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ThisWorkbook" defaultThemeVersion="124226"/>
  <bookViews>
    <workbookView showSheetTabs="0" xWindow="0" yWindow="30" windowWidth="19200" windowHeight="9645" tabRatio="949" activeTab="1"/>
  </bookViews>
  <sheets>
    <sheet name="الهرم" sheetId="3" r:id="rId1"/>
    <sheet name="1" sheetId="21" r:id="rId2"/>
    <sheet name="التصفية " sheetId="2" r:id="rId3"/>
    <sheet name="ق التلاميد" sheetId="1" r:id="rId4"/>
    <sheet name="6" sheetId="193" r:id="rId5"/>
    <sheet name="5" sheetId="192" r:id="rId6"/>
    <sheet name="4" sheetId="191" r:id="rId7"/>
    <sheet name="3" sheetId="190" r:id="rId8"/>
    <sheet name="2" sheetId="189" r:id="rId9"/>
    <sheet name="الغيابات " sheetId="188" r:id="rId10"/>
    <sheet name="7" sheetId="185" r:id="rId11"/>
    <sheet name="10" sheetId="187" r:id="rId12"/>
    <sheet name="9" sheetId="186" r:id="rId13"/>
    <sheet name="8" sheetId="75" r:id="rId14"/>
    <sheet name="التقويم" sheetId="159" r:id="rId15"/>
    <sheet name="التقويم (2)" sheetId="80" r:id="rId16"/>
    <sheet name="روزنامة3" sheetId="68" r:id="rId17"/>
    <sheet name="متابعة الغياب" sheetId="78" r:id="rId18"/>
    <sheet name="جدول الحضور و غياب" sheetId="81" r:id="rId19"/>
    <sheet name="نتائج نهاية السنة" sheetId="127" state="hidden" r:id="rId20"/>
    <sheet name="قائمة" sheetId="30" r:id="rId21"/>
  </sheets>
  <definedNames>
    <definedName name="AprSun1" localSheetId="14">DATE(التقويم!TheYear,4,1)-WEEKDAY(DATE(التقويم!TheYear,4,1))+1</definedName>
    <definedName name="AprSun1" localSheetId="15">DATE('التقويم (2)'!TheYear,4,1)-WEEKDAY(DATE('التقويم (2)'!TheYear,4,1))+1</definedName>
    <definedName name="AprSun1">DATE('التقويم (2)'!TheYear,4,1)-WEEKDAY(DATE('التقويم (2)'!TheYear,4,1))+1</definedName>
    <definedName name="AugSun1" localSheetId="14">DATE(التقويم!TheYear,8,1)-WEEKDAY(DATE(التقويم!TheYear,8,1))+1</definedName>
    <definedName name="AugSun1" localSheetId="15">DATE('التقويم (2)'!TheYear,8,1)-WEEKDAY(DATE('التقويم (2)'!TheYear,8,1))+1</definedName>
    <definedName name="AugSun1">DATE('التقويم (2)'!TheYear,8,1)-WEEKDAY(DATE('التقويم (2)'!TheYear,8,1))+1</definedName>
    <definedName name="DecSun1" localSheetId="14">DATE(التقويم!TheYear,12,1)-WEEKDAY(DATE(التقويم!TheYear,12,1))+1</definedName>
    <definedName name="DecSun1" localSheetId="15">DATE('التقويم (2)'!TheYear,12,1)-WEEKDAY(DATE('التقويم (2)'!TheYear,12,1))+1</definedName>
    <definedName name="DecSun1">DATE('التقويم (2)'!TheYear,12,1)-WEEKDAY(DATE('التقويم (2)'!TheYear,12,1))+1</definedName>
    <definedName name="FebSun1" localSheetId="14">DATE(التقويم!TheYear,2,1)-WEEKDAY(DATE(التقويم!TheYear,2,1))+1</definedName>
    <definedName name="FebSun1" localSheetId="15">DATE('التقويم (2)'!TheYear,2,1)-WEEKDAY(DATE('التقويم (2)'!TheYear,2,1))+1</definedName>
    <definedName name="FebSun1">DATE('التقويم (2)'!TheYear,2,1)-WEEKDAY(DATE('التقويم (2)'!TheYear,2,1))+1</definedName>
    <definedName name="JanSun1" localSheetId="14">DATE(التقويم!TheYear,1,1)-WEEKDAY(DATE(التقويم!TheYear,1,1))+1</definedName>
    <definedName name="JanSun1" localSheetId="15">DATE('التقويم (2)'!TheYear,1,1)-WEEKDAY(DATE('التقويم (2)'!TheYear,1,1))+1</definedName>
    <definedName name="JanSun1">DATE('التقويم (2)'!TheYear,1,1)-WEEKDAY(DATE('التقويم (2)'!TheYear,1,1))+1</definedName>
    <definedName name="JulSun1" localSheetId="14">DATE(التقويم!TheYear,7,1)-WEEKDAY(DATE(التقويم!TheYear,7,1))+1</definedName>
    <definedName name="JulSun1" localSheetId="15">DATE('التقويم (2)'!TheYear,7,1)-WEEKDAY(DATE('التقويم (2)'!TheYear,7,1))+1</definedName>
    <definedName name="JulSun1">DATE('التقويم (2)'!TheYear,7,1)-WEEKDAY(DATE('التقويم (2)'!TheYear,7,1))+1</definedName>
    <definedName name="JunSun1" localSheetId="14">DATE(التقويم!TheYear,6,1)-WEEKDAY(DATE(التقويم!TheYear,6,1))+1</definedName>
    <definedName name="JunSun1" localSheetId="15">DATE('التقويم (2)'!TheYear,6,1)-WEEKDAY(DATE('التقويم (2)'!TheYear,6,1))+1</definedName>
    <definedName name="JunSun1">DATE('التقويم (2)'!TheYear,6,1)-WEEKDAY(DATE('التقويم (2)'!TheYear,6,1))+1</definedName>
    <definedName name="MarSun1" localSheetId="14">DATE(التقويم!TheYear,3,1)-WEEKDAY(DATE(التقويم!TheYear,3,1))+1</definedName>
    <definedName name="MarSun1" localSheetId="15">DATE('التقويم (2)'!TheYear,3,1)-WEEKDAY(DATE('التقويم (2)'!TheYear,3,1))+1</definedName>
    <definedName name="MarSun1">DATE('التقويم (2)'!TheYear,3,1)-WEEKDAY(DATE('التقويم (2)'!TheYear,3,1))+1</definedName>
    <definedName name="MaySun1" localSheetId="14">DATE(التقويم!TheYear,5,1)-WEEKDAY(DATE(التقويم!TheYear,5,1))+1</definedName>
    <definedName name="MaySun1" localSheetId="15">DATE('التقويم (2)'!TheYear,5,1)-WEEKDAY(DATE('التقويم (2)'!TheYear,5,1))+1</definedName>
    <definedName name="MaySun1">DATE('التقويم (2)'!TheYear,5,1)-WEEKDAY(DATE('التقويم (2)'!TheYear,5,1))+1</definedName>
    <definedName name="NovSun1" localSheetId="14">DATE(التقويم!TheYear,11,1)-WEEKDAY(DATE(التقويم!TheYear,11,1))+1</definedName>
    <definedName name="NovSun1" localSheetId="15">DATE('التقويم (2)'!TheYear,11,1)-WEEKDAY(DATE('التقويم (2)'!TheYear,11,1))+1</definedName>
    <definedName name="NovSun1">DATE('التقويم (2)'!TheYear,11,1)-WEEKDAY(DATE('التقويم (2)'!TheYear,11,1))+1</definedName>
    <definedName name="OctSun1" localSheetId="14">DATE(التقويم!TheYear,10,1)-WEEKDAY(DATE(التقويم!TheYear,10,1))+1</definedName>
    <definedName name="OctSun1" localSheetId="15">DATE('التقويم (2)'!TheYear,10,1)-WEEKDAY(DATE('التقويم (2)'!TheYear,10,1))+1</definedName>
    <definedName name="OctSun1">DATE('التقويم (2)'!TheYear,10,1)-WEEKDAY(DATE('التقويم (2)'!TheYear,10,1))+1</definedName>
    <definedName name="SepSun1" localSheetId="14">DATE(التقويم!TheYear,9,1)-WEEKDAY(DATE(التقويم!TheYear,9,1))+1</definedName>
    <definedName name="SepSun1" localSheetId="15">DATE('التقويم (2)'!TheYear,9,1)-WEEKDAY(DATE('التقويم (2)'!TheYear,9,1))+1</definedName>
    <definedName name="SepSun1">DATE('التقويم (2)'!TheYear,9,1)-WEEKDAY(DATE('التقويم (2)'!TheYear,9,1))+1</definedName>
    <definedName name="TheYear" localSheetId="11">#REF!</definedName>
    <definedName name="TheYear" localSheetId="8">#REF!</definedName>
    <definedName name="TheYear" localSheetId="7">#REF!</definedName>
    <definedName name="TheYear" localSheetId="6">#REF!</definedName>
    <definedName name="TheYear" localSheetId="5">#REF!</definedName>
    <definedName name="TheYear" localSheetId="4">#REF!</definedName>
    <definedName name="TheYear" localSheetId="10">#REF!</definedName>
    <definedName name="TheYear" localSheetId="12">#REF!</definedName>
    <definedName name="TheYear" localSheetId="14">التقويم!$Z$2</definedName>
    <definedName name="TheYear" localSheetId="15">'التقويم (2)'!$Z$2</definedName>
    <definedName name="TheYear" localSheetId="9">#REF!</definedName>
    <definedName name="TheYear">#REF!</definedName>
    <definedName name="Z_89FB7092_F842_4A38_A5CD_B819DCA5E13C_.wvu.Cols" localSheetId="20" hidden="1">قائمة!$X$1:$X$65051</definedName>
    <definedName name="Z_D5CAF196_BC4D_4D39_8293_A0EA7127A461_.wvu.Cols" localSheetId="20" hidden="1">قائمة!$X$1:$X$65051</definedName>
    <definedName name="_xlnm.Print_Area" localSheetId="14">التقويم!$B$2:$AJ$34</definedName>
    <definedName name="_xlnm.Print_Area" localSheetId="15">'التقويم (2)'!$B$2:$AJ$34</definedName>
    <definedName name="_xlnm.Print_Area" localSheetId="0">الهرم!$A$1:$O$34</definedName>
    <definedName name="_xlnm.Print_Area" localSheetId="20">قائمة!$A$1:$AC$93</definedName>
    <definedName name="ترتيب_التلاميذ_في_شهر_نوفمبر">#REF!</definedName>
  </definedNames>
  <calcPr calcId="124519"/>
</workbook>
</file>

<file path=xl/calcChain.xml><?xml version="1.0" encoding="utf-8"?>
<calcChain xmlns="http://schemas.openxmlformats.org/spreadsheetml/2006/main">
  <c r="B5" i="1"/>
  <c r="O2"/>
  <c r="I188" i="193" l="1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D56"/>
  <c r="E55"/>
  <c r="F55" s="1"/>
  <c r="D55"/>
  <c r="E54"/>
  <c r="F54" s="1"/>
  <c r="G106" s="1"/>
  <c r="D54"/>
  <c r="E53"/>
  <c r="F53" s="1"/>
  <c r="D53"/>
  <c r="E52"/>
  <c r="F52" s="1"/>
  <c r="G104" s="1"/>
  <c r="D52"/>
  <c r="E51"/>
  <c r="F51" s="1"/>
  <c r="D51"/>
  <c r="E50"/>
  <c r="F50" s="1"/>
  <c r="G102" s="1"/>
  <c r="D50"/>
  <c r="E49"/>
  <c r="F49" s="1"/>
  <c r="D49"/>
  <c r="E48"/>
  <c r="F48" s="1"/>
  <c r="G100" s="1"/>
  <c r="D48"/>
  <c r="E47"/>
  <c r="F47" s="1"/>
  <c r="D47"/>
  <c r="E45"/>
  <c r="F45" s="1"/>
  <c r="D45"/>
  <c r="F44"/>
  <c r="G96" s="1"/>
  <c r="E44"/>
  <c r="D44"/>
  <c r="E43"/>
  <c r="F43" s="1"/>
  <c r="D43"/>
  <c r="F42"/>
  <c r="G94" s="1"/>
  <c r="E42"/>
  <c r="D42"/>
  <c r="E41"/>
  <c r="F41" s="1"/>
  <c r="D41"/>
  <c r="F40"/>
  <c r="G92" s="1"/>
  <c r="E40"/>
  <c r="D40"/>
  <c r="E39"/>
  <c r="F39" s="1"/>
  <c r="D39"/>
  <c r="F38"/>
  <c r="G90" s="1"/>
  <c r="E38"/>
  <c r="D38"/>
  <c r="E37"/>
  <c r="F37" s="1"/>
  <c r="D37"/>
  <c r="F36"/>
  <c r="G88" s="1"/>
  <c r="E36"/>
  <c r="D36"/>
  <c r="E35"/>
  <c r="F35" s="1"/>
  <c r="D35"/>
  <c r="F34"/>
  <c r="G86" s="1"/>
  <c r="E34"/>
  <c r="D34"/>
  <c r="E33"/>
  <c r="F33" s="1"/>
  <c r="D33"/>
  <c r="F32"/>
  <c r="G84" s="1"/>
  <c r="E32"/>
  <c r="D32"/>
  <c r="E31"/>
  <c r="F31" s="1"/>
  <c r="D31"/>
  <c r="F30"/>
  <c r="G82" s="1"/>
  <c r="E30"/>
  <c r="D30"/>
  <c r="E29"/>
  <c r="F29" s="1"/>
  <c r="D29"/>
  <c r="F28"/>
  <c r="G80" s="1"/>
  <c r="E28"/>
  <c r="D28"/>
  <c r="E27"/>
  <c r="F27" s="1"/>
  <c r="D27"/>
  <c r="F26"/>
  <c r="G78" s="1"/>
  <c r="E26"/>
  <c r="D26"/>
  <c r="E25"/>
  <c r="F25" s="1"/>
  <c r="D25"/>
  <c r="F24"/>
  <c r="G76" s="1"/>
  <c r="E24"/>
  <c r="D24"/>
  <c r="E23"/>
  <c r="F23" s="1"/>
  <c r="D23"/>
  <c r="F22"/>
  <c r="G74" s="1"/>
  <c r="E22"/>
  <c r="D22"/>
  <c r="E21"/>
  <c r="F21" s="1"/>
  <c r="D21"/>
  <c r="F20"/>
  <c r="G72" s="1"/>
  <c r="E20"/>
  <c r="D20"/>
  <c r="E19"/>
  <c r="F19" s="1"/>
  <c r="D19"/>
  <c r="F18"/>
  <c r="G70" s="1"/>
  <c r="E18"/>
  <c r="D18"/>
  <c r="E17"/>
  <c r="F17" s="1"/>
  <c r="D17"/>
  <c r="F16"/>
  <c r="G68" s="1"/>
  <c r="E16"/>
  <c r="D16"/>
  <c r="E15"/>
  <c r="F15" s="1"/>
  <c r="D15"/>
  <c r="F14"/>
  <c r="G66" s="1"/>
  <c r="E14"/>
  <c r="D14"/>
  <c r="E13"/>
  <c r="F13" s="1"/>
  <c r="D13"/>
  <c r="F12"/>
  <c r="G64" s="1"/>
  <c r="E12"/>
  <c r="D12"/>
  <c r="E11"/>
  <c r="F11" s="1"/>
  <c r="D11"/>
  <c r="F10"/>
  <c r="G62" s="1"/>
  <c r="E10"/>
  <c r="D10"/>
  <c r="E9"/>
  <c r="F9" s="1"/>
  <c r="D9"/>
  <c r="F8"/>
  <c r="G60" s="1"/>
  <c r="E8"/>
  <c r="D8"/>
  <c r="E7"/>
  <c r="F7" s="1"/>
  <c r="G59" s="1"/>
  <c r="D7"/>
  <c r="I188" i="192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F56"/>
  <c r="E56"/>
  <c r="D56"/>
  <c r="E55"/>
  <c r="F55" s="1"/>
  <c r="D55"/>
  <c r="E54"/>
  <c r="F54" s="1"/>
  <c r="G106" s="1"/>
  <c r="D54"/>
  <c r="E53"/>
  <c r="F53" s="1"/>
  <c r="D53"/>
  <c r="F52"/>
  <c r="G104" s="1"/>
  <c r="E52"/>
  <c r="D52"/>
  <c r="E51"/>
  <c r="F51" s="1"/>
  <c r="D51"/>
  <c r="F50"/>
  <c r="G102" s="1"/>
  <c r="E50"/>
  <c r="D50"/>
  <c r="E49"/>
  <c r="F49" s="1"/>
  <c r="D49"/>
  <c r="F48"/>
  <c r="G100" s="1"/>
  <c r="E48"/>
  <c r="D48"/>
  <c r="E47"/>
  <c r="F47" s="1"/>
  <c r="D47"/>
  <c r="E45"/>
  <c r="F45" s="1"/>
  <c r="D45"/>
  <c r="F44"/>
  <c r="G96" s="1"/>
  <c r="E44"/>
  <c r="D44"/>
  <c r="E43"/>
  <c r="F43" s="1"/>
  <c r="D43"/>
  <c r="F42"/>
  <c r="G94" s="1"/>
  <c r="E42"/>
  <c r="D42"/>
  <c r="E41"/>
  <c r="F41" s="1"/>
  <c r="D41"/>
  <c r="F40"/>
  <c r="G92" s="1"/>
  <c r="E40"/>
  <c r="D40"/>
  <c r="E39"/>
  <c r="F39" s="1"/>
  <c r="D39"/>
  <c r="F38"/>
  <c r="G90" s="1"/>
  <c r="E38"/>
  <c r="D38"/>
  <c r="E37"/>
  <c r="F37" s="1"/>
  <c r="D37"/>
  <c r="F36"/>
  <c r="G88" s="1"/>
  <c r="E36"/>
  <c r="D36"/>
  <c r="E35"/>
  <c r="F35" s="1"/>
  <c r="D35"/>
  <c r="F34"/>
  <c r="G86" s="1"/>
  <c r="E34"/>
  <c r="D34"/>
  <c r="E33"/>
  <c r="F33" s="1"/>
  <c r="D33"/>
  <c r="F32"/>
  <c r="G84" s="1"/>
  <c r="E32"/>
  <c r="D32"/>
  <c r="E31"/>
  <c r="F31" s="1"/>
  <c r="D31"/>
  <c r="F30"/>
  <c r="G82" s="1"/>
  <c r="E30"/>
  <c r="D30"/>
  <c r="E29"/>
  <c r="F29" s="1"/>
  <c r="D29"/>
  <c r="F28"/>
  <c r="G80" s="1"/>
  <c r="E28"/>
  <c r="D28"/>
  <c r="E27"/>
  <c r="F27" s="1"/>
  <c r="D27"/>
  <c r="F26"/>
  <c r="G78" s="1"/>
  <c r="E26"/>
  <c r="D26"/>
  <c r="E25"/>
  <c r="F25" s="1"/>
  <c r="D25"/>
  <c r="F24"/>
  <c r="G76" s="1"/>
  <c r="E24"/>
  <c r="D24"/>
  <c r="E23"/>
  <c r="F23" s="1"/>
  <c r="D23"/>
  <c r="F22"/>
  <c r="G74" s="1"/>
  <c r="E22"/>
  <c r="D22"/>
  <c r="E21"/>
  <c r="F21" s="1"/>
  <c r="D21"/>
  <c r="F20"/>
  <c r="G72" s="1"/>
  <c r="E20"/>
  <c r="D20"/>
  <c r="E19"/>
  <c r="F19" s="1"/>
  <c r="D19"/>
  <c r="F18"/>
  <c r="G70" s="1"/>
  <c r="E18"/>
  <c r="D18"/>
  <c r="E17"/>
  <c r="F17" s="1"/>
  <c r="D17"/>
  <c r="F16"/>
  <c r="G68" s="1"/>
  <c r="E16"/>
  <c r="D16"/>
  <c r="E15"/>
  <c r="F15" s="1"/>
  <c r="D15"/>
  <c r="F14"/>
  <c r="G66" s="1"/>
  <c r="E14"/>
  <c r="D14"/>
  <c r="E13"/>
  <c r="F13" s="1"/>
  <c r="D13"/>
  <c r="E12"/>
  <c r="F12" s="1"/>
  <c r="D12"/>
  <c r="E11"/>
  <c r="F11" s="1"/>
  <c r="D11"/>
  <c r="E10"/>
  <c r="F10" s="1"/>
  <c r="D10"/>
  <c r="E9"/>
  <c r="F9" s="1"/>
  <c r="G61" s="1"/>
  <c r="D9"/>
  <c r="E8"/>
  <c r="F8" s="1"/>
  <c r="D8"/>
  <c r="F7"/>
  <c r="G59" s="1"/>
  <c r="E7"/>
  <c r="D7"/>
  <c r="I188" i="191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F56"/>
  <c r="G108" s="1"/>
  <c r="E56"/>
  <c r="D56"/>
  <c r="E55"/>
  <c r="F55" s="1"/>
  <c r="D55"/>
  <c r="E54"/>
  <c r="F54" s="1"/>
  <c r="G106" s="1"/>
  <c r="D54"/>
  <c r="E53"/>
  <c r="F53" s="1"/>
  <c r="D53"/>
  <c r="F52"/>
  <c r="G104" s="1"/>
  <c r="E52"/>
  <c r="D52"/>
  <c r="E51"/>
  <c r="F51" s="1"/>
  <c r="D51"/>
  <c r="F50"/>
  <c r="G102" s="1"/>
  <c r="E50"/>
  <c r="D50"/>
  <c r="E49"/>
  <c r="F49" s="1"/>
  <c r="D49"/>
  <c r="E48"/>
  <c r="F48" s="1"/>
  <c r="G100" s="1"/>
  <c r="D48"/>
  <c r="E47"/>
  <c r="F47" s="1"/>
  <c r="D47"/>
  <c r="E45"/>
  <c r="F45" s="1"/>
  <c r="D45"/>
  <c r="E44"/>
  <c r="F44" s="1"/>
  <c r="G96" s="1"/>
  <c r="D44"/>
  <c r="E43"/>
  <c r="F43" s="1"/>
  <c r="D43"/>
  <c r="F42"/>
  <c r="G94" s="1"/>
  <c r="E42"/>
  <c r="D42"/>
  <c r="E41"/>
  <c r="F41" s="1"/>
  <c r="D41"/>
  <c r="F40"/>
  <c r="G92" s="1"/>
  <c r="E40"/>
  <c r="D40"/>
  <c r="E39"/>
  <c r="F39" s="1"/>
  <c r="D39"/>
  <c r="F38"/>
  <c r="G90" s="1"/>
  <c r="E38"/>
  <c r="D38"/>
  <c r="E37"/>
  <c r="F37" s="1"/>
  <c r="G89" s="1"/>
  <c r="D37"/>
  <c r="E36"/>
  <c r="F36" s="1"/>
  <c r="D36"/>
  <c r="F35"/>
  <c r="G87" s="1"/>
  <c r="E35"/>
  <c r="D35"/>
  <c r="E34"/>
  <c r="F34" s="1"/>
  <c r="D34"/>
  <c r="F33"/>
  <c r="G85" s="1"/>
  <c r="E33"/>
  <c r="D33"/>
  <c r="E32"/>
  <c r="F32" s="1"/>
  <c r="D32"/>
  <c r="F31"/>
  <c r="G83" s="1"/>
  <c r="E31"/>
  <c r="D31"/>
  <c r="E30"/>
  <c r="F30" s="1"/>
  <c r="D30"/>
  <c r="F29"/>
  <c r="G81" s="1"/>
  <c r="E29"/>
  <c r="D29"/>
  <c r="E28"/>
  <c r="F28" s="1"/>
  <c r="D28"/>
  <c r="F27"/>
  <c r="G79" s="1"/>
  <c r="E27"/>
  <c r="D27"/>
  <c r="E26"/>
  <c r="F26" s="1"/>
  <c r="D26"/>
  <c r="F25"/>
  <c r="G77" s="1"/>
  <c r="E25"/>
  <c r="D25"/>
  <c r="E24"/>
  <c r="F24" s="1"/>
  <c r="D24"/>
  <c r="F23"/>
  <c r="G75" s="1"/>
  <c r="E23"/>
  <c r="D23"/>
  <c r="E22"/>
  <c r="F22" s="1"/>
  <c r="D22"/>
  <c r="F21"/>
  <c r="G73" s="1"/>
  <c r="E21"/>
  <c r="D21"/>
  <c r="E20"/>
  <c r="F20" s="1"/>
  <c r="D20"/>
  <c r="F19"/>
  <c r="G71" s="1"/>
  <c r="E19"/>
  <c r="D19"/>
  <c r="E18"/>
  <c r="F18" s="1"/>
  <c r="D18"/>
  <c r="F17"/>
  <c r="G69" s="1"/>
  <c r="E17"/>
  <c r="D17"/>
  <c r="E16"/>
  <c r="F16" s="1"/>
  <c r="D16"/>
  <c r="F15"/>
  <c r="G67" s="1"/>
  <c r="E15"/>
  <c r="D15"/>
  <c r="E14"/>
  <c r="F14" s="1"/>
  <c r="D14"/>
  <c r="F13"/>
  <c r="G65" s="1"/>
  <c r="E13"/>
  <c r="D13"/>
  <c r="E12"/>
  <c r="F12" s="1"/>
  <c r="D12"/>
  <c r="F11"/>
  <c r="G63" s="1"/>
  <c r="E11"/>
  <c r="D11"/>
  <c r="E10"/>
  <c r="F10" s="1"/>
  <c r="D10"/>
  <c r="F9"/>
  <c r="G61" s="1"/>
  <c r="E9"/>
  <c r="D9"/>
  <c r="E8"/>
  <c r="F8" s="1"/>
  <c r="D8"/>
  <c r="F7"/>
  <c r="G59" s="1"/>
  <c r="E7"/>
  <c r="D7"/>
  <c r="I188" i="190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G108" s="1"/>
  <c r="D56"/>
  <c r="E55"/>
  <c r="F55" s="1"/>
  <c r="D55"/>
  <c r="F54"/>
  <c r="G106" s="1"/>
  <c r="E54"/>
  <c r="D54"/>
  <c r="E53"/>
  <c r="F53" s="1"/>
  <c r="G105" s="1"/>
  <c r="D53"/>
  <c r="E52"/>
  <c r="F52" s="1"/>
  <c r="D52"/>
  <c r="F51"/>
  <c r="G103" s="1"/>
  <c r="E51"/>
  <c r="D51"/>
  <c r="E50"/>
  <c r="F50" s="1"/>
  <c r="D50"/>
  <c r="F49"/>
  <c r="G101" s="1"/>
  <c r="E49"/>
  <c r="D49"/>
  <c r="E48"/>
  <c r="F48" s="1"/>
  <c r="D48"/>
  <c r="F47"/>
  <c r="G99" s="1"/>
  <c r="E47"/>
  <c r="D47"/>
  <c r="F45"/>
  <c r="G97" s="1"/>
  <c r="E45"/>
  <c r="D45"/>
  <c r="E44"/>
  <c r="F44" s="1"/>
  <c r="D44"/>
  <c r="F43"/>
  <c r="G95" s="1"/>
  <c r="E43"/>
  <c r="D43"/>
  <c r="E42"/>
  <c r="F42" s="1"/>
  <c r="D42"/>
  <c r="F41"/>
  <c r="G93" s="1"/>
  <c r="E41"/>
  <c r="D41"/>
  <c r="E40"/>
  <c r="F40" s="1"/>
  <c r="D40"/>
  <c r="F39"/>
  <c r="G91" s="1"/>
  <c r="E39"/>
  <c r="D39"/>
  <c r="E38"/>
  <c r="F38" s="1"/>
  <c r="D38"/>
  <c r="F37"/>
  <c r="G89" s="1"/>
  <c r="E37"/>
  <c r="D37"/>
  <c r="E36"/>
  <c r="F36" s="1"/>
  <c r="D36"/>
  <c r="F35"/>
  <c r="G87" s="1"/>
  <c r="E35"/>
  <c r="D35"/>
  <c r="E34"/>
  <c r="F34" s="1"/>
  <c r="D34"/>
  <c r="F33"/>
  <c r="G85" s="1"/>
  <c r="E33"/>
  <c r="D33"/>
  <c r="E32"/>
  <c r="F32" s="1"/>
  <c r="D32"/>
  <c r="F31"/>
  <c r="G83" s="1"/>
  <c r="E31"/>
  <c r="D31"/>
  <c r="E30"/>
  <c r="F30" s="1"/>
  <c r="D30"/>
  <c r="F29"/>
  <c r="G81" s="1"/>
  <c r="E29"/>
  <c r="D29"/>
  <c r="E28"/>
  <c r="F28" s="1"/>
  <c r="D28"/>
  <c r="F27"/>
  <c r="G79" s="1"/>
  <c r="E27"/>
  <c r="D27"/>
  <c r="E26"/>
  <c r="F26" s="1"/>
  <c r="D26"/>
  <c r="F25"/>
  <c r="G77" s="1"/>
  <c r="E25"/>
  <c r="D25"/>
  <c r="E24"/>
  <c r="F24" s="1"/>
  <c r="D24"/>
  <c r="F23"/>
  <c r="G75" s="1"/>
  <c r="E23"/>
  <c r="D23"/>
  <c r="E22"/>
  <c r="F22" s="1"/>
  <c r="D22"/>
  <c r="F21"/>
  <c r="G73" s="1"/>
  <c r="E21"/>
  <c r="D21"/>
  <c r="E20"/>
  <c r="F20" s="1"/>
  <c r="D20"/>
  <c r="F19"/>
  <c r="G71" s="1"/>
  <c r="E19"/>
  <c r="D19"/>
  <c r="E18"/>
  <c r="F18" s="1"/>
  <c r="D18"/>
  <c r="E17"/>
  <c r="F17" s="1"/>
  <c r="G69" s="1"/>
  <c r="D17"/>
  <c r="E16"/>
  <c r="F16" s="1"/>
  <c r="D16"/>
  <c r="E15"/>
  <c r="F15" s="1"/>
  <c r="G67" s="1"/>
  <c r="D15"/>
  <c r="E14"/>
  <c r="F14" s="1"/>
  <c r="D14"/>
  <c r="F13"/>
  <c r="G65" s="1"/>
  <c r="E13"/>
  <c r="D13"/>
  <c r="E12"/>
  <c r="F12" s="1"/>
  <c r="D12"/>
  <c r="F11"/>
  <c r="G63" s="1"/>
  <c r="E11"/>
  <c r="D11"/>
  <c r="E10"/>
  <c r="F10" s="1"/>
  <c r="D10"/>
  <c r="F9"/>
  <c r="G61" s="1"/>
  <c r="E9"/>
  <c r="D9"/>
  <c r="E8"/>
  <c r="F8" s="1"/>
  <c r="D8"/>
  <c r="F7"/>
  <c r="G59" s="1"/>
  <c r="E7"/>
  <c r="D7"/>
  <c r="I188" i="189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G108" s="1"/>
  <c r="D56"/>
  <c r="E55"/>
  <c r="F55" s="1"/>
  <c r="D55"/>
  <c r="E54"/>
  <c r="F54" s="1"/>
  <c r="G106" s="1"/>
  <c r="D54"/>
  <c r="E53"/>
  <c r="F53" s="1"/>
  <c r="D53"/>
  <c r="E52"/>
  <c r="F52" s="1"/>
  <c r="G104" s="1"/>
  <c r="D52"/>
  <c r="E51"/>
  <c r="F51" s="1"/>
  <c r="D51"/>
  <c r="E50"/>
  <c r="F50" s="1"/>
  <c r="G102" s="1"/>
  <c r="D50"/>
  <c r="E49"/>
  <c r="F49" s="1"/>
  <c r="D49"/>
  <c r="E48"/>
  <c r="F48" s="1"/>
  <c r="G100" s="1"/>
  <c r="D48"/>
  <c r="E47"/>
  <c r="F47" s="1"/>
  <c r="D47"/>
  <c r="E45"/>
  <c r="F45" s="1"/>
  <c r="D45"/>
  <c r="F44"/>
  <c r="G96" s="1"/>
  <c r="E44"/>
  <c r="D44"/>
  <c r="E43"/>
  <c r="F43" s="1"/>
  <c r="D43"/>
  <c r="E42"/>
  <c r="F42" s="1"/>
  <c r="G94" s="1"/>
  <c r="D42"/>
  <c r="E41"/>
  <c r="F41" s="1"/>
  <c r="D41"/>
  <c r="F40"/>
  <c r="G92" s="1"/>
  <c r="E40"/>
  <c r="D40"/>
  <c r="E39"/>
  <c r="F39" s="1"/>
  <c r="D39"/>
  <c r="E38"/>
  <c r="F38" s="1"/>
  <c r="G90" s="1"/>
  <c r="D38"/>
  <c r="E37"/>
  <c r="F37" s="1"/>
  <c r="D37"/>
  <c r="F36"/>
  <c r="G88" s="1"/>
  <c r="E36"/>
  <c r="D36"/>
  <c r="E35"/>
  <c r="F35" s="1"/>
  <c r="D35"/>
  <c r="E34"/>
  <c r="F34" s="1"/>
  <c r="G86" s="1"/>
  <c r="D34"/>
  <c r="E33"/>
  <c r="F33" s="1"/>
  <c r="D33"/>
  <c r="F32"/>
  <c r="G84" s="1"/>
  <c r="E32"/>
  <c r="D32"/>
  <c r="E31"/>
  <c r="F31" s="1"/>
  <c r="D31"/>
  <c r="E30"/>
  <c r="F30" s="1"/>
  <c r="G82" s="1"/>
  <c r="D30"/>
  <c r="E29"/>
  <c r="F29" s="1"/>
  <c r="D29"/>
  <c r="F28"/>
  <c r="G80" s="1"/>
  <c r="E28"/>
  <c r="D28"/>
  <c r="E27"/>
  <c r="F27" s="1"/>
  <c r="D27"/>
  <c r="E26"/>
  <c r="F26" s="1"/>
  <c r="G78" s="1"/>
  <c r="D26"/>
  <c r="E25"/>
  <c r="F25" s="1"/>
  <c r="D25"/>
  <c r="F24"/>
  <c r="G76" s="1"/>
  <c r="E24"/>
  <c r="D24"/>
  <c r="E23"/>
  <c r="F23" s="1"/>
  <c r="D23"/>
  <c r="E22"/>
  <c r="F22" s="1"/>
  <c r="G74" s="1"/>
  <c r="D22"/>
  <c r="E21"/>
  <c r="F21" s="1"/>
  <c r="D21"/>
  <c r="F20"/>
  <c r="G72" s="1"/>
  <c r="E20"/>
  <c r="D20"/>
  <c r="E19"/>
  <c r="F19" s="1"/>
  <c r="D19"/>
  <c r="E18"/>
  <c r="F18" s="1"/>
  <c r="G70" s="1"/>
  <c r="D18"/>
  <c r="E17"/>
  <c r="F17" s="1"/>
  <c r="D17"/>
  <c r="F16"/>
  <c r="G68" s="1"/>
  <c r="E16"/>
  <c r="D16"/>
  <c r="E15"/>
  <c r="F15" s="1"/>
  <c r="D15"/>
  <c r="E14"/>
  <c r="F14" s="1"/>
  <c r="G66" s="1"/>
  <c r="D14"/>
  <c r="E13"/>
  <c r="F13" s="1"/>
  <c r="D13"/>
  <c r="F12"/>
  <c r="G64" s="1"/>
  <c r="E12"/>
  <c r="D12"/>
  <c r="E11"/>
  <c r="F11" s="1"/>
  <c r="D11"/>
  <c r="E10"/>
  <c r="F10" s="1"/>
  <c r="G62" s="1"/>
  <c r="D10"/>
  <c r="E9"/>
  <c r="F9" s="1"/>
  <c r="D9"/>
  <c r="F8"/>
  <c r="G60" s="1"/>
  <c r="E8"/>
  <c r="D8"/>
  <c r="E7"/>
  <c r="F7" s="1"/>
  <c r="G59" s="1"/>
  <c r="D7"/>
  <c r="E56" i="187"/>
  <c r="F56" s="1"/>
  <c r="D56"/>
  <c r="E55"/>
  <c r="F55" s="1"/>
  <c r="D55"/>
  <c r="E54"/>
  <c r="F54" s="1"/>
  <c r="D54"/>
  <c r="E53"/>
  <c r="F53" s="1"/>
  <c r="D53"/>
  <c r="E52"/>
  <c r="F52" s="1"/>
  <c r="D52"/>
  <c r="E51"/>
  <c r="F51" s="1"/>
  <c r="D51"/>
  <c r="E50"/>
  <c r="F50" s="1"/>
  <c r="D50"/>
  <c r="E49"/>
  <c r="F49" s="1"/>
  <c r="D49"/>
  <c r="E48"/>
  <c r="F48" s="1"/>
  <c r="D48"/>
  <c r="E47"/>
  <c r="F47" s="1"/>
  <c r="D47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45"/>
  <c r="F45" s="1"/>
  <c r="D45"/>
  <c r="E44"/>
  <c r="F44" s="1"/>
  <c r="G96" s="1"/>
  <c r="D44"/>
  <c r="E43"/>
  <c r="F43" s="1"/>
  <c r="D43"/>
  <c r="F42"/>
  <c r="G94" s="1"/>
  <c r="E42"/>
  <c r="D42"/>
  <c r="E41"/>
  <c r="F41" s="1"/>
  <c r="D41"/>
  <c r="E40"/>
  <c r="F40" s="1"/>
  <c r="G92" s="1"/>
  <c r="D40"/>
  <c r="E39"/>
  <c r="F39" s="1"/>
  <c r="D39"/>
  <c r="F38"/>
  <c r="G90" s="1"/>
  <c r="E38"/>
  <c r="D38"/>
  <c r="E37"/>
  <c r="F37" s="1"/>
  <c r="D37"/>
  <c r="E36"/>
  <c r="F36" s="1"/>
  <c r="G88" s="1"/>
  <c r="D36"/>
  <c r="E35"/>
  <c r="F35" s="1"/>
  <c r="D35"/>
  <c r="F34"/>
  <c r="G86" s="1"/>
  <c r="E34"/>
  <c r="D34"/>
  <c r="E33"/>
  <c r="F33" s="1"/>
  <c r="D33"/>
  <c r="E32"/>
  <c r="F32" s="1"/>
  <c r="G84" s="1"/>
  <c r="D32"/>
  <c r="E31"/>
  <c r="F31" s="1"/>
  <c r="D31"/>
  <c r="F30"/>
  <c r="G82" s="1"/>
  <c r="E30"/>
  <c r="D30"/>
  <c r="E29"/>
  <c r="F29" s="1"/>
  <c r="D29"/>
  <c r="E28"/>
  <c r="F28" s="1"/>
  <c r="G80" s="1"/>
  <c r="D28"/>
  <c r="E27"/>
  <c r="F27" s="1"/>
  <c r="D27"/>
  <c r="F26"/>
  <c r="G78" s="1"/>
  <c r="E26"/>
  <c r="D26"/>
  <c r="E25"/>
  <c r="F25" s="1"/>
  <c r="D25"/>
  <c r="F24"/>
  <c r="G76" s="1"/>
  <c r="E24"/>
  <c r="D24"/>
  <c r="E23"/>
  <c r="F23" s="1"/>
  <c r="D23"/>
  <c r="F22"/>
  <c r="G74" s="1"/>
  <c r="E22"/>
  <c r="D22"/>
  <c r="E21"/>
  <c r="F21" s="1"/>
  <c r="D21"/>
  <c r="F20"/>
  <c r="G72" s="1"/>
  <c r="E20"/>
  <c r="D20"/>
  <c r="E19"/>
  <c r="F19" s="1"/>
  <c r="D19"/>
  <c r="F18"/>
  <c r="G70" s="1"/>
  <c r="E18"/>
  <c r="D18"/>
  <c r="E17"/>
  <c r="F17" s="1"/>
  <c r="D17"/>
  <c r="F16"/>
  <c r="G68" s="1"/>
  <c r="E16"/>
  <c r="D16"/>
  <c r="E15"/>
  <c r="F15" s="1"/>
  <c r="D15"/>
  <c r="F14"/>
  <c r="G66" s="1"/>
  <c r="E14"/>
  <c r="D14"/>
  <c r="E13"/>
  <c r="F13" s="1"/>
  <c r="D13"/>
  <c r="F12"/>
  <c r="G64" s="1"/>
  <c r="E12"/>
  <c r="D12"/>
  <c r="E11"/>
  <c r="F11" s="1"/>
  <c r="D11"/>
  <c r="F10"/>
  <c r="G62" s="1"/>
  <c r="E10"/>
  <c r="D10"/>
  <c r="E9"/>
  <c r="F9" s="1"/>
  <c r="D9"/>
  <c r="F8"/>
  <c r="G60" s="1"/>
  <c r="E8"/>
  <c r="D8"/>
  <c r="E7"/>
  <c r="F7" s="1"/>
  <c r="G59" s="1"/>
  <c r="D7"/>
  <c r="I188" i="186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G108" s="1"/>
  <c r="D56"/>
  <c r="E55"/>
  <c r="F55" s="1"/>
  <c r="D55"/>
  <c r="E54"/>
  <c r="F54" s="1"/>
  <c r="G106" s="1"/>
  <c r="D54"/>
  <c r="E53"/>
  <c r="F53" s="1"/>
  <c r="D53"/>
  <c r="F52"/>
  <c r="G104" s="1"/>
  <c r="E52"/>
  <c r="D52"/>
  <c r="E51"/>
  <c r="F51" s="1"/>
  <c r="D51"/>
  <c r="E50"/>
  <c r="F50" s="1"/>
  <c r="G102" s="1"/>
  <c r="D50"/>
  <c r="E49"/>
  <c r="F49" s="1"/>
  <c r="D49"/>
  <c r="F48"/>
  <c r="G100" s="1"/>
  <c r="E48"/>
  <c r="D48"/>
  <c r="E47"/>
  <c r="F47" s="1"/>
  <c r="D47"/>
  <c r="E46"/>
  <c r="F46" s="1"/>
  <c r="G98" s="1"/>
  <c r="D46"/>
  <c r="E45"/>
  <c r="F45" s="1"/>
  <c r="D45"/>
  <c r="F44"/>
  <c r="G96" s="1"/>
  <c r="E44"/>
  <c r="D44"/>
  <c r="E43"/>
  <c r="F43" s="1"/>
  <c r="D43"/>
  <c r="E42"/>
  <c r="F42" s="1"/>
  <c r="G94" s="1"/>
  <c r="D42"/>
  <c r="E41"/>
  <c r="F41" s="1"/>
  <c r="D41"/>
  <c r="F40"/>
  <c r="G92" s="1"/>
  <c r="E40"/>
  <c r="D40"/>
  <c r="E39"/>
  <c r="F39" s="1"/>
  <c r="D39"/>
  <c r="E38"/>
  <c r="F38" s="1"/>
  <c r="G90" s="1"/>
  <c r="D38"/>
  <c r="E37"/>
  <c r="F37" s="1"/>
  <c r="D37"/>
  <c r="F36"/>
  <c r="G88" s="1"/>
  <c r="E36"/>
  <c r="D36"/>
  <c r="E35"/>
  <c r="F35" s="1"/>
  <c r="D35"/>
  <c r="E34"/>
  <c r="F34" s="1"/>
  <c r="G86" s="1"/>
  <c r="D34"/>
  <c r="E33"/>
  <c r="F33" s="1"/>
  <c r="D33"/>
  <c r="F32"/>
  <c r="G84" s="1"/>
  <c r="E32"/>
  <c r="D32"/>
  <c r="E31"/>
  <c r="F31" s="1"/>
  <c r="D31"/>
  <c r="E30"/>
  <c r="F30" s="1"/>
  <c r="G82" s="1"/>
  <c r="D30"/>
  <c r="E29"/>
  <c r="F29" s="1"/>
  <c r="D29"/>
  <c r="F28"/>
  <c r="G80" s="1"/>
  <c r="E28"/>
  <c r="D28"/>
  <c r="E27"/>
  <c r="F27" s="1"/>
  <c r="D27"/>
  <c r="E26"/>
  <c r="F26" s="1"/>
  <c r="G78" s="1"/>
  <c r="D26"/>
  <c r="E25"/>
  <c r="F25" s="1"/>
  <c r="D25"/>
  <c r="F24"/>
  <c r="G76" s="1"/>
  <c r="E24"/>
  <c r="D24"/>
  <c r="E23"/>
  <c r="F23" s="1"/>
  <c r="D23"/>
  <c r="E22"/>
  <c r="F22" s="1"/>
  <c r="G74" s="1"/>
  <c r="D22"/>
  <c r="E21"/>
  <c r="F21" s="1"/>
  <c r="D21"/>
  <c r="F20"/>
  <c r="G72" s="1"/>
  <c r="E20"/>
  <c r="D20"/>
  <c r="E19"/>
  <c r="F19" s="1"/>
  <c r="D19"/>
  <c r="E18"/>
  <c r="F18" s="1"/>
  <c r="G70" s="1"/>
  <c r="D18"/>
  <c r="E17"/>
  <c r="F17" s="1"/>
  <c r="D17"/>
  <c r="E16"/>
  <c r="F16" s="1"/>
  <c r="D16"/>
  <c r="E15"/>
  <c r="F15" s="1"/>
  <c r="D15"/>
  <c r="E14"/>
  <c r="F14" s="1"/>
  <c r="G66" s="1"/>
  <c r="D14"/>
  <c r="E13"/>
  <c r="F13" s="1"/>
  <c r="D13"/>
  <c r="F12"/>
  <c r="G64" s="1"/>
  <c r="E12"/>
  <c r="D12"/>
  <c r="E11"/>
  <c r="F11" s="1"/>
  <c r="D11"/>
  <c r="E10"/>
  <c r="F10" s="1"/>
  <c r="G62" s="1"/>
  <c r="D10"/>
  <c r="E9"/>
  <c r="F9" s="1"/>
  <c r="D9"/>
  <c r="F8"/>
  <c r="G60" s="1"/>
  <c r="E8"/>
  <c r="D8"/>
  <c r="E7"/>
  <c r="F7" s="1"/>
  <c r="G59" s="1"/>
  <c r="D7"/>
  <c r="I188" i="75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G108" s="1"/>
  <c r="D56"/>
  <c r="E55"/>
  <c r="F55" s="1"/>
  <c r="D55"/>
  <c r="E54"/>
  <c r="F54" s="1"/>
  <c r="G106" s="1"/>
  <c r="D54"/>
  <c r="E53"/>
  <c r="F53" s="1"/>
  <c r="D53"/>
  <c r="E52"/>
  <c r="F52" s="1"/>
  <c r="G104" s="1"/>
  <c r="D52"/>
  <c r="E51"/>
  <c r="F51" s="1"/>
  <c r="D51"/>
  <c r="E50"/>
  <c r="F50" s="1"/>
  <c r="G102" s="1"/>
  <c r="D50"/>
  <c r="E49"/>
  <c r="F49" s="1"/>
  <c r="D49"/>
  <c r="E48"/>
  <c r="F48" s="1"/>
  <c r="G100" s="1"/>
  <c r="D48"/>
  <c r="E47"/>
  <c r="F47" s="1"/>
  <c r="G99" s="1"/>
  <c r="D47"/>
  <c r="E45"/>
  <c r="F45" s="1"/>
  <c r="G97" s="1"/>
  <c r="D45"/>
  <c r="E44"/>
  <c r="F44" s="1"/>
  <c r="G96" s="1"/>
  <c r="D44"/>
  <c r="E43"/>
  <c r="F43" s="1"/>
  <c r="G95" s="1"/>
  <c r="D43"/>
  <c r="E42"/>
  <c r="F42" s="1"/>
  <c r="G94" s="1"/>
  <c r="D42"/>
  <c r="E41"/>
  <c r="F41" s="1"/>
  <c r="G93" s="1"/>
  <c r="D41"/>
  <c r="E40"/>
  <c r="F40" s="1"/>
  <c r="G92" s="1"/>
  <c r="D40"/>
  <c r="E39"/>
  <c r="F39" s="1"/>
  <c r="G91" s="1"/>
  <c r="D39"/>
  <c r="E38"/>
  <c r="F38" s="1"/>
  <c r="G90" s="1"/>
  <c r="D38"/>
  <c r="E37"/>
  <c r="F37" s="1"/>
  <c r="G89" s="1"/>
  <c r="D37"/>
  <c r="E36"/>
  <c r="F36" s="1"/>
  <c r="D36"/>
  <c r="E35"/>
  <c r="F35" s="1"/>
  <c r="G87" s="1"/>
  <c r="D35"/>
  <c r="E34"/>
  <c r="F34" s="1"/>
  <c r="G86" s="1"/>
  <c r="D34"/>
  <c r="E33"/>
  <c r="F33" s="1"/>
  <c r="G85" s="1"/>
  <c r="D33"/>
  <c r="E32"/>
  <c r="F32" s="1"/>
  <c r="G84" s="1"/>
  <c r="D32"/>
  <c r="E31"/>
  <c r="F31" s="1"/>
  <c r="G83" s="1"/>
  <c r="D31"/>
  <c r="E30"/>
  <c r="F30" s="1"/>
  <c r="G82" s="1"/>
  <c r="D30"/>
  <c r="E29"/>
  <c r="F29" s="1"/>
  <c r="G81" s="1"/>
  <c r="D29"/>
  <c r="E28"/>
  <c r="F28" s="1"/>
  <c r="G80" s="1"/>
  <c r="D28"/>
  <c r="E27"/>
  <c r="F27" s="1"/>
  <c r="G79" s="1"/>
  <c r="D27"/>
  <c r="E26"/>
  <c r="F26" s="1"/>
  <c r="G78" s="1"/>
  <c r="D26"/>
  <c r="E25"/>
  <c r="F25" s="1"/>
  <c r="G77" s="1"/>
  <c r="D25"/>
  <c r="E24"/>
  <c r="F24" s="1"/>
  <c r="G76" s="1"/>
  <c r="D24"/>
  <c r="E23"/>
  <c r="F23" s="1"/>
  <c r="G75" s="1"/>
  <c r="D23"/>
  <c r="E22"/>
  <c r="F22" s="1"/>
  <c r="G74" s="1"/>
  <c r="D22"/>
  <c r="E21"/>
  <c r="F21" s="1"/>
  <c r="G73" s="1"/>
  <c r="D21"/>
  <c r="E20"/>
  <c r="F20" s="1"/>
  <c r="G72" s="1"/>
  <c r="D20"/>
  <c r="E19"/>
  <c r="F19" s="1"/>
  <c r="G71" s="1"/>
  <c r="D19"/>
  <c r="E18"/>
  <c r="F18" s="1"/>
  <c r="G70" s="1"/>
  <c r="D18"/>
  <c r="E17"/>
  <c r="F17" s="1"/>
  <c r="G69" s="1"/>
  <c r="D17"/>
  <c r="E16"/>
  <c r="F16" s="1"/>
  <c r="G68" s="1"/>
  <c r="D16"/>
  <c r="E15"/>
  <c r="F15" s="1"/>
  <c r="G67" s="1"/>
  <c r="D15"/>
  <c r="E14"/>
  <c r="F14" s="1"/>
  <c r="G66" s="1"/>
  <c r="D14"/>
  <c r="E13"/>
  <c r="F13" s="1"/>
  <c r="G65" s="1"/>
  <c r="D13"/>
  <c r="E12"/>
  <c r="F12" s="1"/>
  <c r="G64" s="1"/>
  <c r="D12"/>
  <c r="E11"/>
  <c r="F11" s="1"/>
  <c r="G63" s="1"/>
  <c r="D11"/>
  <c r="E10"/>
  <c r="F10" s="1"/>
  <c r="G62" s="1"/>
  <c r="D10"/>
  <c r="E9"/>
  <c r="F9" s="1"/>
  <c r="G61" s="1"/>
  <c r="D9"/>
  <c r="E8"/>
  <c r="F8" s="1"/>
  <c r="G60" s="1"/>
  <c r="D8"/>
  <c r="E7"/>
  <c r="F7" s="1"/>
  <c r="G59" s="1"/>
  <c r="D7"/>
  <c r="I188" i="185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D56"/>
  <c r="E55"/>
  <c r="F55" s="1"/>
  <c r="D55"/>
  <c r="E54"/>
  <c r="F54" s="1"/>
  <c r="G106" s="1"/>
  <c r="D54"/>
  <c r="E53"/>
  <c r="F53" s="1"/>
  <c r="D53"/>
  <c r="E52"/>
  <c r="F52" s="1"/>
  <c r="G104" s="1"/>
  <c r="D52"/>
  <c r="E51"/>
  <c r="F51" s="1"/>
  <c r="D51"/>
  <c r="E50"/>
  <c r="F50" s="1"/>
  <c r="G102" s="1"/>
  <c r="D50"/>
  <c r="E49"/>
  <c r="F49" s="1"/>
  <c r="D49"/>
  <c r="E48"/>
  <c r="F48" s="1"/>
  <c r="G100" s="1"/>
  <c r="D48"/>
  <c r="E47"/>
  <c r="F47" s="1"/>
  <c r="D47"/>
  <c r="E46"/>
  <c r="F46" s="1"/>
  <c r="G98" s="1"/>
  <c r="D46"/>
  <c r="E45"/>
  <c r="F45" s="1"/>
  <c r="D45"/>
  <c r="E44"/>
  <c r="F44" s="1"/>
  <c r="G96" s="1"/>
  <c r="D44"/>
  <c r="E43"/>
  <c r="F43" s="1"/>
  <c r="D43"/>
  <c r="E42"/>
  <c r="F42" s="1"/>
  <c r="G94" s="1"/>
  <c r="D42"/>
  <c r="E41"/>
  <c r="F41" s="1"/>
  <c r="D41"/>
  <c r="E40"/>
  <c r="F40" s="1"/>
  <c r="G92" s="1"/>
  <c r="D40"/>
  <c r="E39"/>
  <c r="F39" s="1"/>
  <c r="D39"/>
  <c r="E38"/>
  <c r="F38" s="1"/>
  <c r="G90" s="1"/>
  <c r="D38"/>
  <c r="E37"/>
  <c r="F37" s="1"/>
  <c r="D37"/>
  <c r="E36"/>
  <c r="F36" s="1"/>
  <c r="G88" s="1"/>
  <c r="D36"/>
  <c r="E35"/>
  <c r="F35" s="1"/>
  <c r="D35"/>
  <c r="E34"/>
  <c r="F34" s="1"/>
  <c r="G86" s="1"/>
  <c r="D34"/>
  <c r="E33"/>
  <c r="F33" s="1"/>
  <c r="D33"/>
  <c r="F32"/>
  <c r="G84" s="1"/>
  <c r="E32"/>
  <c r="D32"/>
  <c r="E31"/>
  <c r="F31" s="1"/>
  <c r="D31"/>
  <c r="E30"/>
  <c r="F30" s="1"/>
  <c r="G82" s="1"/>
  <c r="D30"/>
  <c r="E29"/>
  <c r="F29" s="1"/>
  <c r="D29"/>
  <c r="F28"/>
  <c r="G80" s="1"/>
  <c r="E28"/>
  <c r="D28"/>
  <c r="E27"/>
  <c r="F27" s="1"/>
  <c r="D27"/>
  <c r="E26"/>
  <c r="F26" s="1"/>
  <c r="G78" s="1"/>
  <c r="D26"/>
  <c r="E25"/>
  <c r="F25" s="1"/>
  <c r="D25"/>
  <c r="F24"/>
  <c r="G76" s="1"/>
  <c r="E24"/>
  <c r="D24"/>
  <c r="E23"/>
  <c r="F23" s="1"/>
  <c r="D23"/>
  <c r="E22"/>
  <c r="F22" s="1"/>
  <c r="G74" s="1"/>
  <c r="D22"/>
  <c r="E21"/>
  <c r="F21" s="1"/>
  <c r="D21"/>
  <c r="E20"/>
  <c r="F20" s="1"/>
  <c r="G72" s="1"/>
  <c r="D20"/>
  <c r="E19"/>
  <c r="F19" s="1"/>
  <c r="D19"/>
  <c r="E18"/>
  <c r="F18" s="1"/>
  <c r="G70" s="1"/>
  <c r="D18"/>
  <c r="E17"/>
  <c r="F17" s="1"/>
  <c r="D17"/>
  <c r="E16"/>
  <c r="F16" s="1"/>
  <c r="G68" s="1"/>
  <c r="D16"/>
  <c r="E15"/>
  <c r="F15" s="1"/>
  <c r="G67" s="1"/>
  <c r="D15"/>
  <c r="E14"/>
  <c r="F14" s="1"/>
  <c r="G66" s="1"/>
  <c r="D14"/>
  <c r="E13"/>
  <c r="F13" s="1"/>
  <c r="D13"/>
  <c r="E12"/>
  <c r="F12" s="1"/>
  <c r="G64" s="1"/>
  <c r="D12"/>
  <c r="E11"/>
  <c r="F11" s="1"/>
  <c r="D11"/>
  <c r="E10"/>
  <c r="F10" s="1"/>
  <c r="G62" s="1"/>
  <c r="D10"/>
  <c r="E9"/>
  <c r="F9" s="1"/>
  <c r="D9"/>
  <c r="E8"/>
  <c r="F8" s="1"/>
  <c r="G60" s="1"/>
  <c r="D8"/>
  <c r="E7"/>
  <c r="F7" s="1"/>
  <c r="G59" s="1"/>
  <c r="D7"/>
  <c r="I188" i="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F57"/>
  <c r="E56"/>
  <c r="F56" s="1"/>
  <c r="G108" s="1"/>
  <c r="D56"/>
  <c r="E55"/>
  <c r="F55" s="1"/>
  <c r="D55"/>
  <c r="E54"/>
  <c r="F54" s="1"/>
  <c r="G106" s="1"/>
  <c r="D54"/>
  <c r="E53"/>
  <c r="F53" s="1"/>
  <c r="G105" s="1"/>
  <c r="D53"/>
  <c r="E52"/>
  <c r="F52" s="1"/>
  <c r="G104" s="1"/>
  <c r="D52"/>
  <c r="E51"/>
  <c r="F51" s="1"/>
  <c r="G103" s="1"/>
  <c r="D51"/>
  <c r="E50"/>
  <c r="F50" s="1"/>
  <c r="G102" s="1"/>
  <c r="D50"/>
  <c r="E49"/>
  <c r="F49" s="1"/>
  <c r="G101" s="1"/>
  <c r="D49"/>
  <c r="E48"/>
  <c r="F48" s="1"/>
  <c r="G100" s="1"/>
  <c r="D48"/>
  <c r="F47"/>
  <c r="G99" s="1"/>
  <c r="E47"/>
  <c r="D47"/>
  <c r="K47" i="127"/>
  <c r="G63" i="193" l="1"/>
  <c r="G67"/>
  <c r="G71"/>
  <c r="G75"/>
  <c r="G79"/>
  <c r="G83"/>
  <c r="G87"/>
  <c r="G91"/>
  <c r="G95"/>
  <c r="G99"/>
  <c r="G103"/>
  <c r="G61"/>
  <c r="G65"/>
  <c r="G69"/>
  <c r="G73"/>
  <c r="G77"/>
  <c r="G81"/>
  <c r="G85"/>
  <c r="G89"/>
  <c r="G93"/>
  <c r="G97"/>
  <c r="G101"/>
  <c r="G105"/>
  <c r="G60" i="192"/>
  <c r="G64"/>
  <c r="G67"/>
  <c r="G71"/>
  <c r="G75"/>
  <c r="G79"/>
  <c r="G83"/>
  <c r="G87"/>
  <c r="G91"/>
  <c r="G95"/>
  <c r="G99"/>
  <c r="G103"/>
  <c r="G107"/>
  <c r="G108"/>
  <c r="G65"/>
  <c r="G69"/>
  <c r="G73"/>
  <c r="G77"/>
  <c r="G81"/>
  <c r="G85"/>
  <c r="G89"/>
  <c r="G93"/>
  <c r="G97"/>
  <c r="G101"/>
  <c r="G105"/>
  <c r="G60" i="191"/>
  <c r="G64"/>
  <c r="G68"/>
  <c r="G72"/>
  <c r="G76"/>
  <c r="G80"/>
  <c r="G84"/>
  <c r="G88"/>
  <c r="G91"/>
  <c r="G95"/>
  <c r="G103"/>
  <c r="G107"/>
  <c r="G62"/>
  <c r="G66"/>
  <c r="G70"/>
  <c r="G74"/>
  <c r="G78"/>
  <c r="G82"/>
  <c r="G86"/>
  <c r="G93"/>
  <c r="G97"/>
  <c r="G101"/>
  <c r="G105"/>
  <c r="G60" i="190"/>
  <c r="G64"/>
  <c r="G68"/>
  <c r="G72"/>
  <c r="G76"/>
  <c r="G80"/>
  <c r="G84"/>
  <c r="G88"/>
  <c r="G92"/>
  <c r="G96"/>
  <c r="G100"/>
  <c r="G104"/>
  <c r="G107"/>
  <c r="G62"/>
  <c r="G66"/>
  <c r="G70"/>
  <c r="G74"/>
  <c r="G78"/>
  <c r="G82"/>
  <c r="G86"/>
  <c r="G90"/>
  <c r="G94"/>
  <c r="G102"/>
  <c r="G63" i="189"/>
  <c r="G67"/>
  <c r="G71"/>
  <c r="G75"/>
  <c r="G79"/>
  <c r="G83"/>
  <c r="G87"/>
  <c r="G91"/>
  <c r="G95"/>
  <c r="G99"/>
  <c r="G103"/>
  <c r="G107"/>
  <c r="G61"/>
  <c r="G65"/>
  <c r="G69"/>
  <c r="G73"/>
  <c r="G77"/>
  <c r="G81"/>
  <c r="G85"/>
  <c r="G89"/>
  <c r="G93"/>
  <c r="G97"/>
  <c r="G101"/>
  <c r="G105"/>
  <c r="G100" i="187"/>
  <c r="G102"/>
  <c r="G104"/>
  <c r="G106"/>
  <c r="G61"/>
  <c r="G65"/>
  <c r="G69"/>
  <c r="G73"/>
  <c r="G77"/>
  <c r="G81"/>
  <c r="G85"/>
  <c r="G89"/>
  <c r="G93"/>
  <c r="G97"/>
  <c r="G101"/>
  <c r="G105"/>
  <c r="G63"/>
  <c r="G67"/>
  <c r="G71"/>
  <c r="G75"/>
  <c r="G79"/>
  <c r="G83"/>
  <c r="G87"/>
  <c r="G91"/>
  <c r="G95"/>
  <c r="G99"/>
  <c r="G103"/>
  <c r="G107"/>
  <c r="G63" i="186"/>
  <c r="G67"/>
  <c r="G71"/>
  <c r="G75"/>
  <c r="G79"/>
  <c r="G83"/>
  <c r="G87"/>
  <c r="G91"/>
  <c r="G95"/>
  <c r="G99"/>
  <c r="G103"/>
  <c r="G107"/>
  <c r="G61"/>
  <c r="G65"/>
  <c r="G69"/>
  <c r="G73"/>
  <c r="G77"/>
  <c r="G81"/>
  <c r="G85"/>
  <c r="G89"/>
  <c r="G93"/>
  <c r="G97"/>
  <c r="G101"/>
  <c r="G105"/>
  <c r="G103" i="75"/>
  <c r="G107"/>
  <c r="G88"/>
  <c r="G101"/>
  <c r="G105"/>
  <c r="G75" i="185"/>
  <c r="G79"/>
  <c r="G83"/>
  <c r="G87"/>
  <c r="G91"/>
  <c r="G95"/>
  <c r="G99"/>
  <c r="G103"/>
  <c r="G107"/>
  <c r="G63"/>
  <c r="G65"/>
  <c r="G69"/>
  <c r="G71"/>
  <c r="G73"/>
  <c r="G77"/>
  <c r="G81"/>
  <c r="G85"/>
  <c r="G89"/>
  <c r="G93"/>
  <c r="G97"/>
  <c r="G101"/>
  <c r="G105"/>
  <c r="G107" i="188"/>
  <c r="L15" i="1" l="1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B15" l="1"/>
  <c r="B16"/>
  <c r="B17"/>
  <c r="B18"/>
  <c r="B19"/>
  <c r="B20"/>
  <c r="B21"/>
  <c r="B22"/>
  <c r="B23"/>
  <c r="B24"/>
  <c r="B25"/>
  <c r="B26"/>
  <c r="B27"/>
  <c r="AO46" i="30" l="1"/>
  <c r="AB46" s="1"/>
  <c r="AQ46"/>
  <c r="AP46"/>
  <c r="K48" i="127" l="1"/>
  <c r="A56" i="30" l="1"/>
  <c r="B56" s="1"/>
  <c r="S56"/>
  <c r="Y56"/>
  <c r="AD56"/>
  <c r="A9" i="2"/>
  <c r="Z55" i="1"/>
  <c r="Z56"/>
  <c r="Z57"/>
  <c r="Z58"/>
  <c r="Z59"/>
  <c r="AA50"/>
  <c r="AG50"/>
  <c r="AH50"/>
  <c r="AN50"/>
  <c r="AO50"/>
  <c r="AU50"/>
  <c r="AV50"/>
  <c r="BB50"/>
  <c r="BC50"/>
  <c r="BI50"/>
  <c r="BJ50"/>
  <c r="BQ50"/>
  <c r="BR50"/>
  <c r="AA51"/>
  <c r="AG51"/>
  <c r="AH51"/>
  <c r="AN51"/>
  <c r="AO51"/>
  <c r="AU51"/>
  <c r="AV51"/>
  <c r="BB51"/>
  <c r="BC51"/>
  <c r="BI51"/>
  <c r="BJ51"/>
  <c r="BQ51"/>
  <c r="BR51"/>
  <c r="AA52"/>
  <c r="AG52"/>
  <c r="AH52"/>
  <c r="AN52"/>
  <c r="AO52"/>
  <c r="AU52"/>
  <c r="AV52"/>
  <c r="BB52"/>
  <c r="BC52"/>
  <c r="BI52"/>
  <c r="BJ52"/>
  <c r="BQ52"/>
  <c r="BR52"/>
  <c r="AA53"/>
  <c r="AG53"/>
  <c r="AH53"/>
  <c r="AN53"/>
  <c r="AO53"/>
  <c r="AU53"/>
  <c r="AV53"/>
  <c r="BB53"/>
  <c r="BC53"/>
  <c r="BI53"/>
  <c r="BJ53"/>
  <c r="BQ53"/>
  <c r="BR53"/>
  <c r="AA54"/>
  <c r="AG54"/>
  <c r="AH54"/>
  <c r="AN54"/>
  <c r="AO54"/>
  <c r="AU54"/>
  <c r="AV54"/>
  <c r="BB54"/>
  <c r="BC54"/>
  <c r="BI54"/>
  <c r="BJ54"/>
  <c r="BQ54"/>
  <c r="BR54"/>
  <c r="AA55"/>
  <c r="AG55"/>
  <c r="AH55"/>
  <c r="AN55"/>
  <c r="AO55"/>
  <c r="AU55"/>
  <c r="AV55"/>
  <c r="BB55"/>
  <c r="BC55"/>
  <c r="BI55"/>
  <c r="BJ55"/>
  <c r="BQ55"/>
  <c r="BR55"/>
  <c r="AA56"/>
  <c r="AG56"/>
  <c r="AH56"/>
  <c r="AN56"/>
  <c r="AO56"/>
  <c r="AU56"/>
  <c r="AV56"/>
  <c r="BB56"/>
  <c r="BC56"/>
  <c r="BI56"/>
  <c r="BJ56"/>
  <c r="BQ56"/>
  <c r="BR56"/>
  <c r="AA57"/>
  <c r="AG57"/>
  <c r="AH57"/>
  <c r="AN57"/>
  <c r="AO57"/>
  <c r="AU57"/>
  <c r="AV57"/>
  <c r="BB57"/>
  <c r="BC57"/>
  <c r="BI57"/>
  <c r="BJ57"/>
  <c r="BQ57"/>
  <c r="BR57"/>
  <c r="AA58"/>
  <c r="AG58"/>
  <c r="AH58"/>
  <c r="AN58"/>
  <c r="AO58"/>
  <c r="AU58"/>
  <c r="AV58"/>
  <c r="BB58"/>
  <c r="BC58"/>
  <c r="BI58"/>
  <c r="BJ58"/>
  <c r="BQ58"/>
  <c r="BR58"/>
  <c r="AA59"/>
  <c r="AG59"/>
  <c r="AH59"/>
  <c r="AN59"/>
  <c r="AO59"/>
  <c r="AU59"/>
  <c r="AV59"/>
  <c r="BB59"/>
  <c r="BC59"/>
  <c r="BI59"/>
  <c r="BJ59"/>
  <c r="BQ59"/>
  <c r="BR59"/>
  <c r="Z50"/>
  <c r="Z51"/>
  <c r="Z52"/>
  <c r="Z53"/>
  <c r="Z54"/>
  <c r="DU45"/>
  <c r="DU46"/>
  <c r="DU47"/>
  <c r="DU48"/>
  <c r="DU49"/>
  <c r="DU50"/>
  <c r="DU51"/>
  <c r="DU52"/>
  <c r="DU53"/>
  <c r="DU54"/>
  <c r="DS45"/>
  <c r="DS46"/>
  <c r="DS47"/>
  <c r="DS48"/>
  <c r="DS49"/>
  <c r="DS50"/>
  <c r="DS51"/>
  <c r="DS52"/>
  <c r="DS53"/>
  <c r="DS54"/>
  <c r="DQ45"/>
  <c r="DQ46"/>
  <c r="DQ47"/>
  <c r="DQ48"/>
  <c r="DQ49"/>
  <c r="DQ50"/>
  <c r="DQ51"/>
  <c r="DQ52"/>
  <c r="DQ53"/>
  <c r="DQ54"/>
  <c r="B45"/>
  <c r="B46"/>
  <c r="B47"/>
  <c r="B48"/>
  <c r="B49"/>
  <c r="B50"/>
  <c r="B51"/>
  <c r="B52"/>
  <c r="B53"/>
  <c r="B54"/>
  <c r="B83"/>
  <c r="D56" i="30" l="1"/>
  <c r="AA56"/>
  <c r="V56"/>
  <c r="F56"/>
  <c r="AX51" i="187"/>
  <c r="AX51" i="189"/>
  <c r="AX51" i="188"/>
  <c r="AX51" i="75"/>
  <c r="AX51" i="186"/>
  <c r="AX51" i="193"/>
  <c r="AX51" i="192"/>
  <c r="AX51" i="191"/>
  <c r="AX51" i="190"/>
  <c r="AX49" i="187"/>
  <c r="AX49" i="189"/>
  <c r="AX49" i="188"/>
  <c r="AX49" i="75"/>
  <c r="AX49" i="186"/>
  <c r="AX49" i="193"/>
  <c r="AX49" i="192"/>
  <c r="AX49" i="191"/>
  <c r="AX49" i="190"/>
  <c r="AX47" i="185"/>
  <c r="G47" s="1"/>
  <c r="AX47" i="187"/>
  <c r="AX47" i="190"/>
  <c r="AX47" i="75"/>
  <c r="AX47" i="193"/>
  <c r="AX47" i="192"/>
  <c r="AX47" i="191"/>
  <c r="AX47" i="186"/>
  <c r="AX47" i="189"/>
  <c r="AX47" i="188"/>
  <c r="AX50" i="187"/>
  <c r="AX50" i="186"/>
  <c r="AX50" i="193"/>
  <c r="AX50" i="192"/>
  <c r="AX50" i="191"/>
  <c r="AX50" i="190"/>
  <c r="AX50" i="75"/>
  <c r="AX50" i="189"/>
  <c r="AX50" i="188"/>
  <c r="AX48" i="185"/>
  <c r="G48" s="1"/>
  <c r="AX48" i="187"/>
  <c r="AX48" i="186"/>
  <c r="AX48" i="193"/>
  <c r="AX48" i="192"/>
  <c r="AX48" i="191"/>
  <c r="AX48" i="190"/>
  <c r="AX48" i="75"/>
  <c r="AX48" i="189"/>
  <c r="AX48" i="188"/>
  <c r="AX56" i="192"/>
  <c r="AX56" i="189"/>
  <c r="AX56" i="187"/>
  <c r="AX56" i="186"/>
  <c r="AX56" i="188"/>
  <c r="AX56" i="193"/>
  <c r="AX56" i="191"/>
  <c r="AX56" i="75"/>
  <c r="AX56" i="190"/>
  <c r="AX54" i="187"/>
  <c r="AX54" i="193"/>
  <c r="AX54" i="191"/>
  <c r="AX54" i="188"/>
  <c r="AX54" i="75"/>
  <c r="AX54" i="186"/>
  <c r="AX54" i="192"/>
  <c r="AX54" i="190"/>
  <c r="AX54" i="189"/>
  <c r="AX55" i="187"/>
  <c r="AX55" i="186"/>
  <c r="AX55" i="192"/>
  <c r="AX55" i="190"/>
  <c r="AX55" i="189"/>
  <c r="AX55" i="75"/>
  <c r="AX55" i="185"/>
  <c r="AX55" i="193"/>
  <c r="AX55" i="191"/>
  <c r="AX55" i="188"/>
  <c r="AX53" i="187"/>
  <c r="AX53" i="186"/>
  <c r="AX53" i="192"/>
  <c r="AX53" i="190"/>
  <c r="AX53" i="189"/>
  <c r="AX53" i="75"/>
  <c r="AX53" i="193"/>
  <c r="AR53" s="1"/>
  <c r="AX53" i="191"/>
  <c r="AX53" i="188"/>
  <c r="AX52" i="187"/>
  <c r="AX52" i="193"/>
  <c r="AX52" i="191"/>
  <c r="AX52" i="188"/>
  <c r="AX52" i="75"/>
  <c r="AX52" i="186"/>
  <c r="AX52" i="192"/>
  <c r="AX52" i="190"/>
  <c r="AX52" i="189"/>
  <c r="AX50" i="185"/>
  <c r="G50" s="1"/>
  <c r="AX51"/>
  <c r="G51" s="1"/>
  <c r="AX49"/>
  <c r="G49" s="1"/>
  <c r="AX56"/>
  <c r="G56" s="1"/>
  <c r="AX54"/>
  <c r="G54" s="1"/>
  <c r="AX52"/>
  <c r="G52" s="1"/>
  <c r="AX53"/>
  <c r="G53" s="1"/>
  <c r="A49" i="30"/>
  <c r="AA49" s="1"/>
  <c r="A47"/>
  <c r="V47" s="1"/>
  <c r="AP48" s="1"/>
  <c r="A48"/>
  <c r="Y48" s="1"/>
  <c r="A46"/>
  <c r="V46" s="1"/>
  <c r="AP47" s="1"/>
  <c r="A50"/>
  <c r="S50" s="1"/>
  <c r="AD50" s="1"/>
  <c r="A51"/>
  <c r="V51" s="1"/>
  <c r="AP52" s="1"/>
  <c r="A55"/>
  <c r="AA55" s="1"/>
  <c r="A53"/>
  <c r="AA53" s="1"/>
  <c r="A54"/>
  <c r="Y54" s="1"/>
  <c r="A52"/>
  <c r="D52" s="1"/>
  <c r="AO56"/>
  <c r="AB56" s="1"/>
  <c r="E45" i="188"/>
  <c r="F45" s="1"/>
  <c r="G97" s="1"/>
  <c r="D45"/>
  <c r="E44"/>
  <c r="F44" s="1"/>
  <c r="G96" s="1"/>
  <c r="D44"/>
  <c r="E43"/>
  <c r="F43" s="1"/>
  <c r="G95" s="1"/>
  <c r="D43"/>
  <c r="E42"/>
  <c r="F42" s="1"/>
  <c r="G94" s="1"/>
  <c r="D42"/>
  <c r="E41"/>
  <c r="F41" s="1"/>
  <c r="G93" s="1"/>
  <c r="D41"/>
  <c r="E40"/>
  <c r="F40" s="1"/>
  <c r="G92" s="1"/>
  <c r="D40"/>
  <c r="E39"/>
  <c r="F39" s="1"/>
  <c r="G91" s="1"/>
  <c r="D39"/>
  <c r="E38"/>
  <c r="F38" s="1"/>
  <c r="G90" s="1"/>
  <c r="D38"/>
  <c r="E37"/>
  <c r="F37" s="1"/>
  <c r="G89" s="1"/>
  <c r="D37"/>
  <c r="E36"/>
  <c r="F36" s="1"/>
  <c r="G88" s="1"/>
  <c r="D36"/>
  <c r="E35"/>
  <c r="F35" s="1"/>
  <c r="D35"/>
  <c r="E34"/>
  <c r="F34" s="1"/>
  <c r="G86" s="1"/>
  <c r="D34"/>
  <c r="E33"/>
  <c r="F33" s="1"/>
  <c r="G85" s="1"/>
  <c r="D33"/>
  <c r="E32"/>
  <c r="F32" s="1"/>
  <c r="G84" s="1"/>
  <c r="D32"/>
  <c r="E31"/>
  <c r="F31" s="1"/>
  <c r="G83" s="1"/>
  <c r="D31"/>
  <c r="E30"/>
  <c r="F30" s="1"/>
  <c r="G82" s="1"/>
  <c r="D30"/>
  <c r="E29"/>
  <c r="F29" s="1"/>
  <c r="G81" s="1"/>
  <c r="D29"/>
  <c r="E28"/>
  <c r="F28" s="1"/>
  <c r="G80" s="1"/>
  <c r="D28"/>
  <c r="E27"/>
  <c r="F27" s="1"/>
  <c r="G79" s="1"/>
  <c r="D27"/>
  <c r="E26"/>
  <c r="F26" s="1"/>
  <c r="G78" s="1"/>
  <c r="D26"/>
  <c r="E25"/>
  <c r="F25" s="1"/>
  <c r="G77" s="1"/>
  <c r="D25"/>
  <c r="E24"/>
  <c r="F24" s="1"/>
  <c r="G76" s="1"/>
  <c r="D24"/>
  <c r="E23"/>
  <c r="F23" s="1"/>
  <c r="G75" s="1"/>
  <c r="D23"/>
  <c r="E22"/>
  <c r="F22" s="1"/>
  <c r="G74" s="1"/>
  <c r="D22"/>
  <c r="E21"/>
  <c r="F21" s="1"/>
  <c r="G73" s="1"/>
  <c r="D21"/>
  <c r="E20"/>
  <c r="F20" s="1"/>
  <c r="G72" s="1"/>
  <c r="D20"/>
  <c r="E19"/>
  <c r="F19" s="1"/>
  <c r="G71" s="1"/>
  <c r="D19"/>
  <c r="E18"/>
  <c r="F18" s="1"/>
  <c r="G70" s="1"/>
  <c r="D18"/>
  <c r="F17"/>
  <c r="G69" s="1"/>
  <c r="E17"/>
  <c r="D17"/>
  <c r="E16"/>
  <c r="F16" s="1"/>
  <c r="G68" s="1"/>
  <c r="D16"/>
  <c r="E15"/>
  <c r="F15" s="1"/>
  <c r="D15"/>
  <c r="E14"/>
  <c r="F14" s="1"/>
  <c r="G66" s="1"/>
  <c r="D14"/>
  <c r="E13"/>
  <c r="F13" s="1"/>
  <c r="G65" s="1"/>
  <c r="D13"/>
  <c r="E12"/>
  <c r="F12" s="1"/>
  <c r="G64" s="1"/>
  <c r="D12"/>
  <c r="E11"/>
  <c r="F11" s="1"/>
  <c r="G63" s="1"/>
  <c r="D11"/>
  <c r="E10"/>
  <c r="F10" s="1"/>
  <c r="G62" s="1"/>
  <c r="D10"/>
  <c r="E9"/>
  <c r="F9" s="1"/>
  <c r="G61" s="1"/>
  <c r="D9"/>
  <c r="E8"/>
  <c r="F8" s="1"/>
  <c r="G60" s="1"/>
  <c r="D8"/>
  <c r="E7"/>
  <c r="F7" s="1"/>
  <c r="G59" s="1"/>
  <c r="D7"/>
  <c r="BB48" l="1"/>
  <c r="AS48"/>
  <c r="AR48"/>
  <c r="G48"/>
  <c r="AS48" i="75"/>
  <c r="AR48"/>
  <c r="G48"/>
  <c r="BB48"/>
  <c r="BB48" i="191"/>
  <c r="AR48"/>
  <c r="AS48"/>
  <c r="G48"/>
  <c r="BB48" i="193"/>
  <c r="AR48"/>
  <c r="AS48"/>
  <c r="G48"/>
  <c r="AS48" i="187"/>
  <c r="AR48"/>
  <c r="G48"/>
  <c r="BB48"/>
  <c r="BB50" i="188"/>
  <c r="AS50"/>
  <c r="AR50"/>
  <c r="G50"/>
  <c r="AS50" i="75"/>
  <c r="AR50"/>
  <c r="G50"/>
  <c r="BB50"/>
  <c r="BB50" i="191"/>
  <c r="AR50"/>
  <c r="AS50"/>
  <c r="G50"/>
  <c r="BB50" i="193"/>
  <c r="AR50"/>
  <c r="AS50"/>
  <c r="G50"/>
  <c r="AS50" i="187"/>
  <c r="AR50"/>
  <c r="G50"/>
  <c r="BB50"/>
  <c r="AS47" i="189"/>
  <c r="AR47"/>
  <c r="G47"/>
  <c r="BB47"/>
  <c r="BB47" i="191"/>
  <c r="AR47"/>
  <c r="AS47"/>
  <c r="G47"/>
  <c r="BB47" i="193"/>
  <c r="AR47"/>
  <c r="AS47"/>
  <c r="G47"/>
  <c r="BB47" i="190"/>
  <c r="AR47"/>
  <c r="AS47"/>
  <c r="G47"/>
  <c r="BB49" i="191"/>
  <c r="AS49"/>
  <c r="AR49"/>
  <c r="G49"/>
  <c r="BB49" i="193"/>
  <c r="AS49"/>
  <c r="AR49"/>
  <c r="G49"/>
  <c r="AS49" i="75"/>
  <c r="AR49"/>
  <c r="G49"/>
  <c r="BB49"/>
  <c r="BB49" i="189"/>
  <c r="AR49"/>
  <c r="AS49"/>
  <c r="G49"/>
  <c r="BB51" i="190"/>
  <c r="AS51"/>
  <c r="AR51"/>
  <c r="G51"/>
  <c r="BB51" i="192"/>
  <c r="AS51"/>
  <c r="AR51"/>
  <c r="G51"/>
  <c r="BB51" i="186"/>
  <c r="AS51"/>
  <c r="AR51"/>
  <c r="G51"/>
  <c r="BB51" i="188"/>
  <c r="AR51"/>
  <c r="AS51"/>
  <c r="G51"/>
  <c r="AS51" i="187"/>
  <c r="AR51"/>
  <c r="G51"/>
  <c r="BB51"/>
  <c r="BB48" i="189"/>
  <c r="AS48"/>
  <c r="AR48"/>
  <c r="G48"/>
  <c r="BB48" i="190"/>
  <c r="AR48"/>
  <c r="AS48"/>
  <c r="G48"/>
  <c r="BB48" i="192"/>
  <c r="AR48"/>
  <c r="AS48"/>
  <c r="G48"/>
  <c r="BB48" i="186"/>
  <c r="AR48"/>
  <c r="AS48"/>
  <c r="G48"/>
  <c r="BB50" i="189"/>
  <c r="AS50"/>
  <c r="AR50"/>
  <c r="G50"/>
  <c r="BB50" i="190"/>
  <c r="AR50"/>
  <c r="AS50"/>
  <c r="G50"/>
  <c r="BB50" i="192"/>
  <c r="AR50"/>
  <c r="AS50"/>
  <c r="G50"/>
  <c r="BB50" i="186"/>
  <c r="AR50"/>
  <c r="AS50"/>
  <c r="G50"/>
  <c r="AS47" i="188"/>
  <c r="AR47"/>
  <c r="G47"/>
  <c r="BB47"/>
  <c r="BB47" i="186"/>
  <c r="AR47"/>
  <c r="AS47"/>
  <c r="G47"/>
  <c r="BB47" i="192"/>
  <c r="AR47"/>
  <c r="AS47"/>
  <c r="G47"/>
  <c r="AS47" i="75"/>
  <c r="AR47"/>
  <c r="G47"/>
  <c r="BB47"/>
  <c r="AS47" i="187"/>
  <c r="AR47"/>
  <c r="G47"/>
  <c r="BB47"/>
  <c r="BB49" i="190"/>
  <c r="AS49"/>
  <c r="AR49"/>
  <c r="G49"/>
  <c r="BB49" i="192"/>
  <c r="AS49"/>
  <c r="AR49"/>
  <c r="G49"/>
  <c r="BB49" i="186"/>
  <c r="AS49"/>
  <c r="AR49"/>
  <c r="G49"/>
  <c r="BB49" i="188"/>
  <c r="AR49"/>
  <c r="AS49"/>
  <c r="G49"/>
  <c r="AS49" i="187"/>
  <c r="AR49"/>
  <c r="G49"/>
  <c r="BB49"/>
  <c r="BB51" i="191"/>
  <c r="AS51"/>
  <c r="AR51"/>
  <c r="G51"/>
  <c r="BB51" i="193"/>
  <c r="AS51"/>
  <c r="AR51"/>
  <c r="G51"/>
  <c r="AS51" i="75"/>
  <c r="AR51"/>
  <c r="BB51"/>
  <c r="G51"/>
  <c r="BB51" i="189"/>
  <c r="AR51"/>
  <c r="AS51"/>
  <c r="G51"/>
  <c r="G108" i="185"/>
  <c r="BB52" i="190"/>
  <c r="AS52"/>
  <c r="AR52"/>
  <c r="G52"/>
  <c r="BB52" i="186"/>
  <c r="AS52"/>
  <c r="AR52"/>
  <c r="G52"/>
  <c r="BB52" i="188"/>
  <c r="AR52"/>
  <c r="AS52"/>
  <c r="G52"/>
  <c r="BB52" i="193"/>
  <c r="AR52"/>
  <c r="AS52"/>
  <c r="G52"/>
  <c r="BB53" i="188"/>
  <c r="AS53"/>
  <c r="AR53"/>
  <c r="G53"/>
  <c r="BB53" i="193"/>
  <c r="AS53"/>
  <c r="G53"/>
  <c r="BB53" i="189"/>
  <c r="AR53"/>
  <c r="AS53"/>
  <c r="G53"/>
  <c r="BB53" i="192"/>
  <c r="AR53"/>
  <c r="AS53"/>
  <c r="G53"/>
  <c r="AS53" i="187"/>
  <c r="AR53"/>
  <c r="BB53"/>
  <c r="G53"/>
  <c r="BB55" i="191"/>
  <c r="AS55"/>
  <c r="AR55"/>
  <c r="G55"/>
  <c r="AR55" i="185"/>
  <c r="AS55"/>
  <c r="G55"/>
  <c r="BB55"/>
  <c r="BB55" i="189"/>
  <c r="AR55"/>
  <c r="AS55"/>
  <c r="G55"/>
  <c r="BB55" i="192"/>
  <c r="AR55"/>
  <c r="AS55"/>
  <c r="G55"/>
  <c r="AS55" i="187"/>
  <c r="AR55"/>
  <c r="G55"/>
  <c r="BB55"/>
  <c r="BB54" i="190"/>
  <c r="AS54"/>
  <c r="AR54"/>
  <c r="G54"/>
  <c r="BB54" i="186"/>
  <c r="AS54"/>
  <c r="AR54"/>
  <c r="G54"/>
  <c r="BB54" i="188"/>
  <c r="AR54"/>
  <c r="AS54"/>
  <c r="G54"/>
  <c r="BB54" i="193"/>
  <c r="AR54"/>
  <c r="AS54"/>
  <c r="G54"/>
  <c r="BB56" i="190"/>
  <c r="AS56"/>
  <c r="AR56"/>
  <c r="G56"/>
  <c r="BB56" i="191"/>
  <c r="AR56"/>
  <c r="AS56"/>
  <c r="G56"/>
  <c r="BB56" i="188"/>
  <c r="AR56"/>
  <c r="AS56"/>
  <c r="G56"/>
  <c r="AS56" i="187"/>
  <c r="AR56"/>
  <c r="G56"/>
  <c r="BB56"/>
  <c r="AS56" i="192"/>
  <c r="BB56"/>
  <c r="AR56"/>
  <c r="G56"/>
  <c r="BB52" i="189"/>
  <c r="AS52"/>
  <c r="AR52"/>
  <c r="G52"/>
  <c r="BB52" i="192"/>
  <c r="AS52"/>
  <c r="AR52"/>
  <c r="G52"/>
  <c r="AS52" i="75"/>
  <c r="AR52"/>
  <c r="G52"/>
  <c r="BB52"/>
  <c r="BB52" i="191"/>
  <c r="AR52"/>
  <c r="AS52"/>
  <c r="G52"/>
  <c r="AS52" i="187"/>
  <c r="AR52"/>
  <c r="G52"/>
  <c r="BB52"/>
  <c r="BB53" i="191"/>
  <c r="AS53"/>
  <c r="AR53"/>
  <c r="G53"/>
  <c r="AS53" i="75"/>
  <c r="AR53"/>
  <c r="G53"/>
  <c r="BB53"/>
  <c r="BB53" i="190"/>
  <c r="AR53"/>
  <c r="AS53"/>
  <c r="G53"/>
  <c r="BB53" i="186"/>
  <c r="AR53"/>
  <c r="AS53"/>
  <c r="G53"/>
  <c r="BB55" i="188"/>
  <c r="AS55"/>
  <c r="AR55"/>
  <c r="G55"/>
  <c r="BB55" i="193"/>
  <c r="AS55"/>
  <c r="AR55"/>
  <c r="G55"/>
  <c r="AS55" i="75"/>
  <c r="AR55"/>
  <c r="BB55"/>
  <c r="G55"/>
  <c r="BB55" i="190"/>
  <c r="AR55"/>
  <c r="AS55"/>
  <c r="G55"/>
  <c r="BB55" i="186"/>
  <c r="AR55"/>
  <c r="AS55"/>
  <c r="G55"/>
  <c r="BB54" i="189"/>
  <c r="AS54"/>
  <c r="AR54"/>
  <c r="G54"/>
  <c r="BB54" i="192"/>
  <c r="AS54"/>
  <c r="AR54"/>
  <c r="G54"/>
  <c r="AS54" i="75"/>
  <c r="AR54"/>
  <c r="G54"/>
  <c r="BB54"/>
  <c r="BB54" i="191"/>
  <c r="AR54"/>
  <c r="AS54"/>
  <c r="G54"/>
  <c r="AS54" i="187"/>
  <c r="AR54"/>
  <c r="G54"/>
  <c r="BB54"/>
  <c r="AS56" i="75"/>
  <c r="AR56"/>
  <c r="G56"/>
  <c r="BB56"/>
  <c r="BB56" i="193"/>
  <c r="AR56"/>
  <c r="AS56"/>
  <c r="G56"/>
  <c r="AS56" i="186"/>
  <c r="BB56"/>
  <c r="AR56"/>
  <c r="G56"/>
  <c r="AS56" i="189"/>
  <c r="BB56"/>
  <c r="AR56"/>
  <c r="G56"/>
  <c r="Y46" i="30"/>
  <c r="C48" i="127"/>
  <c r="Q48" s="1"/>
  <c r="AF48" s="1"/>
  <c r="C47"/>
  <c r="Q47" s="1"/>
  <c r="AF47" s="1"/>
  <c r="AS48" i="185"/>
  <c r="AR48"/>
  <c r="B48"/>
  <c r="BB48"/>
  <c r="BB47"/>
  <c r="AR47"/>
  <c r="AS47"/>
  <c r="B47" s="1"/>
  <c r="AS49"/>
  <c r="AR49"/>
  <c r="BB49"/>
  <c r="AS51"/>
  <c r="AR51"/>
  <c r="BB51"/>
  <c r="BB50"/>
  <c r="AR50"/>
  <c r="AS50"/>
  <c r="B50" s="1"/>
  <c r="AS52"/>
  <c r="AR52"/>
  <c r="B52"/>
  <c r="BB52"/>
  <c r="BB53"/>
  <c r="AS53"/>
  <c r="AR53"/>
  <c r="B53"/>
  <c r="BB54"/>
  <c r="AS54"/>
  <c r="AR54"/>
  <c r="AS56"/>
  <c r="AR56"/>
  <c r="BB56"/>
  <c r="D47" i="30"/>
  <c r="E48" i="127" s="1"/>
  <c r="AO50" i="30"/>
  <c r="AB50" s="1"/>
  <c r="AA48"/>
  <c r="S49"/>
  <c r="AD49" s="1"/>
  <c r="Y57"/>
  <c r="AO49"/>
  <c r="AB49" s="1"/>
  <c r="AA46"/>
  <c r="B50"/>
  <c r="F47"/>
  <c r="V49"/>
  <c r="AP50" s="1"/>
  <c r="D50"/>
  <c r="A57"/>
  <c r="D46"/>
  <c r="E47" i="127" s="1"/>
  <c r="F46" i="30"/>
  <c r="F48"/>
  <c r="S48"/>
  <c r="AD48" s="1"/>
  <c r="V50"/>
  <c r="AP51" s="1"/>
  <c r="Y50"/>
  <c r="Y47"/>
  <c r="AA47"/>
  <c r="B49"/>
  <c r="D51"/>
  <c r="F51"/>
  <c r="AO47"/>
  <c r="AB47" s="1"/>
  <c r="AO48"/>
  <c r="AB48" s="1"/>
  <c r="AO52"/>
  <c r="AB52" s="1"/>
  <c r="AO51"/>
  <c r="AB51" s="1"/>
  <c r="S46"/>
  <c r="AD46" s="1"/>
  <c r="B46"/>
  <c r="B48"/>
  <c r="V48"/>
  <c r="AP49" s="1"/>
  <c r="AQ50" s="1"/>
  <c r="D48"/>
  <c r="F50"/>
  <c r="AA50"/>
  <c r="Y52"/>
  <c r="S47"/>
  <c r="AD47" s="1"/>
  <c r="B47"/>
  <c r="D49"/>
  <c r="Y49"/>
  <c r="F49"/>
  <c r="Y51"/>
  <c r="AA51"/>
  <c r="AO53"/>
  <c r="AB53" s="1"/>
  <c r="V52"/>
  <c r="AP53" s="1"/>
  <c r="AA54"/>
  <c r="AO54"/>
  <c r="AB54" s="1"/>
  <c r="AO55"/>
  <c r="AB55" s="1"/>
  <c r="B52"/>
  <c r="F54"/>
  <c r="S54"/>
  <c r="AD54" s="1"/>
  <c r="V53"/>
  <c r="AP54" s="1"/>
  <c r="S53"/>
  <c r="AD53" s="1"/>
  <c r="Y55"/>
  <c r="B53"/>
  <c r="D55"/>
  <c r="F55"/>
  <c r="F52"/>
  <c r="AA52"/>
  <c r="S52"/>
  <c r="AD52" s="1"/>
  <c r="B54"/>
  <c r="V54"/>
  <c r="AP55" s="1"/>
  <c r="D54"/>
  <c r="S51"/>
  <c r="AD51" s="1"/>
  <c r="B51"/>
  <c r="D53"/>
  <c r="Y53"/>
  <c r="F53"/>
  <c r="S55"/>
  <c r="AD55" s="1"/>
  <c r="B55"/>
  <c r="V55"/>
  <c r="AP56" s="1"/>
  <c r="AG47" i="127" l="1"/>
  <c r="H49" i="187"/>
  <c r="H47"/>
  <c r="H47" i="188"/>
  <c r="AQ54" i="30"/>
  <c r="AG48" i="127"/>
  <c r="H47" i="189"/>
  <c r="H50" i="187"/>
  <c r="H51"/>
  <c r="H103" s="1"/>
  <c r="H55"/>
  <c r="AQ56" i="30"/>
  <c r="AQ53"/>
  <c r="AQ49"/>
  <c r="I50" i="185"/>
  <c r="H50"/>
  <c r="H102" s="1"/>
  <c r="C50"/>
  <c r="I51"/>
  <c r="H51"/>
  <c r="H103" s="1"/>
  <c r="C51"/>
  <c r="I47"/>
  <c r="H47"/>
  <c r="H99" s="1"/>
  <c r="C47"/>
  <c r="I48"/>
  <c r="C48" s="1"/>
  <c r="H48"/>
  <c r="H100" s="1"/>
  <c r="B55" i="188"/>
  <c r="I51" i="75"/>
  <c r="H51"/>
  <c r="C51"/>
  <c r="I51" i="193"/>
  <c r="H51"/>
  <c r="C51"/>
  <c r="I51" i="191"/>
  <c r="H51"/>
  <c r="C51"/>
  <c r="B49" i="187"/>
  <c r="H101"/>
  <c r="I49" i="186"/>
  <c r="H49"/>
  <c r="C49"/>
  <c r="I49" i="192"/>
  <c r="H49"/>
  <c r="C49"/>
  <c r="I49" i="190"/>
  <c r="H49"/>
  <c r="C49"/>
  <c r="B47" i="187"/>
  <c r="H99"/>
  <c r="B47" i="75"/>
  <c r="I47" i="192"/>
  <c r="H47"/>
  <c r="C47"/>
  <c r="I47" i="186"/>
  <c r="H47"/>
  <c r="C47"/>
  <c r="H99" i="188"/>
  <c r="B47"/>
  <c r="I50" i="186"/>
  <c r="C50" s="1"/>
  <c r="H50"/>
  <c r="H102" s="1"/>
  <c r="I50" i="192"/>
  <c r="H50"/>
  <c r="H102" s="1"/>
  <c r="C50"/>
  <c r="I50" i="190"/>
  <c r="H50"/>
  <c r="C50"/>
  <c r="I48" i="186"/>
  <c r="H48"/>
  <c r="C48"/>
  <c r="I48" i="192"/>
  <c r="C48" s="1"/>
  <c r="H48"/>
  <c r="I48" i="190"/>
  <c r="H48"/>
  <c r="C48"/>
  <c r="B51" i="187"/>
  <c r="I51" i="186"/>
  <c r="H51"/>
  <c r="C51"/>
  <c r="I51" i="192"/>
  <c r="H51"/>
  <c r="H103" s="1"/>
  <c r="C51"/>
  <c r="I51" i="190"/>
  <c r="H51"/>
  <c r="C51"/>
  <c r="B49" i="75"/>
  <c r="I49" i="193"/>
  <c r="H49"/>
  <c r="H101" s="1"/>
  <c r="C49"/>
  <c r="I49" i="191"/>
  <c r="H49"/>
  <c r="C49"/>
  <c r="H47" i="190"/>
  <c r="H99" s="1"/>
  <c r="I47"/>
  <c r="C47"/>
  <c r="I47" i="193"/>
  <c r="H47"/>
  <c r="C47"/>
  <c r="I47" i="191"/>
  <c r="H47"/>
  <c r="C47"/>
  <c r="B47" i="189"/>
  <c r="H99"/>
  <c r="B50" i="187"/>
  <c r="H102"/>
  <c r="I50" i="193"/>
  <c r="H50"/>
  <c r="C50"/>
  <c r="I50" i="191"/>
  <c r="C50" s="1"/>
  <c r="H50"/>
  <c r="B50" i="75"/>
  <c r="B48" i="187"/>
  <c r="I48" i="193"/>
  <c r="C48" s="1"/>
  <c r="H48"/>
  <c r="I48" i="191"/>
  <c r="C48" s="1"/>
  <c r="H48"/>
  <c r="H100" s="1"/>
  <c r="B48" i="75"/>
  <c r="H52" i="187"/>
  <c r="H51" i="189"/>
  <c r="H49" i="188"/>
  <c r="H50" i="189"/>
  <c r="H102" s="1"/>
  <c r="H48"/>
  <c r="H51" i="188"/>
  <c r="H49" i="189"/>
  <c r="H50" i="188"/>
  <c r="H102" s="1"/>
  <c r="H48"/>
  <c r="AQ52" i="30"/>
  <c r="AQ48"/>
  <c r="AQ47"/>
  <c r="I49" i="185"/>
  <c r="H49"/>
  <c r="H101" s="1"/>
  <c r="C49"/>
  <c r="B56" i="192"/>
  <c r="B51" i="189"/>
  <c r="H103"/>
  <c r="H103" i="75"/>
  <c r="B51"/>
  <c r="B51" i="193"/>
  <c r="H103"/>
  <c r="B51" i="191"/>
  <c r="H103"/>
  <c r="H101" i="188"/>
  <c r="B49"/>
  <c r="B49" i="186"/>
  <c r="H101"/>
  <c r="B49" i="192"/>
  <c r="H101"/>
  <c r="H101" i="190"/>
  <c r="B49"/>
  <c r="I47" i="75"/>
  <c r="H47"/>
  <c r="H99" s="1"/>
  <c r="C47"/>
  <c r="B47" i="192"/>
  <c r="H99"/>
  <c r="B47" i="186"/>
  <c r="H99"/>
  <c r="B50"/>
  <c r="B50" i="192"/>
  <c r="B50" i="190"/>
  <c r="H102"/>
  <c r="B50" i="189"/>
  <c r="H100" i="186"/>
  <c r="B48"/>
  <c r="H100" i="192"/>
  <c r="B48"/>
  <c r="B48" i="190"/>
  <c r="H100"/>
  <c r="H100" i="189"/>
  <c r="B48"/>
  <c r="H103" i="188"/>
  <c r="B51"/>
  <c r="B51" i="186"/>
  <c r="H103"/>
  <c r="B51" i="192"/>
  <c r="H103" i="190"/>
  <c r="B51"/>
  <c r="B49" i="189"/>
  <c r="H101"/>
  <c r="I49" i="75"/>
  <c r="H49"/>
  <c r="H101" s="1"/>
  <c r="C49"/>
  <c r="B49" i="193"/>
  <c r="B49" i="191"/>
  <c r="H101"/>
  <c r="B47" i="190"/>
  <c r="B47" i="193"/>
  <c r="H99"/>
  <c r="G99" i="191"/>
  <c r="H99"/>
  <c r="B47"/>
  <c r="H102" i="193"/>
  <c r="B50"/>
  <c r="H102" i="191"/>
  <c r="B50"/>
  <c r="I50" i="75"/>
  <c r="C50" s="1"/>
  <c r="H50"/>
  <c r="H102" s="1"/>
  <c r="B50" i="188"/>
  <c r="H100" i="193"/>
  <c r="B48"/>
  <c r="B48" i="191"/>
  <c r="I48" i="75"/>
  <c r="C48" s="1"/>
  <c r="H48"/>
  <c r="H100" s="1"/>
  <c r="H100" i="188"/>
  <c r="B48"/>
  <c r="H48" i="187"/>
  <c r="H100" s="1"/>
  <c r="G108" i="193"/>
  <c r="G108" i="187"/>
  <c r="H56"/>
  <c r="H54" i="189"/>
  <c r="H106" s="1"/>
  <c r="I54" i="185"/>
  <c r="C54" s="1"/>
  <c r="H54"/>
  <c r="H106" s="1"/>
  <c r="I53"/>
  <c r="H53"/>
  <c r="H105" s="1"/>
  <c r="C53"/>
  <c r="B56" i="189"/>
  <c r="B56" i="186"/>
  <c r="I56"/>
  <c r="C56" s="1"/>
  <c r="H56"/>
  <c r="H108" s="1"/>
  <c r="B56" i="193"/>
  <c r="I56" i="75"/>
  <c r="C56" s="1"/>
  <c r="H56"/>
  <c r="H108" s="1"/>
  <c r="B54" i="191"/>
  <c r="I54" i="75"/>
  <c r="C54" s="1"/>
  <c r="H54"/>
  <c r="B54" i="192"/>
  <c r="B54" i="189"/>
  <c r="B55" i="186"/>
  <c r="B55" i="190"/>
  <c r="B55" i="75"/>
  <c r="G107" i="193"/>
  <c r="B55"/>
  <c r="B53" i="186"/>
  <c r="B53" i="190"/>
  <c r="I53" i="75"/>
  <c r="H53"/>
  <c r="H105" s="1"/>
  <c r="C53"/>
  <c r="B53" i="191"/>
  <c r="B52"/>
  <c r="I52" i="75"/>
  <c r="C52" s="1"/>
  <c r="H52"/>
  <c r="B52" i="192"/>
  <c r="B52" i="189"/>
  <c r="B56" i="187"/>
  <c r="H108"/>
  <c r="I56" i="191"/>
  <c r="C56" s="1"/>
  <c r="H56"/>
  <c r="H108" s="1"/>
  <c r="I56" i="190"/>
  <c r="C56" s="1"/>
  <c r="H56"/>
  <c r="I54" i="193"/>
  <c r="H54"/>
  <c r="H106" s="1"/>
  <c r="C54"/>
  <c r="I54" i="186"/>
  <c r="H54"/>
  <c r="H106" s="1"/>
  <c r="C54"/>
  <c r="I54" i="190"/>
  <c r="C54" s="1"/>
  <c r="H54"/>
  <c r="H106" s="1"/>
  <c r="B55" i="187"/>
  <c r="H107"/>
  <c r="I55" i="192"/>
  <c r="H55"/>
  <c r="C55"/>
  <c r="I55" i="191"/>
  <c r="H55"/>
  <c r="H107" s="1"/>
  <c r="C55"/>
  <c r="I53" i="192"/>
  <c r="H53"/>
  <c r="C53"/>
  <c r="I53" i="193"/>
  <c r="H53"/>
  <c r="C53"/>
  <c r="I52"/>
  <c r="H52"/>
  <c r="H104" s="1"/>
  <c r="C52"/>
  <c r="I52" i="186"/>
  <c r="H52"/>
  <c r="C52"/>
  <c r="I52" i="190"/>
  <c r="H52"/>
  <c r="C52"/>
  <c r="H56" i="189"/>
  <c r="H108" s="1"/>
  <c r="H54" i="187"/>
  <c r="H106" s="1"/>
  <c r="H56" i="188"/>
  <c r="H108" s="1"/>
  <c r="H54"/>
  <c r="H55" i="189"/>
  <c r="B55" i="185"/>
  <c r="H53" i="187"/>
  <c r="H53" i="189"/>
  <c r="H53" i="188"/>
  <c r="H105" s="1"/>
  <c r="H52"/>
  <c r="I56" i="185"/>
  <c r="C56" s="1"/>
  <c r="H56"/>
  <c r="H108" s="1"/>
  <c r="I52"/>
  <c r="C52" s="1"/>
  <c r="H52"/>
  <c r="H104" s="1"/>
  <c r="I56" i="193"/>
  <c r="H56"/>
  <c r="H108" s="1"/>
  <c r="C56"/>
  <c r="B56" i="75"/>
  <c r="B54" i="187"/>
  <c r="I54" i="191"/>
  <c r="C54" s="1"/>
  <c r="H54"/>
  <c r="H106" s="1"/>
  <c r="H106" i="75"/>
  <c r="B54"/>
  <c r="I54" i="192"/>
  <c r="C54" s="1"/>
  <c r="H54"/>
  <c r="H106" s="1"/>
  <c r="I55" i="186"/>
  <c r="H55"/>
  <c r="H107" s="1"/>
  <c r="C55"/>
  <c r="I55" i="190"/>
  <c r="H55"/>
  <c r="H107" s="1"/>
  <c r="C55"/>
  <c r="I55" i="75"/>
  <c r="H55"/>
  <c r="H107" s="1"/>
  <c r="C55"/>
  <c r="I55" i="193"/>
  <c r="C55" s="1"/>
  <c r="H55"/>
  <c r="H107" s="1"/>
  <c r="I53" i="186"/>
  <c r="H53"/>
  <c r="H105" s="1"/>
  <c r="C53"/>
  <c r="I53" i="190"/>
  <c r="H53"/>
  <c r="H105" s="1"/>
  <c r="C53"/>
  <c r="B53" i="75"/>
  <c r="I53" i="191"/>
  <c r="H53"/>
  <c r="H105" s="1"/>
  <c r="C53"/>
  <c r="B52" i="187"/>
  <c r="H104"/>
  <c r="I52" i="191"/>
  <c r="H52"/>
  <c r="H104" s="1"/>
  <c r="C52"/>
  <c r="B52" i="75"/>
  <c r="H104"/>
  <c r="I52" i="192"/>
  <c r="C52" s="1"/>
  <c r="H52"/>
  <c r="H104" s="1"/>
  <c r="I56"/>
  <c r="C56" s="1"/>
  <c r="H56"/>
  <c r="H108" s="1"/>
  <c r="B56" i="188"/>
  <c r="B56" i="191"/>
  <c r="B56" i="190"/>
  <c r="H108"/>
  <c r="B54" i="193"/>
  <c r="B54" i="188"/>
  <c r="H106"/>
  <c r="B54" i="186"/>
  <c r="B54" i="190"/>
  <c r="B55" i="192"/>
  <c r="H107"/>
  <c r="B55" i="189"/>
  <c r="H107"/>
  <c r="I55" i="185"/>
  <c r="H55"/>
  <c r="H107" s="1"/>
  <c r="C55"/>
  <c r="B55" i="191"/>
  <c r="B53" i="187"/>
  <c r="H105"/>
  <c r="B53" i="192"/>
  <c r="H105"/>
  <c r="B53" i="189"/>
  <c r="H105"/>
  <c r="B53" i="193"/>
  <c r="H105"/>
  <c r="B53" i="188"/>
  <c r="B52" i="193"/>
  <c r="H104" i="188"/>
  <c r="B52"/>
  <c r="H104" i="186"/>
  <c r="B52"/>
  <c r="B52" i="190"/>
  <c r="H104"/>
  <c r="H55" i="188"/>
  <c r="H107" s="1"/>
  <c r="H52" i="189"/>
  <c r="H104" s="1"/>
  <c r="B54" i="185"/>
  <c r="AQ55" i="30"/>
  <c r="D48" i="127"/>
  <c r="AD48" s="1"/>
  <c r="D47"/>
  <c r="K49"/>
  <c r="AE47"/>
  <c r="AE48"/>
  <c r="B51" i="185"/>
  <c r="B49"/>
  <c r="K53" i="127"/>
  <c r="K50"/>
  <c r="K51"/>
  <c r="K52"/>
  <c r="K55"/>
  <c r="B56" i="185"/>
  <c r="K56" i="127"/>
  <c r="K54"/>
  <c r="AQ51" i="30"/>
  <c r="AD47" i="127" l="1"/>
  <c r="C53"/>
  <c r="E53" s="1"/>
  <c r="C49"/>
  <c r="D49" s="1"/>
  <c r="C52"/>
  <c r="E52" s="1"/>
  <c r="C51"/>
  <c r="D51" s="1"/>
  <c r="C50"/>
  <c r="D50" s="1"/>
  <c r="C55"/>
  <c r="E55" s="1"/>
  <c r="C54"/>
  <c r="E54" s="1"/>
  <c r="C56"/>
  <c r="E56" s="1"/>
  <c r="G2" i="30"/>
  <c r="Z1"/>
  <c r="D1"/>
  <c r="E49" i="127" l="1"/>
  <c r="E51"/>
  <c r="E50"/>
  <c r="AE53"/>
  <c r="AE52"/>
  <c r="Q50"/>
  <c r="AF50" s="1"/>
  <c r="AG50"/>
  <c r="AE51"/>
  <c r="Q51"/>
  <c r="AF51" s="1"/>
  <c r="AG51"/>
  <c r="AE49"/>
  <c r="Q49"/>
  <c r="AF49" s="1"/>
  <c r="AG49"/>
  <c r="D52"/>
  <c r="AE50"/>
  <c r="AD50"/>
  <c r="AD51"/>
  <c r="Q52"/>
  <c r="AF52" s="1"/>
  <c r="AG52"/>
  <c r="AD49"/>
  <c r="AG53"/>
  <c r="D53"/>
  <c r="Q53"/>
  <c r="AF53" s="1"/>
  <c r="D55"/>
  <c r="AE56"/>
  <c r="AE54"/>
  <c r="AE55"/>
  <c r="D56"/>
  <c r="D54"/>
  <c r="Q56"/>
  <c r="AF56" s="1"/>
  <c r="AG56"/>
  <c r="Q54"/>
  <c r="AF54" s="1"/>
  <c r="AG54"/>
  <c r="Q55"/>
  <c r="AF55" s="1"/>
  <c r="AG55"/>
  <c r="AD55" l="1"/>
  <c r="AD53"/>
  <c r="AD52"/>
  <c r="AD54"/>
  <c r="AD56"/>
  <c r="V7" l="1"/>
  <c r="V8" l="1"/>
  <c r="V9" l="1"/>
  <c r="V10" l="1"/>
  <c r="V11" l="1"/>
  <c r="V12" l="1"/>
  <c r="V13" l="1"/>
  <c r="V14" l="1"/>
  <c r="V15" l="1"/>
  <c r="V16" l="1"/>
  <c r="V17" l="1"/>
  <c r="V18" l="1"/>
  <c r="V19" l="1"/>
  <c r="V20" l="1"/>
  <c r="V21" l="1"/>
  <c r="V22" l="1"/>
  <c r="V23" l="1"/>
  <c r="V24" l="1"/>
  <c r="V25" l="1"/>
  <c r="V26" l="1"/>
  <c r="V27" l="1"/>
  <c r="V28" l="1"/>
  <c r="V29" l="1"/>
  <c r="V30" l="1"/>
  <c r="V31" l="1"/>
  <c r="V32" l="1"/>
  <c r="V33" l="1"/>
  <c r="V34" l="1"/>
  <c r="V35" l="1"/>
  <c r="I6" i="78"/>
  <c r="L2" i="75" s="1"/>
  <c r="L95" i="68"/>
  <c r="I95"/>
  <c r="F95"/>
  <c r="C95"/>
  <c r="L94"/>
  <c r="I94"/>
  <c r="F94"/>
  <c r="C94"/>
  <c r="L52"/>
  <c r="I52"/>
  <c r="F52"/>
  <c r="C52"/>
  <c r="R47"/>
  <c r="O47"/>
  <c r="L47"/>
  <c r="I47"/>
  <c r="F47"/>
  <c r="C47"/>
  <c r="R46"/>
  <c r="O46"/>
  <c r="L46"/>
  <c r="I46"/>
  <c r="F46"/>
  <c r="C46"/>
  <c r="R4"/>
  <c r="O4"/>
  <c r="L4"/>
  <c r="I4"/>
  <c r="F4"/>
  <c r="C4"/>
  <c r="Z2" i="80"/>
  <c r="F48" i="68" s="1"/>
  <c r="L2" i="186" l="1"/>
  <c r="L2" i="185"/>
  <c r="L2" i="187"/>
  <c r="V36" i="127"/>
  <c r="E7" i="80"/>
  <c r="G7"/>
  <c r="I7"/>
  <c r="M7"/>
  <c r="O7"/>
  <c r="Q7"/>
  <c r="U7"/>
  <c r="W7"/>
  <c r="Y7"/>
  <c r="AC7"/>
  <c r="AE7"/>
  <c r="AG7"/>
  <c r="D8"/>
  <c r="F8"/>
  <c r="H8"/>
  <c r="J8"/>
  <c r="M8"/>
  <c r="O8"/>
  <c r="Q8"/>
  <c r="T8"/>
  <c r="V8"/>
  <c r="X8"/>
  <c r="Z8"/>
  <c r="AC8"/>
  <c r="AE8"/>
  <c r="AG8"/>
  <c r="D9"/>
  <c r="F9"/>
  <c r="H9"/>
  <c r="J9"/>
  <c r="M9"/>
  <c r="O9"/>
  <c r="Q9"/>
  <c r="T9"/>
  <c r="V9"/>
  <c r="X9"/>
  <c r="Z9"/>
  <c r="AC9"/>
  <c r="AE9"/>
  <c r="AG9"/>
  <c r="D10"/>
  <c r="F10"/>
  <c r="H10"/>
  <c r="J10"/>
  <c r="M10"/>
  <c r="O10"/>
  <c r="Q10"/>
  <c r="T10"/>
  <c r="V10"/>
  <c r="X10"/>
  <c r="Z10"/>
  <c r="AC10"/>
  <c r="AE10"/>
  <c r="AG10"/>
  <c r="D11"/>
  <c r="F11"/>
  <c r="H11"/>
  <c r="J11"/>
  <c r="M11"/>
  <c r="O11"/>
  <c r="Q11"/>
  <c r="T11"/>
  <c r="V11"/>
  <c r="X11"/>
  <c r="Z11"/>
  <c r="AC11"/>
  <c r="AE11"/>
  <c r="AG11"/>
  <c r="D12"/>
  <c r="F12"/>
  <c r="H12"/>
  <c r="J12"/>
  <c r="M12"/>
  <c r="O12"/>
  <c r="Q12"/>
  <c r="T12"/>
  <c r="V12"/>
  <c r="X12"/>
  <c r="Z12"/>
  <c r="AC12"/>
  <c r="AE12"/>
  <c r="AG12"/>
  <c r="E16"/>
  <c r="G16"/>
  <c r="I16"/>
  <c r="M16"/>
  <c r="O16"/>
  <c r="Q16"/>
  <c r="U16"/>
  <c r="W16"/>
  <c r="Y16"/>
  <c r="AC16"/>
  <c r="AE16"/>
  <c r="AG16"/>
  <c r="D17"/>
  <c r="F17"/>
  <c r="H17"/>
  <c r="J17"/>
  <c r="M17"/>
  <c r="O17"/>
  <c r="Q17"/>
  <c r="T17"/>
  <c r="V17"/>
  <c r="X17"/>
  <c r="Z17"/>
  <c r="AC17"/>
  <c r="AE17"/>
  <c r="AG17"/>
  <c r="D18"/>
  <c r="F18"/>
  <c r="H18"/>
  <c r="J18"/>
  <c r="M18"/>
  <c r="O18"/>
  <c r="Q18"/>
  <c r="T18"/>
  <c r="V18"/>
  <c r="X18"/>
  <c r="Z18"/>
  <c r="AC18"/>
  <c r="AE18"/>
  <c r="AG18"/>
  <c r="D19"/>
  <c r="F19"/>
  <c r="H19"/>
  <c r="J19"/>
  <c r="M19"/>
  <c r="O19"/>
  <c r="Q19"/>
  <c r="T19"/>
  <c r="V19"/>
  <c r="X19"/>
  <c r="Z19"/>
  <c r="AC19"/>
  <c r="AE19"/>
  <c r="AG19"/>
  <c r="D20"/>
  <c r="F20"/>
  <c r="H20"/>
  <c r="J20"/>
  <c r="M20"/>
  <c r="O20"/>
  <c r="Q20"/>
  <c r="T20"/>
  <c r="V20"/>
  <c r="X20"/>
  <c r="Z20"/>
  <c r="AC20"/>
  <c r="AE20"/>
  <c r="AG20"/>
  <c r="D21"/>
  <c r="F21"/>
  <c r="H21"/>
  <c r="J21"/>
  <c r="M21"/>
  <c r="O21"/>
  <c r="Q21"/>
  <c r="T21"/>
  <c r="V21"/>
  <c r="X21"/>
  <c r="Z21"/>
  <c r="AC21"/>
  <c r="AE21"/>
  <c r="AG21"/>
  <c r="E25"/>
  <c r="G25"/>
  <c r="I25"/>
  <c r="M25"/>
  <c r="O25"/>
  <c r="Q25"/>
  <c r="U25"/>
  <c r="W25"/>
  <c r="Y25"/>
  <c r="AC25"/>
  <c r="AE25"/>
  <c r="AG25"/>
  <c r="D26"/>
  <c r="F26"/>
  <c r="H26"/>
  <c r="J26"/>
  <c r="M26"/>
  <c r="O26"/>
  <c r="Q26"/>
  <c r="T26"/>
  <c r="V26"/>
  <c r="X26"/>
  <c r="Z26"/>
  <c r="AC26"/>
  <c r="AE26"/>
  <c r="AG26"/>
  <c r="D27"/>
  <c r="F27"/>
  <c r="H27"/>
  <c r="J27"/>
  <c r="M27"/>
  <c r="O27"/>
  <c r="Q27"/>
  <c r="T27"/>
  <c r="V27"/>
  <c r="X27"/>
  <c r="Z27"/>
  <c r="AC27"/>
  <c r="AE27"/>
  <c r="AG27"/>
  <c r="D28"/>
  <c r="F28"/>
  <c r="H28"/>
  <c r="J28"/>
  <c r="M28"/>
  <c r="O28"/>
  <c r="Q28"/>
  <c r="T28"/>
  <c r="V28"/>
  <c r="X28"/>
  <c r="Z28"/>
  <c r="AC28"/>
  <c r="AE28"/>
  <c r="AG28"/>
  <c r="D29"/>
  <c r="F29"/>
  <c r="H29"/>
  <c r="J29"/>
  <c r="M29"/>
  <c r="O29"/>
  <c r="Q29"/>
  <c r="T29"/>
  <c r="V29"/>
  <c r="X29"/>
  <c r="Z29"/>
  <c r="AC29"/>
  <c r="AE29"/>
  <c r="AG29"/>
  <c r="D30"/>
  <c r="F30"/>
  <c r="H30"/>
  <c r="J30"/>
  <c r="M30"/>
  <c r="O30"/>
  <c r="Q30"/>
  <c r="T30"/>
  <c r="V30"/>
  <c r="X30"/>
  <c r="Z30"/>
  <c r="AC30"/>
  <c r="AE30"/>
  <c r="AG30"/>
  <c r="F7"/>
  <c r="H7"/>
  <c r="J7"/>
  <c r="N7"/>
  <c r="P7"/>
  <c r="R7"/>
  <c r="V7"/>
  <c r="X7"/>
  <c r="Z7"/>
  <c r="AD7"/>
  <c r="AF7"/>
  <c r="AH7"/>
  <c r="E8"/>
  <c r="G8"/>
  <c r="I8"/>
  <c r="L8"/>
  <c r="N8"/>
  <c r="P8"/>
  <c r="R8"/>
  <c r="U8"/>
  <c r="W8"/>
  <c r="Y8"/>
  <c r="AB8"/>
  <c r="AD8"/>
  <c r="AF8"/>
  <c r="AH8"/>
  <c r="E9"/>
  <c r="G9"/>
  <c r="I9"/>
  <c r="L9"/>
  <c r="N9"/>
  <c r="P9"/>
  <c r="R9"/>
  <c r="U9"/>
  <c r="W9"/>
  <c r="Y9"/>
  <c r="AB9"/>
  <c r="AD9"/>
  <c r="AF9"/>
  <c r="AH9"/>
  <c r="E10"/>
  <c r="G10"/>
  <c r="I10"/>
  <c r="L10"/>
  <c r="N10"/>
  <c r="P10"/>
  <c r="R10"/>
  <c r="U10"/>
  <c r="W10"/>
  <c r="Y10"/>
  <c r="AB10"/>
  <c r="AD10"/>
  <c r="AF10"/>
  <c r="AH10"/>
  <c r="E11"/>
  <c r="G11"/>
  <c r="I11"/>
  <c r="L11"/>
  <c r="N11"/>
  <c r="P11"/>
  <c r="R11"/>
  <c r="U11"/>
  <c r="W11"/>
  <c r="Y11"/>
  <c r="AB11"/>
  <c r="AD11"/>
  <c r="AF11"/>
  <c r="AH11"/>
  <c r="E12"/>
  <c r="G12"/>
  <c r="I12"/>
  <c r="L12"/>
  <c r="N12"/>
  <c r="P12"/>
  <c r="R12"/>
  <c r="U12"/>
  <c r="W12"/>
  <c r="Y12"/>
  <c r="AB12"/>
  <c r="AD12"/>
  <c r="AF12"/>
  <c r="AH12"/>
  <c r="F16"/>
  <c r="H16"/>
  <c r="J16"/>
  <c r="N16"/>
  <c r="P16"/>
  <c r="R16"/>
  <c r="V16"/>
  <c r="X16"/>
  <c r="Z16"/>
  <c r="AD16"/>
  <c r="AF16"/>
  <c r="AH16"/>
  <c r="E17"/>
  <c r="G17"/>
  <c r="I17"/>
  <c r="L17"/>
  <c r="N17"/>
  <c r="P17"/>
  <c r="R17"/>
  <c r="U17"/>
  <c r="W17"/>
  <c r="Y17"/>
  <c r="AB17"/>
  <c r="AD17"/>
  <c r="AF17"/>
  <c r="AH17"/>
  <c r="E18"/>
  <c r="G18"/>
  <c r="I18"/>
  <c r="L18"/>
  <c r="N18"/>
  <c r="P18"/>
  <c r="R18"/>
  <c r="U18"/>
  <c r="W18"/>
  <c r="Y18"/>
  <c r="AB18"/>
  <c r="AD18"/>
  <c r="AF18"/>
  <c r="AH18"/>
  <c r="E19"/>
  <c r="G19"/>
  <c r="I19"/>
  <c r="L19"/>
  <c r="N19"/>
  <c r="P19"/>
  <c r="R19"/>
  <c r="U19"/>
  <c r="W19"/>
  <c r="Y19"/>
  <c r="AB19"/>
  <c r="AD19"/>
  <c r="AF19"/>
  <c r="AH19"/>
  <c r="E20"/>
  <c r="G20"/>
  <c r="I20"/>
  <c r="L20"/>
  <c r="N20"/>
  <c r="P20"/>
  <c r="R20"/>
  <c r="U20"/>
  <c r="W20"/>
  <c r="Y20"/>
  <c r="AB20"/>
  <c r="AD20"/>
  <c r="AF20"/>
  <c r="AH20"/>
  <c r="E21"/>
  <c r="G21"/>
  <c r="I21"/>
  <c r="L21"/>
  <c r="N21"/>
  <c r="P21"/>
  <c r="R21"/>
  <c r="U21"/>
  <c r="W21"/>
  <c r="Y21"/>
  <c r="AB21"/>
  <c r="AD21"/>
  <c r="AF21"/>
  <c r="AH21"/>
  <c r="F25"/>
  <c r="H25"/>
  <c r="J25"/>
  <c r="N25"/>
  <c r="P25"/>
  <c r="R25"/>
  <c r="V25"/>
  <c r="X25"/>
  <c r="Z25"/>
  <c r="AD25"/>
  <c r="AF25"/>
  <c r="AH25"/>
  <c r="E26"/>
  <c r="G26"/>
  <c r="I26"/>
  <c r="L26"/>
  <c r="N26"/>
  <c r="P26"/>
  <c r="R26"/>
  <c r="U26"/>
  <c r="W26"/>
  <c r="Y26"/>
  <c r="AB26"/>
  <c r="AD26"/>
  <c r="AF26"/>
  <c r="AH26"/>
  <c r="E27"/>
  <c r="G27"/>
  <c r="I27"/>
  <c r="L27"/>
  <c r="N27"/>
  <c r="P27"/>
  <c r="R27"/>
  <c r="U27"/>
  <c r="W27"/>
  <c r="Y27"/>
  <c r="AB27"/>
  <c r="AD27"/>
  <c r="AF27"/>
  <c r="AH27"/>
  <c r="E28"/>
  <c r="G28"/>
  <c r="I28"/>
  <c r="L28"/>
  <c r="N28"/>
  <c r="P28"/>
  <c r="R28"/>
  <c r="U28"/>
  <c r="W28"/>
  <c r="Y28"/>
  <c r="AB28"/>
  <c r="AD28"/>
  <c r="AF28"/>
  <c r="AH28"/>
  <c r="E29"/>
  <c r="G29"/>
  <c r="I29"/>
  <c r="L29"/>
  <c r="N29"/>
  <c r="P29"/>
  <c r="R29"/>
  <c r="U29"/>
  <c r="W29"/>
  <c r="Y29"/>
  <c r="AB29"/>
  <c r="AD29"/>
  <c r="AF29"/>
  <c r="AH29"/>
  <c r="E30"/>
  <c r="G30"/>
  <c r="I30"/>
  <c r="L30"/>
  <c r="N30"/>
  <c r="P30"/>
  <c r="R30"/>
  <c r="U30"/>
  <c r="W30"/>
  <c r="Y30"/>
  <c r="AB30"/>
  <c r="AD30"/>
  <c r="AF30"/>
  <c r="AH30"/>
  <c r="F3" i="81"/>
  <c r="V37" i="127" l="1"/>
  <c r="V38" l="1"/>
  <c r="V39" l="1"/>
  <c r="V40" l="1"/>
  <c r="V41" l="1"/>
  <c r="V42" l="1"/>
  <c r="V43" l="1"/>
  <c r="V44" l="1"/>
  <c r="V45" l="1"/>
  <c r="BR49" i="1"/>
  <c r="BQ49"/>
  <c r="BJ49"/>
  <c r="BI49"/>
  <c r="BC49"/>
  <c r="BB49"/>
  <c r="AV49"/>
  <c r="AU49"/>
  <c r="AO49"/>
  <c r="AN49"/>
  <c r="AH49"/>
  <c r="AG49"/>
  <c r="AA49"/>
  <c r="Z49"/>
  <c r="BR48"/>
  <c r="BQ48"/>
  <c r="BJ48"/>
  <c r="BI48"/>
  <c r="BC48"/>
  <c r="BB48"/>
  <c r="AV48"/>
  <c r="AU48"/>
  <c r="AO48"/>
  <c r="AN48"/>
  <c r="AH48"/>
  <c r="AG48"/>
  <c r="AA48"/>
  <c r="Z48"/>
  <c r="BR47"/>
  <c r="BQ47"/>
  <c r="BJ47"/>
  <c r="BI47"/>
  <c r="BC47"/>
  <c r="BB47"/>
  <c r="AV47"/>
  <c r="AU47"/>
  <c r="AO47"/>
  <c r="AN47"/>
  <c r="AH47"/>
  <c r="AG47"/>
  <c r="AA47"/>
  <c r="Z47"/>
  <c r="BR46"/>
  <c r="BQ46"/>
  <c r="BJ46"/>
  <c r="BI46"/>
  <c r="BC46"/>
  <c r="BB46"/>
  <c r="AV46"/>
  <c r="AU46"/>
  <c r="AO46"/>
  <c r="AN46"/>
  <c r="AH46"/>
  <c r="AG46"/>
  <c r="AA46"/>
  <c r="Z46"/>
  <c r="BR45"/>
  <c r="BQ45"/>
  <c r="BJ45"/>
  <c r="BI45"/>
  <c r="BC45"/>
  <c r="BB45"/>
  <c r="AV45"/>
  <c r="AU45"/>
  <c r="AO45"/>
  <c r="AN45"/>
  <c r="AH45"/>
  <c r="AG45"/>
  <c r="AA45"/>
  <c r="Z45"/>
  <c r="DU44"/>
  <c r="DS44"/>
  <c r="DQ44"/>
  <c r="BR44"/>
  <c r="BQ44"/>
  <c r="BJ44"/>
  <c r="BI44"/>
  <c r="BC44"/>
  <c r="BB44"/>
  <c r="AV44"/>
  <c r="AU44"/>
  <c r="AO44"/>
  <c r="AN44"/>
  <c r="AH44"/>
  <c r="AG44"/>
  <c r="AA44"/>
  <c r="Z44"/>
  <c r="B44"/>
  <c r="AX46" i="185" s="1"/>
  <c r="DU43" i="1"/>
  <c r="DS43"/>
  <c r="DQ43"/>
  <c r="BR43"/>
  <c r="BQ43"/>
  <c r="BJ43"/>
  <c r="BI43"/>
  <c r="BC43"/>
  <c r="BB43"/>
  <c r="AV43"/>
  <c r="AU43"/>
  <c r="AO43"/>
  <c r="AN43"/>
  <c r="AH43"/>
  <c r="AG43"/>
  <c r="AA43"/>
  <c r="Z43"/>
  <c r="B43"/>
  <c r="DU42"/>
  <c r="DS42"/>
  <c r="DQ42"/>
  <c r="BR42"/>
  <c r="BQ42"/>
  <c r="BJ42"/>
  <c r="BI42"/>
  <c r="BC42"/>
  <c r="BB42"/>
  <c r="AV42"/>
  <c r="AU42"/>
  <c r="AO42"/>
  <c r="AN42"/>
  <c r="AH42"/>
  <c r="AG42"/>
  <c r="AA42"/>
  <c r="Z42"/>
  <c r="B42"/>
  <c r="AX44" i="185" s="1"/>
  <c r="G44" s="1"/>
  <c r="DU41" i="1"/>
  <c r="DS41"/>
  <c r="DQ41"/>
  <c r="BR41"/>
  <c r="BQ41"/>
  <c r="BJ41"/>
  <c r="BI41"/>
  <c r="BC41"/>
  <c r="BB41"/>
  <c r="AV41"/>
  <c r="AU41"/>
  <c r="AO41"/>
  <c r="AN41"/>
  <c r="AH41"/>
  <c r="AG41"/>
  <c r="AA41"/>
  <c r="Z41"/>
  <c r="B41"/>
  <c r="DU40"/>
  <c r="DS40"/>
  <c r="DQ40"/>
  <c r="BR40"/>
  <c r="BQ40"/>
  <c r="BJ40"/>
  <c r="BI40"/>
  <c r="BC40"/>
  <c r="BB40"/>
  <c r="AV40"/>
  <c r="AU40"/>
  <c r="AO40"/>
  <c r="AN40"/>
  <c r="AH40"/>
  <c r="AG40"/>
  <c r="AA40"/>
  <c r="Z40"/>
  <c r="B40"/>
  <c r="DU39"/>
  <c r="DS39"/>
  <c r="DQ39"/>
  <c r="BR39"/>
  <c r="BQ39"/>
  <c r="BJ39"/>
  <c r="BI39"/>
  <c r="BC39"/>
  <c r="BB39"/>
  <c r="AV39"/>
  <c r="AU39"/>
  <c r="AO39"/>
  <c r="AN39"/>
  <c r="AH39"/>
  <c r="AG39"/>
  <c r="AA39"/>
  <c r="Z39"/>
  <c r="B39"/>
  <c r="AX41" i="185" s="1"/>
  <c r="DU38" i="1"/>
  <c r="DS38"/>
  <c r="DQ38"/>
  <c r="BR38"/>
  <c r="BQ38"/>
  <c r="BJ38"/>
  <c r="BI38"/>
  <c r="BC38"/>
  <c r="BB38"/>
  <c r="AV38"/>
  <c r="AU38"/>
  <c r="AO38"/>
  <c r="AN38"/>
  <c r="AH38"/>
  <c r="AG38"/>
  <c r="AA38"/>
  <c r="Z38"/>
  <c r="B38"/>
  <c r="DU37"/>
  <c r="DS37"/>
  <c r="DQ37"/>
  <c r="BR37"/>
  <c r="BQ37"/>
  <c r="BJ37"/>
  <c r="BI37"/>
  <c r="BC37"/>
  <c r="BB37"/>
  <c r="AV37"/>
  <c r="AU37"/>
  <c r="AO37"/>
  <c r="AN37"/>
  <c r="AH37"/>
  <c r="AG37"/>
  <c r="AA37"/>
  <c r="Z37"/>
  <c r="B37"/>
  <c r="DU36"/>
  <c r="DS36"/>
  <c r="DQ36"/>
  <c r="BR36"/>
  <c r="BQ36"/>
  <c r="BJ36"/>
  <c r="BI36"/>
  <c r="BC36"/>
  <c r="BB36"/>
  <c r="AV36"/>
  <c r="AU36"/>
  <c r="AO36"/>
  <c r="AN36"/>
  <c r="AH36"/>
  <c r="AG36"/>
  <c r="AA36"/>
  <c r="Z36"/>
  <c r="B36"/>
  <c r="DU35"/>
  <c r="DS35"/>
  <c r="DQ35"/>
  <c r="BR35"/>
  <c r="BQ35"/>
  <c r="BJ35"/>
  <c r="BI35"/>
  <c r="BC35"/>
  <c r="BB35"/>
  <c r="AV35"/>
  <c r="AU35"/>
  <c r="AO35"/>
  <c r="AN35"/>
  <c r="AH35"/>
  <c r="AG35"/>
  <c r="AA35"/>
  <c r="Z35"/>
  <c r="B35"/>
  <c r="DU34"/>
  <c r="DS34"/>
  <c r="DQ34"/>
  <c r="BR34"/>
  <c r="BQ34"/>
  <c r="BJ34"/>
  <c r="BI34"/>
  <c r="BC34"/>
  <c r="BB34"/>
  <c r="AV34"/>
  <c r="AU34"/>
  <c r="AO34"/>
  <c r="AN34"/>
  <c r="AH34"/>
  <c r="AG34"/>
  <c r="AA34"/>
  <c r="Z34"/>
  <c r="B34"/>
  <c r="DU33"/>
  <c r="DS33"/>
  <c r="DQ33"/>
  <c r="BR33"/>
  <c r="BQ33"/>
  <c r="BJ33"/>
  <c r="BI33"/>
  <c r="BC33"/>
  <c r="BB33"/>
  <c r="AV33"/>
  <c r="AU33"/>
  <c r="AO33"/>
  <c r="AN33"/>
  <c r="AH33"/>
  <c r="AG33"/>
  <c r="AA33"/>
  <c r="Z33"/>
  <c r="B33"/>
  <c r="DU32"/>
  <c r="DS32"/>
  <c r="DQ32"/>
  <c r="BR32"/>
  <c r="BQ32"/>
  <c r="BJ32"/>
  <c r="BI32"/>
  <c r="BC32"/>
  <c r="BB32"/>
  <c r="AV32"/>
  <c r="AU32"/>
  <c r="AO32"/>
  <c r="AN32"/>
  <c r="AH32"/>
  <c r="AG32"/>
  <c r="AA32"/>
  <c r="Z32"/>
  <c r="B32"/>
  <c r="DU31"/>
  <c r="DS31"/>
  <c r="DQ31"/>
  <c r="BR31"/>
  <c r="BQ31"/>
  <c r="BJ31"/>
  <c r="BI31"/>
  <c r="BC31"/>
  <c r="BB31"/>
  <c r="AV31"/>
  <c r="AU31"/>
  <c r="AO31"/>
  <c r="AN31"/>
  <c r="AH31"/>
  <c r="AG31"/>
  <c r="AA31"/>
  <c r="Z31"/>
  <c r="B31"/>
  <c r="DU30"/>
  <c r="DS30"/>
  <c r="DQ30"/>
  <c r="BR30"/>
  <c r="BQ30"/>
  <c r="BJ30"/>
  <c r="BI30"/>
  <c r="BC30"/>
  <c r="BB30"/>
  <c r="AV30"/>
  <c r="AU30"/>
  <c r="AO30"/>
  <c r="AN30"/>
  <c r="AH30"/>
  <c r="AG30"/>
  <c r="AA30"/>
  <c r="Z30"/>
  <c r="B30"/>
  <c r="DU29"/>
  <c r="DS29"/>
  <c r="DQ29"/>
  <c r="BR29"/>
  <c r="BQ29"/>
  <c r="BJ29"/>
  <c r="BI29"/>
  <c r="BC29"/>
  <c r="BB29"/>
  <c r="AV29"/>
  <c r="AU29"/>
  <c r="AO29"/>
  <c r="AN29"/>
  <c r="AH29"/>
  <c r="AG29"/>
  <c r="AA29"/>
  <c r="Z29"/>
  <c r="B29"/>
  <c r="DU28"/>
  <c r="DS28"/>
  <c r="DQ28"/>
  <c r="BR28"/>
  <c r="BQ28"/>
  <c r="BJ28"/>
  <c r="BI28"/>
  <c r="BC28"/>
  <c r="BB28"/>
  <c r="AV28"/>
  <c r="AU28"/>
  <c r="AO28"/>
  <c r="AN28"/>
  <c r="AH28"/>
  <c r="AG28"/>
  <c r="AA28"/>
  <c r="Z28"/>
  <c r="B28"/>
  <c r="DU27"/>
  <c r="DS27"/>
  <c r="DQ27"/>
  <c r="BR27"/>
  <c r="BQ27"/>
  <c r="BJ27"/>
  <c r="BI27"/>
  <c r="BC27"/>
  <c r="BB27"/>
  <c r="AV27"/>
  <c r="AU27"/>
  <c r="AO27"/>
  <c r="AN27"/>
  <c r="AH27"/>
  <c r="AG27"/>
  <c r="AA27"/>
  <c r="Z27"/>
  <c r="DU26"/>
  <c r="DS26"/>
  <c r="DQ26"/>
  <c r="BR26"/>
  <c r="BQ26"/>
  <c r="BJ26"/>
  <c r="BI26"/>
  <c r="BC26"/>
  <c r="BB26"/>
  <c r="AV26"/>
  <c r="AU26"/>
  <c r="AO26"/>
  <c r="AN26"/>
  <c r="AH26"/>
  <c r="AG26"/>
  <c r="AA26"/>
  <c r="Z26"/>
  <c r="DU25"/>
  <c r="DS25"/>
  <c r="DQ25"/>
  <c r="BR25"/>
  <c r="BQ25"/>
  <c r="BJ25"/>
  <c r="BI25"/>
  <c r="BC25"/>
  <c r="BB25"/>
  <c r="AV25"/>
  <c r="AU25"/>
  <c r="AO25"/>
  <c r="AN25"/>
  <c r="AH25"/>
  <c r="AG25"/>
  <c r="AA25"/>
  <c r="Z25"/>
  <c r="DU24"/>
  <c r="DS24"/>
  <c r="DQ24"/>
  <c r="BR24"/>
  <c r="BQ24"/>
  <c r="BJ24"/>
  <c r="BI24"/>
  <c r="BC24"/>
  <c r="BB24"/>
  <c r="AV24"/>
  <c r="AU24"/>
  <c r="AO24"/>
  <c r="AN24"/>
  <c r="AH24"/>
  <c r="AG24"/>
  <c r="AA24"/>
  <c r="Z24"/>
  <c r="DU23"/>
  <c r="DS23"/>
  <c r="DQ23"/>
  <c r="BR23"/>
  <c r="BQ23"/>
  <c r="BJ23"/>
  <c r="BI23"/>
  <c r="BC23"/>
  <c r="BB23"/>
  <c r="AV23"/>
  <c r="AU23"/>
  <c r="AO23"/>
  <c r="AN23"/>
  <c r="AH23"/>
  <c r="AG23"/>
  <c r="AA23"/>
  <c r="Z23"/>
  <c r="DU22"/>
  <c r="DS22"/>
  <c r="DQ22"/>
  <c r="BR22"/>
  <c r="BQ22"/>
  <c r="BJ22"/>
  <c r="BI22"/>
  <c r="BC22"/>
  <c r="BB22"/>
  <c r="AV22"/>
  <c r="AU22"/>
  <c r="AO22"/>
  <c r="AN22"/>
  <c r="AH22"/>
  <c r="AG22"/>
  <c r="AA22"/>
  <c r="Z22"/>
  <c r="DU21"/>
  <c r="DS21"/>
  <c r="DQ21"/>
  <c r="BR21"/>
  <c r="BQ21"/>
  <c r="BJ21"/>
  <c r="BI21"/>
  <c r="BC21"/>
  <c r="BB21"/>
  <c r="AV21"/>
  <c r="AU21"/>
  <c r="AO21"/>
  <c r="AN21"/>
  <c r="AH21"/>
  <c r="AG21"/>
  <c r="AA21"/>
  <c r="Z21"/>
  <c r="DU20"/>
  <c r="DS20"/>
  <c r="DQ20"/>
  <c r="BR20"/>
  <c r="BQ20"/>
  <c r="BJ20"/>
  <c r="BI20"/>
  <c r="BC20"/>
  <c r="BB20"/>
  <c r="AV20"/>
  <c r="AU20"/>
  <c r="AO20"/>
  <c r="AN20"/>
  <c r="AH20"/>
  <c r="AG20"/>
  <c r="AA20"/>
  <c r="Z20"/>
  <c r="DU19"/>
  <c r="DS19"/>
  <c r="DQ19"/>
  <c r="BR19"/>
  <c r="BQ19"/>
  <c r="BJ19"/>
  <c r="BI19"/>
  <c r="BC19"/>
  <c r="BB19"/>
  <c r="AV19"/>
  <c r="AU19"/>
  <c r="AO19"/>
  <c r="AN19"/>
  <c r="AH19"/>
  <c r="AG19"/>
  <c r="AA19"/>
  <c r="Z19"/>
  <c r="DU18"/>
  <c r="DS18"/>
  <c r="DQ18"/>
  <c r="BR18"/>
  <c r="BQ18"/>
  <c r="BJ18"/>
  <c r="BI18"/>
  <c r="BC18"/>
  <c r="BB18"/>
  <c r="AV18"/>
  <c r="AU18"/>
  <c r="AO18"/>
  <c r="AN18"/>
  <c r="AH18"/>
  <c r="AG18"/>
  <c r="AA18"/>
  <c r="Z18"/>
  <c r="DU17"/>
  <c r="DS17"/>
  <c r="DQ17"/>
  <c r="BR17"/>
  <c r="BQ17"/>
  <c r="BJ17"/>
  <c r="BI17"/>
  <c r="BC17"/>
  <c r="BB17"/>
  <c r="AV17"/>
  <c r="AU17"/>
  <c r="AO17"/>
  <c r="AN17"/>
  <c r="AH17"/>
  <c r="AG17"/>
  <c r="AA17"/>
  <c r="Z17"/>
  <c r="DU16"/>
  <c r="DS16"/>
  <c r="DQ16"/>
  <c r="BR16"/>
  <c r="BQ16"/>
  <c r="BJ16"/>
  <c r="BI16"/>
  <c r="BC16"/>
  <c r="BB16"/>
  <c r="AV16"/>
  <c r="AU16"/>
  <c r="AO16"/>
  <c r="AN16"/>
  <c r="AH16"/>
  <c r="AG16"/>
  <c r="AA16"/>
  <c r="Z16"/>
  <c r="DU15"/>
  <c r="DS15"/>
  <c r="DQ15"/>
  <c r="BR15"/>
  <c r="BQ15"/>
  <c r="BJ15"/>
  <c r="BI15"/>
  <c r="BC15"/>
  <c r="BB15"/>
  <c r="AV15"/>
  <c r="AU15"/>
  <c r="AO15"/>
  <c r="AN15"/>
  <c r="AH15"/>
  <c r="AG15"/>
  <c r="AA15"/>
  <c r="Z15"/>
  <c r="DU14"/>
  <c r="DS14"/>
  <c r="DQ14"/>
  <c r="BR14"/>
  <c r="BQ14"/>
  <c r="BJ14"/>
  <c r="BI14"/>
  <c r="BC14"/>
  <c r="BB14"/>
  <c r="AV14"/>
  <c r="AU14"/>
  <c r="AO14"/>
  <c r="AN14"/>
  <c r="AH14"/>
  <c r="AG14"/>
  <c r="AA14"/>
  <c r="Z14"/>
  <c r="L14"/>
  <c r="B14"/>
  <c r="DU13"/>
  <c r="DS13"/>
  <c r="DQ13"/>
  <c r="BR13"/>
  <c r="BQ13"/>
  <c r="BJ13"/>
  <c r="BI13"/>
  <c r="BC13"/>
  <c r="BB13"/>
  <c r="AV13"/>
  <c r="AU13"/>
  <c r="AO13"/>
  <c r="AN13"/>
  <c r="AH13"/>
  <c r="AG13"/>
  <c r="AA13"/>
  <c r="Z13"/>
  <c r="L13"/>
  <c r="B13"/>
  <c r="DU12"/>
  <c r="DS12"/>
  <c r="DQ12"/>
  <c r="BR12"/>
  <c r="BQ12"/>
  <c r="BJ12"/>
  <c r="BI12"/>
  <c r="BC12"/>
  <c r="BB12"/>
  <c r="AV12"/>
  <c r="AU12"/>
  <c r="AO12"/>
  <c r="AN12"/>
  <c r="AH12"/>
  <c r="AG12"/>
  <c r="AA12"/>
  <c r="Z12"/>
  <c r="L12"/>
  <c r="B12"/>
  <c r="DU11"/>
  <c r="DS11"/>
  <c r="DQ11"/>
  <c r="BR11"/>
  <c r="BQ11"/>
  <c r="BJ11"/>
  <c r="BI11"/>
  <c r="BC11"/>
  <c r="BB11"/>
  <c r="AV11"/>
  <c r="AU11"/>
  <c r="AO11"/>
  <c r="AN11"/>
  <c r="AH11"/>
  <c r="AG11"/>
  <c r="AA11"/>
  <c r="Z11"/>
  <c r="L11"/>
  <c r="B11"/>
  <c r="DU10"/>
  <c r="DS10"/>
  <c r="DQ10"/>
  <c r="BR10"/>
  <c r="BQ10"/>
  <c r="BJ10"/>
  <c r="BI10"/>
  <c r="BC10"/>
  <c r="BB10"/>
  <c r="AV10"/>
  <c r="AU10"/>
  <c r="AO10"/>
  <c r="AN10"/>
  <c r="AH10"/>
  <c r="AG10"/>
  <c r="AA10"/>
  <c r="Z10"/>
  <c r="L10"/>
  <c r="B10"/>
  <c r="DU9"/>
  <c r="DS9"/>
  <c r="DQ9"/>
  <c r="CK9"/>
  <c r="L9"/>
  <c r="B9"/>
  <c r="DP9" s="1"/>
  <c r="DU8"/>
  <c r="DS8"/>
  <c r="DQ8"/>
  <c r="CK8"/>
  <c r="L8"/>
  <c r="B8"/>
  <c r="DU7"/>
  <c r="DS7"/>
  <c r="DQ7"/>
  <c r="CK7"/>
  <c r="L7"/>
  <c r="B7"/>
  <c r="DU6"/>
  <c r="DS6"/>
  <c r="DQ6"/>
  <c r="L6"/>
  <c r="B6"/>
  <c r="DU5"/>
  <c r="DS5"/>
  <c r="DQ5"/>
  <c r="AS41" i="185" l="1"/>
  <c r="G41"/>
  <c r="AS46"/>
  <c r="G46"/>
  <c r="CK10" i="1"/>
  <c r="DP7"/>
  <c r="AX9" i="193"/>
  <c r="G9" s="1"/>
  <c r="AX9" i="191"/>
  <c r="G9" s="1"/>
  <c r="AX9" i="189"/>
  <c r="G9" s="1"/>
  <c r="AX9" i="188"/>
  <c r="AX9" i="186"/>
  <c r="G9" s="1"/>
  <c r="AX9" i="192"/>
  <c r="G9" s="1"/>
  <c r="AX9" i="190"/>
  <c r="G9" s="1"/>
  <c r="AX9" i="187"/>
  <c r="G9" s="1"/>
  <c r="AX9" i="185"/>
  <c r="G9" s="1"/>
  <c r="G61" s="1"/>
  <c r="G109" s="1"/>
  <c r="AX8" i="192"/>
  <c r="G8" s="1"/>
  <c r="AX8" i="191"/>
  <c r="G8" s="1"/>
  <c r="AX8" i="190"/>
  <c r="G8" s="1"/>
  <c r="AX8" i="189"/>
  <c r="G8" s="1"/>
  <c r="AX8" i="188"/>
  <c r="AX8" i="185"/>
  <c r="G8" s="1"/>
  <c r="AX8" i="193"/>
  <c r="G8" s="1"/>
  <c r="AX8" i="187"/>
  <c r="G8" s="1"/>
  <c r="AX8" i="186"/>
  <c r="G8" s="1"/>
  <c r="AX12" i="191"/>
  <c r="G12" s="1"/>
  <c r="AX12" i="190"/>
  <c r="G12" s="1"/>
  <c r="AX12" i="189"/>
  <c r="G12" s="1"/>
  <c r="AX12" i="188"/>
  <c r="AX12" i="185"/>
  <c r="G12" s="1"/>
  <c r="AX12" i="193"/>
  <c r="G12" s="1"/>
  <c r="AX12" i="192"/>
  <c r="G12" s="1"/>
  <c r="AX12" i="187"/>
  <c r="G12" s="1"/>
  <c r="AX12" i="186"/>
  <c r="G12" s="1"/>
  <c r="AX14" i="191"/>
  <c r="G14" s="1"/>
  <c r="AX14" i="190"/>
  <c r="G14" s="1"/>
  <c r="AX14" i="189"/>
  <c r="G14" s="1"/>
  <c r="AX14" i="188"/>
  <c r="AX14" i="186"/>
  <c r="G14" s="1"/>
  <c r="AX14" i="185"/>
  <c r="G14" s="1"/>
  <c r="AX14" i="193"/>
  <c r="G14" s="1"/>
  <c r="AX14" i="192"/>
  <c r="G14" s="1"/>
  <c r="AX14" i="187"/>
  <c r="G14" s="1"/>
  <c r="DP14" i="1"/>
  <c r="AX16" i="191"/>
  <c r="G16" s="1"/>
  <c r="AX16" i="190"/>
  <c r="G16" s="1"/>
  <c r="AX16" i="189"/>
  <c r="G16" s="1"/>
  <c r="AX16" i="188"/>
  <c r="AX16" i="193"/>
  <c r="G16" s="1"/>
  <c r="AX16" i="192"/>
  <c r="G16" s="1"/>
  <c r="AX16" i="187"/>
  <c r="G16" s="1"/>
  <c r="AX16" i="186"/>
  <c r="G16" s="1"/>
  <c r="G68" s="1"/>
  <c r="G109" s="1"/>
  <c r="AX16" i="185"/>
  <c r="G16" s="1"/>
  <c r="AX16" i="75"/>
  <c r="G16" s="1"/>
  <c r="AX10" i="191"/>
  <c r="G10" s="1"/>
  <c r="AX10" i="190"/>
  <c r="G10" s="1"/>
  <c r="AX10" i="189"/>
  <c r="G10" s="1"/>
  <c r="AX10" i="188"/>
  <c r="AX10" i="193"/>
  <c r="G10" s="1"/>
  <c r="AX10" i="192"/>
  <c r="G10" s="1"/>
  <c r="G62" s="1"/>
  <c r="AX10" i="187"/>
  <c r="G10" s="1"/>
  <c r="AX10" i="186"/>
  <c r="G10" s="1"/>
  <c r="AX10" i="185"/>
  <c r="G10" s="1"/>
  <c r="AX11" i="193"/>
  <c r="G11" s="1"/>
  <c r="AX11" i="191"/>
  <c r="G11" s="1"/>
  <c r="AX11" i="189"/>
  <c r="G11" s="1"/>
  <c r="AX11" i="187"/>
  <c r="G11" s="1"/>
  <c r="AX11" i="186"/>
  <c r="G11" s="1"/>
  <c r="AX11" i="185"/>
  <c r="G11" s="1"/>
  <c r="AX11" i="192"/>
  <c r="G11" s="1"/>
  <c r="G63" s="1"/>
  <c r="AX11" i="190"/>
  <c r="G11" s="1"/>
  <c r="AX11" i="188"/>
  <c r="AX13" i="193"/>
  <c r="G13" s="1"/>
  <c r="AX13" i="191"/>
  <c r="G13" s="1"/>
  <c r="AX13" i="189"/>
  <c r="G13" s="1"/>
  <c r="AX13" i="187"/>
  <c r="G13" s="1"/>
  <c r="AX13" i="186"/>
  <c r="G13" s="1"/>
  <c r="AX13" i="192"/>
  <c r="G13" s="1"/>
  <c r="AX13" i="190"/>
  <c r="G13" s="1"/>
  <c r="AX13" i="188"/>
  <c r="AX13" i="185"/>
  <c r="G13" s="1"/>
  <c r="AX15" i="193"/>
  <c r="G15" s="1"/>
  <c r="AX15" i="191"/>
  <c r="G15" s="1"/>
  <c r="AX15" i="189"/>
  <c r="G15" s="1"/>
  <c r="AX15" i="187"/>
  <c r="G15" s="1"/>
  <c r="AX15" i="186"/>
  <c r="G15" s="1"/>
  <c r="AX15" i="192"/>
  <c r="G15" s="1"/>
  <c r="AX15" i="190"/>
  <c r="G15" s="1"/>
  <c r="AX15" i="188"/>
  <c r="AX15" i="185"/>
  <c r="G15" s="1"/>
  <c r="AX18" i="193"/>
  <c r="G18" s="1"/>
  <c r="AX18" i="192"/>
  <c r="G18" s="1"/>
  <c r="AX18" i="191"/>
  <c r="G18" s="1"/>
  <c r="AX18" i="190"/>
  <c r="G18" s="1"/>
  <c r="AX18" i="188"/>
  <c r="AX18" i="187"/>
  <c r="G18" s="1"/>
  <c r="AX18" i="189"/>
  <c r="G18" s="1"/>
  <c r="AX18" i="186"/>
  <c r="G18" s="1"/>
  <c r="AX18" i="185"/>
  <c r="G18" s="1"/>
  <c r="AX20" i="193"/>
  <c r="G20" s="1"/>
  <c r="AX20" i="192"/>
  <c r="G20" s="1"/>
  <c r="AX20" i="191"/>
  <c r="G20" s="1"/>
  <c r="AX20" i="190"/>
  <c r="G20" s="1"/>
  <c r="AX20" i="188"/>
  <c r="AX20" i="187"/>
  <c r="G20" s="1"/>
  <c r="AX20" i="189"/>
  <c r="G20" s="1"/>
  <c r="AX20" i="186"/>
  <c r="G20" s="1"/>
  <c r="AX20" i="185"/>
  <c r="G20" s="1"/>
  <c r="AX22" i="192"/>
  <c r="G22" s="1"/>
  <c r="AX22" i="191"/>
  <c r="G22" s="1"/>
  <c r="AX22" i="193"/>
  <c r="G22" s="1"/>
  <c r="AX22" i="190"/>
  <c r="G22" s="1"/>
  <c r="AX22" i="187"/>
  <c r="G22" s="1"/>
  <c r="AX22" i="186"/>
  <c r="G22" s="1"/>
  <c r="AX22" i="189"/>
  <c r="G22" s="1"/>
  <c r="AX22" i="188"/>
  <c r="AX22" i="185"/>
  <c r="G22" s="1"/>
  <c r="AX24" i="192"/>
  <c r="G24" s="1"/>
  <c r="AX24" i="191"/>
  <c r="G24" s="1"/>
  <c r="AX24" i="193"/>
  <c r="G24" s="1"/>
  <c r="AX24" i="190"/>
  <c r="G24" s="1"/>
  <c r="AX24" i="187"/>
  <c r="G24" s="1"/>
  <c r="AX24" i="186"/>
  <c r="G24" s="1"/>
  <c r="AX24" i="185"/>
  <c r="G24" s="1"/>
  <c r="AX24" i="189"/>
  <c r="G24" s="1"/>
  <c r="AX24" i="188"/>
  <c r="AX26" i="192"/>
  <c r="G26" s="1"/>
  <c r="AX26" i="191"/>
  <c r="G26" s="1"/>
  <c r="AX26" i="193"/>
  <c r="G26" s="1"/>
  <c r="AX26" i="190"/>
  <c r="G26" s="1"/>
  <c r="AX26" i="187"/>
  <c r="G26" s="1"/>
  <c r="AX26" i="186"/>
  <c r="G26" s="1"/>
  <c r="AX26" i="185"/>
  <c r="G26" s="1"/>
  <c r="AX26" i="189"/>
  <c r="G26" s="1"/>
  <c r="AX26" i="188"/>
  <c r="AX28" i="192"/>
  <c r="G28" s="1"/>
  <c r="AX28" i="191"/>
  <c r="G28" s="1"/>
  <c r="AX28" i="193"/>
  <c r="G28" s="1"/>
  <c r="AX28" i="190"/>
  <c r="G28" s="1"/>
  <c r="AX28" i="187"/>
  <c r="G28" s="1"/>
  <c r="AX28" i="186"/>
  <c r="G28" s="1"/>
  <c r="AX28" i="185"/>
  <c r="G28" s="1"/>
  <c r="AX28" i="189"/>
  <c r="G28" s="1"/>
  <c r="AX28" i="188"/>
  <c r="AX30" i="192"/>
  <c r="G30" s="1"/>
  <c r="AX30" i="191"/>
  <c r="G30" s="1"/>
  <c r="AX30" i="193"/>
  <c r="G30" s="1"/>
  <c r="AX30" i="190"/>
  <c r="G30" s="1"/>
  <c r="AX30" i="187"/>
  <c r="G30" s="1"/>
  <c r="AX30" i="186"/>
  <c r="G30" s="1"/>
  <c r="AX30" i="185"/>
  <c r="G30" s="1"/>
  <c r="AX30" i="189"/>
  <c r="G30" s="1"/>
  <c r="AX30" i="188"/>
  <c r="AX32" i="192"/>
  <c r="G32" s="1"/>
  <c r="AX32" i="191"/>
  <c r="G32" s="1"/>
  <c r="AX32" i="193"/>
  <c r="G32" s="1"/>
  <c r="AX32" i="190"/>
  <c r="G32" s="1"/>
  <c r="AX32" i="187"/>
  <c r="G32" s="1"/>
  <c r="AX32" i="186"/>
  <c r="G32" s="1"/>
  <c r="AX32" i="185"/>
  <c r="G32" s="1"/>
  <c r="AX32" i="189"/>
  <c r="G32" s="1"/>
  <c r="AX32" i="188"/>
  <c r="AX34" i="192"/>
  <c r="G34" s="1"/>
  <c r="AX34" i="191"/>
  <c r="G34" s="1"/>
  <c r="AX34" i="193"/>
  <c r="G34" s="1"/>
  <c r="AX34" i="190"/>
  <c r="G34" s="1"/>
  <c r="AX34" i="187"/>
  <c r="G34" s="1"/>
  <c r="AX34" i="186"/>
  <c r="G34" s="1"/>
  <c r="AX34" i="185"/>
  <c r="G34" s="1"/>
  <c r="AX34" i="189"/>
  <c r="G34" s="1"/>
  <c r="AX34" i="188"/>
  <c r="AX36" i="192"/>
  <c r="G36" s="1"/>
  <c r="AX36" i="191"/>
  <c r="G36" s="1"/>
  <c r="AX36" i="193"/>
  <c r="G36" s="1"/>
  <c r="AX36" i="190"/>
  <c r="G36" s="1"/>
  <c r="AX36" i="187"/>
  <c r="G36" s="1"/>
  <c r="AX36" i="186"/>
  <c r="G36" s="1"/>
  <c r="AX36" i="189"/>
  <c r="G36" s="1"/>
  <c r="AX36" i="188"/>
  <c r="AX36" i="185"/>
  <c r="G36" s="1"/>
  <c r="AX38" i="192"/>
  <c r="G38" s="1"/>
  <c r="AX38" i="191"/>
  <c r="G38" s="1"/>
  <c r="AX38" i="193"/>
  <c r="G38" s="1"/>
  <c r="AX38" i="190"/>
  <c r="G38" s="1"/>
  <c r="AX38" i="189"/>
  <c r="G38" s="1"/>
  <c r="AX38" i="187"/>
  <c r="G38" s="1"/>
  <c r="AX38" i="186"/>
  <c r="G38" s="1"/>
  <c r="AX38" i="188"/>
  <c r="AX38" i="185"/>
  <c r="G38" s="1"/>
  <c r="AX40" i="192"/>
  <c r="G40" s="1"/>
  <c r="AX40" i="191"/>
  <c r="G40" s="1"/>
  <c r="AX40" i="193"/>
  <c r="G40" s="1"/>
  <c r="AX40" i="190"/>
  <c r="G40" s="1"/>
  <c r="AX40" i="187"/>
  <c r="G40" s="1"/>
  <c r="AX40" i="186"/>
  <c r="G40" s="1"/>
  <c r="AX40" i="189"/>
  <c r="G40" s="1"/>
  <c r="AX40" i="188"/>
  <c r="AX40" i="185"/>
  <c r="G40" s="1"/>
  <c r="AX42" i="192"/>
  <c r="G42" s="1"/>
  <c r="AX42" i="191"/>
  <c r="G42" s="1"/>
  <c r="AX42" i="193"/>
  <c r="G42" s="1"/>
  <c r="AX42" i="190"/>
  <c r="G42" s="1"/>
  <c r="AX42" i="189"/>
  <c r="G42" s="1"/>
  <c r="AX42" i="187"/>
  <c r="G42" s="1"/>
  <c r="AX42" i="186"/>
  <c r="G42" s="1"/>
  <c r="AX42" i="188"/>
  <c r="AX42" i="185"/>
  <c r="G42" s="1"/>
  <c r="AX44" i="192"/>
  <c r="G44" s="1"/>
  <c r="AX44" i="191"/>
  <c r="G44" s="1"/>
  <c r="AX44" i="193"/>
  <c r="G44" s="1"/>
  <c r="AX44" i="190"/>
  <c r="G44" s="1"/>
  <c r="AX44" i="187"/>
  <c r="G44" s="1"/>
  <c r="AX44" i="186"/>
  <c r="G44" s="1"/>
  <c r="AX44" i="189"/>
  <c r="G44" s="1"/>
  <c r="AX44" i="188"/>
  <c r="AX46" i="192"/>
  <c r="AX46" i="191"/>
  <c r="AX46" i="193"/>
  <c r="AX46" i="190"/>
  <c r="AX46" i="187"/>
  <c r="AX46" i="186"/>
  <c r="G46" s="1"/>
  <c r="AX46" i="189"/>
  <c r="AX46" i="188"/>
  <c r="DP15" i="1"/>
  <c r="AX17" i="192"/>
  <c r="G17" s="1"/>
  <c r="AX17" i="191"/>
  <c r="G17" s="1"/>
  <c r="AX17" i="193"/>
  <c r="G17" s="1"/>
  <c r="AX17" i="190"/>
  <c r="G17" s="1"/>
  <c r="AX17" i="189"/>
  <c r="G17" s="1"/>
  <c r="AX17" i="186"/>
  <c r="G17" s="1"/>
  <c r="AX17" i="188"/>
  <c r="AX17" i="187"/>
  <c r="G17" s="1"/>
  <c r="AX17" i="185"/>
  <c r="G17" s="1"/>
  <c r="AX19" i="193"/>
  <c r="G19" s="1"/>
  <c r="AX19" i="192"/>
  <c r="G19" s="1"/>
  <c r="AX19" i="191"/>
  <c r="G19" s="1"/>
  <c r="AX19" i="189"/>
  <c r="G19" s="1"/>
  <c r="AX19" i="190"/>
  <c r="G19" s="1"/>
  <c r="AX19" i="188"/>
  <c r="AX19" i="187"/>
  <c r="G19" s="1"/>
  <c r="AX19" i="186"/>
  <c r="G19" s="1"/>
  <c r="AX19" i="185"/>
  <c r="G19" s="1"/>
  <c r="AX21" i="193"/>
  <c r="G21" s="1"/>
  <c r="AX21" i="192"/>
  <c r="G21" s="1"/>
  <c r="AX21" i="191"/>
  <c r="G21" s="1"/>
  <c r="AX21" i="190"/>
  <c r="G21" s="1"/>
  <c r="AX21" i="189"/>
  <c r="G21" s="1"/>
  <c r="AX21" i="186"/>
  <c r="G21" s="1"/>
  <c r="AX21" i="188"/>
  <c r="AX21" i="187"/>
  <c r="G21" s="1"/>
  <c r="AX21" i="185"/>
  <c r="G21" s="1"/>
  <c r="AX23" i="193"/>
  <c r="G23" s="1"/>
  <c r="AX23" i="192"/>
  <c r="G23" s="1"/>
  <c r="AX23" i="191"/>
  <c r="G23" s="1"/>
  <c r="AX23" i="189"/>
  <c r="G23" s="1"/>
  <c r="AX23" i="190"/>
  <c r="G23" s="1"/>
  <c r="AX23" i="188"/>
  <c r="AX23" i="187"/>
  <c r="G23" s="1"/>
  <c r="AX23" i="186"/>
  <c r="G23" s="1"/>
  <c r="AX23" i="185"/>
  <c r="G23" s="1"/>
  <c r="AX25" i="193"/>
  <c r="G25" s="1"/>
  <c r="AX25" i="192"/>
  <c r="G25" s="1"/>
  <c r="AX25" i="191"/>
  <c r="G25" s="1"/>
  <c r="AX25" i="190"/>
  <c r="G25" s="1"/>
  <c r="AX25" i="189"/>
  <c r="G25" s="1"/>
  <c r="AX25" i="188"/>
  <c r="AX25" i="187"/>
  <c r="G25" s="1"/>
  <c r="AX25" i="186"/>
  <c r="G25" s="1"/>
  <c r="AX25" i="185"/>
  <c r="G25" s="1"/>
  <c r="DP25" i="1"/>
  <c r="AX27" i="193"/>
  <c r="G27" s="1"/>
  <c r="AX27" i="192"/>
  <c r="G27" s="1"/>
  <c r="AX27" i="191"/>
  <c r="G27" s="1"/>
  <c r="AX27" i="189"/>
  <c r="G27" s="1"/>
  <c r="AX27" i="188"/>
  <c r="AX27" i="190"/>
  <c r="G27" s="1"/>
  <c r="AX27" i="187"/>
  <c r="G27" s="1"/>
  <c r="AX27" i="186"/>
  <c r="G27" s="1"/>
  <c r="AX27" i="185"/>
  <c r="G27" s="1"/>
  <c r="AX29" i="193"/>
  <c r="G29" s="1"/>
  <c r="AX29" i="192"/>
  <c r="G29" s="1"/>
  <c r="AX29" i="191"/>
  <c r="G29" s="1"/>
  <c r="AX29" i="190"/>
  <c r="G29" s="1"/>
  <c r="AX29" i="189"/>
  <c r="G29" s="1"/>
  <c r="AX29" i="188"/>
  <c r="AX29" i="187"/>
  <c r="G29" s="1"/>
  <c r="AX29" i="186"/>
  <c r="G29" s="1"/>
  <c r="AX29" i="185"/>
  <c r="G29" s="1"/>
  <c r="AX31" i="193"/>
  <c r="G31" s="1"/>
  <c r="AX31" i="192"/>
  <c r="G31" s="1"/>
  <c r="AX31" i="191"/>
  <c r="G31" s="1"/>
  <c r="AX31" i="189"/>
  <c r="G31" s="1"/>
  <c r="AX31" i="188"/>
  <c r="AX31" i="190"/>
  <c r="G31" s="1"/>
  <c r="AX31" i="187"/>
  <c r="G31" s="1"/>
  <c r="AX31" i="186"/>
  <c r="G31" s="1"/>
  <c r="AX31" i="185"/>
  <c r="G31" s="1"/>
  <c r="AX33" i="193"/>
  <c r="G33" s="1"/>
  <c r="AX33" i="192"/>
  <c r="G33" s="1"/>
  <c r="AX33" i="191"/>
  <c r="G33" s="1"/>
  <c r="AX33" i="190"/>
  <c r="G33" s="1"/>
  <c r="AX33" i="189"/>
  <c r="G33" s="1"/>
  <c r="AX33" i="188"/>
  <c r="AX33" i="187"/>
  <c r="G33" s="1"/>
  <c r="AX33" i="186"/>
  <c r="G33" s="1"/>
  <c r="AX33" i="185"/>
  <c r="G33" s="1"/>
  <c r="AX35" i="193"/>
  <c r="G35" s="1"/>
  <c r="AX35" i="192"/>
  <c r="G35" s="1"/>
  <c r="AX35" i="191"/>
  <c r="G35" s="1"/>
  <c r="AX35" i="189"/>
  <c r="G35" s="1"/>
  <c r="AX35" i="188"/>
  <c r="AX35" i="190"/>
  <c r="G35" s="1"/>
  <c r="AX35" i="187"/>
  <c r="G35" s="1"/>
  <c r="AX35" i="186"/>
  <c r="G35" s="1"/>
  <c r="AX35" i="185"/>
  <c r="G35" s="1"/>
  <c r="AX37" i="193"/>
  <c r="G37" s="1"/>
  <c r="AX37" i="192"/>
  <c r="G37" s="1"/>
  <c r="AX37" i="191"/>
  <c r="G37" s="1"/>
  <c r="AX37" i="189"/>
  <c r="G37" s="1"/>
  <c r="AX37" i="190"/>
  <c r="G37" s="1"/>
  <c r="AX37" i="188"/>
  <c r="AX37" i="187"/>
  <c r="G37" s="1"/>
  <c r="AX37" i="186"/>
  <c r="G37" s="1"/>
  <c r="AX37" i="185"/>
  <c r="G37" s="1"/>
  <c r="AX39" i="193"/>
  <c r="G39" s="1"/>
  <c r="AX39" i="192"/>
  <c r="G39" s="1"/>
  <c r="AX39" i="191"/>
  <c r="G39" s="1"/>
  <c r="AX39" i="189"/>
  <c r="G39" s="1"/>
  <c r="AX39" i="188"/>
  <c r="AX39" i="190"/>
  <c r="G39" s="1"/>
  <c r="AX39" i="187"/>
  <c r="G39" s="1"/>
  <c r="AX39" i="186"/>
  <c r="G39" s="1"/>
  <c r="AX39" i="185"/>
  <c r="G39" s="1"/>
  <c r="AX41" i="193"/>
  <c r="G41" s="1"/>
  <c r="AX41" i="192"/>
  <c r="G41" s="1"/>
  <c r="AX41" i="191"/>
  <c r="G41" s="1"/>
  <c r="AX41" i="189"/>
  <c r="G41" s="1"/>
  <c r="AX41" i="190"/>
  <c r="G41" s="1"/>
  <c r="AX41" i="188"/>
  <c r="AX41" i="187"/>
  <c r="G41" s="1"/>
  <c r="AX41" i="186"/>
  <c r="G41" s="1"/>
  <c r="AX43" i="193"/>
  <c r="G43" s="1"/>
  <c r="AX43" i="192"/>
  <c r="G43" s="1"/>
  <c r="AX43" i="191"/>
  <c r="G43" s="1"/>
  <c r="AX43" i="189"/>
  <c r="G43" s="1"/>
  <c r="AX43" i="188"/>
  <c r="AX43" i="190"/>
  <c r="G43" s="1"/>
  <c r="AX43" i="187"/>
  <c r="G43" s="1"/>
  <c r="AX43" i="186"/>
  <c r="G43" s="1"/>
  <c r="AX43" i="185"/>
  <c r="G43" s="1"/>
  <c r="AX45" i="192"/>
  <c r="G45" s="1"/>
  <c r="AX45" i="191"/>
  <c r="G45" s="1"/>
  <c r="AX45" i="193"/>
  <c r="G45" s="1"/>
  <c r="AX45" i="190"/>
  <c r="G45" s="1"/>
  <c r="AX45" i="187"/>
  <c r="G45" s="1"/>
  <c r="AX45" i="186"/>
  <c r="G45" s="1"/>
  <c r="AX45" i="185"/>
  <c r="G45" s="1"/>
  <c r="AX45" i="189"/>
  <c r="G45" s="1"/>
  <c r="AX45" i="188"/>
  <c r="A43" i="30"/>
  <c r="AX45" i="75"/>
  <c r="G45" s="1"/>
  <c r="A44" i="30"/>
  <c r="AX46" i="75"/>
  <c r="DP43" i="1"/>
  <c r="DP44"/>
  <c r="AX20" i="75"/>
  <c r="G20" s="1"/>
  <c r="A18" i="30"/>
  <c r="AX21" i="75"/>
  <c r="G21" s="1"/>
  <c r="A19" i="30"/>
  <c r="AX22" i="75"/>
  <c r="G22" s="1"/>
  <c r="A20" i="30"/>
  <c r="A22"/>
  <c r="AX24" i="75"/>
  <c r="G24" s="1"/>
  <c r="A23" i="30"/>
  <c r="AX25" i="75"/>
  <c r="G25" s="1"/>
  <c r="A24" i="30"/>
  <c r="AX26" i="75"/>
  <c r="G26" s="1"/>
  <c r="A26" i="30"/>
  <c r="AX28" i="75"/>
  <c r="G28" s="1"/>
  <c r="A27" i="30"/>
  <c r="AX29" i="75"/>
  <c r="G29" s="1"/>
  <c r="A28" i="30"/>
  <c r="AX30" i="75"/>
  <c r="G30" s="1"/>
  <c r="A29" i="30"/>
  <c r="AX31" i="75"/>
  <c r="G31" s="1"/>
  <c r="A30" i="30"/>
  <c r="AX32" i="75"/>
  <c r="G32" s="1"/>
  <c r="A31" i="30"/>
  <c r="AX33" i="75"/>
  <c r="G33" s="1"/>
  <c r="A32" i="30"/>
  <c r="AX34" i="75"/>
  <c r="G34" s="1"/>
  <c r="A33" i="30"/>
  <c r="AX35" i="75"/>
  <c r="G35" s="1"/>
  <c r="A34" i="30"/>
  <c r="AX36" i="75"/>
  <c r="G36" s="1"/>
  <c r="A35" i="30"/>
  <c r="AX37" i="75"/>
  <c r="G37" s="1"/>
  <c r="A36" i="30"/>
  <c r="AX38" i="75"/>
  <c r="G38" s="1"/>
  <c r="A37" i="30"/>
  <c r="AX39" i="75"/>
  <c r="G39" s="1"/>
  <c r="A38" i="30"/>
  <c r="AX40" i="75"/>
  <c r="G40" s="1"/>
  <c r="A39" i="30"/>
  <c r="AX41" i="75"/>
  <c r="G41" s="1"/>
  <c r="A40" i="30"/>
  <c r="AX42" i="75"/>
  <c r="G42" s="1"/>
  <c r="A41" i="30"/>
  <c r="AX43" i="75"/>
  <c r="G43" s="1"/>
  <c r="A42" i="30"/>
  <c r="AX44" i="75"/>
  <c r="G44" s="1"/>
  <c r="DP18" i="1"/>
  <c r="DP20"/>
  <c r="DP22"/>
  <c r="DP23"/>
  <c r="DP24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AX17" i="75"/>
  <c r="G17" s="1"/>
  <c r="A15" i="30"/>
  <c r="AX18" i="75"/>
  <c r="G18" s="1"/>
  <c r="A16" i="30"/>
  <c r="AX19" i="75"/>
  <c r="G19" s="1"/>
  <c r="A17" i="30"/>
  <c r="AX23" i="75"/>
  <c r="G23" s="1"/>
  <c r="A21" i="30"/>
  <c r="A25"/>
  <c r="AX27" i="75"/>
  <c r="G27" s="1"/>
  <c r="DP16" i="1"/>
  <c r="DP17"/>
  <c r="DP19"/>
  <c r="DP21"/>
  <c r="A8" i="30"/>
  <c r="AX10" i="75"/>
  <c r="G10" s="1"/>
  <c r="A10" i="30"/>
  <c r="AX12" i="75"/>
  <c r="G12" s="1"/>
  <c r="A11" i="30"/>
  <c r="AX13" i="75"/>
  <c r="G13" s="1"/>
  <c r="A12" i="30"/>
  <c r="AX14" i="75"/>
  <c r="G14" s="1"/>
  <c r="A13" i="30"/>
  <c r="AX15" i="75"/>
  <c r="G15" s="1"/>
  <c r="A14" i="30"/>
  <c r="A6"/>
  <c r="AX8" i="75"/>
  <c r="G8" s="1"/>
  <c r="A7" i="30"/>
  <c r="AX9" i="75"/>
  <c r="G9" s="1"/>
  <c r="A9" i="30"/>
  <c r="AX11" i="75"/>
  <c r="G11" s="1"/>
  <c r="DP10" i="1"/>
  <c r="DP11"/>
  <c r="DP12"/>
  <c r="DP13"/>
  <c r="DP6"/>
  <c r="DP8"/>
  <c r="V46" i="127"/>
  <c r="V47" s="1"/>
  <c r="L5" i="1"/>
  <c r="AI3"/>
  <c r="V48" i="127" l="1"/>
  <c r="BB15" i="185"/>
  <c r="AS15"/>
  <c r="AR15"/>
  <c r="BB15" i="190"/>
  <c r="AR15"/>
  <c r="AS15"/>
  <c r="BB15" i="186"/>
  <c r="AR15"/>
  <c r="AS15"/>
  <c r="BB15" i="189"/>
  <c r="H15" s="1"/>
  <c r="H67" s="1"/>
  <c r="AR15"/>
  <c r="AS15"/>
  <c r="BB15" i="193"/>
  <c r="AR15"/>
  <c r="AS15"/>
  <c r="AS13" i="188"/>
  <c r="AR13"/>
  <c r="G13"/>
  <c r="BB13"/>
  <c r="AS13" i="192"/>
  <c r="BB13"/>
  <c r="AR13"/>
  <c r="BB13" i="187"/>
  <c r="H13" s="1"/>
  <c r="H65" s="1"/>
  <c r="AS13"/>
  <c r="AR13"/>
  <c r="AS13" i="191"/>
  <c r="AR13"/>
  <c r="BB13"/>
  <c r="BB11" i="188"/>
  <c r="AR11"/>
  <c r="G11"/>
  <c r="AS11"/>
  <c r="BB11" i="192"/>
  <c r="AS11"/>
  <c r="AR11"/>
  <c r="BB11" i="186"/>
  <c r="AR11"/>
  <c r="AS11"/>
  <c r="BB11" i="189"/>
  <c r="H11" s="1"/>
  <c r="H63" s="1"/>
  <c r="AR11"/>
  <c r="AS11"/>
  <c r="BB11" i="193"/>
  <c r="AR11"/>
  <c r="AS11"/>
  <c r="BB10" i="186"/>
  <c r="AR10"/>
  <c r="AS10"/>
  <c r="BB10" i="192"/>
  <c r="AS10"/>
  <c r="AR10"/>
  <c r="BB10" i="188"/>
  <c r="AR10"/>
  <c r="AS10"/>
  <c r="G10"/>
  <c r="BB10" i="190"/>
  <c r="AR10"/>
  <c r="AS10"/>
  <c r="BB16" i="75"/>
  <c r="BB16" i="186"/>
  <c r="AR16"/>
  <c r="AS16"/>
  <c r="BB16" i="192"/>
  <c r="AS16"/>
  <c r="AR16"/>
  <c r="BB16" i="188"/>
  <c r="AR16"/>
  <c r="G16"/>
  <c r="AS16"/>
  <c r="BB16" i="190"/>
  <c r="AR16"/>
  <c r="AS16"/>
  <c r="AS14" i="192"/>
  <c r="BB14"/>
  <c r="AR14"/>
  <c r="AS14" i="185"/>
  <c r="AR14"/>
  <c r="BB14"/>
  <c r="AS14" i="188"/>
  <c r="G14"/>
  <c r="BB14"/>
  <c r="AR14"/>
  <c r="BB14" i="190"/>
  <c r="AS14"/>
  <c r="AR14"/>
  <c r="BB12" i="186"/>
  <c r="AR12"/>
  <c r="AS12"/>
  <c r="BB12" i="192"/>
  <c r="AS12"/>
  <c r="AR12"/>
  <c r="BB12" i="185"/>
  <c r="AR12"/>
  <c r="AS12"/>
  <c r="BB12" i="189"/>
  <c r="H12" s="1"/>
  <c r="H64" s="1"/>
  <c r="AR12"/>
  <c r="AS12"/>
  <c r="BB12" i="191"/>
  <c r="AR12"/>
  <c r="AS12"/>
  <c r="BB8" i="187"/>
  <c r="H8" s="1"/>
  <c r="H60" s="1"/>
  <c r="AS8"/>
  <c r="AR8"/>
  <c r="BB8" i="185"/>
  <c r="AR8"/>
  <c r="AS8"/>
  <c r="BB8" i="189"/>
  <c r="H8" s="1"/>
  <c r="H60" s="1"/>
  <c r="AR8"/>
  <c r="AS8"/>
  <c r="BB8" i="191"/>
  <c r="AR8"/>
  <c r="AS8"/>
  <c r="BB9" i="185"/>
  <c r="AS9"/>
  <c r="AR9"/>
  <c r="BB9" i="190"/>
  <c r="AR9"/>
  <c r="AS9"/>
  <c r="BB9" i="186"/>
  <c r="AR9"/>
  <c r="AS9"/>
  <c r="BB9" i="189"/>
  <c r="H9" s="1"/>
  <c r="H61" s="1"/>
  <c r="AR9"/>
  <c r="AS9"/>
  <c r="BB9" i="193"/>
  <c r="AR9"/>
  <c r="AS9"/>
  <c r="BB15" i="188"/>
  <c r="AR15"/>
  <c r="G15"/>
  <c r="G67" s="1"/>
  <c r="AS15"/>
  <c r="BB15" i="192"/>
  <c r="AS15"/>
  <c r="AR15"/>
  <c r="BB15" i="187"/>
  <c r="H15" s="1"/>
  <c r="H67" s="1"/>
  <c r="AR15"/>
  <c r="AS15"/>
  <c r="BB15" i="191"/>
  <c r="AR15"/>
  <c r="AS15"/>
  <c r="AS13" i="185"/>
  <c r="AR13"/>
  <c r="BB13"/>
  <c r="BB13" i="190"/>
  <c r="AR13"/>
  <c r="AS13"/>
  <c r="AS13" i="186"/>
  <c r="BB13"/>
  <c r="AR13"/>
  <c r="BB13" i="189"/>
  <c r="H13" s="1"/>
  <c r="H65" s="1"/>
  <c r="AR13"/>
  <c r="AS13"/>
  <c r="AS13" i="193"/>
  <c r="BB13"/>
  <c r="AR13"/>
  <c r="BB11" i="190"/>
  <c r="AR11"/>
  <c r="AS11"/>
  <c r="BB11" i="185"/>
  <c r="AR11"/>
  <c r="AS11"/>
  <c r="BB11" i="187"/>
  <c r="H11" s="1"/>
  <c r="H63" s="1"/>
  <c r="AR11"/>
  <c r="AS11"/>
  <c r="BB11" i="191"/>
  <c r="AR11"/>
  <c r="AS11"/>
  <c r="BB10" i="185"/>
  <c r="AR10"/>
  <c r="AS10"/>
  <c r="BB10" i="187"/>
  <c r="H10" s="1"/>
  <c r="H62" s="1"/>
  <c r="AR10"/>
  <c r="AS10"/>
  <c r="BB10" i="193"/>
  <c r="AR10"/>
  <c r="AS10"/>
  <c r="BB10" i="189"/>
  <c r="H10" s="1"/>
  <c r="H62" s="1"/>
  <c r="AR10"/>
  <c r="AS10"/>
  <c r="BB10" i="191"/>
  <c r="AR10"/>
  <c r="AS10"/>
  <c r="BB16" i="185"/>
  <c r="AR16"/>
  <c r="AS16"/>
  <c r="BB16" i="187"/>
  <c r="H16" s="1"/>
  <c r="H68" s="1"/>
  <c r="AR16"/>
  <c r="AS16"/>
  <c r="BB16" i="193"/>
  <c r="AR16"/>
  <c r="AS16"/>
  <c r="BB16" i="189"/>
  <c r="H16" s="1"/>
  <c r="H68" s="1"/>
  <c r="AR16"/>
  <c r="AS16"/>
  <c r="BB16" i="191"/>
  <c r="AR16"/>
  <c r="AS16"/>
  <c r="BB14" i="187"/>
  <c r="H14" s="1"/>
  <c r="H66" s="1"/>
  <c r="AR14"/>
  <c r="AS14"/>
  <c r="AS14" i="193"/>
  <c r="AR14"/>
  <c r="BB14"/>
  <c r="AS14" i="186"/>
  <c r="BB14"/>
  <c r="AR14"/>
  <c r="BB14" i="189"/>
  <c r="H14" s="1"/>
  <c r="H66" s="1"/>
  <c r="AR14"/>
  <c r="AS14"/>
  <c r="AS14" i="191"/>
  <c r="AR14"/>
  <c r="BB14"/>
  <c r="BB12" i="187"/>
  <c r="H12" s="1"/>
  <c r="H64" s="1"/>
  <c r="AR12"/>
  <c r="AS12"/>
  <c r="BB12" i="193"/>
  <c r="AR12"/>
  <c r="AS12"/>
  <c r="BB12" i="188"/>
  <c r="AR12"/>
  <c r="G12"/>
  <c r="AS12"/>
  <c r="BB12" i="190"/>
  <c r="AR12"/>
  <c r="AS12"/>
  <c r="AS8" i="186"/>
  <c r="AR8"/>
  <c r="BB8"/>
  <c r="BB8" i="193"/>
  <c r="AR8"/>
  <c r="AS8"/>
  <c r="BB8" i="188"/>
  <c r="AR8"/>
  <c r="AS8"/>
  <c r="G8"/>
  <c r="BB8" i="190"/>
  <c r="AR8"/>
  <c r="AS8"/>
  <c r="BB8" i="192"/>
  <c r="AR8"/>
  <c r="AS8"/>
  <c r="BB9" i="187"/>
  <c r="H9" s="1"/>
  <c r="H61" s="1"/>
  <c r="AS9"/>
  <c r="AR9"/>
  <c r="BB9" i="192"/>
  <c r="AR9"/>
  <c r="AS9"/>
  <c r="BB9" i="188"/>
  <c r="AR9"/>
  <c r="AS9"/>
  <c r="G9"/>
  <c r="BB9" i="191"/>
  <c r="AR9"/>
  <c r="AS9"/>
  <c r="AX7" i="193"/>
  <c r="G7" s="1"/>
  <c r="AX7" i="191"/>
  <c r="G7" s="1"/>
  <c r="AX7" i="188"/>
  <c r="AX7" i="185"/>
  <c r="G7" s="1"/>
  <c r="AX7" i="75"/>
  <c r="G7" s="1"/>
  <c r="AX7" i="192"/>
  <c r="G7" s="1"/>
  <c r="AX7" i="190"/>
  <c r="G7" s="1"/>
  <c r="AX7" i="189"/>
  <c r="G7" s="1"/>
  <c r="AX7" i="187"/>
  <c r="G7" s="1"/>
  <c r="AX7" i="186"/>
  <c r="G7" s="1"/>
  <c r="AS45" i="188"/>
  <c r="BB45"/>
  <c r="AR45"/>
  <c r="G45"/>
  <c r="AS45" i="187"/>
  <c r="BB45"/>
  <c r="H45" s="1"/>
  <c r="H97" s="1"/>
  <c r="AR45"/>
  <c r="AS45" i="192"/>
  <c r="BB45"/>
  <c r="AR45"/>
  <c r="BB43" i="190"/>
  <c r="AR43"/>
  <c r="AS43"/>
  <c r="BB43" i="189"/>
  <c r="H43" s="1"/>
  <c r="H95" s="1"/>
  <c r="AR43"/>
  <c r="AS43"/>
  <c r="AS43" i="192"/>
  <c r="AR43"/>
  <c r="BB43"/>
  <c r="AS41" i="191"/>
  <c r="AR41"/>
  <c r="BB41"/>
  <c r="AS39" i="186"/>
  <c r="AR39"/>
  <c r="BB39"/>
  <c r="BB39" i="189"/>
  <c r="H39" s="1"/>
  <c r="H91" s="1"/>
  <c r="AR39"/>
  <c r="AS39"/>
  <c r="AS39" i="192"/>
  <c r="AR39"/>
  <c r="BB39"/>
  <c r="BB37" i="187"/>
  <c r="H37" s="1"/>
  <c r="H89" s="1"/>
  <c r="AR37"/>
  <c r="AS37"/>
  <c r="BB37" i="190"/>
  <c r="AR37"/>
  <c r="AS37"/>
  <c r="AS35" i="186"/>
  <c r="AR35"/>
  <c r="BB35"/>
  <c r="BB35" i="189"/>
  <c r="H35" s="1"/>
  <c r="H87" s="1"/>
  <c r="AR35"/>
  <c r="AS35"/>
  <c r="BB33" i="185"/>
  <c r="AS33"/>
  <c r="AR33"/>
  <c r="BB33" i="189"/>
  <c r="H33" s="1"/>
  <c r="H85" s="1"/>
  <c r="AR33"/>
  <c r="AS33"/>
  <c r="AS33" i="193"/>
  <c r="AR33"/>
  <c r="BB33"/>
  <c r="AS31" i="186"/>
  <c r="AR31"/>
  <c r="BB31"/>
  <c r="BB31" i="189"/>
  <c r="H31" s="1"/>
  <c r="H83" s="1"/>
  <c r="AR31"/>
  <c r="AS31"/>
  <c r="AS29" i="185"/>
  <c r="AR29"/>
  <c r="BB29"/>
  <c r="BB29" i="189"/>
  <c r="H29" s="1"/>
  <c r="H81" s="1"/>
  <c r="AR29"/>
  <c r="AS29"/>
  <c r="AS29" i="191"/>
  <c r="AR29"/>
  <c r="BB29"/>
  <c r="BB27" i="190"/>
  <c r="AR27"/>
  <c r="AS27"/>
  <c r="AS25" i="188"/>
  <c r="G25"/>
  <c r="BB25"/>
  <c r="AR25"/>
  <c r="AS25" i="192"/>
  <c r="AR25"/>
  <c r="BB25"/>
  <c r="BB23" i="187"/>
  <c r="H23" s="1"/>
  <c r="H75" s="1"/>
  <c r="AR23"/>
  <c r="AS23"/>
  <c r="BB23" i="190"/>
  <c r="AR23"/>
  <c r="AS23"/>
  <c r="AS21" i="186"/>
  <c r="BB21"/>
  <c r="AR21"/>
  <c r="BB19" i="190"/>
  <c r="AR19"/>
  <c r="AS19"/>
  <c r="AS45" i="189"/>
  <c r="BB45"/>
  <c r="H45" s="1"/>
  <c r="H97" s="1"/>
  <c r="AR45"/>
  <c r="AS45" i="186"/>
  <c r="BB45"/>
  <c r="AR45"/>
  <c r="AS45" i="190"/>
  <c r="AR45"/>
  <c r="BB45"/>
  <c r="AS45" i="191"/>
  <c r="BB45"/>
  <c r="AR45"/>
  <c r="BB43" i="185"/>
  <c r="AS43"/>
  <c r="AR43"/>
  <c r="BB43" i="187"/>
  <c r="H43" s="1"/>
  <c r="H95" s="1"/>
  <c r="AR43"/>
  <c r="AS43"/>
  <c r="AS43" i="188"/>
  <c r="G43"/>
  <c r="AR43"/>
  <c r="BB43"/>
  <c r="AS43" i="191"/>
  <c r="AR43"/>
  <c r="BB43"/>
  <c r="AS43" i="193"/>
  <c r="AR43"/>
  <c r="BB43"/>
  <c r="AS41" i="186"/>
  <c r="AR41"/>
  <c r="BB41"/>
  <c r="AS41" i="188"/>
  <c r="G41"/>
  <c r="AR41"/>
  <c r="BB41"/>
  <c r="BB41" i="189"/>
  <c r="H41" s="1"/>
  <c r="H93" s="1"/>
  <c r="AR41"/>
  <c r="AS41"/>
  <c r="AS41" i="192"/>
  <c r="AR41"/>
  <c r="BB41"/>
  <c r="BB39" i="185"/>
  <c r="AS39"/>
  <c r="AR39"/>
  <c r="BB39" i="187"/>
  <c r="H39" s="1"/>
  <c r="H91" s="1"/>
  <c r="AR39"/>
  <c r="AS39"/>
  <c r="AS39" i="188"/>
  <c r="G39"/>
  <c r="AR39"/>
  <c r="BB39"/>
  <c r="AS39" i="191"/>
  <c r="AR39"/>
  <c r="BB39"/>
  <c r="AS39" i="193"/>
  <c r="AR39"/>
  <c r="BB39"/>
  <c r="AS37" i="186"/>
  <c r="AR37"/>
  <c r="BB37"/>
  <c r="AS37" i="188"/>
  <c r="G37"/>
  <c r="AR37"/>
  <c r="BB37"/>
  <c r="BB37" i="189"/>
  <c r="H37" s="1"/>
  <c r="H89" s="1"/>
  <c r="AR37"/>
  <c r="AS37"/>
  <c r="AS37" i="192"/>
  <c r="AR37"/>
  <c r="BB37"/>
  <c r="BB35" i="185"/>
  <c r="AS35"/>
  <c r="AR35"/>
  <c r="BB35" i="187"/>
  <c r="H35" s="1"/>
  <c r="H87" s="1"/>
  <c r="AR35"/>
  <c r="AS35"/>
  <c r="AS35" i="188"/>
  <c r="G35"/>
  <c r="G87" s="1"/>
  <c r="AR35"/>
  <c r="BB35"/>
  <c r="AS35" i="191"/>
  <c r="AR35"/>
  <c r="BB35"/>
  <c r="AS35" i="193"/>
  <c r="AR35"/>
  <c r="BB35"/>
  <c r="AS33" i="186"/>
  <c r="AR33"/>
  <c r="BB33"/>
  <c r="AS33" i="188"/>
  <c r="G33"/>
  <c r="BB33"/>
  <c r="AR33"/>
  <c r="BB33" i="190"/>
  <c r="AR33"/>
  <c r="AS33"/>
  <c r="AS33" i="192"/>
  <c r="AR33"/>
  <c r="BB33"/>
  <c r="BB31" i="185"/>
  <c r="AS31"/>
  <c r="AR31"/>
  <c r="BB31" i="187"/>
  <c r="H31" s="1"/>
  <c r="H83" s="1"/>
  <c r="AR31"/>
  <c r="AS31"/>
  <c r="AS31" i="188"/>
  <c r="G31"/>
  <c r="BB31"/>
  <c r="AR31"/>
  <c r="AS31" i="191"/>
  <c r="AR31"/>
  <c r="BB31"/>
  <c r="AS31" i="193"/>
  <c r="AR31"/>
  <c r="BB31"/>
  <c r="AS29" i="186"/>
  <c r="AR29"/>
  <c r="BB29"/>
  <c r="AS29" i="188"/>
  <c r="G29"/>
  <c r="BB29"/>
  <c r="AR29"/>
  <c r="BB29" i="190"/>
  <c r="AR29"/>
  <c r="AS29"/>
  <c r="AS29" i="192"/>
  <c r="AR29"/>
  <c r="BB29"/>
  <c r="AS27" i="185"/>
  <c r="AR27"/>
  <c r="BB27"/>
  <c r="BB27" i="187"/>
  <c r="H27" s="1"/>
  <c r="H79" s="1"/>
  <c r="AR27"/>
  <c r="AS27"/>
  <c r="AS27" i="188"/>
  <c r="G27"/>
  <c r="BB27"/>
  <c r="AR27"/>
  <c r="AS27" i="191"/>
  <c r="AR27"/>
  <c r="BB27"/>
  <c r="AS27" i="193"/>
  <c r="AR27"/>
  <c r="BB27"/>
  <c r="AS25" i="185"/>
  <c r="AR25"/>
  <c r="BB25"/>
  <c r="BB25" i="187"/>
  <c r="H25" s="1"/>
  <c r="H77" s="1"/>
  <c r="AR25"/>
  <c r="AS25"/>
  <c r="BB25" i="189"/>
  <c r="H25" s="1"/>
  <c r="H77" s="1"/>
  <c r="AR25"/>
  <c r="AS25"/>
  <c r="AS25" i="191"/>
  <c r="AR25"/>
  <c r="BB25"/>
  <c r="AS25" i="193"/>
  <c r="AR25"/>
  <c r="BB25"/>
  <c r="AS23" i="186"/>
  <c r="AR23"/>
  <c r="BB23"/>
  <c r="AS23" i="188"/>
  <c r="BB23"/>
  <c r="AR23"/>
  <c r="G23"/>
  <c r="BB23" i="189"/>
  <c r="H23" s="1"/>
  <c r="H75" s="1"/>
  <c r="AR23"/>
  <c r="AS23"/>
  <c r="AS23" i="192"/>
  <c r="AR23"/>
  <c r="BB23"/>
  <c r="AS21" i="185"/>
  <c r="AR21"/>
  <c r="BB21"/>
  <c r="AS21" i="188"/>
  <c r="BB21"/>
  <c r="AR21"/>
  <c r="G21"/>
  <c r="BB21" i="189"/>
  <c r="H21" s="1"/>
  <c r="H73" s="1"/>
  <c r="AR21"/>
  <c r="AS21"/>
  <c r="AS21" i="191"/>
  <c r="AR21"/>
  <c r="BB21"/>
  <c r="AS21" i="193"/>
  <c r="BB21"/>
  <c r="AR21"/>
  <c r="AS19" i="186"/>
  <c r="BB19"/>
  <c r="AR19"/>
  <c r="AS19" i="188"/>
  <c r="G19"/>
  <c r="BB19"/>
  <c r="AR19"/>
  <c r="BB19" i="189"/>
  <c r="H19" s="1"/>
  <c r="H71" s="1"/>
  <c r="AR19"/>
  <c r="AS19"/>
  <c r="AS19" i="192"/>
  <c r="BB19"/>
  <c r="AR19"/>
  <c r="BB17" i="185"/>
  <c r="AR17"/>
  <c r="AS17"/>
  <c r="BB17" i="188"/>
  <c r="AS17"/>
  <c r="AR17"/>
  <c r="G17"/>
  <c r="BB17" i="189"/>
  <c r="H17" s="1"/>
  <c r="H69" s="1"/>
  <c r="AR17"/>
  <c r="AS17"/>
  <c r="BB17" i="193"/>
  <c r="AS17"/>
  <c r="AR17"/>
  <c r="BB17" i="192"/>
  <c r="AR17"/>
  <c r="AS17"/>
  <c r="BB46" i="185"/>
  <c r="AR46"/>
  <c r="BB46" i="189"/>
  <c r="AS46"/>
  <c r="AQ46"/>
  <c r="AR46"/>
  <c r="BB46" i="187"/>
  <c r="AR46"/>
  <c r="AS46"/>
  <c r="AQ46"/>
  <c r="BB46" i="193"/>
  <c r="AS46"/>
  <c r="AQ46"/>
  <c r="AR46"/>
  <c r="BB46" i="192"/>
  <c r="AR46"/>
  <c r="AS46"/>
  <c r="AQ46"/>
  <c r="AS44" i="188"/>
  <c r="AR44"/>
  <c r="G44"/>
  <c r="BB44"/>
  <c r="AS44" i="186"/>
  <c r="AR44"/>
  <c r="BB44"/>
  <c r="BB44" i="190"/>
  <c r="AR44"/>
  <c r="AS44"/>
  <c r="AS44" i="191"/>
  <c r="AR44"/>
  <c r="BB44"/>
  <c r="BB42" i="185"/>
  <c r="AS42"/>
  <c r="AR42"/>
  <c r="AS42" i="186"/>
  <c r="AR42"/>
  <c r="BB42"/>
  <c r="BB42" i="189"/>
  <c r="H42" s="1"/>
  <c r="H94" s="1"/>
  <c r="AR42"/>
  <c r="AS42"/>
  <c r="AS42" i="193"/>
  <c r="AR42"/>
  <c r="BB42"/>
  <c r="AS42" i="192"/>
  <c r="AR42"/>
  <c r="BB42"/>
  <c r="AS40" i="188"/>
  <c r="AR40"/>
  <c r="G40"/>
  <c r="BB40"/>
  <c r="AS40" i="186"/>
  <c r="AR40"/>
  <c r="BB40"/>
  <c r="BB40" i="190"/>
  <c r="AR40"/>
  <c r="AS40"/>
  <c r="AS40" i="191"/>
  <c r="AR40"/>
  <c r="BB40"/>
  <c r="BB38" i="185"/>
  <c r="AS38"/>
  <c r="AR38"/>
  <c r="AS38" i="186"/>
  <c r="AR38"/>
  <c r="BB38"/>
  <c r="BB38" i="189"/>
  <c r="H38" s="1"/>
  <c r="H90" s="1"/>
  <c r="AR38"/>
  <c r="AS38"/>
  <c r="AS38" i="193"/>
  <c r="AR38"/>
  <c r="BB38"/>
  <c r="AS38" i="192"/>
  <c r="AR38"/>
  <c r="BB38"/>
  <c r="AS36" i="188"/>
  <c r="AR36"/>
  <c r="G36"/>
  <c r="BB36"/>
  <c r="AS36" i="186"/>
  <c r="AR36"/>
  <c r="BB36"/>
  <c r="BB36" i="190"/>
  <c r="AR36"/>
  <c r="AS36"/>
  <c r="AS36" i="191"/>
  <c r="AR36"/>
  <c r="BB36"/>
  <c r="AS34" i="188"/>
  <c r="AR34"/>
  <c r="G34"/>
  <c r="BB34"/>
  <c r="BB34" i="185"/>
  <c r="AR34"/>
  <c r="AS34"/>
  <c r="BB34" i="187"/>
  <c r="H34" s="1"/>
  <c r="H86" s="1"/>
  <c r="AR34"/>
  <c r="AS34"/>
  <c r="AS34" i="193"/>
  <c r="AR34"/>
  <c r="BB34"/>
  <c r="AS34" i="192"/>
  <c r="AR34"/>
  <c r="BB34"/>
  <c r="BB32" i="189"/>
  <c r="H32" s="1"/>
  <c r="H84" s="1"/>
  <c r="AR32"/>
  <c r="AS32"/>
  <c r="AS32" i="186"/>
  <c r="AR32"/>
  <c r="BB32"/>
  <c r="BB32" i="190"/>
  <c r="AR32"/>
  <c r="AS32"/>
  <c r="AS32" i="191"/>
  <c r="AR32"/>
  <c r="BB32"/>
  <c r="AS30" i="188"/>
  <c r="AR30"/>
  <c r="G30"/>
  <c r="BB30"/>
  <c r="AS30" i="185"/>
  <c r="AR30"/>
  <c r="BB30"/>
  <c r="BB30" i="187"/>
  <c r="H30" s="1"/>
  <c r="H82" s="1"/>
  <c r="AR30"/>
  <c r="AS30"/>
  <c r="AS30" i="193"/>
  <c r="AR30"/>
  <c r="BB30"/>
  <c r="AS30" i="192"/>
  <c r="AR30"/>
  <c r="BB30"/>
  <c r="BB28" i="189"/>
  <c r="H28" s="1"/>
  <c r="H80" s="1"/>
  <c r="AR28"/>
  <c r="AS28"/>
  <c r="AS28" i="186"/>
  <c r="AR28"/>
  <c r="BB28"/>
  <c r="BB28" i="190"/>
  <c r="AR28"/>
  <c r="AS28"/>
  <c r="AS28" i="191"/>
  <c r="AR28"/>
  <c r="BB28"/>
  <c r="AS26" i="188"/>
  <c r="AR26"/>
  <c r="G26"/>
  <c r="BB26"/>
  <c r="AS26" i="185"/>
  <c r="AR26"/>
  <c r="BB26"/>
  <c r="BB26" i="187"/>
  <c r="H26" s="1"/>
  <c r="H78" s="1"/>
  <c r="AR26"/>
  <c r="AS26"/>
  <c r="AS26" i="193"/>
  <c r="AR26"/>
  <c r="BB26"/>
  <c r="AS26" i="192"/>
  <c r="AR26"/>
  <c r="BB26"/>
  <c r="BB24" i="189"/>
  <c r="H24" s="1"/>
  <c r="H76" s="1"/>
  <c r="AR24"/>
  <c r="AS24"/>
  <c r="AS24" i="186"/>
  <c r="AR24"/>
  <c r="BB24"/>
  <c r="BB24" i="190"/>
  <c r="AR24"/>
  <c r="AS24"/>
  <c r="AS24" i="191"/>
  <c r="AR24"/>
  <c r="BB24"/>
  <c r="AS22" i="185"/>
  <c r="AR22"/>
  <c r="BB22"/>
  <c r="BB22" i="189"/>
  <c r="H22" s="1"/>
  <c r="H74" s="1"/>
  <c r="AR22"/>
  <c r="AS22"/>
  <c r="BB22" i="187"/>
  <c r="H22" s="1"/>
  <c r="H74" s="1"/>
  <c r="AR22"/>
  <c r="AS22"/>
  <c r="AS22" i="193"/>
  <c r="BB22"/>
  <c r="AR22"/>
  <c r="AS22" i="192"/>
  <c r="AR22"/>
  <c r="BB22"/>
  <c r="AS20" i="186"/>
  <c r="BB20"/>
  <c r="AR20"/>
  <c r="BB20" i="187"/>
  <c r="H20" s="1"/>
  <c r="H72" s="1"/>
  <c r="AR20"/>
  <c r="AS20"/>
  <c r="BB20" i="190"/>
  <c r="AR20"/>
  <c r="AS20"/>
  <c r="AS20" i="192"/>
  <c r="BB20"/>
  <c r="AR20"/>
  <c r="AS18" i="185"/>
  <c r="AR18"/>
  <c r="BB18"/>
  <c r="BB18" i="189"/>
  <c r="H18" s="1"/>
  <c r="H70" s="1"/>
  <c r="AR18"/>
  <c r="AS18"/>
  <c r="AS18" i="188"/>
  <c r="AR18"/>
  <c r="G18"/>
  <c r="BB18"/>
  <c r="AS18" i="191"/>
  <c r="BB18"/>
  <c r="AR18"/>
  <c r="AS18" i="193"/>
  <c r="BB18"/>
  <c r="AR18"/>
  <c r="AS45" i="185"/>
  <c r="AR45"/>
  <c r="BB45"/>
  <c r="AS45" i="193"/>
  <c r="BB45"/>
  <c r="AR45"/>
  <c r="AS43" i="186"/>
  <c r="AR43"/>
  <c r="BB43"/>
  <c r="BB41" i="185"/>
  <c r="AR41"/>
  <c r="BB41" i="187"/>
  <c r="H41" s="1"/>
  <c r="H93" s="1"/>
  <c r="AR41"/>
  <c r="AS41"/>
  <c r="BB41" i="190"/>
  <c r="AR41"/>
  <c r="AS41"/>
  <c r="AS41" i="193"/>
  <c r="AR41"/>
  <c r="BB41"/>
  <c r="BB39" i="190"/>
  <c r="AR39"/>
  <c r="AS39"/>
  <c r="BB37" i="185"/>
  <c r="AS37"/>
  <c r="AR37"/>
  <c r="AS37" i="191"/>
  <c r="AR37"/>
  <c r="BB37"/>
  <c r="AS37" i="193"/>
  <c r="AR37"/>
  <c r="BB37"/>
  <c r="BB35" i="190"/>
  <c r="AR35"/>
  <c r="AS35"/>
  <c r="AS35" i="192"/>
  <c r="AR35"/>
  <c r="BB35"/>
  <c r="BB33" i="187"/>
  <c r="H33" s="1"/>
  <c r="H85" s="1"/>
  <c r="AR33"/>
  <c r="AS33"/>
  <c r="AS33" i="191"/>
  <c r="AR33"/>
  <c r="BB33"/>
  <c r="BB31" i="190"/>
  <c r="AR31"/>
  <c r="AS31"/>
  <c r="AS31" i="192"/>
  <c r="AR31"/>
  <c r="BB31"/>
  <c r="BB29" i="187"/>
  <c r="H29" s="1"/>
  <c r="H81" s="1"/>
  <c r="AR29"/>
  <c r="AS29"/>
  <c r="AS29" i="193"/>
  <c r="AR29"/>
  <c r="BB29"/>
  <c r="AS27" i="186"/>
  <c r="AR27"/>
  <c r="BB27"/>
  <c r="BB27" i="189"/>
  <c r="H27" s="1"/>
  <c r="H79" s="1"/>
  <c r="AR27"/>
  <c r="AS27"/>
  <c r="AS27" i="192"/>
  <c r="AR27"/>
  <c r="BB27"/>
  <c r="AS25" i="186"/>
  <c r="AR25"/>
  <c r="BB25"/>
  <c r="BB25" i="190"/>
  <c r="AR25"/>
  <c r="AS25"/>
  <c r="AS23" i="185"/>
  <c r="AR23"/>
  <c r="BB23"/>
  <c r="AS23" i="191"/>
  <c r="AR23"/>
  <c r="BB23"/>
  <c r="AS23" i="193"/>
  <c r="BB23"/>
  <c r="AR23"/>
  <c r="BB21" i="187"/>
  <c r="H21" s="1"/>
  <c r="H73" s="1"/>
  <c r="AR21"/>
  <c r="AS21"/>
  <c r="BB21" i="190"/>
  <c r="AR21"/>
  <c r="AS21"/>
  <c r="AS21" i="192"/>
  <c r="AR21"/>
  <c r="BB21"/>
  <c r="AS19" i="185"/>
  <c r="AR19"/>
  <c r="BB19"/>
  <c r="BB19" i="187"/>
  <c r="H19" s="1"/>
  <c r="H71" s="1"/>
  <c r="AR19"/>
  <c r="AS19"/>
  <c r="AS19" i="191"/>
  <c r="BB19"/>
  <c r="AR19"/>
  <c r="AS19" i="193"/>
  <c r="AR19"/>
  <c r="BB19"/>
  <c r="BB17" i="187"/>
  <c r="H17" s="1"/>
  <c r="H69" s="1"/>
  <c r="AS17"/>
  <c r="AR17"/>
  <c r="BB17" i="186"/>
  <c r="AR17"/>
  <c r="AS17"/>
  <c r="BB17" i="190"/>
  <c r="AS17"/>
  <c r="AR17"/>
  <c r="BB17" i="191"/>
  <c r="AR17"/>
  <c r="AS17"/>
  <c r="BB46" i="188"/>
  <c r="AS46"/>
  <c r="AQ46"/>
  <c r="AR46"/>
  <c r="BB46" i="186"/>
  <c r="AR46"/>
  <c r="AS46"/>
  <c r="BB46" i="190"/>
  <c r="AR46"/>
  <c r="AS46"/>
  <c r="AQ46"/>
  <c r="BB46" i="191"/>
  <c r="AR46"/>
  <c r="AS46"/>
  <c r="AQ46"/>
  <c r="BB44" i="185"/>
  <c r="AS44"/>
  <c r="AR44"/>
  <c r="BB44" i="189"/>
  <c r="H44" s="1"/>
  <c r="H96" s="1"/>
  <c r="AR44"/>
  <c r="AS44"/>
  <c r="BB44" i="187"/>
  <c r="H44" s="1"/>
  <c r="H96" s="1"/>
  <c r="AR44"/>
  <c r="AS44"/>
  <c r="AS44" i="193"/>
  <c r="AR44"/>
  <c r="BB44"/>
  <c r="AS44" i="192"/>
  <c r="AR44"/>
  <c r="BB44"/>
  <c r="AS42" i="188"/>
  <c r="AR42"/>
  <c r="G42"/>
  <c r="BB42"/>
  <c r="BB42" i="187"/>
  <c r="H42" s="1"/>
  <c r="H94" s="1"/>
  <c r="AR42"/>
  <c r="AS42"/>
  <c r="BB42" i="190"/>
  <c r="AR42"/>
  <c r="AS42"/>
  <c r="AS42" i="191"/>
  <c r="AR42"/>
  <c r="BB42"/>
  <c r="BB40" i="185"/>
  <c r="AS40"/>
  <c r="AR40"/>
  <c r="BB40" i="189"/>
  <c r="H40" s="1"/>
  <c r="H92" s="1"/>
  <c r="AR40"/>
  <c r="AS40"/>
  <c r="BB40" i="187"/>
  <c r="H40" s="1"/>
  <c r="H92" s="1"/>
  <c r="AR40"/>
  <c r="AS40"/>
  <c r="AS40" i="193"/>
  <c r="AR40"/>
  <c r="BB40"/>
  <c r="AS40" i="192"/>
  <c r="AR40"/>
  <c r="BB40"/>
  <c r="AS38" i="188"/>
  <c r="AR38"/>
  <c r="G38"/>
  <c r="BB38"/>
  <c r="BB38" i="187"/>
  <c r="H38" s="1"/>
  <c r="H90" s="1"/>
  <c r="AR38"/>
  <c r="AS38"/>
  <c r="BB38" i="190"/>
  <c r="AR38"/>
  <c r="AS38"/>
  <c r="AS38" i="191"/>
  <c r="AR38"/>
  <c r="BB38"/>
  <c r="BB36" i="185"/>
  <c r="AS36"/>
  <c r="AR36"/>
  <c r="BB36" i="189"/>
  <c r="H36" s="1"/>
  <c r="H88" s="1"/>
  <c r="AR36"/>
  <c r="AS36"/>
  <c r="BB36" i="187"/>
  <c r="H36" s="1"/>
  <c r="H88" s="1"/>
  <c r="AR36"/>
  <c r="AS36"/>
  <c r="AS36" i="193"/>
  <c r="AR36"/>
  <c r="BB36"/>
  <c r="AS36" i="192"/>
  <c r="AR36"/>
  <c r="BB36"/>
  <c r="BB34" i="189"/>
  <c r="H34" s="1"/>
  <c r="H86" s="1"/>
  <c r="AR34"/>
  <c r="AS34"/>
  <c r="AS34" i="186"/>
  <c r="AR34"/>
  <c r="BB34"/>
  <c r="BB34" i="190"/>
  <c r="AR34"/>
  <c r="AS34"/>
  <c r="AS34" i="191"/>
  <c r="AR34"/>
  <c r="BB34"/>
  <c r="AS32" i="188"/>
  <c r="AR32"/>
  <c r="G32"/>
  <c r="BB32"/>
  <c r="BB32" i="185"/>
  <c r="AR32"/>
  <c r="AS32"/>
  <c r="BB32" i="187"/>
  <c r="H32" s="1"/>
  <c r="H84" s="1"/>
  <c r="AR32"/>
  <c r="AS32"/>
  <c r="AS32" i="193"/>
  <c r="AR32"/>
  <c r="BB32"/>
  <c r="AS32" i="192"/>
  <c r="AR32"/>
  <c r="BB32"/>
  <c r="BB30" i="189"/>
  <c r="H30" s="1"/>
  <c r="H82" s="1"/>
  <c r="AR30"/>
  <c r="AS30"/>
  <c r="AS30" i="186"/>
  <c r="AR30"/>
  <c r="BB30"/>
  <c r="BB30" i="190"/>
  <c r="AR30"/>
  <c r="AS30"/>
  <c r="AS30" i="191"/>
  <c r="AR30"/>
  <c r="BB30"/>
  <c r="AS28" i="188"/>
  <c r="AR28"/>
  <c r="G28"/>
  <c r="BB28"/>
  <c r="AS28" i="185"/>
  <c r="AR28"/>
  <c r="BB28"/>
  <c r="BB28" i="187"/>
  <c r="H28" s="1"/>
  <c r="H80" s="1"/>
  <c r="AR28"/>
  <c r="AS28"/>
  <c r="AS28" i="193"/>
  <c r="AR28"/>
  <c r="BB28"/>
  <c r="AS28" i="192"/>
  <c r="AR28"/>
  <c r="BB28"/>
  <c r="BB26" i="189"/>
  <c r="H26" s="1"/>
  <c r="H78" s="1"/>
  <c r="AR26"/>
  <c r="AS26"/>
  <c r="AS26" i="186"/>
  <c r="AR26"/>
  <c r="BB26"/>
  <c r="BB26" i="190"/>
  <c r="AR26"/>
  <c r="AS26"/>
  <c r="AS26" i="191"/>
  <c r="AR26"/>
  <c r="BB26"/>
  <c r="AS24" i="188"/>
  <c r="AR24"/>
  <c r="G24"/>
  <c r="BB24"/>
  <c r="AS24" i="185"/>
  <c r="AR24"/>
  <c r="BB24"/>
  <c r="BB24" i="187"/>
  <c r="H24" s="1"/>
  <c r="H76" s="1"/>
  <c r="AR24"/>
  <c r="AS24"/>
  <c r="AS24" i="193"/>
  <c r="AR24"/>
  <c r="BB24"/>
  <c r="AS24" i="192"/>
  <c r="AR24"/>
  <c r="BB24"/>
  <c r="AS22" i="188"/>
  <c r="BB22"/>
  <c r="AR22"/>
  <c r="G22"/>
  <c r="AS22" i="186"/>
  <c r="AR22"/>
  <c r="BB22"/>
  <c r="BB22" i="190"/>
  <c r="AR22"/>
  <c r="AS22"/>
  <c r="AS22" i="191"/>
  <c r="AR22"/>
  <c r="BB22"/>
  <c r="AS20" i="185"/>
  <c r="AR20"/>
  <c r="BB20"/>
  <c r="BB20" i="189"/>
  <c r="H20" s="1"/>
  <c r="H72" s="1"/>
  <c r="AR20"/>
  <c r="AS20"/>
  <c r="AS20" i="188"/>
  <c r="AR20"/>
  <c r="G20"/>
  <c r="BB20"/>
  <c r="AS20" i="191"/>
  <c r="BB20"/>
  <c r="AR20"/>
  <c r="AS20" i="193"/>
  <c r="BB20"/>
  <c r="AR20"/>
  <c r="AS18" i="186"/>
  <c r="BB18"/>
  <c r="AR18"/>
  <c r="BB18" i="187"/>
  <c r="H18" s="1"/>
  <c r="H70" s="1"/>
  <c r="AR18"/>
  <c r="AS18"/>
  <c r="BB18" i="190"/>
  <c r="AR18"/>
  <c r="AS18"/>
  <c r="AS18" i="192"/>
  <c r="BB18"/>
  <c r="AR18"/>
  <c r="BB9" i="75"/>
  <c r="BB8"/>
  <c r="BB15"/>
  <c r="BB14"/>
  <c r="BB13"/>
  <c r="BB11"/>
  <c r="BB12"/>
  <c r="BB10"/>
  <c r="AR46"/>
  <c r="BB46"/>
  <c r="AS46"/>
  <c r="AQ46"/>
  <c r="AS45"/>
  <c r="BB45"/>
  <c r="AR45"/>
  <c r="D43" i="30"/>
  <c r="Y43"/>
  <c r="B43"/>
  <c r="V43"/>
  <c r="AP43" s="1"/>
  <c r="AO43"/>
  <c r="AB43" s="1"/>
  <c r="S43"/>
  <c r="AD43" s="1"/>
  <c r="F43"/>
  <c r="AA43"/>
  <c r="AO44"/>
  <c r="F44"/>
  <c r="AA44"/>
  <c r="S44"/>
  <c r="AD44" s="1"/>
  <c r="B44"/>
  <c r="V44"/>
  <c r="AP44" s="1"/>
  <c r="D44"/>
  <c r="Y44"/>
  <c r="Y21"/>
  <c r="F21"/>
  <c r="AA21"/>
  <c r="S21"/>
  <c r="AD21" s="1"/>
  <c r="D21"/>
  <c r="B21"/>
  <c r="V21"/>
  <c r="AP21" s="1"/>
  <c r="AO21" s="1"/>
  <c r="AB21" s="1"/>
  <c r="BB23" i="75"/>
  <c r="AS23"/>
  <c r="AR23"/>
  <c r="BB19"/>
  <c r="AS19"/>
  <c r="AR19"/>
  <c r="S16" i="30"/>
  <c r="AD16" s="1"/>
  <c r="Y16"/>
  <c r="B16"/>
  <c r="V16"/>
  <c r="AP16" s="1"/>
  <c r="AO16"/>
  <c r="AB16" s="1"/>
  <c r="D16"/>
  <c r="F16"/>
  <c r="AA16"/>
  <c r="BB18" i="75"/>
  <c r="AR18"/>
  <c r="AS18"/>
  <c r="BB17"/>
  <c r="AS17"/>
  <c r="AR17"/>
  <c r="BB44"/>
  <c r="AR44"/>
  <c r="AS44"/>
  <c r="S41" i="30"/>
  <c r="AD41" s="1"/>
  <c r="F41"/>
  <c r="D41"/>
  <c r="Y41"/>
  <c r="B41"/>
  <c r="V41"/>
  <c r="AP41" s="1"/>
  <c r="AO41"/>
  <c r="AB41" s="1"/>
  <c r="AA41"/>
  <c r="AS42" i="75"/>
  <c r="BB42"/>
  <c r="AR42"/>
  <c r="AO40" i="30"/>
  <c r="B40"/>
  <c r="V40"/>
  <c r="AP40" s="1"/>
  <c r="D40"/>
  <c r="F40"/>
  <c r="AA40"/>
  <c r="S40"/>
  <c r="AD40" s="1"/>
  <c r="AB40" s="1"/>
  <c r="Y40"/>
  <c r="AS41" i="75"/>
  <c r="BB41"/>
  <c r="AR41"/>
  <c r="AS39"/>
  <c r="BB39"/>
  <c r="AR39"/>
  <c r="S37" i="30"/>
  <c r="AD37" s="1"/>
  <c r="AO37"/>
  <c r="AB37" s="1"/>
  <c r="F37"/>
  <c r="AA37"/>
  <c r="D37"/>
  <c r="Y37"/>
  <c r="B37"/>
  <c r="V37"/>
  <c r="AP37" s="1"/>
  <c r="S36"/>
  <c r="AD36" s="1"/>
  <c r="AO36"/>
  <c r="AB36" s="1"/>
  <c r="F36"/>
  <c r="AA36"/>
  <c r="D36"/>
  <c r="Y36"/>
  <c r="B36"/>
  <c r="V36"/>
  <c r="AP36" s="1"/>
  <c r="AS37" i="75"/>
  <c r="BB37"/>
  <c r="AR37"/>
  <c r="BB36"/>
  <c r="AS36"/>
  <c r="AR36"/>
  <c r="S33" i="30"/>
  <c r="AD33" s="1"/>
  <c r="AO33"/>
  <c r="AB33" s="1"/>
  <c r="F33"/>
  <c r="AA33"/>
  <c r="D33"/>
  <c r="Y33"/>
  <c r="B33"/>
  <c r="V33"/>
  <c r="AP33" s="1"/>
  <c r="S32"/>
  <c r="AD32" s="1"/>
  <c r="Y32"/>
  <c r="AO32"/>
  <c r="AB32" s="1"/>
  <c r="D32"/>
  <c r="B32" s="1"/>
  <c r="F32"/>
  <c r="AA32"/>
  <c r="V32"/>
  <c r="AP32" s="1"/>
  <c r="AS32" i="75"/>
  <c r="BB32"/>
  <c r="AR32"/>
  <c r="BB31"/>
  <c r="AS31"/>
  <c r="AR31"/>
  <c r="AA28" i="30"/>
  <c r="V28"/>
  <c r="AP28" s="1"/>
  <c r="B28"/>
  <c r="F28"/>
  <c r="D28"/>
  <c r="Y28"/>
  <c r="S28"/>
  <c r="AD28" s="1"/>
  <c r="AO28"/>
  <c r="AB28" s="1"/>
  <c r="AS29" i="75"/>
  <c r="BB29"/>
  <c r="AR29"/>
  <c r="Y27" i="30"/>
  <c r="D27"/>
  <c r="F27"/>
  <c r="AA27"/>
  <c r="S27"/>
  <c r="AD27" s="1"/>
  <c r="B27"/>
  <c r="V27"/>
  <c r="AP27" s="1"/>
  <c r="AO27" s="1"/>
  <c r="AB27" s="1"/>
  <c r="AS28" i="75"/>
  <c r="BB28"/>
  <c r="AR28"/>
  <c r="AA26" i="30"/>
  <c r="V26"/>
  <c r="AP26" s="1"/>
  <c r="AO26" s="1"/>
  <c r="AB26" s="1"/>
  <c r="B26"/>
  <c r="D26"/>
  <c r="Y26"/>
  <c r="F26"/>
  <c r="S26"/>
  <c r="AD26" s="1"/>
  <c r="AA24"/>
  <c r="V24"/>
  <c r="AP24" s="1"/>
  <c r="AO24" s="1"/>
  <c r="AB24" s="1"/>
  <c r="B24"/>
  <c r="F24"/>
  <c r="D24"/>
  <c r="Y24"/>
  <c r="S24"/>
  <c r="AD24" s="1"/>
  <c r="D23"/>
  <c r="S23"/>
  <c r="AD23" s="1"/>
  <c r="F23"/>
  <c r="AA23"/>
  <c r="Y23"/>
  <c r="B23"/>
  <c r="V23"/>
  <c r="AP23" s="1"/>
  <c r="AO23" s="1"/>
  <c r="AB23" s="1"/>
  <c r="AS24" i="75"/>
  <c r="BB24"/>
  <c r="AR24"/>
  <c r="AA20" i="30"/>
  <c r="F20"/>
  <c r="V20"/>
  <c r="AP20" s="1"/>
  <c r="AO20" s="1"/>
  <c r="AB20" s="1"/>
  <c r="D20"/>
  <c r="Y20"/>
  <c r="B20"/>
  <c r="S20"/>
  <c r="AD20" s="1"/>
  <c r="BB22" i="75"/>
  <c r="AR22"/>
  <c r="AS22"/>
  <c r="AA19" i="30"/>
  <c r="B19"/>
  <c r="V19"/>
  <c r="AP19" s="1"/>
  <c r="F19"/>
  <c r="S19"/>
  <c r="AD19" s="1"/>
  <c r="AO19"/>
  <c r="AB19" s="1"/>
  <c r="D19"/>
  <c r="Y19"/>
  <c r="BB21" i="75"/>
  <c r="AR21"/>
  <c r="AS21"/>
  <c r="Y18" i="30"/>
  <c r="D18"/>
  <c r="B18"/>
  <c r="V18"/>
  <c r="AP18" s="1"/>
  <c r="AO18" s="1"/>
  <c r="AB18" s="1"/>
  <c r="S18"/>
  <c r="AD18" s="1"/>
  <c r="F18"/>
  <c r="AA18"/>
  <c r="BB20" i="75"/>
  <c r="AR20"/>
  <c r="AS20"/>
  <c r="BB27"/>
  <c r="AS27"/>
  <c r="AR27"/>
  <c r="S25" i="30"/>
  <c r="AD25" s="1"/>
  <c r="F25"/>
  <c r="AA25"/>
  <c r="D25"/>
  <c r="Y25"/>
  <c r="B25"/>
  <c r="V25"/>
  <c r="AP25" s="1"/>
  <c r="AO25" s="1"/>
  <c r="AB25" s="1"/>
  <c r="AA17"/>
  <c r="AO17"/>
  <c r="B17"/>
  <c r="V17"/>
  <c r="AP17" s="1"/>
  <c r="S17"/>
  <c r="AD17" s="1"/>
  <c r="F17"/>
  <c r="D17"/>
  <c r="Y17"/>
  <c r="AO15"/>
  <c r="F15"/>
  <c r="V15"/>
  <c r="AP15" s="1"/>
  <c r="S15"/>
  <c r="AD15" s="1"/>
  <c r="AA15"/>
  <c r="B15"/>
  <c r="D15"/>
  <c r="Y15"/>
  <c r="AO42"/>
  <c r="B42"/>
  <c r="V42"/>
  <c r="AP42" s="1"/>
  <c r="Y42"/>
  <c r="F42"/>
  <c r="AA42"/>
  <c r="S42"/>
  <c r="AD42" s="1"/>
  <c r="AB42" s="1"/>
  <c r="D42"/>
  <c r="AS43" i="75"/>
  <c r="BB43"/>
  <c r="AR43"/>
  <c r="S39" i="30"/>
  <c r="AD39" s="1"/>
  <c r="F39"/>
  <c r="D39"/>
  <c r="Y39"/>
  <c r="B39"/>
  <c r="V39"/>
  <c r="AP39" s="1"/>
  <c r="AO39"/>
  <c r="AB39" s="1"/>
  <c r="AA39"/>
  <c r="BB40" i="75"/>
  <c r="AS40"/>
  <c r="AR40"/>
  <c r="S38" i="30"/>
  <c r="AD38" s="1"/>
  <c r="AO38"/>
  <c r="AB38" s="1"/>
  <c r="F38"/>
  <c r="D38"/>
  <c r="Y38"/>
  <c r="B38"/>
  <c r="V38"/>
  <c r="AP38" s="1"/>
  <c r="AA38"/>
  <c r="AS38" i="75"/>
  <c r="BB38"/>
  <c r="AR38"/>
  <c r="S35" i="30"/>
  <c r="AD35" s="1"/>
  <c r="AO35"/>
  <c r="AB35" s="1"/>
  <c r="F35"/>
  <c r="AA35"/>
  <c r="D35"/>
  <c r="Y35"/>
  <c r="B35"/>
  <c r="V35"/>
  <c r="AP35" s="1"/>
  <c r="S34"/>
  <c r="AD34" s="1"/>
  <c r="AO34"/>
  <c r="AB34" s="1"/>
  <c r="F34"/>
  <c r="AA34"/>
  <c r="D34"/>
  <c r="Y34"/>
  <c r="B34"/>
  <c r="V34"/>
  <c r="AP34" s="1"/>
  <c r="AR35" i="75"/>
  <c r="BB35"/>
  <c r="AS35"/>
  <c r="AS34"/>
  <c r="BB34"/>
  <c r="AR34"/>
  <c r="AS33"/>
  <c r="BB33"/>
  <c r="AR33"/>
  <c r="AA31" i="30"/>
  <c r="B31"/>
  <c r="F31"/>
  <c r="S31"/>
  <c r="AD31" s="1"/>
  <c r="AO31"/>
  <c r="AB31" s="1"/>
  <c r="V31"/>
  <c r="AP31" s="1"/>
  <c r="D31"/>
  <c r="Y31"/>
  <c r="AA30"/>
  <c r="V30"/>
  <c r="AP30" s="1"/>
  <c r="B30"/>
  <c r="D30"/>
  <c r="Y30"/>
  <c r="F30"/>
  <c r="S30"/>
  <c r="AD30" s="1"/>
  <c r="AO30"/>
  <c r="AB30" s="1"/>
  <c r="AA29"/>
  <c r="V29"/>
  <c r="AP29" s="1"/>
  <c r="S29"/>
  <c r="AD29" s="1"/>
  <c r="AO29"/>
  <c r="AB29" s="1"/>
  <c r="B29"/>
  <c r="F29"/>
  <c r="D29"/>
  <c r="Y29"/>
  <c r="AS30" i="75"/>
  <c r="BB30"/>
  <c r="AR30"/>
  <c r="AS26"/>
  <c r="BB26"/>
  <c r="AR26"/>
  <c r="AS25"/>
  <c r="BB25"/>
  <c r="AR25"/>
  <c r="AA22" i="30"/>
  <c r="V22"/>
  <c r="AP22" s="1"/>
  <c r="F22"/>
  <c r="D22"/>
  <c r="Y22"/>
  <c r="B22"/>
  <c r="AQ22" s="1"/>
  <c r="AO22"/>
  <c r="S22"/>
  <c r="AD22" s="1"/>
  <c r="A5"/>
  <c r="S9"/>
  <c r="AD9" s="1"/>
  <c r="F9"/>
  <c r="AA9"/>
  <c r="D9"/>
  <c r="Y9"/>
  <c r="B9"/>
  <c r="V9"/>
  <c r="AP9" s="1"/>
  <c r="AO9"/>
  <c r="AB9" s="1"/>
  <c r="Y6"/>
  <c r="V6"/>
  <c r="AP6" s="1"/>
  <c r="AO6"/>
  <c r="B6"/>
  <c r="F6"/>
  <c r="S6"/>
  <c r="AD6" s="1"/>
  <c r="AA6"/>
  <c r="D6"/>
  <c r="AR16" i="75"/>
  <c r="AS16"/>
  <c r="AA13" i="30"/>
  <c r="AO13"/>
  <c r="B13"/>
  <c r="V13"/>
  <c r="AP13" s="1"/>
  <c r="D13"/>
  <c r="Y13"/>
  <c r="F13"/>
  <c r="S13"/>
  <c r="AD13" s="1"/>
  <c r="AB13" s="1"/>
  <c r="AS14" i="75"/>
  <c r="AR14"/>
  <c r="S11" i="30"/>
  <c r="AD11" s="1"/>
  <c r="AO11"/>
  <c r="AB11" s="1"/>
  <c r="F11"/>
  <c r="AA11"/>
  <c r="D11"/>
  <c r="Y11"/>
  <c r="B11"/>
  <c r="V11"/>
  <c r="AP11" s="1"/>
  <c r="AS12" i="75"/>
  <c r="AR12"/>
  <c r="AS10"/>
  <c r="AR10"/>
  <c r="AO8" i="30"/>
  <c r="AA8"/>
  <c r="B8"/>
  <c r="D8"/>
  <c r="Y8"/>
  <c r="F8"/>
  <c r="V8"/>
  <c r="AP8" s="1"/>
  <c r="S8"/>
  <c r="AD8" s="1"/>
  <c r="DP5" i="1"/>
  <c r="AR11" i="75"/>
  <c r="AS11"/>
  <c r="AS9"/>
  <c r="AR9"/>
  <c r="S7" i="30"/>
  <c r="AD7" s="1"/>
  <c r="F7"/>
  <c r="AA7"/>
  <c r="D7"/>
  <c r="Y7"/>
  <c r="B7"/>
  <c r="V7"/>
  <c r="AP7" s="1"/>
  <c r="AO7"/>
  <c r="AB7" s="1"/>
  <c r="AR8" i="75"/>
  <c r="AS8"/>
  <c r="S14" i="30"/>
  <c r="AD14" s="1"/>
  <c r="Y14"/>
  <c r="F14"/>
  <c r="AA14"/>
  <c r="D14"/>
  <c r="B14"/>
  <c r="V14"/>
  <c r="AP14" s="1"/>
  <c r="AO14"/>
  <c r="AB14" s="1"/>
  <c r="AR15" i="75"/>
  <c r="AS15"/>
  <c r="S12" i="30"/>
  <c r="AD12" s="1"/>
  <c r="F12"/>
  <c r="AA12"/>
  <c r="D12"/>
  <c r="Y12"/>
  <c r="B12"/>
  <c r="V12"/>
  <c r="AP12" s="1"/>
  <c r="AO12"/>
  <c r="AB12" s="1"/>
  <c r="AR13" i="75"/>
  <c r="AS13"/>
  <c r="AA10" i="30"/>
  <c r="AO10"/>
  <c r="B10"/>
  <c r="V10"/>
  <c r="AP10" s="1"/>
  <c r="F10"/>
  <c r="D10"/>
  <c r="Y10"/>
  <c r="S10"/>
  <c r="AD10" s="1"/>
  <c r="AB10" s="1"/>
  <c r="L2" i="1"/>
  <c r="H10" i="75" l="1"/>
  <c r="H62" s="1"/>
  <c r="H11"/>
  <c r="H63" s="1"/>
  <c r="H14"/>
  <c r="H66" s="1"/>
  <c r="H8"/>
  <c r="H60" s="1"/>
  <c r="H9" i="191"/>
  <c r="H61" s="1"/>
  <c r="H8" i="190"/>
  <c r="H60" s="1"/>
  <c r="H8" i="186"/>
  <c r="H60" s="1"/>
  <c r="H12" i="193"/>
  <c r="H64" s="1"/>
  <c r="H14" i="191"/>
  <c r="H66" s="1"/>
  <c r="H10"/>
  <c r="H62" s="1"/>
  <c r="H10" i="193"/>
  <c r="H62" s="1"/>
  <c r="H10" i="185"/>
  <c r="H62" s="1"/>
  <c r="H11" i="190"/>
  <c r="H63" s="1"/>
  <c r="H13" i="193"/>
  <c r="H65" s="1"/>
  <c r="H13" i="186"/>
  <c r="H65" s="1"/>
  <c r="H13" i="190"/>
  <c r="H65" s="1"/>
  <c r="H15" i="191"/>
  <c r="H67" s="1"/>
  <c r="H15" i="192"/>
  <c r="H67" s="1"/>
  <c r="H9" i="190"/>
  <c r="H61" s="1"/>
  <c r="H8" i="191"/>
  <c r="H60" s="1"/>
  <c r="H8" i="185"/>
  <c r="H60" s="1"/>
  <c r="H12" i="191"/>
  <c r="H64" s="1"/>
  <c r="H12" i="185"/>
  <c r="H64" s="1"/>
  <c r="H12" i="186"/>
  <c r="H64" s="1"/>
  <c r="H14" i="185"/>
  <c r="H66" s="1"/>
  <c r="H14" i="192"/>
  <c r="H66" s="1"/>
  <c r="H16" i="190"/>
  <c r="H68" s="1"/>
  <c r="H16" i="186"/>
  <c r="H68" s="1"/>
  <c r="H10" i="190"/>
  <c r="H62" s="1"/>
  <c r="H10" i="186"/>
  <c r="H62" s="1"/>
  <c r="H11" i="192"/>
  <c r="H63" s="1"/>
  <c r="H13"/>
  <c r="H65" s="1"/>
  <c r="H15" i="193"/>
  <c r="H67" s="1"/>
  <c r="H15" i="186"/>
  <c r="H67" s="1"/>
  <c r="H15" i="185"/>
  <c r="H67" s="1"/>
  <c r="G58" i="186"/>
  <c r="G57" s="1"/>
  <c r="H12" i="75"/>
  <c r="H64" s="1"/>
  <c r="H13"/>
  <c r="H65" s="1"/>
  <c r="H15"/>
  <c r="H67" s="1"/>
  <c r="H9"/>
  <c r="H61" s="1"/>
  <c r="H9" i="192"/>
  <c r="H61" s="1"/>
  <c r="H8"/>
  <c r="H60" s="1"/>
  <c r="H8" i="193"/>
  <c r="H60" s="1"/>
  <c r="H12" i="190"/>
  <c r="H64" s="1"/>
  <c r="H14" i="186"/>
  <c r="H66" s="1"/>
  <c r="H14" i="193"/>
  <c r="H66" s="1"/>
  <c r="H16" i="191"/>
  <c r="H68" s="1"/>
  <c r="H16" i="193"/>
  <c r="H68" s="1"/>
  <c r="H16" i="185"/>
  <c r="H68" s="1"/>
  <c r="H11" i="191"/>
  <c r="H63" s="1"/>
  <c r="H11" i="185"/>
  <c r="H63" s="1"/>
  <c r="H13"/>
  <c r="H65" s="1"/>
  <c r="H9" i="193"/>
  <c r="H61" s="1"/>
  <c r="H9" i="186"/>
  <c r="H61" s="1"/>
  <c r="H9" i="185"/>
  <c r="H12" i="192"/>
  <c r="H64" s="1"/>
  <c r="H14" i="190"/>
  <c r="H66" s="1"/>
  <c r="H16" i="192"/>
  <c r="H68" s="1"/>
  <c r="H16" i="75"/>
  <c r="H68" s="1"/>
  <c r="H10" i="192"/>
  <c r="H62" s="1"/>
  <c r="H11" i="193"/>
  <c r="H63" s="1"/>
  <c r="H11" i="186"/>
  <c r="H63" s="1"/>
  <c r="H13" i="191"/>
  <c r="H65" s="1"/>
  <c r="H15" i="190"/>
  <c r="H67" s="1"/>
  <c r="BA5" i="30"/>
  <c r="G58" i="185"/>
  <c r="G57" s="1"/>
  <c r="I33" i="75"/>
  <c r="H33"/>
  <c r="H85" s="1"/>
  <c r="C33"/>
  <c r="I35"/>
  <c r="H35"/>
  <c r="H87" s="1"/>
  <c r="C35"/>
  <c r="I27"/>
  <c r="H27"/>
  <c r="H79" s="1"/>
  <c r="C27"/>
  <c r="H22"/>
  <c r="H74" s="1"/>
  <c r="I36"/>
  <c r="H36"/>
  <c r="H88" s="1"/>
  <c r="C36"/>
  <c r="I37"/>
  <c r="H37"/>
  <c r="H89" s="1"/>
  <c r="C37"/>
  <c r="I41"/>
  <c r="H41"/>
  <c r="H93" s="1"/>
  <c r="C41"/>
  <c r="I17"/>
  <c r="H17"/>
  <c r="H69" s="1"/>
  <c r="C17"/>
  <c r="H19"/>
  <c r="H71" s="1"/>
  <c r="I45"/>
  <c r="H45"/>
  <c r="H97" s="1"/>
  <c r="C45"/>
  <c r="E46"/>
  <c r="F46" s="1"/>
  <c r="G98" s="1"/>
  <c r="G109" s="1"/>
  <c r="D46"/>
  <c r="I46"/>
  <c r="H18" i="186"/>
  <c r="H70" s="1"/>
  <c r="H20" i="191"/>
  <c r="H72" s="1"/>
  <c r="H22"/>
  <c r="H74" s="1"/>
  <c r="H22" i="186"/>
  <c r="H74" s="1"/>
  <c r="I24" i="193"/>
  <c r="C24" s="1"/>
  <c r="H24"/>
  <c r="H76" s="1"/>
  <c r="I24" i="185"/>
  <c r="C24" s="1"/>
  <c r="H24"/>
  <c r="H76" s="1"/>
  <c r="I26" i="190"/>
  <c r="C26" s="1"/>
  <c r="H26"/>
  <c r="H78" s="1"/>
  <c r="I28" i="193"/>
  <c r="H28"/>
  <c r="H80" s="1"/>
  <c r="C28"/>
  <c r="I28" i="185"/>
  <c r="H28"/>
  <c r="H80" s="1"/>
  <c r="C28"/>
  <c r="I30" i="190"/>
  <c r="H30"/>
  <c r="H82" s="1"/>
  <c r="C30"/>
  <c r="I32" i="193"/>
  <c r="C32" s="1"/>
  <c r="H32"/>
  <c r="H84" s="1"/>
  <c r="I32" i="185"/>
  <c r="C32" s="1"/>
  <c r="H32"/>
  <c r="H84" s="1"/>
  <c r="I34" i="190"/>
  <c r="H34"/>
  <c r="H86" s="1"/>
  <c r="C34"/>
  <c r="I36" i="193"/>
  <c r="H36"/>
  <c r="H88" s="1"/>
  <c r="C36"/>
  <c r="I38" i="191"/>
  <c r="H38"/>
  <c r="H90" s="1"/>
  <c r="C38"/>
  <c r="I40" i="193"/>
  <c r="C40" s="1"/>
  <c r="H40"/>
  <c r="H92" s="1"/>
  <c r="I42" i="191"/>
  <c r="C42" s="1"/>
  <c r="H42"/>
  <c r="H94" s="1"/>
  <c r="I44" i="193"/>
  <c r="H44"/>
  <c r="H96" s="1"/>
  <c r="C44"/>
  <c r="D46" i="191"/>
  <c r="E46"/>
  <c r="F46" s="1"/>
  <c r="G98" s="1"/>
  <c r="G109" s="1"/>
  <c r="D46" i="190"/>
  <c r="E46"/>
  <c r="F46" s="1"/>
  <c r="G98" s="1"/>
  <c r="G109" s="1"/>
  <c r="I46" i="186"/>
  <c r="C46" s="1"/>
  <c r="H46"/>
  <c r="H98" s="1"/>
  <c r="H17" i="190"/>
  <c r="H69" s="1"/>
  <c r="H19" i="185"/>
  <c r="H71" s="1"/>
  <c r="H21" i="190"/>
  <c r="H73" s="1"/>
  <c r="I23" i="185"/>
  <c r="H23"/>
  <c r="H75" s="1"/>
  <c r="C23"/>
  <c r="I25" i="186"/>
  <c r="H25"/>
  <c r="H77" s="1"/>
  <c r="C25"/>
  <c r="I29" i="193"/>
  <c r="H29"/>
  <c r="H81" s="1"/>
  <c r="C29"/>
  <c r="I31" i="192"/>
  <c r="H31"/>
  <c r="H83" s="1"/>
  <c r="C31"/>
  <c r="I33" i="191"/>
  <c r="H33"/>
  <c r="H85" s="1"/>
  <c r="C33"/>
  <c r="I35" i="192"/>
  <c r="H35"/>
  <c r="H87" s="1"/>
  <c r="C35"/>
  <c r="I37" i="193"/>
  <c r="H37"/>
  <c r="H89" s="1"/>
  <c r="C37"/>
  <c r="I37" i="185"/>
  <c r="H37"/>
  <c r="H89" s="1"/>
  <c r="C37"/>
  <c r="I41" i="193"/>
  <c r="H41"/>
  <c r="H93" s="1"/>
  <c r="C41"/>
  <c r="I41" i="185"/>
  <c r="H41"/>
  <c r="H93" s="1"/>
  <c r="C41"/>
  <c r="H18" i="191"/>
  <c r="H70" s="1"/>
  <c r="H20" i="186"/>
  <c r="H72" s="1"/>
  <c r="H22" i="192"/>
  <c r="H74" s="1"/>
  <c r="H22" i="193"/>
  <c r="H74" s="1"/>
  <c r="H22" i="185"/>
  <c r="H74" s="1"/>
  <c r="I24" i="190"/>
  <c r="C24" s="1"/>
  <c r="H24"/>
  <c r="H76" s="1"/>
  <c r="I26" i="193"/>
  <c r="H26"/>
  <c r="H78" s="1"/>
  <c r="C26"/>
  <c r="I26" i="185"/>
  <c r="H26"/>
  <c r="H78" s="1"/>
  <c r="C26"/>
  <c r="I28" i="190"/>
  <c r="C28" s="1"/>
  <c r="H28"/>
  <c r="H80" s="1"/>
  <c r="I30" i="193"/>
  <c r="C30" s="1"/>
  <c r="H30"/>
  <c r="H82" s="1"/>
  <c r="I30" i="185"/>
  <c r="C30" s="1"/>
  <c r="H30"/>
  <c r="H82" s="1"/>
  <c r="I32" i="190"/>
  <c r="H32"/>
  <c r="H84" s="1"/>
  <c r="C32"/>
  <c r="I34" i="193"/>
  <c r="H34"/>
  <c r="H86" s="1"/>
  <c r="C34"/>
  <c r="I34" i="185"/>
  <c r="H34"/>
  <c r="H86" s="1"/>
  <c r="C34"/>
  <c r="I36" i="190"/>
  <c r="H36"/>
  <c r="H88" s="1"/>
  <c r="C36"/>
  <c r="I38" i="192"/>
  <c r="C38" s="1"/>
  <c r="H38"/>
  <c r="H90" s="1"/>
  <c r="I38" i="185"/>
  <c r="C38" s="1"/>
  <c r="H38"/>
  <c r="H90" s="1"/>
  <c r="I40" i="190"/>
  <c r="C40" s="1"/>
  <c r="H40"/>
  <c r="H92" s="1"/>
  <c r="I42" i="192"/>
  <c r="H42"/>
  <c r="H94" s="1"/>
  <c r="C42"/>
  <c r="I42" i="185"/>
  <c r="H42"/>
  <c r="H94" s="1"/>
  <c r="C42"/>
  <c r="I44" i="190"/>
  <c r="C44" s="1"/>
  <c r="H44"/>
  <c r="H96" s="1"/>
  <c r="D46" i="192"/>
  <c r="E46"/>
  <c r="F46" s="1"/>
  <c r="G98" s="1"/>
  <c r="G109" s="1"/>
  <c r="E46" i="187"/>
  <c r="F46" s="1"/>
  <c r="G98" s="1"/>
  <c r="G109" s="1"/>
  <c r="D46"/>
  <c r="H17" i="192"/>
  <c r="H69" s="1"/>
  <c r="H21" i="193"/>
  <c r="H73" s="1"/>
  <c r="H21" i="191"/>
  <c r="H73" s="1"/>
  <c r="H21" i="185"/>
  <c r="H73" s="1"/>
  <c r="I25" i="193"/>
  <c r="H25"/>
  <c r="H77" s="1"/>
  <c r="C25"/>
  <c r="I25" i="185"/>
  <c r="H25"/>
  <c r="H77" s="1"/>
  <c r="C25"/>
  <c r="I27" i="191"/>
  <c r="H27"/>
  <c r="H79" s="1"/>
  <c r="C27"/>
  <c r="I27" i="185"/>
  <c r="H27"/>
  <c r="H79" s="1"/>
  <c r="C27"/>
  <c r="I29" i="190"/>
  <c r="H29"/>
  <c r="H81" s="1"/>
  <c r="C29"/>
  <c r="I31" i="193"/>
  <c r="H31"/>
  <c r="H83" s="1"/>
  <c r="C31"/>
  <c r="I33" i="192"/>
  <c r="H33"/>
  <c r="H85" s="1"/>
  <c r="C33"/>
  <c r="I33" i="186"/>
  <c r="H33"/>
  <c r="H85" s="1"/>
  <c r="C33"/>
  <c r="I35" i="191"/>
  <c r="H35"/>
  <c r="H87" s="1"/>
  <c r="C35"/>
  <c r="I35" i="185"/>
  <c r="H35"/>
  <c r="H87" s="1"/>
  <c r="C35"/>
  <c r="I39" i="193"/>
  <c r="H39"/>
  <c r="H91" s="1"/>
  <c r="C39"/>
  <c r="I41" i="192"/>
  <c r="H41"/>
  <c r="H93" s="1"/>
  <c r="C41"/>
  <c r="I41" i="186"/>
  <c r="H41"/>
  <c r="H93" s="1"/>
  <c r="C41"/>
  <c r="I43" i="191"/>
  <c r="H43"/>
  <c r="H95" s="1"/>
  <c r="C43"/>
  <c r="I43" i="185"/>
  <c r="H43"/>
  <c r="H95" s="1"/>
  <c r="C43"/>
  <c r="I45" i="191"/>
  <c r="H45"/>
  <c r="H97" s="1"/>
  <c r="C45"/>
  <c r="I45" i="190"/>
  <c r="H45"/>
  <c r="H97" s="1"/>
  <c r="C45"/>
  <c r="I45" i="186"/>
  <c r="H45"/>
  <c r="H97" s="1"/>
  <c r="C45"/>
  <c r="I27" i="190"/>
  <c r="H27"/>
  <c r="H79" s="1"/>
  <c r="C27"/>
  <c r="I33" i="193"/>
  <c r="H33"/>
  <c r="H85" s="1"/>
  <c r="C33"/>
  <c r="I33" i="185"/>
  <c r="H33"/>
  <c r="H85" s="1"/>
  <c r="C33"/>
  <c r="I35" i="186"/>
  <c r="H35"/>
  <c r="H87" s="1"/>
  <c r="C35"/>
  <c r="I41" i="191"/>
  <c r="H41"/>
  <c r="H93" s="1"/>
  <c r="C41"/>
  <c r="I26" i="75"/>
  <c r="C26" s="1"/>
  <c r="H26"/>
  <c r="H78" s="1"/>
  <c r="I25"/>
  <c r="H25"/>
  <c r="H77" s="1"/>
  <c r="C25"/>
  <c r="I30"/>
  <c r="C30" s="1"/>
  <c r="H30"/>
  <c r="H82" s="1"/>
  <c r="I34"/>
  <c r="C34" s="1"/>
  <c r="H34"/>
  <c r="H86" s="1"/>
  <c r="I38"/>
  <c r="C38" s="1"/>
  <c r="H38"/>
  <c r="H90" s="1"/>
  <c r="I40"/>
  <c r="H40"/>
  <c r="H92" s="1"/>
  <c r="C40"/>
  <c r="I43"/>
  <c r="H43"/>
  <c r="H95" s="1"/>
  <c r="C43"/>
  <c r="H20"/>
  <c r="H72" s="1"/>
  <c r="H21"/>
  <c r="H73" s="1"/>
  <c r="I24"/>
  <c r="H24"/>
  <c r="H76" s="1"/>
  <c r="C24"/>
  <c r="I28"/>
  <c r="H28"/>
  <c r="H80" s="1"/>
  <c r="C28"/>
  <c r="I29"/>
  <c r="H29"/>
  <c r="H81" s="1"/>
  <c r="C29"/>
  <c r="I31"/>
  <c r="H31"/>
  <c r="H83" s="1"/>
  <c r="C31"/>
  <c r="I32"/>
  <c r="H32"/>
  <c r="H84" s="1"/>
  <c r="C32"/>
  <c r="I39"/>
  <c r="H39"/>
  <c r="H91" s="1"/>
  <c r="C39"/>
  <c r="I42"/>
  <c r="H42"/>
  <c r="H94" s="1"/>
  <c r="C42"/>
  <c r="I44"/>
  <c r="C44" s="1"/>
  <c r="H44"/>
  <c r="H96" s="1"/>
  <c r="H18"/>
  <c r="H70" s="1"/>
  <c r="I23"/>
  <c r="H23"/>
  <c r="H75" s="1"/>
  <c r="C23"/>
  <c r="H18" i="192"/>
  <c r="H70" s="1"/>
  <c r="H18" i="190"/>
  <c r="H70" s="1"/>
  <c r="H20" i="193"/>
  <c r="H72" s="1"/>
  <c r="H20" i="185"/>
  <c r="H72" s="1"/>
  <c r="H22" i="190"/>
  <c r="H74" s="1"/>
  <c r="I24" i="192"/>
  <c r="C24" s="1"/>
  <c r="H24"/>
  <c r="H76" s="1"/>
  <c r="I26" i="191"/>
  <c r="H26"/>
  <c r="H78" s="1"/>
  <c r="C26"/>
  <c r="I26" i="186"/>
  <c r="C26" s="1"/>
  <c r="H26"/>
  <c r="H78" s="1"/>
  <c r="I28" i="192"/>
  <c r="H28"/>
  <c r="H80" s="1"/>
  <c r="C28"/>
  <c r="I30" i="191"/>
  <c r="C30" s="1"/>
  <c r="H30"/>
  <c r="H82" s="1"/>
  <c r="I30" i="186"/>
  <c r="C30" s="1"/>
  <c r="H30"/>
  <c r="H82" s="1"/>
  <c r="I32" i="192"/>
  <c r="C32" s="1"/>
  <c r="H32"/>
  <c r="H84" s="1"/>
  <c r="I34" i="191"/>
  <c r="C34" s="1"/>
  <c r="H34"/>
  <c r="H86" s="1"/>
  <c r="I34" i="186"/>
  <c r="C34" s="1"/>
  <c r="H34"/>
  <c r="H86" s="1"/>
  <c r="I36" i="192"/>
  <c r="H36"/>
  <c r="H88" s="1"/>
  <c r="C36"/>
  <c r="I36" i="185"/>
  <c r="H36"/>
  <c r="H88" s="1"/>
  <c r="C36"/>
  <c r="I38" i="190"/>
  <c r="C38" s="1"/>
  <c r="H38"/>
  <c r="H90" s="1"/>
  <c r="I40" i="192"/>
  <c r="C40" s="1"/>
  <c r="H40"/>
  <c r="H92" s="1"/>
  <c r="I40" i="185"/>
  <c r="C40" s="1"/>
  <c r="H40"/>
  <c r="H92" s="1"/>
  <c r="I42" i="190"/>
  <c r="C42" s="1"/>
  <c r="H42"/>
  <c r="H94" s="1"/>
  <c r="I44" i="192"/>
  <c r="H44"/>
  <c r="H96" s="1"/>
  <c r="C44"/>
  <c r="I44" i="185"/>
  <c r="H44"/>
  <c r="H96" s="1"/>
  <c r="C44"/>
  <c r="I46" i="191"/>
  <c r="I46" i="190"/>
  <c r="H17" i="191"/>
  <c r="H69" s="1"/>
  <c r="I17" i="186"/>
  <c r="H17"/>
  <c r="H69" s="1"/>
  <c r="C17"/>
  <c r="H19" i="193"/>
  <c r="H71" s="1"/>
  <c r="H19" i="191"/>
  <c r="H71" s="1"/>
  <c r="H21" i="192"/>
  <c r="H73" s="1"/>
  <c r="I23" i="193"/>
  <c r="H23"/>
  <c r="H75" s="1"/>
  <c r="C23"/>
  <c r="I23" i="191"/>
  <c r="H23"/>
  <c r="H75" s="1"/>
  <c r="C23"/>
  <c r="I25" i="190"/>
  <c r="H25"/>
  <c r="H77" s="1"/>
  <c r="C25"/>
  <c r="I27" i="192"/>
  <c r="H27"/>
  <c r="H79" s="1"/>
  <c r="C27"/>
  <c r="I27" i="186"/>
  <c r="H27"/>
  <c r="H79" s="1"/>
  <c r="C27"/>
  <c r="I31" i="190"/>
  <c r="H31"/>
  <c r="H83" s="1"/>
  <c r="C31"/>
  <c r="I35"/>
  <c r="H35"/>
  <c r="H87" s="1"/>
  <c r="C35"/>
  <c r="I37" i="191"/>
  <c r="H37"/>
  <c r="H89" s="1"/>
  <c r="C37"/>
  <c r="I39" i="190"/>
  <c r="H39"/>
  <c r="H91" s="1"/>
  <c r="C39"/>
  <c r="I41"/>
  <c r="H41"/>
  <c r="H93" s="1"/>
  <c r="C41"/>
  <c r="I43" i="186"/>
  <c r="H43"/>
  <c r="H95" s="1"/>
  <c r="C43"/>
  <c r="I45" i="193"/>
  <c r="H45"/>
  <c r="H97" s="1"/>
  <c r="C45"/>
  <c r="I45" i="185"/>
  <c r="H45"/>
  <c r="H97" s="1"/>
  <c r="C45"/>
  <c r="H18" i="193"/>
  <c r="H70" s="1"/>
  <c r="H18" i="185"/>
  <c r="H70" s="1"/>
  <c r="H20" i="192"/>
  <c r="H72" s="1"/>
  <c r="H20" i="190"/>
  <c r="H72" s="1"/>
  <c r="I24" i="191"/>
  <c r="H24"/>
  <c r="H76" s="1"/>
  <c r="C24"/>
  <c r="I24" i="186"/>
  <c r="H24"/>
  <c r="H76" s="1"/>
  <c r="C24"/>
  <c r="I26" i="192"/>
  <c r="H26"/>
  <c r="H78" s="1"/>
  <c r="C26"/>
  <c r="I28" i="191"/>
  <c r="C28" s="1"/>
  <c r="H28"/>
  <c r="H80" s="1"/>
  <c r="I28" i="186"/>
  <c r="C28" s="1"/>
  <c r="H28"/>
  <c r="H80" s="1"/>
  <c r="I30" i="192"/>
  <c r="C30" s="1"/>
  <c r="H30"/>
  <c r="H82" s="1"/>
  <c r="I32" i="191"/>
  <c r="C32" s="1"/>
  <c r="H32"/>
  <c r="H84" s="1"/>
  <c r="I32" i="186"/>
  <c r="H32"/>
  <c r="H84" s="1"/>
  <c r="C32"/>
  <c r="I34" i="192"/>
  <c r="H34"/>
  <c r="H86" s="1"/>
  <c r="C34"/>
  <c r="I36" i="191"/>
  <c r="H36"/>
  <c r="H88" s="1"/>
  <c r="C36"/>
  <c r="I36" i="186"/>
  <c r="C36" s="1"/>
  <c r="H36"/>
  <c r="H88" s="1"/>
  <c r="I38" i="193"/>
  <c r="C38" s="1"/>
  <c r="H38"/>
  <c r="H90" s="1"/>
  <c r="I38" i="186"/>
  <c r="C38" s="1"/>
  <c r="H38"/>
  <c r="H90" s="1"/>
  <c r="I40" i="191"/>
  <c r="H40"/>
  <c r="H92" s="1"/>
  <c r="C40"/>
  <c r="I40" i="186"/>
  <c r="H40"/>
  <c r="H92" s="1"/>
  <c r="C40"/>
  <c r="I42" i="193"/>
  <c r="H42"/>
  <c r="H94" s="1"/>
  <c r="C42"/>
  <c r="I42" i="186"/>
  <c r="C42" s="1"/>
  <c r="H42"/>
  <c r="H94" s="1"/>
  <c r="I44" i="191"/>
  <c r="C44" s="1"/>
  <c r="H44"/>
  <c r="H96" s="1"/>
  <c r="I44" i="186"/>
  <c r="C44" s="1"/>
  <c r="H44"/>
  <c r="H96" s="1"/>
  <c r="I46" i="192"/>
  <c r="D46" i="193"/>
  <c r="E46"/>
  <c r="F46" s="1"/>
  <c r="G98" s="1"/>
  <c r="G109" s="1"/>
  <c r="I46"/>
  <c r="D46" i="189"/>
  <c r="E46"/>
  <c r="F46" s="1"/>
  <c r="G98" s="1"/>
  <c r="G109" s="1"/>
  <c r="I46" i="185"/>
  <c r="C46" s="1"/>
  <c r="H46"/>
  <c r="H98" s="1"/>
  <c r="H17" i="193"/>
  <c r="H69" s="1"/>
  <c r="I17" i="185"/>
  <c r="H17"/>
  <c r="H69" s="1"/>
  <c r="C17"/>
  <c r="H19" i="192"/>
  <c r="H71" s="1"/>
  <c r="H19" i="186"/>
  <c r="H71" s="1"/>
  <c r="I23" i="192"/>
  <c r="H23"/>
  <c r="H75" s="1"/>
  <c r="C23"/>
  <c r="I23" i="186"/>
  <c r="H23"/>
  <c r="H75" s="1"/>
  <c r="C23"/>
  <c r="I25" i="191"/>
  <c r="H25"/>
  <c r="H77" s="1"/>
  <c r="C25"/>
  <c r="I27" i="193"/>
  <c r="H27"/>
  <c r="H79" s="1"/>
  <c r="C27"/>
  <c r="I29" i="192"/>
  <c r="H29"/>
  <c r="H81" s="1"/>
  <c r="C29"/>
  <c r="I29" i="186"/>
  <c r="H29"/>
  <c r="H81" s="1"/>
  <c r="C29"/>
  <c r="I31" i="191"/>
  <c r="H31"/>
  <c r="H83" s="1"/>
  <c r="C31"/>
  <c r="I31" i="185"/>
  <c r="H31"/>
  <c r="H83" s="1"/>
  <c r="C31"/>
  <c r="I33" i="190"/>
  <c r="H33"/>
  <c r="H85" s="1"/>
  <c r="C33"/>
  <c r="I35" i="193"/>
  <c r="H35"/>
  <c r="H87" s="1"/>
  <c r="C35"/>
  <c r="I37" i="192"/>
  <c r="H37"/>
  <c r="H89" s="1"/>
  <c r="C37"/>
  <c r="I37" i="186"/>
  <c r="H37"/>
  <c r="H89" s="1"/>
  <c r="C37"/>
  <c r="I39" i="191"/>
  <c r="H39"/>
  <c r="H91" s="1"/>
  <c r="C39"/>
  <c r="I39" i="185"/>
  <c r="H39"/>
  <c r="H91" s="1"/>
  <c r="C39"/>
  <c r="I43" i="193"/>
  <c r="H43"/>
  <c r="H95" s="1"/>
  <c r="C43"/>
  <c r="H19" i="190"/>
  <c r="H71" s="1"/>
  <c r="H21" i="186"/>
  <c r="H73" s="1"/>
  <c r="I23" i="190"/>
  <c r="H23"/>
  <c r="H75" s="1"/>
  <c r="C23"/>
  <c r="I25" i="192"/>
  <c r="H25"/>
  <c r="H77" s="1"/>
  <c r="C25"/>
  <c r="I29" i="191"/>
  <c r="H29"/>
  <c r="H81" s="1"/>
  <c r="C29"/>
  <c r="I29" i="185"/>
  <c r="H29"/>
  <c r="H81" s="1"/>
  <c r="C29"/>
  <c r="I31" i="186"/>
  <c r="H31"/>
  <c r="H83" s="1"/>
  <c r="C31"/>
  <c r="I37" i="190"/>
  <c r="H37"/>
  <c r="H89" s="1"/>
  <c r="C37"/>
  <c r="I39" i="192"/>
  <c r="H39"/>
  <c r="H91" s="1"/>
  <c r="C39"/>
  <c r="I39" i="186"/>
  <c r="H39"/>
  <c r="H91" s="1"/>
  <c r="C39"/>
  <c r="I43" i="192"/>
  <c r="H43"/>
  <c r="H95" s="1"/>
  <c r="C43"/>
  <c r="I43" i="190"/>
  <c r="H43"/>
  <c r="H95" s="1"/>
  <c r="C43"/>
  <c r="I45" i="192"/>
  <c r="H45"/>
  <c r="H97" s="1"/>
  <c r="C45"/>
  <c r="V49" i="127"/>
  <c r="H13" i="188"/>
  <c r="H65" s="1"/>
  <c r="I10" i="78"/>
  <c r="AC2" i="1"/>
  <c r="AQ6" i="30"/>
  <c r="AQ12"/>
  <c r="AQ11"/>
  <c r="AQ13"/>
  <c r="H9" i="188"/>
  <c r="H61" s="1"/>
  <c r="H8"/>
  <c r="H60" s="1"/>
  <c r="BB7" i="187"/>
  <c r="AR7"/>
  <c r="AS7"/>
  <c r="BB7" i="190"/>
  <c r="AS7"/>
  <c r="AR7"/>
  <c r="AS7" i="75"/>
  <c r="BB7"/>
  <c r="BB7" i="188"/>
  <c r="BB57" s="1"/>
  <c r="G7"/>
  <c r="AS7"/>
  <c r="AR7"/>
  <c r="BB7" i="193"/>
  <c r="AS7"/>
  <c r="AR7"/>
  <c r="B9" i="192"/>
  <c r="B8"/>
  <c r="B8" i="190"/>
  <c r="B8" i="193"/>
  <c r="B12" i="190"/>
  <c r="B12" i="188"/>
  <c r="B12" i="193"/>
  <c r="B14"/>
  <c r="B14" i="187"/>
  <c r="B16" i="185"/>
  <c r="B10" i="193"/>
  <c r="B10" i="185"/>
  <c r="B11" i="190"/>
  <c r="B13" i="189"/>
  <c r="B13" i="190"/>
  <c r="B15" i="188"/>
  <c r="B9" i="193"/>
  <c r="B9" i="190"/>
  <c r="B12" i="186"/>
  <c r="B14" i="190"/>
  <c r="B16"/>
  <c r="B16" i="188"/>
  <c r="B16" i="186"/>
  <c r="B10" i="190"/>
  <c r="B10" i="186"/>
  <c r="B11" i="193"/>
  <c r="B11" i="186"/>
  <c r="B11" i="188"/>
  <c r="B13" i="187"/>
  <c r="B13" i="188"/>
  <c r="B15" i="193"/>
  <c r="B15" i="186"/>
  <c r="B15" i="190"/>
  <c r="H12" i="188"/>
  <c r="H64" s="1"/>
  <c r="H15"/>
  <c r="H14"/>
  <c r="H66" s="1"/>
  <c r="H16"/>
  <c r="H68" s="1"/>
  <c r="H10"/>
  <c r="H62" s="1"/>
  <c r="H11"/>
  <c r="H63" s="1"/>
  <c r="BB7" i="186"/>
  <c r="AS7"/>
  <c r="AR7"/>
  <c r="BB7" i="189"/>
  <c r="AR7"/>
  <c r="AS7"/>
  <c r="AR7" i="192"/>
  <c r="AS7"/>
  <c r="BB7"/>
  <c r="AR7" i="185"/>
  <c r="BB7"/>
  <c r="AS7"/>
  <c r="AR7" i="191"/>
  <c r="BB7"/>
  <c r="AS7"/>
  <c r="B9"/>
  <c r="B9" i="188"/>
  <c r="B9" i="187"/>
  <c r="B8" i="188"/>
  <c r="B8" i="186"/>
  <c r="B12" i="187"/>
  <c r="B14" i="191"/>
  <c r="B14" i="189"/>
  <c r="B14" i="186"/>
  <c r="B16" i="191"/>
  <c r="B16" i="189"/>
  <c r="B16" i="193"/>
  <c r="B16" i="187"/>
  <c r="B10" i="191"/>
  <c r="B10" i="189"/>
  <c r="B10" i="187"/>
  <c r="B11" i="191"/>
  <c r="B11" i="187"/>
  <c r="B11" i="185"/>
  <c r="B13" i="193"/>
  <c r="B13" i="186"/>
  <c r="B13" i="185"/>
  <c r="B15" i="191"/>
  <c r="B15" i="187"/>
  <c r="B15" i="192"/>
  <c r="B9" i="189"/>
  <c r="B9" i="186"/>
  <c r="B9" i="185"/>
  <c r="B8" i="191"/>
  <c r="B8" i="189"/>
  <c r="B8" i="185"/>
  <c r="B8" i="187"/>
  <c r="B12" i="191"/>
  <c r="B12" i="189"/>
  <c r="B12" i="185"/>
  <c r="B12" i="192"/>
  <c r="B14" i="188"/>
  <c r="B14" i="185"/>
  <c r="B14" i="192"/>
  <c r="B16"/>
  <c r="B10" i="188"/>
  <c r="B10" i="192"/>
  <c r="B11" i="189"/>
  <c r="B11" i="192"/>
  <c r="B13" i="191"/>
  <c r="B13" i="192"/>
  <c r="B15" i="189"/>
  <c r="B15" i="185"/>
  <c r="AQ25" i="30"/>
  <c r="AQ21"/>
  <c r="B18" i="192"/>
  <c r="B18" i="190"/>
  <c r="B18" i="186"/>
  <c r="B20" i="193"/>
  <c r="B20" i="191"/>
  <c r="B22"/>
  <c r="B22" i="186"/>
  <c r="B22" i="188"/>
  <c r="B24" i="192"/>
  <c r="B24" i="185"/>
  <c r="B26" i="191"/>
  <c r="B26" i="186"/>
  <c r="B28" i="192"/>
  <c r="B28" i="185"/>
  <c r="B30" i="191"/>
  <c r="B30" i="186"/>
  <c r="B32" i="192"/>
  <c r="B32" i="185"/>
  <c r="B34" i="191"/>
  <c r="B34" i="186"/>
  <c r="B36" i="192"/>
  <c r="B38" i="191"/>
  <c r="B40" i="192"/>
  <c r="B42" i="191"/>
  <c r="B44" i="192"/>
  <c r="B19" i="193"/>
  <c r="B19" i="187"/>
  <c r="B21" i="192"/>
  <c r="B21" i="190"/>
  <c r="B21" i="187"/>
  <c r="B23" i="191"/>
  <c r="B25" i="190"/>
  <c r="B25" i="186"/>
  <c r="B27" i="192"/>
  <c r="B27" i="186"/>
  <c r="B29" i="187"/>
  <c r="B31" i="192"/>
  <c r="B31" i="190"/>
  <c r="B33" i="191"/>
  <c r="B33" i="187"/>
  <c r="B35" i="192"/>
  <c r="B35" i="190"/>
  <c r="B37" i="191"/>
  <c r="B37" i="185"/>
  <c r="B39" i="190"/>
  <c r="B41"/>
  <c r="B41" i="187"/>
  <c r="B41" i="185"/>
  <c r="B43" i="186"/>
  <c r="B18" i="188"/>
  <c r="B18" i="189"/>
  <c r="B18" i="185"/>
  <c r="B22" i="189"/>
  <c r="B22" i="185"/>
  <c r="B24" i="189"/>
  <c r="B26" i="193"/>
  <c r="B26" i="188"/>
  <c r="B28" i="189"/>
  <c r="B30" i="193"/>
  <c r="B30" i="188"/>
  <c r="B32" i="189"/>
  <c r="B34" i="193"/>
  <c r="B34" i="188"/>
  <c r="B36"/>
  <c r="B38" i="193"/>
  <c r="B38" i="189"/>
  <c r="B38" i="185"/>
  <c r="B40" i="188"/>
  <c r="B42" i="193"/>
  <c r="B42" i="189"/>
  <c r="B42" i="185"/>
  <c r="B44" i="188"/>
  <c r="B17" i="185"/>
  <c r="B19" i="192"/>
  <c r="B19" i="188"/>
  <c r="B19" i="186"/>
  <c r="B21" i="193"/>
  <c r="B21" i="188"/>
  <c r="B21" i="185"/>
  <c r="B23" i="188"/>
  <c r="B25" i="193"/>
  <c r="B27"/>
  <c r="B27" i="188"/>
  <c r="B29"/>
  <c r="B31" i="193"/>
  <c r="B31" i="188"/>
  <c r="B33"/>
  <c r="B35" i="193"/>
  <c r="B35" i="188"/>
  <c r="B37"/>
  <c r="B39" i="193"/>
  <c r="B39" i="188"/>
  <c r="B41"/>
  <c r="B43" i="193"/>
  <c r="B43" i="188"/>
  <c r="B45" i="191"/>
  <c r="B45" i="190"/>
  <c r="B45" i="186"/>
  <c r="B45" i="189"/>
  <c r="B21" i="186"/>
  <c r="B25" i="188"/>
  <c r="B33" i="193"/>
  <c r="B45" i="192"/>
  <c r="B45" i="187"/>
  <c r="B45" i="188"/>
  <c r="AB8" i="30"/>
  <c r="B20" i="188"/>
  <c r="B20" i="185"/>
  <c r="B24" i="193"/>
  <c r="B24" i="188"/>
  <c r="B28" i="193"/>
  <c r="B28" i="188"/>
  <c r="B32" i="193"/>
  <c r="B32" i="188"/>
  <c r="B36" i="193"/>
  <c r="B38" i="188"/>
  <c r="B40" i="193"/>
  <c r="B42" i="188"/>
  <c r="B44" i="193"/>
  <c r="B21" i="191"/>
  <c r="B23" i="192"/>
  <c r="B23" i="186"/>
  <c r="B25" i="191"/>
  <c r="B25" i="185"/>
  <c r="B27" i="191"/>
  <c r="B27" i="185"/>
  <c r="B29" i="192"/>
  <c r="B29" i="186"/>
  <c r="B31" i="191"/>
  <c r="B33" i="192"/>
  <c r="B33" i="186"/>
  <c r="B35" i="191"/>
  <c r="B37" i="192"/>
  <c r="B37" i="186"/>
  <c r="B39" i="191"/>
  <c r="B41" i="192"/>
  <c r="B41" i="186"/>
  <c r="B43" i="191"/>
  <c r="B25" i="192"/>
  <c r="B29" i="191"/>
  <c r="B31" i="186"/>
  <c r="B35"/>
  <c r="B39" i="192"/>
  <c r="B39" i="186"/>
  <c r="B41" i="191"/>
  <c r="B43" i="192"/>
  <c r="B17" i="191"/>
  <c r="B17" i="190"/>
  <c r="B17" i="186"/>
  <c r="B17" i="187"/>
  <c r="B17" i="193"/>
  <c r="B17" i="189"/>
  <c r="B17" i="188"/>
  <c r="B18" i="187"/>
  <c r="B22" i="190"/>
  <c r="B24" i="187"/>
  <c r="B26" i="190"/>
  <c r="B28" i="187"/>
  <c r="B30" i="190"/>
  <c r="B32" i="187"/>
  <c r="B34" i="190"/>
  <c r="B36" i="187"/>
  <c r="B38" i="190"/>
  <c r="B38" i="187"/>
  <c r="B40"/>
  <c r="B42" i="190"/>
  <c r="B42" i="187"/>
  <c r="B44"/>
  <c r="B19" i="189"/>
  <c r="B21"/>
  <c r="B23"/>
  <c r="B25"/>
  <c r="B37"/>
  <c r="B41"/>
  <c r="B29"/>
  <c r="B31"/>
  <c r="B33"/>
  <c r="B35"/>
  <c r="B39"/>
  <c r="B43"/>
  <c r="B17" i="192"/>
  <c r="B20" i="189"/>
  <c r="B26"/>
  <c r="B30"/>
  <c r="B34"/>
  <c r="B36"/>
  <c r="B36" i="185"/>
  <c r="B40" i="189"/>
  <c r="B40" i="185"/>
  <c r="B44" i="189"/>
  <c r="B44" i="185"/>
  <c r="B19" i="191"/>
  <c r="B19" i="185"/>
  <c r="B23" i="193"/>
  <c r="B23" i="185"/>
  <c r="B27" i="189"/>
  <c r="B29" i="193"/>
  <c r="B37"/>
  <c r="B41"/>
  <c r="B18"/>
  <c r="B18" i="191"/>
  <c r="B20" i="192"/>
  <c r="B20" i="190"/>
  <c r="B20" i="187"/>
  <c r="B20" i="186"/>
  <c r="B22" i="192"/>
  <c r="B22" i="193"/>
  <c r="B22" i="187"/>
  <c r="B24" i="191"/>
  <c r="B24" i="190"/>
  <c r="B24" i="186"/>
  <c r="B26" i="192"/>
  <c r="B26" i="187"/>
  <c r="B26" i="185"/>
  <c r="B28" i="191"/>
  <c r="B28" i="190"/>
  <c r="B28" i="186"/>
  <c r="B30" i="192"/>
  <c r="B30" i="187"/>
  <c r="B32" i="191"/>
  <c r="B32" i="190"/>
  <c r="B32" i="186"/>
  <c r="B34" i="192"/>
  <c r="B34" i="187"/>
  <c r="B34" i="185"/>
  <c r="B36" i="191"/>
  <c r="B36" i="190"/>
  <c r="B36" i="186"/>
  <c r="B38" i="192"/>
  <c r="B38" i="186"/>
  <c r="B40" i="191"/>
  <c r="B40" i="190"/>
  <c r="B40" i="186"/>
  <c r="B42" i="192"/>
  <c r="B42" i="186"/>
  <c r="B44" i="191"/>
  <c r="B44" i="190"/>
  <c r="B44" i="186"/>
  <c r="B25" i="187"/>
  <c r="B27"/>
  <c r="B29" i="190"/>
  <c r="B31" i="187"/>
  <c r="B31" i="185"/>
  <c r="B33" i="190"/>
  <c r="B35" i="187"/>
  <c r="B35" i="185"/>
  <c r="B39" i="187"/>
  <c r="B39" i="185"/>
  <c r="B43" i="187"/>
  <c r="B43" i="185"/>
  <c r="B19" i="190"/>
  <c r="B23"/>
  <c r="B23" i="187"/>
  <c r="B27" i="190"/>
  <c r="B33" i="185"/>
  <c r="B37" i="190"/>
  <c r="B37" i="187"/>
  <c r="B43" i="190"/>
  <c r="B45" i="193"/>
  <c r="B45" i="185"/>
  <c r="H20" i="188"/>
  <c r="H72" s="1"/>
  <c r="H22"/>
  <c r="H74" s="1"/>
  <c r="H24"/>
  <c r="H76" s="1"/>
  <c r="H28"/>
  <c r="H80" s="1"/>
  <c r="H32"/>
  <c r="H84" s="1"/>
  <c r="H38"/>
  <c r="H90" s="1"/>
  <c r="H42"/>
  <c r="H94" s="1"/>
  <c r="H19"/>
  <c r="H71" s="1"/>
  <c r="H27"/>
  <c r="H79" s="1"/>
  <c r="H29"/>
  <c r="H81" s="1"/>
  <c r="H31"/>
  <c r="H83" s="1"/>
  <c r="H33"/>
  <c r="H85" s="1"/>
  <c r="H25"/>
  <c r="H77" s="1"/>
  <c r="AQ35" i="30"/>
  <c r="AQ17"/>
  <c r="AQ43"/>
  <c r="B30" i="185"/>
  <c r="B29"/>
  <c r="D46" i="188"/>
  <c r="E46"/>
  <c r="F46" s="1"/>
  <c r="G98" s="1"/>
  <c r="G109" s="1"/>
  <c r="H18"/>
  <c r="H70" s="1"/>
  <c r="H26"/>
  <c r="H78" s="1"/>
  <c r="H30"/>
  <c r="H82" s="1"/>
  <c r="H34"/>
  <c r="H86" s="1"/>
  <c r="H36"/>
  <c r="H88" s="1"/>
  <c r="H40"/>
  <c r="H92" s="1"/>
  <c r="H44"/>
  <c r="H96" s="1"/>
  <c r="H17"/>
  <c r="H69" s="1"/>
  <c r="H21"/>
  <c r="H73" s="1"/>
  <c r="H23"/>
  <c r="H75" s="1"/>
  <c r="H35"/>
  <c r="H37"/>
  <c r="H89" s="1"/>
  <c r="H39"/>
  <c r="H91" s="1"/>
  <c r="H41"/>
  <c r="H93" s="1"/>
  <c r="H43"/>
  <c r="H95" s="1"/>
  <c r="H45"/>
  <c r="H97" s="1"/>
  <c r="AQ30" i="30"/>
  <c r="AQ24"/>
  <c r="AQ27"/>
  <c r="AQ33"/>
  <c r="AQ40"/>
  <c r="AQ44"/>
  <c r="AB17"/>
  <c r="K19" i="127" s="1"/>
  <c r="AQ39" i="30"/>
  <c r="AQ20"/>
  <c r="AQ26"/>
  <c r="AQ32"/>
  <c r="AQ37"/>
  <c r="AB44"/>
  <c r="K45" i="127"/>
  <c r="AB22" i="30"/>
  <c r="K32" i="127"/>
  <c r="K33"/>
  <c r="K37"/>
  <c r="K40"/>
  <c r="K27"/>
  <c r="B20" i="75"/>
  <c r="B21"/>
  <c r="K21" i="127"/>
  <c r="K22"/>
  <c r="K26"/>
  <c r="K28"/>
  <c r="K29"/>
  <c r="K34"/>
  <c r="K35"/>
  <c r="K39"/>
  <c r="K42"/>
  <c r="K43"/>
  <c r="B17" i="75"/>
  <c r="B18"/>
  <c r="K18" i="127"/>
  <c r="K23"/>
  <c r="AQ29" i="30"/>
  <c r="AQ34"/>
  <c r="AQ38"/>
  <c r="AQ42"/>
  <c r="AQ15"/>
  <c r="AB15"/>
  <c r="AQ18"/>
  <c r="AQ19"/>
  <c r="AQ23"/>
  <c r="AQ28"/>
  <c r="AQ36"/>
  <c r="AQ41"/>
  <c r="AQ16"/>
  <c r="K31" i="127"/>
  <c r="K36"/>
  <c r="K41"/>
  <c r="K44"/>
  <c r="K20"/>
  <c r="K25"/>
  <c r="K30"/>
  <c r="K38"/>
  <c r="B19" i="75"/>
  <c r="AQ31" i="30"/>
  <c r="AQ10"/>
  <c r="AQ14"/>
  <c r="AQ7"/>
  <c r="AQ8"/>
  <c r="AQ9"/>
  <c r="B15" i="75"/>
  <c r="K16" i="127"/>
  <c r="K9"/>
  <c r="B9" i="75"/>
  <c r="B11"/>
  <c r="K13" i="127"/>
  <c r="B14" i="75"/>
  <c r="K15" i="127"/>
  <c r="K11"/>
  <c r="B5" i="30"/>
  <c r="S5"/>
  <c r="AD5" s="1"/>
  <c r="Y5"/>
  <c r="D5"/>
  <c r="AO5"/>
  <c r="AB5" s="1"/>
  <c r="V5"/>
  <c r="AP5" s="1"/>
  <c r="AA5"/>
  <c r="F5"/>
  <c r="AB6"/>
  <c r="K12" i="127"/>
  <c r="B13" i="75"/>
  <c r="K14" i="127"/>
  <c r="B8" i="75"/>
  <c r="K10" i="127"/>
  <c r="B10" i="75"/>
  <c r="B12"/>
  <c r="B16"/>
  <c r="AR7"/>
  <c r="AJ3" i="1"/>
  <c r="G46" i="192" l="1"/>
  <c r="H46" s="1"/>
  <c r="H67" i="188"/>
  <c r="H61" i="185"/>
  <c r="G46" i="189"/>
  <c r="G58" s="1"/>
  <c r="G57" s="1"/>
  <c r="G46" i="75"/>
  <c r="G46" i="193"/>
  <c r="G46" i="187"/>
  <c r="H46" s="1"/>
  <c r="G46" i="190"/>
  <c r="G46" i="191"/>
  <c r="H98" i="192"/>
  <c r="G58"/>
  <c r="G57" s="1"/>
  <c r="G58" i="187"/>
  <c r="G57" s="1"/>
  <c r="G58" i="75"/>
  <c r="G57" s="1"/>
  <c r="V50" i="127"/>
  <c r="BB57" i="191"/>
  <c r="I57" s="1"/>
  <c r="H7"/>
  <c r="H59" s="1"/>
  <c r="H7" i="190"/>
  <c r="H59" s="1"/>
  <c r="BB57" i="189"/>
  <c r="I57" s="1"/>
  <c r="H7"/>
  <c r="BB57" i="186"/>
  <c r="I57" s="1"/>
  <c r="H7"/>
  <c r="H7" i="75"/>
  <c r="BB57" i="193"/>
  <c r="I57" s="1"/>
  <c r="H7"/>
  <c r="H59" s="1"/>
  <c r="H7" i="192"/>
  <c r="BB57"/>
  <c r="I57" s="1"/>
  <c r="BA57" i="191"/>
  <c r="BB57" i="190"/>
  <c r="I57" s="1"/>
  <c r="H7" i="187"/>
  <c r="H59" s="1"/>
  <c r="BB57"/>
  <c r="I57" s="1"/>
  <c r="BB57" i="75"/>
  <c r="I57" s="1"/>
  <c r="H7" i="185"/>
  <c r="BB57"/>
  <c r="BA57" i="188"/>
  <c r="I57"/>
  <c r="H87"/>
  <c r="B46" i="185"/>
  <c r="K24" i="127"/>
  <c r="C24" s="1"/>
  <c r="D24" s="1"/>
  <c r="AH3" i="1"/>
  <c r="AF2" s="1"/>
  <c r="C2" i="30"/>
  <c r="L2" i="193"/>
  <c r="L2" i="190"/>
  <c r="L2" i="191"/>
  <c r="H3" i="81"/>
  <c r="L2" i="192"/>
  <c r="L2" i="189"/>
  <c r="L2" i="188"/>
  <c r="B7" i="191"/>
  <c r="B7" i="185"/>
  <c r="B57" s="1"/>
  <c r="A57" s="1"/>
  <c r="B7" i="192"/>
  <c r="B7" i="189"/>
  <c r="B7" i="186"/>
  <c r="B7" i="193"/>
  <c r="B7" i="188"/>
  <c r="B7" i="187"/>
  <c r="B7" i="190"/>
  <c r="H7" i="188"/>
  <c r="H59" s="1"/>
  <c r="G46"/>
  <c r="C45" i="127"/>
  <c r="E45" s="1"/>
  <c r="K46"/>
  <c r="C20"/>
  <c r="E20" s="1"/>
  <c r="C19"/>
  <c r="D19" s="1"/>
  <c r="K17"/>
  <c r="C23"/>
  <c r="E23" s="1"/>
  <c r="C18"/>
  <c r="D18" s="1"/>
  <c r="AD18" s="1"/>
  <c r="C21"/>
  <c r="D21" s="1"/>
  <c r="C38"/>
  <c r="D38" s="1"/>
  <c r="C30"/>
  <c r="E30" s="1"/>
  <c r="C25"/>
  <c r="E25" s="1"/>
  <c r="C44"/>
  <c r="E44" s="1"/>
  <c r="C41"/>
  <c r="E41" s="1"/>
  <c r="C36"/>
  <c r="D36" s="1"/>
  <c r="C31"/>
  <c r="C43"/>
  <c r="D43" s="1"/>
  <c r="C42"/>
  <c r="D42" s="1"/>
  <c r="C39"/>
  <c r="D39" s="1"/>
  <c r="C35"/>
  <c r="D35" s="1"/>
  <c r="C34"/>
  <c r="E34" s="1"/>
  <c r="C29"/>
  <c r="E29" s="1"/>
  <c r="C28"/>
  <c r="E28" s="1"/>
  <c r="C26"/>
  <c r="C22"/>
  <c r="C27"/>
  <c r="D27" s="1"/>
  <c r="C40"/>
  <c r="D40" s="1"/>
  <c r="C37"/>
  <c r="C33"/>
  <c r="D33" s="1"/>
  <c r="C32"/>
  <c r="D32" s="1"/>
  <c r="AQ5" i="30"/>
  <c r="C14" i="127"/>
  <c r="Q14" s="1"/>
  <c r="K8"/>
  <c r="K7"/>
  <c r="C11"/>
  <c r="D11" s="1"/>
  <c r="C15"/>
  <c r="D15" s="1"/>
  <c r="C9"/>
  <c r="E9" s="1"/>
  <c r="B7" i="75"/>
  <c r="C10" i="127"/>
  <c r="D10" s="1"/>
  <c r="C12"/>
  <c r="E12" s="1"/>
  <c r="C13"/>
  <c r="D13" s="1"/>
  <c r="C16"/>
  <c r="E16" s="1"/>
  <c r="C46" i="192" l="1"/>
  <c r="BA57" i="186"/>
  <c r="BF57" s="1"/>
  <c r="C8" i="81" s="1"/>
  <c r="E8" s="1"/>
  <c r="H46" i="75"/>
  <c r="C46"/>
  <c r="H57" i="187"/>
  <c r="H98"/>
  <c r="H109" s="1"/>
  <c r="H46" i="189"/>
  <c r="H98" s="1"/>
  <c r="H57" i="185"/>
  <c r="H59"/>
  <c r="H109" s="1"/>
  <c r="H57" i="192"/>
  <c r="H59"/>
  <c r="H109" s="1"/>
  <c r="H57" i="186"/>
  <c r="H59"/>
  <c r="H109" s="1"/>
  <c r="H59" i="75"/>
  <c r="H59" i="189"/>
  <c r="H109" s="1"/>
  <c r="H58" i="186"/>
  <c r="BA57" i="189"/>
  <c r="BE20" s="1"/>
  <c r="BA57" i="193"/>
  <c r="BE23" s="1"/>
  <c r="G58" i="191"/>
  <c r="G57" s="1"/>
  <c r="H46"/>
  <c r="H98" s="1"/>
  <c r="H109" s="1"/>
  <c r="C46"/>
  <c r="G58" i="193"/>
  <c r="G57" s="1"/>
  <c r="C46"/>
  <c r="H46"/>
  <c r="H98" s="1"/>
  <c r="H109" s="1"/>
  <c r="G58" i="190"/>
  <c r="G57" s="1"/>
  <c r="C46"/>
  <c r="H46"/>
  <c r="H98" s="1"/>
  <c r="H109" s="1"/>
  <c r="H57" i="193"/>
  <c r="H58" s="1"/>
  <c r="H57" i="190"/>
  <c r="H57" i="191"/>
  <c r="H58" s="1"/>
  <c r="V51" i="127"/>
  <c r="G58" i="188"/>
  <c r="G57" s="1"/>
  <c r="BF57" i="193"/>
  <c r="BF14"/>
  <c r="D15" i="78" s="1"/>
  <c r="BA57" i="192"/>
  <c r="BF14" i="191"/>
  <c r="D13" i="78" s="1"/>
  <c r="BE23" i="191"/>
  <c r="BA58"/>
  <c r="BE20"/>
  <c r="BF57"/>
  <c r="BA57" i="190"/>
  <c r="BA57" i="187"/>
  <c r="I57" i="185"/>
  <c r="BA57"/>
  <c r="BE20" i="188"/>
  <c r="BF57"/>
  <c r="C10" i="81" s="1"/>
  <c r="BE23" i="188"/>
  <c r="BA58"/>
  <c r="BF14"/>
  <c r="D10" i="78" s="1"/>
  <c r="BA58" i="186"/>
  <c r="D16" i="127"/>
  <c r="E11"/>
  <c r="B46" i="193"/>
  <c r="B57" s="1"/>
  <c r="A57" s="1"/>
  <c r="B46" i="190"/>
  <c r="B57" s="1"/>
  <c r="A57" s="1"/>
  <c r="E14" i="127"/>
  <c r="AE14" s="1"/>
  <c r="B46" i="191"/>
  <c r="B57" s="1"/>
  <c r="A57" s="1"/>
  <c r="D14" i="127"/>
  <c r="AD14" s="1"/>
  <c r="E38"/>
  <c r="AE38" s="1"/>
  <c r="B46" i="192"/>
  <c r="B57" s="1"/>
  <c r="A57" s="1"/>
  <c r="B46" i="186"/>
  <c r="B57" s="1"/>
  <c r="A57" s="1"/>
  <c r="B46" i="189"/>
  <c r="B57" s="1"/>
  <c r="A57" s="1"/>
  <c r="D20" i="127"/>
  <c r="AD20" s="1"/>
  <c r="B46" i="188"/>
  <c r="B57" s="1"/>
  <c r="A57" s="1"/>
  <c r="H46"/>
  <c r="H57" s="1"/>
  <c r="H58" s="1"/>
  <c r="B46" i="187"/>
  <c r="B57" s="1"/>
  <c r="A57" s="1"/>
  <c r="BE23" i="186"/>
  <c r="BE20"/>
  <c r="E35" i="127"/>
  <c r="E36"/>
  <c r="E33"/>
  <c r="AE33" s="1"/>
  <c r="D29"/>
  <c r="AD29" s="1"/>
  <c r="D44"/>
  <c r="AD44" s="1"/>
  <c r="C46"/>
  <c r="D46" s="1"/>
  <c r="AE45"/>
  <c r="AG45"/>
  <c r="Q45"/>
  <c r="AF45" s="1"/>
  <c r="B46" i="75"/>
  <c r="D25" i="127"/>
  <c r="D45"/>
  <c r="D34"/>
  <c r="AD34" s="1"/>
  <c r="E40"/>
  <c r="E21"/>
  <c r="AE41"/>
  <c r="AD27"/>
  <c r="AD39"/>
  <c r="AD24"/>
  <c r="AD21"/>
  <c r="AG32"/>
  <c r="Q32"/>
  <c r="AF32" s="1"/>
  <c r="AD40"/>
  <c r="Q22"/>
  <c r="AF22" s="1"/>
  <c r="AG22"/>
  <c r="Q26"/>
  <c r="AF26" s="1"/>
  <c r="AG26"/>
  <c r="AD42"/>
  <c r="Q42"/>
  <c r="AF42" s="1"/>
  <c r="AG42"/>
  <c r="AG43"/>
  <c r="Q43"/>
  <c r="AF43" s="1"/>
  <c r="Q36"/>
  <c r="AF36" s="1"/>
  <c r="AG36"/>
  <c r="AG44"/>
  <c r="Q44"/>
  <c r="AF44" s="1"/>
  <c r="Q25"/>
  <c r="AF25" s="1"/>
  <c r="AG25"/>
  <c r="AD38"/>
  <c r="Q38"/>
  <c r="AF38" s="1"/>
  <c r="AG38"/>
  <c r="AE23"/>
  <c r="AG23"/>
  <c r="Q23"/>
  <c r="AF23" s="1"/>
  <c r="C17"/>
  <c r="D17" s="1"/>
  <c r="AG20"/>
  <c r="Q20"/>
  <c r="AF20" s="1"/>
  <c r="AE20" s="1"/>
  <c r="E31"/>
  <c r="D31"/>
  <c r="D30"/>
  <c r="E24"/>
  <c r="E18"/>
  <c r="AE18" s="1"/>
  <c r="D23"/>
  <c r="E19"/>
  <c r="AD32"/>
  <c r="AG37"/>
  <c r="Q37"/>
  <c r="AF37" s="1"/>
  <c r="Q27"/>
  <c r="AF27" s="1"/>
  <c r="AG27"/>
  <c r="AD35"/>
  <c r="AG35"/>
  <c r="Q35"/>
  <c r="AF35" s="1"/>
  <c r="Q39"/>
  <c r="AF39" s="1"/>
  <c r="AG39"/>
  <c r="AD43"/>
  <c r="AD33"/>
  <c r="Q33"/>
  <c r="AF33" s="1"/>
  <c r="AG33"/>
  <c r="Q40"/>
  <c r="AF40" s="1"/>
  <c r="AG40"/>
  <c r="AG28"/>
  <c r="Q28"/>
  <c r="AF28" s="1"/>
  <c r="AE28" s="1"/>
  <c r="AE29"/>
  <c r="AG29"/>
  <c r="Q29"/>
  <c r="AE34"/>
  <c r="Q34"/>
  <c r="AF34" s="1"/>
  <c r="AG34"/>
  <c r="AG31"/>
  <c r="Q31"/>
  <c r="AF31" s="1"/>
  <c r="AD36"/>
  <c r="AG41"/>
  <c r="Q41"/>
  <c r="AF41" s="1"/>
  <c r="AE44"/>
  <c r="AE25"/>
  <c r="AE30"/>
  <c r="Q30"/>
  <c r="AG30"/>
  <c r="AG24"/>
  <c r="Q24"/>
  <c r="AF24" s="1"/>
  <c r="AG21"/>
  <c r="Q21"/>
  <c r="AG18"/>
  <c r="Q18"/>
  <c r="AF18" s="1"/>
  <c r="AD19"/>
  <c r="Q19"/>
  <c r="AG19"/>
  <c r="E26"/>
  <c r="E32"/>
  <c r="D37"/>
  <c r="AD37" s="1"/>
  <c r="E37"/>
  <c r="AE37" s="1"/>
  <c r="E27"/>
  <c r="D22"/>
  <c r="E22"/>
  <c r="D26"/>
  <c r="D28"/>
  <c r="E39"/>
  <c r="E42"/>
  <c r="E43"/>
  <c r="D41"/>
  <c r="E13"/>
  <c r="AE13" s="1"/>
  <c r="D9"/>
  <c r="E15"/>
  <c r="AE15" s="1"/>
  <c r="AD15"/>
  <c r="AE16"/>
  <c r="AD10"/>
  <c r="AE12"/>
  <c r="AG13"/>
  <c r="Q13"/>
  <c r="AF13" s="1"/>
  <c r="AD9"/>
  <c r="AG9"/>
  <c r="Q9"/>
  <c r="AF9" s="1"/>
  <c r="AE11"/>
  <c r="Q11"/>
  <c r="AF11" s="1"/>
  <c r="AG11"/>
  <c r="AD16"/>
  <c r="AG16"/>
  <c r="Q16"/>
  <c r="AF16" s="1"/>
  <c r="AD13"/>
  <c r="D12"/>
  <c r="Q12"/>
  <c r="E10"/>
  <c r="Q10"/>
  <c r="AE9"/>
  <c r="Q15"/>
  <c r="AF15" s="1"/>
  <c r="AG15"/>
  <c r="AD11"/>
  <c r="C7"/>
  <c r="E7" s="1"/>
  <c r="C8"/>
  <c r="E8" s="1"/>
  <c r="BE20" i="193" l="1"/>
  <c r="BF14" i="186"/>
  <c r="D8" i="78" s="1"/>
  <c r="H58" i="185"/>
  <c r="H58" i="192"/>
  <c r="BA58" i="193"/>
  <c r="BF58" s="1"/>
  <c r="E10" i="81"/>
  <c r="H58" i="187"/>
  <c r="H57" i="75"/>
  <c r="H98"/>
  <c r="H109" s="1"/>
  <c r="BE23" i="189"/>
  <c r="H58" i="190"/>
  <c r="H57" i="189"/>
  <c r="H58" s="1"/>
  <c r="BA58"/>
  <c r="BA59" s="1"/>
  <c r="BF57"/>
  <c r="C11" i="81" s="1"/>
  <c r="BF14" i="189"/>
  <c r="D11" i="78" s="1"/>
  <c r="H98" i="188"/>
  <c r="H109" s="1"/>
  <c r="V52" i="127"/>
  <c r="BE20" i="185"/>
  <c r="BA59" i="193"/>
  <c r="BE20" i="192"/>
  <c r="BA58"/>
  <c r="BF57"/>
  <c r="BF14"/>
  <c r="D14" i="78" s="1"/>
  <c r="BE23" i="192"/>
  <c r="BA59" i="191"/>
  <c r="BF58"/>
  <c r="BE23" i="190"/>
  <c r="BE20"/>
  <c r="BF57"/>
  <c r="C12" i="81" s="1"/>
  <c r="I12" s="1"/>
  <c r="BF14" i="190"/>
  <c r="D12" i="78" s="1"/>
  <c r="BA58" i="190"/>
  <c r="BE23" i="187"/>
  <c r="BF14"/>
  <c r="D9" i="78" s="1"/>
  <c r="BF57" i="187"/>
  <c r="C9" i="81" s="1"/>
  <c r="E9" s="1"/>
  <c r="BE20" i="187"/>
  <c r="BA58"/>
  <c r="BE23" i="185"/>
  <c r="BF57"/>
  <c r="C6" i="81" s="1"/>
  <c r="BA58" i="185"/>
  <c r="BF14"/>
  <c r="D6" i="78" s="1"/>
  <c r="BF58" i="188"/>
  <c r="BA59"/>
  <c r="BA59" i="186"/>
  <c r="BF58"/>
  <c r="I10" i="81"/>
  <c r="G10"/>
  <c r="G8"/>
  <c r="I8"/>
  <c r="AE36" i="127"/>
  <c r="D8"/>
  <c r="AD8" s="1"/>
  <c r="AE40"/>
  <c r="AE35"/>
  <c r="AE21"/>
  <c r="AD25"/>
  <c r="E17"/>
  <c r="AE17" s="1"/>
  <c r="AD45"/>
  <c r="AD46"/>
  <c r="E46"/>
  <c r="Q46"/>
  <c r="AF46" s="1"/>
  <c r="AG46"/>
  <c r="AF30"/>
  <c r="AE39"/>
  <c r="AE27"/>
  <c r="AE32"/>
  <c r="AF21"/>
  <c r="AF29"/>
  <c r="AE19"/>
  <c r="AE24"/>
  <c r="AD30"/>
  <c r="AE31"/>
  <c r="AD17"/>
  <c r="AD41"/>
  <c r="AE43"/>
  <c r="AE42"/>
  <c r="AD28"/>
  <c r="AD26"/>
  <c r="AE22"/>
  <c r="AD22"/>
  <c r="AE26"/>
  <c r="AD23"/>
  <c r="AD31"/>
  <c r="AG17"/>
  <c r="Q17"/>
  <c r="AF19"/>
  <c r="D7"/>
  <c r="AD7" s="1"/>
  <c r="AE7"/>
  <c r="Q8"/>
  <c r="AF8" s="1"/>
  <c r="AG8"/>
  <c r="AE10"/>
  <c r="AD12"/>
  <c r="AE8"/>
  <c r="AG7"/>
  <c r="Q7"/>
  <c r="AF7" s="1"/>
  <c r="BF58" i="189" l="1"/>
  <c r="G12" i="81"/>
  <c r="E6"/>
  <c r="E12"/>
  <c r="I11"/>
  <c r="E11"/>
  <c r="G11"/>
  <c r="M6" i="78"/>
  <c r="M7" s="1"/>
  <c r="V53" i="127"/>
  <c r="BA60" i="193"/>
  <c r="BF59"/>
  <c r="BA59" i="192"/>
  <c r="BF58"/>
  <c r="BA60" i="191"/>
  <c r="BF59"/>
  <c r="BA59" i="190"/>
  <c r="BF58"/>
  <c r="BA60" i="189"/>
  <c r="BF59"/>
  <c r="G9" i="81"/>
  <c r="BF58" i="187"/>
  <c r="BA59"/>
  <c r="I9" i="81"/>
  <c r="I6"/>
  <c r="G6"/>
  <c r="BA59" i="185"/>
  <c r="BF58"/>
  <c r="BA60" i="188"/>
  <c r="BF59"/>
  <c r="BF59" i="186"/>
  <c r="BA60"/>
  <c r="AF17" i="127"/>
  <c r="AE46"/>
  <c r="V54" l="1"/>
  <c r="BA61" i="193"/>
  <c r="BF60"/>
  <c r="BA60" i="192"/>
  <c r="BF59"/>
  <c r="BA61" i="191"/>
  <c r="BF60"/>
  <c r="BA60" i="190"/>
  <c r="BF59"/>
  <c r="BA61" i="189"/>
  <c r="BF60"/>
  <c r="BA60" i="187"/>
  <c r="BF59"/>
  <c r="BA60" i="185"/>
  <c r="BF59"/>
  <c r="BA61" i="188"/>
  <c r="BF60"/>
  <c r="BA61" i="186"/>
  <c r="BF60"/>
  <c r="M8" i="78"/>
  <c r="V55" i="127" l="1"/>
  <c r="BA62" i="193"/>
  <c r="BF61"/>
  <c r="BA61" i="192"/>
  <c r="BF60"/>
  <c r="BA62" i="191"/>
  <c r="BF61"/>
  <c r="BA61" i="190"/>
  <c r="BF60"/>
  <c r="BA62" i="189"/>
  <c r="BF61"/>
  <c r="BA61" i="187"/>
  <c r="BF60"/>
  <c r="BF60" i="185"/>
  <c r="BA61"/>
  <c r="BF61" i="188"/>
  <c r="BA62"/>
  <c r="BA62" i="186"/>
  <c r="BF61"/>
  <c r="M9" i="78"/>
  <c r="V56" i="127" l="1"/>
  <c r="BF62" i="193"/>
  <c r="BA63"/>
  <c r="BA62" i="192"/>
  <c r="BF61"/>
  <c r="BA63" i="191"/>
  <c r="BF62"/>
  <c r="BA62" i="190"/>
  <c r="BF61"/>
  <c r="BA63" i="189"/>
  <c r="BF62"/>
  <c r="BF61" i="187"/>
  <c r="BA62"/>
  <c r="BF61" i="185"/>
  <c r="BA62"/>
  <c r="BA63" i="188"/>
  <c r="BF62"/>
  <c r="BF62" i="186"/>
  <c r="BA63"/>
  <c r="M10" i="78"/>
  <c r="BF63" i="193" l="1"/>
  <c r="BA64"/>
  <c r="BA63" i="192"/>
  <c r="BF62"/>
  <c r="BA64" i="191"/>
  <c r="BF63"/>
  <c r="BF62" i="190"/>
  <c r="BA63"/>
  <c r="BA64" i="189"/>
  <c r="BF63"/>
  <c r="BF62" i="187"/>
  <c r="BA63"/>
  <c r="BA63" i="185"/>
  <c r="BF62"/>
  <c r="BF63" i="188"/>
  <c r="BA64"/>
  <c r="BF63" i="186"/>
  <c r="BA64"/>
  <c r="M11" i="78"/>
  <c r="BF64" i="193" l="1"/>
  <c r="BA65"/>
  <c r="BA64" i="192"/>
  <c r="BF63"/>
  <c r="BA65" i="191"/>
  <c r="BF64"/>
  <c r="BF63" i="190"/>
  <c r="BA64"/>
  <c r="BA65" i="189"/>
  <c r="BF64"/>
  <c r="BF63" i="187"/>
  <c r="BA64"/>
  <c r="BA64" i="185"/>
  <c r="BF63"/>
  <c r="BA65" i="188"/>
  <c r="BF64"/>
  <c r="BF64" i="186"/>
  <c r="BA65"/>
  <c r="M12" i="78"/>
  <c r="BF65" i="193" l="1"/>
  <c r="BA66"/>
  <c r="BA65" i="192"/>
  <c r="BF64"/>
  <c r="BA66" i="191"/>
  <c r="BF65"/>
  <c r="BF64" i="190"/>
  <c r="BA65"/>
  <c r="BA66" i="189"/>
  <c r="BF65"/>
  <c r="BF64" i="187"/>
  <c r="BA65"/>
  <c r="BA65" i="185"/>
  <c r="BF64"/>
  <c r="BF65" i="188"/>
  <c r="BA66"/>
  <c r="BF65" i="186"/>
  <c r="BA66"/>
  <c r="M13" i="78"/>
  <c r="BF66" i="193" l="1"/>
  <c r="BA67"/>
  <c r="BA66" i="192"/>
  <c r="BF65"/>
  <c r="BA67" i="191"/>
  <c r="BF66"/>
  <c r="BF65" i="190"/>
  <c r="BA66"/>
  <c r="BA67" i="189"/>
  <c r="BF66"/>
  <c r="BF65" i="187"/>
  <c r="BA66"/>
  <c r="BF65" i="185"/>
  <c r="BA66"/>
  <c r="BA67" i="188"/>
  <c r="BF66"/>
  <c r="BF66" i="186"/>
  <c r="BA67"/>
  <c r="M14" i="78"/>
  <c r="BA68" i="193" l="1"/>
  <c r="BF67"/>
  <c r="BA67" i="192"/>
  <c r="BF66"/>
  <c r="BA68" i="191"/>
  <c r="BF67"/>
  <c r="BF66" i="190"/>
  <c r="BA67"/>
  <c r="BA68" i="189"/>
  <c r="BF67"/>
  <c r="BF66" i="187"/>
  <c r="BA67"/>
  <c r="BF66" i="185"/>
  <c r="BA67"/>
  <c r="BA68" i="188"/>
  <c r="BF67"/>
  <c r="BA68" i="186"/>
  <c r="BF67"/>
  <c r="M15" i="78"/>
  <c r="C14" i="81"/>
  <c r="E14" s="1"/>
  <c r="C13"/>
  <c r="C15"/>
  <c r="E15" s="1"/>
  <c r="I13" l="1"/>
  <c r="E13"/>
  <c r="BA69" i="193"/>
  <c r="BF68"/>
  <c r="BF67" i="192"/>
  <c r="BA68"/>
  <c r="BA69" i="191"/>
  <c r="BF68"/>
  <c r="BA68" i="190"/>
  <c r="BF67"/>
  <c r="BA69" i="189"/>
  <c r="BF68"/>
  <c r="BA68" i="187"/>
  <c r="BF67"/>
  <c r="BF67" i="185"/>
  <c r="BA68"/>
  <c r="BA69" i="188"/>
  <c r="BF68"/>
  <c r="BA69" i="186"/>
  <c r="BF68"/>
  <c r="I15" i="81"/>
  <c r="G15"/>
  <c r="I14"/>
  <c r="G14"/>
  <c r="G13"/>
  <c r="BA70" i="193" l="1"/>
  <c r="BF69"/>
  <c r="BA69" i="192"/>
  <c r="BF68"/>
  <c r="BA70" i="191"/>
  <c r="BF69"/>
  <c r="BA69" i="190"/>
  <c r="BF68"/>
  <c r="BA70" i="189"/>
  <c r="BF69"/>
  <c r="BA69" i="187"/>
  <c r="BF68"/>
  <c r="BF68" i="185"/>
  <c r="BA69"/>
  <c r="BA70" i="188"/>
  <c r="BF69"/>
  <c r="BA70" i="186"/>
  <c r="BF69"/>
  <c r="BA71" i="193" l="1"/>
  <c r="BF70"/>
  <c r="BA70" i="192"/>
  <c r="BF69"/>
  <c r="BA71" i="191"/>
  <c r="BF70"/>
  <c r="BA70" i="190"/>
  <c r="BF69"/>
  <c r="BA71" i="189"/>
  <c r="BF70"/>
  <c r="BF69" i="187"/>
  <c r="BA70"/>
  <c r="BF69" i="185"/>
  <c r="BA70"/>
  <c r="BA71" i="188"/>
  <c r="BF70"/>
  <c r="BA71" i="186"/>
  <c r="BF70"/>
  <c r="BA72" i="193" l="1"/>
  <c r="BF71"/>
  <c r="BA71" i="192"/>
  <c r="BF70"/>
  <c r="BA72" i="191"/>
  <c r="BF71"/>
  <c r="BA71" i="190"/>
  <c r="BF70"/>
  <c r="BA72" i="189"/>
  <c r="BF71"/>
  <c r="BA71" i="187"/>
  <c r="BF70"/>
  <c r="BF70" i="185"/>
  <c r="BA71"/>
  <c r="BF71" i="188"/>
  <c r="BA72"/>
  <c r="BA72" i="186"/>
  <c r="BF71"/>
  <c r="BA73" i="193" l="1"/>
  <c r="BF72"/>
  <c r="BA72" i="192"/>
  <c r="BF71"/>
  <c r="BA73" i="191"/>
  <c r="BF72"/>
  <c r="BA72" i="190"/>
  <c r="BF71"/>
  <c r="BA73" i="189"/>
  <c r="BF72"/>
  <c r="BA72" i="187"/>
  <c r="BF71"/>
  <c r="BF71" i="185"/>
  <c r="BA72"/>
  <c r="BA73" i="188"/>
  <c r="BF72"/>
  <c r="BA73" i="186"/>
  <c r="BF72"/>
  <c r="BA74" i="193" l="1"/>
  <c r="BF73"/>
  <c r="BA73" i="192"/>
  <c r="BF72"/>
  <c r="BA74" i="191"/>
  <c r="BF73"/>
  <c r="BA73" i="190"/>
  <c r="BF72"/>
  <c r="BA74" i="189"/>
  <c r="BF73"/>
  <c r="BA73" i="187"/>
  <c r="BF72"/>
  <c r="BF72" i="185"/>
  <c r="BA73"/>
  <c r="BA74" i="188"/>
  <c r="BF73"/>
  <c r="BA74" i="186"/>
  <c r="BF73"/>
  <c r="BA75" i="193" l="1"/>
  <c r="BF74"/>
  <c r="BA74" i="192"/>
  <c r="BF73"/>
  <c r="BA75" i="191"/>
  <c r="BF74"/>
  <c r="BF73" i="190"/>
  <c r="BA74"/>
  <c r="BA75" i="189"/>
  <c r="BF74"/>
  <c r="BA74" i="187"/>
  <c r="BF73"/>
  <c r="BA74" i="185"/>
  <c r="BF73"/>
  <c r="BF74" i="188"/>
  <c r="BA75"/>
  <c r="BA75" i="186"/>
  <c r="BF74"/>
  <c r="BA76" i="193" l="1"/>
  <c r="BF75"/>
  <c r="BA75" i="192"/>
  <c r="BF74"/>
  <c r="BA76" i="191"/>
  <c r="BF75"/>
  <c r="BF74" i="190"/>
  <c r="BA75"/>
  <c r="BA76" i="189"/>
  <c r="BF75"/>
  <c r="BA75" i="187"/>
  <c r="BF74"/>
  <c r="BA75" i="185"/>
  <c r="BF74"/>
  <c r="BA76" i="188"/>
  <c r="BF75"/>
  <c r="BA76" i="186"/>
  <c r="BF75"/>
  <c r="BA77" i="193" l="1"/>
  <c r="BF76"/>
  <c r="BA76" i="192"/>
  <c r="BF75"/>
  <c r="BA77" i="191"/>
  <c r="BF76"/>
  <c r="BF75" i="190"/>
  <c r="BA76"/>
  <c r="BA77" i="189"/>
  <c r="BF76"/>
  <c r="BA76" i="187"/>
  <c r="BF75"/>
  <c r="BF75" i="185"/>
  <c r="BA76"/>
  <c r="BA77" i="188"/>
  <c r="BF76"/>
  <c r="BA77" i="186"/>
  <c r="BF76"/>
  <c r="BA78" i="193" l="1"/>
  <c r="BF77"/>
  <c r="BF76" i="192"/>
  <c r="BA77"/>
  <c r="BA78" i="191"/>
  <c r="BF77"/>
  <c r="BA77" i="190"/>
  <c r="BF76"/>
  <c r="BA78" i="189"/>
  <c r="BF77"/>
  <c r="BF76" i="187"/>
  <c r="BA77"/>
  <c r="BF76" i="185"/>
  <c r="BA77"/>
  <c r="BA78" i="188"/>
  <c r="BF77"/>
  <c r="BA78" i="186"/>
  <c r="BF77"/>
  <c r="BA79" i="193" l="1"/>
  <c r="BF78"/>
  <c r="BA78" i="192"/>
  <c r="BF77"/>
  <c r="BF78" i="191"/>
  <c r="BA79"/>
  <c r="BF77" i="190"/>
  <c r="BA78"/>
  <c r="BA79" i="189"/>
  <c r="BF78"/>
  <c r="BA78" i="187"/>
  <c r="BF77"/>
  <c r="BF77" i="185"/>
  <c r="BA78"/>
  <c r="BF78" i="188"/>
  <c r="BA79"/>
  <c r="BA79" i="186"/>
  <c r="BF78"/>
  <c r="BA80" i="193" l="1"/>
  <c r="BF79"/>
  <c r="BA79" i="192"/>
  <c r="BF78"/>
  <c r="BF79" i="191"/>
  <c r="BA80"/>
  <c r="BF78" i="190"/>
  <c r="BA79"/>
  <c r="BA80" i="189"/>
  <c r="BF79"/>
  <c r="BA79" i="187"/>
  <c r="BF78"/>
  <c r="BF78" i="185"/>
  <c r="BA79"/>
  <c r="BF79" i="188"/>
  <c r="BA80"/>
  <c r="BA80" i="186"/>
  <c r="BF79"/>
  <c r="BF80" i="193" l="1"/>
  <c r="BA81"/>
  <c r="BA80" i="192"/>
  <c r="BF79"/>
  <c r="BF80" i="191"/>
  <c r="BA81"/>
  <c r="BF79" i="190"/>
  <c r="BA80"/>
  <c r="BF80" i="189"/>
  <c r="BA81"/>
  <c r="BA80" i="187"/>
  <c r="BF79"/>
  <c r="BF79" i="185"/>
  <c r="BA80"/>
  <c r="BF80" i="188"/>
  <c r="BA81"/>
  <c r="BF80" i="186"/>
  <c r="BA81"/>
  <c r="BF81" i="193" l="1"/>
  <c r="BA82"/>
  <c r="BA81" i="192"/>
  <c r="BF80"/>
  <c r="BF81" i="191"/>
  <c r="BA82"/>
  <c r="BA81" i="190"/>
  <c r="BF80"/>
  <c r="BA82" i="189"/>
  <c r="BF81"/>
  <c r="BA81" i="187"/>
  <c r="BF80"/>
  <c r="BF80" i="185"/>
  <c r="BA81"/>
  <c r="BF81" i="188"/>
  <c r="BA82"/>
  <c r="BA82" i="186"/>
  <c r="BF81"/>
  <c r="BF82" i="193" l="1"/>
  <c r="BA83"/>
  <c r="BA82" i="192"/>
  <c r="BF81"/>
  <c r="BF82" i="191"/>
  <c r="BA83"/>
  <c r="BA82" i="190"/>
  <c r="BF81"/>
  <c r="BA83" i="189"/>
  <c r="BF82"/>
  <c r="BA82" i="187"/>
  <c r="BF81"/>
  <c r="BF81" i="185"/>
  <c r="BA82"/>
  <c r="BF82" i="188"/>
  <c r="BA83"/>
  <c r="BF82" i="186"/>
  <c r="BA83"/>
  <c r="BF83" i="193" l="1"/>
  <c r="BA84"/>
  <c r="BA83" i="192"/>
  <c r="BF82"/>
  <c r="BF83" i="191"/>
  <c r="BA84"/>
  <c r="BF82" i="190"/>
  <c r="BA83"/>
  <c r="BF83" i="189"/>
  <c r="BA84"/>
  <c r="BA83" i="187"/>
  <c r="BF82"/>
  <c r="BF82" i="185"/>
  <c r="BA83"/>
  <c r="BF83" i="188"/>
  <c r="BA84"/>
  <c r="BF83" i="186"/>
  <c r="BA84"/>
  <c r="BF84" i="193" l="1"/>
  <c r="BA85"/>
  <c r="BA84" i="192"/>
  <c r="BF83"/>
  <c r="BF84" i="191"/>
  <c r="BA85"/>
  <c r="BF83" i="190"/>
  <c r="BA84"/>
  <c r="BA85" i="189"/>
  <c r="BF84"/>
  <c r="BA84" i="187"/>
  <c r="BF83"/>
  <c r="BF83" i="185"/>
  <c r="BA84"/>
  <c r="BF84" i="188"/>
  <c r="BA85"/>
  <c r="BF84" i="186"/>
  <c r="BA85"/>
  <c r="BF85" i="193" l="1"/>
  <c r="BA86"/>
  <c r="BA85" i="192"/>
  <c r="BF84"/>
  <c r="BF85" i="191"/>
  <c r="BA86"/>
  <c r="BF84" i="190"/>
  <c r="BA85"/>
  <c r="BA86" i="189"/>
  <c r="BF85"/>
  <c r="BA85" i="187"/>
  <c r="BF84"/>
  <c r="BF84" i="185"/>
  <c r="BA85"/>
  <c r="BF85" i="188"/>
  <c r="BA86"/>
  <c r="BF85" i="186"/>
  <c r="BA86"/>
  <c r="BF86" i="193" l="1"/>
  <c r="BA87"/>
  <c r="BF85" i="192"/>
  <c r="BA86"/>
  <c r="BF86" i="191"/>
  <c r="BA87"/>
  <c r="BF85" i="190"/>
  <c r="BA86"/>
  <c r="BF86" i="189"/>
  <c r="BA87"/>
  <c r="BF85" i="187"/>
  <c r="BA86"/>
  <c r="BF85" i="185"/>
  <c r="BA86"/>
  <c r="BF86" i="188"/>
  <c r="BA87"/>
  <c r="BF86" i="186"/>
  <c r="BA87"/>
  <c r="BA88" i="193" l="1"/>
  <c r="BF87"/>
  <c r="BA87" i="192"/>
  <c r="BF86"/>
  <c r="BF87" i="191"/>
  <c r="BA88"/>
  <c r="BF86" i="190"/>
  <c r="BA87"/>
  <c r="BF87" i="189"/>
  <c r="BA88"/>
  <c r="BF86" i="187"/>
  <c r="BA87"/>
  <c r="BF86" i="185"/>
  <c r="BA87"/>
  <c r="BF87" i="188"/>
  <c r="BA88"/>
  <c r="BF87" i="186"/>
  <c r="BA88"/>
  <c r="BA89" i="193" l="1"/>
  <c r="BF88"/>
  <c r="BF87" i="192"/>
  <c r="BA88"/>
  <c r="BF88" i="191"/>
  <c r="BA89"/>
  <c r="BA88" i="190"/>
  <c r="BF87"/>
  <c r="BF88" i="189"/>
  <c r="BA89"/>
  <c r="BF87" i="187"/>
  <c r="BA88"/>
  <c r="BF87" i="185"/>
  <c r="BA88"/>
  <c r="BF88" i="188"/>
  <c r="BA89"/>
  <c r="BF88" i="186"/>
  <c r="BA89"/>
  <c r="BF89" i="193" l="1"/>
  <c r="BA90"/>
  <c r="BF88" i="192"/>
  <c r="BA89"/>
  <c r="BF89" i="191"/>
  <c r="BA90"/>
  <c r="BF88" i="190"/>
  <c r="BA89"/>
  <c r="BA90" i="189"/>
  <c r="BF89"/>
  <c r="BA89" i="187"/>
  <c r="BF88"/>
  <c r="BA89" i="185"/>
  <c r="BF88"/>
  <c r="BF89" i="188"/>
  <c r="BA90"/>
  <c r="BA90" i="186"/>
  <c r="BF89"/>
  <c r="BF90" i="193" l="1"/>
  <c r="BA91"/>
  <c r="BF89" i="192"/>
  <c r="BA90"/>
  <c r="BF90" i="191"/>
  <c r="BA91"/>
  <c r="BA90" i="190"/>
  <c r="BF89"/>
  <c r="BA91" i="189"/>
  <c r="BF90"/>
  <c r="BA90" i="187"/>
  <c r="BF89"/>
  <c r="BA90" i="185"/>
  <c r="BF89"/>
  <c r="BF90" i="188"/>
  <c r="BA91"/>
  <c r="BF90" i="186"/>
  <c r="BA91"/>
  <c r="BF91" i="193" l="1"/>
  <c r="BA92"/>
  <c r="BF90" i="192"/>
  <c r="BA91"/>
  <c r="BF91" i="191"/>
  <c r="BA92"/>
  <c r="BA91" i="190"/>
  <c r="BF90"/>
  <c r="BA92" i="189"/>
  <c r="BF91"/>
  <c r="BA91" i="187"/>
  <c r="BF90"/>
  <c r="BA91" i="185"/>
  <c r="BF90"/>
  <c r="BF91" i="188"/>
  <c r="BA92"/>
  <c r="BF91" i="186"/>
  <c r="BA92"/>
  <c r="BF92" i="193" l="1"/>
  <c r="BA93"/>
  <c r="BF91" i="192"/>
  <c r="BA92"/>
  <c r="BF92" i="191"/>
  <c r="BA93"/>
  <c r="BA92" i="190"/>
  <c r="BF91"/>
  <c r="BA93" i="189"/>
  <c r="BF92"/>
  <c r="BA92" i="187"/>
  <c r="BF91"/>
  <c r="BF91" i="185"/>
  <c r="BA92"/>
  <c r="BF92" i="188"/>
  <c r="BA93"/>
  <c r="BF92" i="186"/>
  <c r="BA93"/>
  <c r="BF93" i="193" l="1"/>
  <c r="BA94"/>
  <c r="BF92" i="192"/>
  <c r="BA93"/>
  <c r="BF93" i="191"/>
  <c r="BA94"/>
  <c r="BF92" i="190"/>
  <c r="BA93"/>
  <c r="BA94" i="189"/>
  <c r="BF93"/>
  <c r="BA93" i="187"/>
  <c r="BF92"/>
  <c r="BA93" i="185"/>
  <c r="BF92"/>
  <c r="BA94" i="188"/>
  <c r="BF93"/>
  <c r="BF93" i="186"/>
  <c r="BA94"/>
  <c r="BF94" i="193" l="1"/>
  <c r="BA95"/>
  <c r="BF93" i="192"/>
  <c r="BA94"/>
  <c r="BF94" i="191"/>
  <c r="BA95"/>
  <c r="BA94" i="190"/>
  <c r="BF93"/>
  <c r="BA95" i="189"/>
  <c r="BF94"/>
  <c r="BA94" i="187"/>
  <c r="BF93"/>
  <c r="BA94" i="185"/>
  <c r="BF93"/>
  <c r="BA95" i="188"/>
  <c r="BF94"/>
  <c r="BF94" i="186"/>
  <c r="BA95"/>
  <c r="BF95" i="193" l="1"/>
  <c r="BA96"/>
  <c r="BA95" i="192"/>
  <c r="BF94"/>
  <c r="BF95" i="191"/>
  <c r="BA96"/>
  <c r="BA95" i="190"/>
  <c r="BF94"/>
  <c r="BF95" i="189"/>
  <c r="BA96"/>
  <c r="BA95" i="187"/>
  <c r="BF94"/>
  <c r="BA95" i="185"/>
  <c r="BF94"/>
  <c r="BA96" i="188"/>
  <c r="BF95"/>
  <c r="BF95" i="186"/>
  <c r="BA96"/>
  <c r="BF96" i="193" l="1"/>
  <c r="BA97"/>
  <c r="BF95" i="192"/>
  <c r="BA96"/>
  <c r="BF96" i="191"/>
  <c r="BA97"/>
  <c r="BF95" i="190"/>
  <c r="BA96"/>
  <c r="BA97" i="189"/>
  <c r="BF96"/>
  <c r="BA96" i="187"/>
  <c r="BF95"/>
  <c r="BA96" i="185"/>
  <c r="BF95"/>
  <c r="BA97" i="188"/>
  <c r="BF96"/>
  <c r="BF96" i="186"/>
  <c r="BA97"/>
  <c r="BF97" i="193" l="1"/>
  <c r="BA98"/>
  <c r="BA97" i="192"/>
  <c r="BF96"/>
  <c r="BF97" i="191"/>
  <c r="BA98"/>
  <c r="BA97" i="190"/>
  <c r="BF96"/>
  <c r="BA98" i="189"/>
  <c r="BF97"/>
  <c r="BA97" i="187"/>
  <c r="BF96"/>
  <c r="BA97" i="185"/>
  <c r="BF96"/>
  <c r="BA98" i="188"/>
  <c r="BF97"/>
  <c r="BA98" i="186"/>
  <c r="BF97"/>
  <c r="BF98" i="193" l="1"/>
  <c r="BA109"/>
  <c r="BF97" i="192"/>
  <c r="BA98"/>
  <c r="BF98" i="191"/>
  <c r="BA109"/>
  <c r="BF97" i="190"/>
  <c r="BA98"/>
  <c r="BA109" i="189"/>
  <c r="BF98"/>
  <c r="BA98" i="187"/>
  <c r="BF97"/>
  <c r="BA98" i="185"/>
  <c r="BF97"/>
  <c r="BA109" i="188"/>
  <c r="BF98"/>
  <c r="BA109" i="186"/>
  <c r="BF98"/>
  <c r="BA110" i="193" l="1"/>
  <c r="BF109"/>
  <c r="BA109" i="192"/>
  <c r="BF98"/>
  <c r="BF109" i="191"/>
  <c r="BA110"/>
  <c r="BF98" i="190"/>
  <c r="BA109"/>
  <c r="BA110" i="189"/>
  <c r="BF109"/>
  <c r="BA109" i="187"/>
  <c r="BF98"/>
  <c r="BA109" i="185"/>
  <c r="BF98"/>
  <c r="BA110" i="188"/>
  <c r="BF109"/>
  <c r="BA110" i="186"/>
  <c r="BF109"/>
  <c r="BA111" i="193" l="1"/>
  <c r="BF110"/>
  <c r="BA110" i="192"/>
  <c r="BF109"/>
  <c r="BF110" i="191"/>
  <c r="BA111"/>
  <c r="BF109" i="190"/>
  <c r="BA110"/>
  <c r="BF110" i="189"/>
  <c r="BA111"/>
  <c r="BA110" i="187"/>
  <c r="BF109"/>
  <c r="BA110" i="185"/>
  <c r="BF109"/>
  <c r="BF110" i="188"/>
  <c r="BA111"/>
  <c r="BA111" i="186"/>
  <c r="BF110"/>
  <c r="BA112" i="193" l="1"/>
  <c r="BF111"/>
  <c r="BA111" i="192"/>
  <c r="BF110"/>
  <c r="BF111" i="191"/>
  <c r="BA112"/>
  <c r="BF110" i="190"/>
  <c r="BA111"/>
  <c r="BF111" i="189"/>
  <c r="BA112"/>
  <c r="BA111" i="187"/>
  <c r="BF110"/>
  <c r="BA111" i="185"/>
  <c r="BF110"/>
  <c r="BA112" i="188"/>
  <c r="BF111"/>
  <c r="BA112" i="186"/>
  <c r="BF111"/>
  <c r="BA113" i="193" l="1"/>
  <c r="BF112"/>
  <c r="BA112" i="192"/>
  <c r="BF111"/>
  <c r="BF112" i="191"/>
  <c r="BA113"/>
  <c r="BF111" i="190"/>
  <c r="BA112"/>
  <c r="BF112" i="189"/>
  <c r="BA113"/>
  <c r="BA112" i="187"/>
  <c r="BF111"/>
  <c r="BA112" i="185"/>
  <c r="BF111"/>
  <c r="BF112" i="188"/>
  <c r="BA113"/>
  <c r="BA113" i="186"/>
  <c r="BF112"/>
  <c r="BA114" i="193" l="1"/>
  <c r="BF113"/>
  <c r="BA113" i="192"/>
  <c r="BF112"/>
  <c r="BF113" i="191"/>
  <c r="BA114"/>
  <c r="BF112" i="190"/>
  <c r="BA113"/>
  <c r="BF113" i="189"/>
  <c r="BA114"/>
  <c r="BA113" i="187"/>
  <c r="BF112"/>
  <c r="BA113" i="185"/>
  <c r="BF112"/>
  <c r="BF113" i="188"/>
  <c r="BA114"/>
  <c r="BA114" i="186"/>
  <c r="BF113"/>
  <c r="BA115" i="193" l="1"/>
  <c r="BF114"/>
  <c r="BF113" i="192"/>
  <c r="BA114"/>
  <c r="BF114" i="191"/>
  <c r="BA115"/>
  <c r="BA114" i="190"/>
  <c r="BF113"/>
  <c r="BA115" i="189"/>
  <c r="BF114"/>
  <c r="BA114" i="187"/>
  <c r="BF113"/>
  <c r="BA114" i="185"/>
  <c r="BF113"/>
  <c r="BF114" i="188"/>
  <c r="BA115"/>
  <c r="BA115" i="186"/>
  <c r="BF114"/>
  <c r="BA116" i="193" l="1"/>
  <c r="BF115"/>
  <c r="BA115" i="192"/>
  <c r="BF114"/>
  <c r="BF115" i="191"/>
  <c r="BA116"/>
  <c r="BA115" i="190"/>
  <c r="BF114"/>
  <c r="BA116" i="189"/>
  <c r="BF115"/>
  <c r="BA115" i="187"/>
  <c r="BF114"/>
  <c r="BA115" i="185"/>
  <c r="BF114"/>
  <c r="BF115" i="188"/>
  <c r="BA116"/>
  <c r="BA116" i="186"/>
  <c r="BF115"/>
  <c r="BA117" i="193" l="1"/>
  <c r="BF116"/>
  <c r="BA116" i="192"/>
  <c r="BF115"/>
  <c r="BF116" i="191"/>
  <c r="BA117"/>
  <c r="BA116" i="190"/>
  <c r="BF115"/>
  <c r="BF116" i="189"/>
  <c r="BA117"/>
  <c r="BA116" i="187"/>
  <c r="BF115"/>
  <c r="BA116" i="185"/>
  <c r="BF115"/>
  <c r="BF116" i="188"/>
  <c r="BA117"/>
  <c r="BA117" i="186"/>
  <c r="BF116"/>
  <c r="BF117" i="193" l="1"/>
  <c r="BA118"/>
  <c r="BA117" i="192"/>
  <c r="BF116"/>
  <c r="BF117" i="191"/>
  <c r="BA118"/>
  <c r="BA117" i="190"/>
  <c r="BF116"/>
  <c r="BF117" i="189"/>
  <c r="BA118"/>
  <c r="BA117" i="187"/>
  <c r="BF116"/>
  <c r="BF116" i="185"/>
  <c r="BA117"/>
  <c r="BA118" i="188"/>
  <c r="BF117"/>
  <c r="BA118" i="186"/>
  <c r="BF117"/>
  <c r="BA119" i="193" l="1"/>
  <c r="BF118"/>
  <c r="BA118" i="192"/>
  <c r="BF117"/>
  <c r="BA119" i="191"/>
  <c r="BF118"/>
  <c r="BA118" i="190"/>
  <c r="BF117"/>
  <c r="BF118" i="189"/>
  <c r="BA119"/>
  <c r="BA118" i="187"/>
  <c r="BF117"/>
  <c r="BF117" i="185"/>
  <c r="BA118"/>
  <c r="BA119" i="188"/>
  <c r="BF118"/>
  <c r="BA119" i="186"/>
  <c r="BF118"/>
  <c r="BA120" i="193" l="1"/>
  <c r="BF119"/>
  <c r="BA119" i="192"/>
  <c r="BF118"/>
  <c r="BA120" i="191"/>
  <c r="BF119"/>
  <c r="BA119" i="190"/>
  <c r="BF118"/>
  <c r="BF119" i="189"/>
  <c r="BA120"/>
  <c r="BA119" i="187"/>
  <c r="BF118"/>
  <c r="BF118" i="185"/>
  <c r="BA119"/>
  <c r="BA120" i="188"/>
  <c r="BF119"/>
  <c r="BA120" i="186"/>
  <c r="BF119"/>
  <c r="BA121" i="193" l="1"/>
  <c r="BF120"/>
  <c r="BA120" i="192"/>
  <c r="BF119"/>
  <c r="BA121" i="191"/>
  <c r="BF120"/>
  <c r="BA120" i="190"/>
  <c r="BF119"/>
  <c r="BF120" i="189"/>
  <c r="BA121"/>
  <c r="BA120" i="187"/>
  <c r="BF119"/>
  <c r="BF119" i="185"/>
  <c r="BA120"/>
  <c r="BA121" i="188"/>
  <c r="BF120"/>
  <c r="BA121" i="186"/>
  <c r="BF120"/>
  <c r="BA122" i="193" l="1"/>
  <c r="BF121"/>
  <c r="BA121" i="192"/>
  <c r="BF120"/>
  <c r="BA122" i="191"/>
  <c r="BF121"/>
  <c r="BF120" i="190"/>
  <c r="BA121"/>
  <c r="BF121" i="189"/>
  <c r="BA122"/>
  <c r="BA121" i="187"/>
  <c r="BF120"/>
  <c r="BA121" i="185"/>
  <c r="BF120"/>
  <c r="BA122" i="188"/>
  <c r="BF121"/>
  <c r="BA122" i="186"/>
  <c r="BF121"/>
  <c r="BA123" i="193" l="1"/>
  <c r="BF122"/>
  <c r="BF121" i="192"/>
  <c r="BA122"/>
  <c r="BA123" i="191"/>
  <c r="BF122"/>
  <c r="BF121" i="190"/>
  <c r="BA122"/>
  <c r="BA123" i="189"/>
  <c r="BF122"/>
  <c r="BA122" i="187"/>
  <c r="BF121"/>
  <c r="BA122" i="185"/>
  <c r="BF121"/>
  <c r="BA123" i="188"/>
  <c r="BF122"/>
  <c r="BA123" i="186"/>
  <c r="BF122"/>
  <c r="BA124" i="193" l="1"/>
  <c r="BF123"/>
  <c r="BA123" i="192"/>
  <c r="BF122"/>
  <c r="BF123" i="191"/>
  <c r="BA124"/>
  <c r="BF122" i="190"/>
  <c r="BA123"/>
  <c r="BA124" i="189"/>
  <c r="BF123"/>
  <c r="BA123" i="187"/>
  <c r="BF122"/>
  <c r="BF122" i="185"/>
  <c r="BA123"/>
  <c r="BA124" i="188"/>
  <c r="BF123"/>
  <c r="BA124" i="186"/>
  <c r="BF123"/>
  <c r="BA125" i="193" l="1"/>
  <c r="BF124"/>
  <c r="BA124" i="192"/>
  <c r="BF123"/>
  <c r="BF124" i="191"/>
  <c r="BA125"/>
  <c r="BF123" i="190"/>
  <c r="BA124"/>
  <c r="BA125" i="189"/>
  <c r="BF124"/>
  <c r="BA124" i="187"/>
  <c r="BF123"/>
  <c r="BA124" i="185"/>
  <c r="BF123"/>
  <c r="BA125" i="188"/>
  <c r="BF124"/>
  <c r="BA125" i="186"/>
  <c r="BF124"/>
  <c r="BA126" i="193" l="1"/>
  <c r="BF125"/>
  <c r="BA125" i="192"/>
  <c r="BF124"/>
  <c r="BA126" i="191"/>
  <c r="BF125"/>
  <c r="BA125" i="190"/>
  <c r="BF124"/>
  <c r="BA126" i="189"/>
  <c r="BF125"/>
  <c r="BA125" i="187"/>
  <c r="BF124"/>
  <c r="BA125" i="185"/>
  <c r="BF124"/>
  <c r="BA126" i="188"/>
  <c r="BF125"/>
  <c r="BA126" i="186"/>
  <c r="BF125"/>
  <c r="BA127" i="193" l="1"/>
  <c r="BF126"/>
  <c r="BA126" i="192"/>
  <c r="BF125"/>
  <c r="BF126" i="191"/>
  <c r="BA127"/>
  <c r="BA126" i="190"/>
  <c r="BF125"/>
  <c r="BA127" i="189"/>
  <c r="BF126"/>
  <c r="BA126" i="187"/>
  <c r="BF125"/>
  <c r="BA126" i="185"/>
  <c r="BF125"/>
  <c r="BA127" i="188"/>
  <c r="BF126"/>
  <c r="BA127" i="186"/>
  <c r="BF126"/>
  <c r="BA128" i="193" l="1"/>
  <c r="BF127"/>
  <c r="BA127" i="192"/>
  <c r="BF126"/>
  <c r="BF127" i="191"/>
  <c r="BA128"/>
  <c r="BA127" i="190"/>
  <c r="BF126"/>
  <c r="BA128" i="189"/>
  <c r="BF127"/>
  <c r="BA127" i="187"/>
  <c r="BF126"/>
  <c r="BA127" i="185"/>
  <c r="BF126"/>
  <c r="BA128" i="188"/>
  <c r="BF127"/>
  <c r="BA128" i="186"/>
  <c r="BF127"/>
  <c r="BA129" i="193" l="1"/>
  <c r="BF128"/>
  <c r="BA128" i="192"/>
  <c r="BF127"/>
  <c r="BF128" i="191"/>
  <c r="BA129"/>
  <c r="BA128" i="190"/>
  <c r="BF127"/>
  <c r="BA129" i="189"/>
  <c r="BF128"/>
  <c r="BA128" i="187"/>
  <c r="BF127"/>
  <c r="BA128" i="185"/>
  <c r="BF127"/>
  <c r="BA129" i="188"/>
  <c r="BF128"/>
  <c r="BA129" i="186"/>
  <c r="BF128"/>
  <c r="BA130" i="193" l="1"/>
  <c r="BF129"/>
  <c r="BA129" i="192"/>
  <c r="BF128"/>
  <c r="BA130" i="191"/>
  <c r="BF129"/>
  <c r="BA129" i="190"/>
  <c r="BF128"/>
  <c r="BA130" i="189"/>
  <c r="BF129"/>
  <c r="BA129" i="187"/>
  <c r="BF128"/>
  <c r="BF128" i="185"/>
  <c r="BA129"/>
  <c r="BA130" i="188"/>
  <c r="BF129"/>
  <c r="BA130" i="186"/>
  <c r="BF129"/>
  <c r="BA131" i="193" l="1"/>
  <c r="BF130"/>
  <c r="BA130" i="192"/>
  <c r="BF129"/>
  <c r="BF130" i="191"/>
  <c r="BA131"/>
  <c r="BF129" i="190"/>
  <c r="BA130"/>
  <c r="BA131" i="189"/>
  <c r="BF130"/>
  <c r="BA130" i="187"/>
  <c r="BF129"/>
  <c r="BA130" i="185"/>
  <c r="BF129"/>
  <c r="BA131" i="188"/>
  <c r="BF130"/>
  <c r="BA131" i="186"/>
  <c r="BF130"/>
  <c r="BA132" i="193" l="1"/>
  <c r="BF131"/>
  <c r="BA131" i="192"/>
  <c r="BF130"/>
  <c r="BA132" i="191"/>
  <c r="BF131"/>
  <c r="BF130" i="190"/>
  <c r="BA131"/>
  <c r="BA132" i="189"/>
  <c r="BF131"/>
  <c r="BA131" i="187"/>
  <c r="BF130"/>
  <c r="BA131" i="185"/>
  <c r="BF130"/>
  <c r="BA132" i="188"/>
  <c r="BF131"/>
  <c r="BA132" i="186"/>
  <c r="BF131"/>
  <c r="BA133" i="193" l="1"/>
  <c r="BF132"/>
  <c r="BA132" i="192"/>
  <c r="BF131"/>
  <c r="BA133" i="191"/>
  <c r="BF132"/>
  <c r="BF131" i="190"/>
  <c r="BA132"/>
  <c r="BA133" i="189"/>
  <c r="BF132"/>
  <c r="BA132" i="187"/>
  <c r="BF131"/>
  <c r="BA132" i="185"/>
  <c r="BF131"/>
  <c r="BA133" i="188"/>
  <c r="BF132"/>
  <c r="BA133" i="186"/>
  <c r="BF132"/>
  <c r="BF133" i="193" l="1"/>
  <c r="BA134"/>
  <c r="BA133" i="192"/>
  <c r="BF132"/>
  <c r="BA134" i="191"/>
  <c r="BF133"/>
  <c r="BF132" i="190"/>
  <c r="BA133"/>
  <c r="BA134" i="189"/>
  <c r="BF133"/>
  <c r="BA133" i="187"/>
  <c r="BF132"/>
  <c r="BA133" i="185"/>
  <c r="BF132"/>
  <c r="BA134" i="188"/>
  <c r="BF133"/>
  <c r="BA134" i="186"/>
  <c r="BF133"/>
  <c r="BF134" i="193" l="1"/>
  <c r="BA135"/>
  <c r="BA134" i="192"/>
  <c r="BF133"/>
  <c r="BF134" i="191"/>
  <c r="BA135"/>
  <c r="BA134" i="190"/>
  <c r="BF133"/>
  <c r="BA135" i="189"/>
  <c r="BF134"/>
  <c r="BA134" i="187"/>
  <c r="BF133"/>
  <c r="BA134" i="185"/>
  <c r="BF133"/>
  <c r="BA135" i="188"/>
  <c r="BF134"/>
  <c r="BA135" i="186"/>
  <c r="BF134"/>
  <c r="BA136" i="193" l="1"/>
  <c r="BF135"/>
  <c r="BA135" i="192"/>
  <c r="BF134"/>
  <c r="BF135" i="191"/>
  <c r="BA136"/>
  <c r="BA135" i="190"/>
  <c r="BF134"/>
  <c r="BA136" i="189"/>
  <c r="BF135"/>
  <c r="BA135" i="187"/>
  <c r="BF134"/>
  <c r="BA135" i="185"/>
  <c r="BF134"/>
  <c r="BA136" i="188"/>
  <c r="BF135"/>
  <c r="BA136" i="186"/>
  <c r="BF135"/>
  <c r="BA137" i="193" l="1"/>
  <c r="BF136"/>
  <c r="BA136" i="192"/>
  <c r="BF135"/>
  <c r="BF136" i="191"/>
  <c r="BA137"/>
  <c r="BA136" i="190"/>
  <c r="BF135"/>
  <c r="BA137" i="189"/>
  <c r="BF136"/>
  <c r="BA136" i="187"/>
  <c r="BF135"/>
  <c r="BA136" i="185"/>
  <c r="BF135"/>
  <c r="BA137" i="188"/>
  <c r="BF136"/>
  <c r="BA137" i="186"/>
  <c r="BF136"/>
  <c r="BA138" i="193" l="1"/>
  <c r="BF137"/>
  <c r="BA137" i="192"/>
  <c r="BF136"/>
  <c r="BF137" i="191"/>
  <c r="BA138"/>
  <c r="BA137" i="190"/>
  <c r="BF136"/>
  <c r="BA138" i="189"/>
  <c r="BF137"/>
  <c r="BA137" i="187"/>
  <c r="BF136"/>
  <c r="BA137" i="185"/>
  <c r="BF136"/>
  <c r="BA138" i="188"/>
  <c r="BF137"/>
  <c r="BA138" i="186"/>
  <c r="BF137"/>
  <c r="BA139" i="193" l="1"/>
  <c r="BF138"/>
  <c r="BA138" i="192"/>
  <c r="BF137"/>
  <c r="BF138" i="191"/>
  <c r="BA139"/>
  <c r="BA138" i="190"/>
  <c r="BF137"/>
  <c r="BA139" i="189"/>
  <c r="BF138"/>
  <c r="BA138" i="187"/>
  <c r="BF137"/>
  <c r="BF137" i="185"/>
  <c r="BA138"/>
  <c r="BA139" i="188"/>
  <c r="BF138"/>
  <c r="BF138" i="186"/>
  <c r="BA139"/>
  <c r="BA140" i="193" l="1"/>
  <c r="BF139"/>
  <c r="BA139" i="192"/>
  <c r="BF138"/>
  <c r="BF139" i="191"/>
  <c r="BA140"/>
  <c r="BA139" i="190"/>
  <c r="BF138"/>
  <c r="BA140" i="189"/>
  <c r="BF139"/>
  <c r="BA139" i="187"/>
  <c r="BF138"/>
  <c r="BA139" i="185"/>
  <c r="BF138"/>
  <c r="BA140" i="188"/>
  <c r="BF139"/>
  <c r="BA140" i="186"/>
  <c r="BF139"/>
  <c r="BA141" i="193" l="1"/>
  <c r="BF140"/>
  <c r="BA140" i="192"/>
  <c r="BF139"/>
  <c r="BA141" i="191"/>
  <c r="BF140"/>
  <c r="BF139" i="190"/>
  <c r="BA140"/>
  <c r="BA141" i="189"/>
  <c r="BF140"/>
  <c r="BF139" i="187"/>
  <c r="BA140"/>
  <c r="BA140" i="185"/>
  <c r="BF139"/>
  <c r="BA141" i="188"/>
  <c r="BF140"/>
  <c r="BA141" i="186"/>
  <c r="BF140"/>
  <c r="BA142" i="193" l="1"/>
  <c r="BF141"/>
  <c r="BA141" i="192"/>
  <c r="BF140"/>
  <c r="BA142" i="191"/>
  <c r="BF141"/>
  <c r="BF140" i="190"/>
  <c r="BA141"/>
  <c r="BA142" i="189"/>
  <c r="BF141"/>
  <c r="BA141" i="187"/>
  <c r="BF140"/>
  <c r="BA141" i="185"/>
  <c r="BF140"/>
  <c r="BA142" i="188"/>
  <c r="BF141"/>
  <c r="BA142" i="186"/>
  <c r="BF141"/>
  <c r="BA143" i="193" l="1"/>
  <c r="BF142"/>
  <c r="BA142" i="192"/>
  <c r="BF141"/>
  <c r="BF142" i="191"/>
  <c r="BA143"/>
  <c r="BA142" i="190"/>
  <c r="BF141"/>
  <c r="BA143" i="189"/>
  <c r="BF142"/>
  <c r="BA142" i="187"/>
  <c r="BF141"/>
  <c r="BA142" i="185"/>
  <c r="BF141"/>
  <c r="BA143" i="188"/>
  <c r="BF142"/>
  <c r="BA143" i="186"/>
  <c r="BF142"/>
  <c r="BF143" i="193" l="1"/>
  <c r="BA144"/>
  <c r="BA143" i="192"/>
  <c r="BF142"/>
  <c r="BF143" i="191"/>
  <c r="BA144"/>
  <c r="BA143" i="190"/>
  <c r="BF142"/>
  <c r="BA144" i="189"/>
  <c r="BF143"/>
  <c r="BA143" i="187"/>
  <c r="BF142"/>
  <c r="BA143" i="185"/>
  <c r="BF142"/>
  <c r="BA144" i="188"/>
  <c r="BF143"/>
  <c r="BA144" i="186"/>
  <c r="BF143"/>
  <c r="BA145" i="193" l="1"/>
  <c r="BF144"/>
  <c r="BA144" i="192"/>
  <c r="BF143"/>
  <c r="BA145" i="191"/>
  <c r="BF144"/>
  <c r="BA144" i="190"/>
  <c r="BF143"/>
  <c r="BA145" i="189"/>
  <c r="BF144"/>
  <c r="BA144" i="187"/>
  <c r="BF143"/>
  <c r="BA144" i="185"/>
  <c r="BF143"/>
  <c r="BA145" i="188"/>
  <c r="BF144"/>
  <c r="BA145" i="186"/>
  <c r="BF144"/>
  <c r="BA146" i="193" l="1"/>
  <c r="BF145"/>
  <c r="BA145" i="192"/>
  <c r="BF144"/>
  <c r="BF145" i="191"/>
  <c r="BA146"/>
  <c r="BA145" i="190"/>
  <c r="BF144"/>
  <c r="BA146" i="189"/>
  <c r="BF145"/>
  <c r="BA145" i="187"/>
  <c r="BF144"/>
  <c r="BA145" i="185"/>
  <c r="BF144"/>
  <c r="BA146" i="188"/>
  <c r="BF145"/>
  <c r="BA146" i="186"/>
  <c r="BF145"/>
  <c r="BA147" i="193" l="1"/>
  <c r="BF146"/>
  <c r="BA146" i="192"/>
  <c r="BF145"/>
  <c r="BF146" i="191"/>
  <c r="BA147"/>
  <c r="BA146" i="190"/>
  <c r="BF145"/>
  <c r="BA147" i="189"/>
  <c r="BF146"/>
  <c r="BA146" i="187"/>
  <c r="BF145"/>
  <c r="BA146" i="185"/>
  <c r="BF145"/>
  <c r="BF146" i="188"/>
  <c r="BA147"/>
  <c r="BA147" i="186"/>
  <c r="BF146"/>
  <c r="BA148" i="193" l="1"/>
  <c r="BF147"/>
  <c r="BA147" i="192"/>
  <c r="BF146"/>
  <c r="BF147" i="191"/>
  <c r="BA148"/>
  <c r="BA147" i="190"/>
  <c r="BF146"/>
  <c r="BA148" i="189"/>
  <c r="BF147"/>
  <c r="BA147" i="187"/>
  <c r="BF146"/>
  <c r="BF146" i="185"/>
  <c r="BA147"/>
  <c r="BF147" i="188"/>
  <c r="BA148"/>
  <c r="BA148" i="186"/>
  <c r="BF147"/>
  <c r="BA149" i="193" l="1"/>
  <c r="BF148"/>
  <c r="BA148" i="192"/>
  <c r="BF147"/>
  <c r="BF148" i="191"/>
  <c r="BA149"/>
  <c r="BF147" i="190"/>
  <c r="BA148"/>
  <c r="BA149" i="189"/>
  <c r="BF148"/>
  <c r="BA148" i="187"/>
  <c r="BF147"/>
  <c r="BA148" i="185"/>
  <c r="BF147"/>
  <c r="BF148" i="188"/>
  <c r="BA149"/>
  <c r="BA149" i="186"/>
  <c r="BF148"/>
  <c r="BA150" i="193" l="1"/>
  <c r="BF149"/>
  <c r="BA149" i="192"/>
  <c r="BF148"/>
  <c r="BA150" i="191"/>
  <c r="BF149"/>
  <c r="BF148" i="190"/>
  <c r="BA149"/>
  <c r="BA150" i="189"/>
  <c r="BF149"/>
  <c r="BA149" i="187"/>
  <c r="BF148"/>
  <c r="BA149" i="185"/>
  <c r="BF148"/>
  <c r="BF149" i="188"/>
  <c r="BA150"/>
  <c r="BF149" i="186"/>
  <c r="BA150"/>
  <c r="BA151" i="193" l="1"/>
  <c r="BF150"/>
  <c r="BA150" i="192"/>
  <c r="BF149"/>
  <c r="BA151" i="191"/>
  <c r="BF150"/>
  <c r="BA150" i="190"/>
  <c r="BF149"/>
  <c r="BA151" i="189"/>
  <c r="BF150"/>
  <c r="BA150" i="187"/>
  <c r="BF149"/>
  <c r="BA150" i="185"/>
  <c r="BF149"/>
  <c r="BF150" i="188"/>
  <c r="BA151"/>
  <c r="BA151" i="186"/>
  <c r="BF150"/>
  <c r="BA152" i="193" l="1"/>
  <c r="BF151"/>
  <c r="BA151" i="192"/>
  <c r="BF150"/>
  <c r="BA152" i="191"/>
  <c r="BF151"/>
  <c r="BF150" i="190"/>
  <c r="BA151"/>
  <c r="BA152" i="189"/>
  <c r="BF151"/>
  <c r="BA151" i="187"/>
  <c r="BF150"/>
  <c r="BA151" i="185"/>
  <c r="BF150"/>
  <c r="BA152" i="188"/>
  <c r="BF151"/>
  <c r="BA152" i="186"/>
  <c r="BF151"/>
  <c r="BF152" i="193" l="1"/>
  <c r="BA153"/>
  <c r="BA152" i="192"/>
  <c r="BF151"/>
  <c r="BF152" i="191"/>
  <c r="BA153"/>
  <c r="BA152" i="190"/>
  <c r="BF151"/>
  <c r="BA153" i="189"/>
  <c r="BF152"/>
  <c r="BA152" i="187"/>
  <c r="BF151"/>
  <c r="BA152" i="185"/>
  <c r="BF151"/>
  <c r="BA153" i="188"/>
  <c r="BF152"/>
  <c r="BF152" i="186"/>
  <c r="BA153"/>
  <c r="BA154" i="193" l="1"/>
  <c r="BF153"/>
  <c r="BA153" i="192"/>
  <c r="BF152"/>
  <c r="BF153" i="191"/>
  <c r="BA154"/>
  <c r="BA153" i="190"/>
  <c r="BF152"/>
  <c r="BA154" i="189"/>
  <c r="BF153"/>
  <c r="BA153" i="187"/>
  <c r="BF152"/>
  <c r="BA153" i="185"/>
  <c r="BF152"/>
  <c r="BA154" i="188"/>
  <c r="BF153"/>
  <c r="BF153" i="186"/>
  <c r="BA154"/>
  <c r="BA155" i="193" l="1"/>
  <c r="BF154"/>
  <c r="BA154" i="192"/>
  <c r="BF153"/>
  <c r="BA155" i="191"/>
  <c r="BF154"/>
  <c r="BA154" i="190"/>
  <c r="BF153"/>
  <c r="BF154" i="189"/>
  <c r="BA155"/>
  <c r="BA154" i="187"/>
  <c r="BF153"/>
  <c r="BA154" i="185"/>
  <c r="BF153"/>
  <c r="BA155" i="188"/>
  <c r="BF154"/>
  <c r="BA155" i="186"/>
  <c r="BF154"/>
  <c r="BA156" i="193" l="1"/>
  <c r="BF155"/>
  <c r="BA155" i="192"/>
  <c r="BF154"/>
  <c r="BF155" i="191"/>
  <c r="BA156"/>
  <c r="BA155" i="190"/>
  <c r="BF154"/>
  <c r="BF155" i="189"/>
  <c r="BA156"/>
  <c r="BA155" i="187"/>
  <c r="BF154"/>
  <c r="BA155" i="185"/>
  <c r="BF154"/>
  <c r="BA156" i="188"/>
  <c r="BF155"/>
  <c r="BA156" i="186"/>
  <c r="BF155"/>
  <c r="BA157" i="193" l="1"/>
  <c r="BF156"/>
  <c r="BA156" i="192"/>
  <c r="BF155"/>
  <c r="BF156" i="191"/>
  <c r="BA157"/>
  <c r="BA156" i="190"/>
  <c r="BF155"/>
  <c r="BF156" i="189"/>
  <c r="BA157"/>
  <c r="BA156" i="187"/>
  <c r="BF155"/>
  <c r="BF155" i="185"/>
  <c r="BA156"/>
  <c r="BA157" i="188"/>
  <c r="BF156"/>
  <c r="BA157" i="186"/>
  <c r="BF156"/>
  <c r="BA158" i="193" l="1"/>
  <c r="BF157"/>
  <c r="BA157" i="192"/>
  <c r="BF156"/>
  <c r="BF157" i="191"/>
  <c r="BA158"/>
  <c r="BF156" i="190"/>
  <c r="BA157"/>
  <c r="BF157" i="189"/>
  <c r="BA158"/>
  <c r="BA157" i="187"/>
  <c r="BF156"/>
  <c r="BA157" i="185"/>
  <c r="BF156"/>
  <c r="BA158" i="188"/>
  <c r="BF157"/>
  <c r="BA158" i="186"/>
  <c r="BF157"/>
  <c r="BA159" i="193" l="1"/>
  <c r="BF158"/>
  <c r="BA158" i="192"/>
  <c r="BF157"/>
  <c r="BA159" i="191"/>
  <c r="BF158"/>
  <c r="BF157" i="190"/>
  <c r="BA158"/>
  <c r="BF158" i="189"/>
  <c r="BA159"/>
  <c r="BA158" i="187"/>
  <c r="BF157"/>
  <c r="BA158" i="185"/>
  <c r="BF157"/>
  <c r="BA159" i="188"/>
  <c r="BF158"/>
  <c r="BA159" i="186"/>
  <c r="BF158"/>
  <c r="BA160" i="193" l="1"/>
  <c r="BF159"/>
  <c r="BF158" i="192"/>
  <c r="BA159"/>
  <c r="BF159" i="191"/>
  <c r="BA160"/>
  <c r="BA159" i="190"/>
  <c r="BF158"/>
  <c r="BA160" i="189"/>
  <c r="BF159"/>
  <c r="BA159" i="187"/>
  <c r="BF158"/>
  <c r="BA159" i="185"/>
  <c r="BF158"/>
  <c r="BA160" i="188"/>
  <c r="BF159"/>
  <c r="BA160" i="186"/>
  <c r="BF159"/>
  <c r="BA161" i="193" l="1"/>
  <c r="BF160"/>
  <c r="BF159" i="192"/>
  <c r="BA160"/>
  <c r="BF160" i="191"/>
  <c r="BA161"/>
  <c r="BF159" i="190"/>
  <c r="BA160"/>
  <c r="BA161" i="189"/>
  <c r="BF160"/>
  <c r="BF159" i="187"/>
  <c r="BA160"/>
  <c r="BA160" i="185"/>
  <c r="BF159"/>
  <c r="BA161" i="188"/>
  <c r="BF160"/>
  <c r="BA161" i="186"/>
  <c r="BF160"/>
  <c r="BF161" i="193" l="1"/>
  <c r="BA162"/>
  <c r="BF160" i="192"/>
  <c r="BA161"/>
  <c r="BF161" i="191"/>
  <c r="BA162"/>
  <c r="BA161" i="190"/>
  <c r="BF160"/>
  <c r="BA162" i="189"/>
  <c r="BF161"/>
  <c r="BA161" i="187"/>
  <c r="BF160"/>
  <c r="BA161" i="185"/>
  <c r="BF160"/>
  <c r="BA162" i="188"/>
  <c r="BF161"/>
  <c r="BA162" i="186"/>
  <c r="BF161"/>
  <c r="BA163" i="193" l="1"/>
  <c r="BF162"/>
  <c r="BF161" i="192"/>
  <c r="BA162"/>
  <c r="BF162" i="191"/>
  <c r="BA163"/>
  <c r="BA162" i="190"/>
  <c r="BF161"/>
  <c r="BA163" i="189"/>
  <c r="BF162"/>
  <c r="BA162" i="187"/>
  <c r="BF161"/>
  <c r="BA162" i="185"/>
  <c r="BF161"/>
  <c r="BA163" i="188"/>
  <c r="BF162"/>
  <c r="BF162" i="186"/>
  <c r="BA163"/>
  <c r="BA164" i="193" l="1"/>
  <c r="BF163"/>
  <c r="BF162" i="192"/>
  <c r="BA163"/>
  <c r="BF163" i="191"/>
  <c r="BA164"/>
  <c r="BA163" i="190"/>
  <c r="BF162"/>
  <c r="BA164" i="189"/>
  <c r="BF163"/>
  <c r="BA163" i="187"/>
  <c r="BF162"/>
  <c r="BA163" i="185"/>
  <c r="BF162"/>
  <c r="BA164" i="188"/>
  <c r="BF163"/>
  <c r="BA164" i="186"/>
  <c r="BF163"/>
  <c r="BA165" i="193" l="1"/>
  <c r="BF164"/>
  <c r="BA164" i="192"/>
  <c r="BF163"/>
  <c r="BF164" i="191"/>
  <c r="BA165"/>
  <c r="BA164" i="190"/>
  <c r="BF163"/>
  <c r="BA165" i="189"/>
  <c r="BF164"/>
  <c r="BA164" i="187"/>
  <c r="BF163"/>
  <c r="BA164" i="185"/>
  <c r="BF163"/>
  <c r="BA165" i="188"/>
  <c r="BF164"/>
  <c r="BA165" i="186"/>
  <c r="BF164"/>
  <c r="J19" i="2"/>
  <c r="F19"/>
  <c r="D19"/>
  <c r="M17"/>
  <c r="L17"/>
  <c r="K17"/>
  <c r="J17"/>
  <c r="I17"/>
  <c r="H17"/>
  <c r="H19" s="1"/>
  <c r="G17"/>
  <c r="F17"/>
  <c r="E17"/>
  <c r="D17"/>
  <c r="A36"/>
  <c r="B4" i="3"/>
  <c r="C3"/>
  <c r="BA166" i="193" l="1"/>
  <c r="BF165"/>
  <c r="BF164" i="192"/>
  <c r="BA165"/>
  <c r="BF165" i="191"/>
  <c r="BA166"/>
  <c r="BA165" i="190"/>
  <c r="BF164"/>
  <c r="BA166" i="189"/>
  <c r="BF165"/>
  <c r="BA165" i="187"/>
  <c r="BF164"/>
  <c r="BF164" i="185"/>
  <c r="BA165"/>
  <c r="BA166" i="188"/>
  <c r="BF165"/>
  <c r="BA166" i="186"/>
  <c r="BF165"/>
  <c r="AB8" i="1"/>
  <c r="AF10" s="1"/>
  <c r="BA167" i="193" l="1"/>
  <c r="BF166"/>
  <c r="BF165" i="192"/>
  <c r="BA166"/>
  <c r="BF166" i="191"/>
  <c r="BA167"/>
  <c r="BA166" i="190"/>
  <c r="BF165"/>
  <c r="BA167" i="189"/>
  <c r="BF166"/>
  <c r="BF165" i="187"/>
  <c r="BA166"/>
  <c r="BA166" i="185"/>
  <c r="BF165"/>
  <c r="BA167" i="188"/>
  <c r="BF166"/>
  <c r="BA167" i="186"/>
  <c r="BF166"/>
  <c r="AF50" i="1"/>
  <c r="AF51"/>
  <c r="AF52"/>
  <c r="AF53"/>
  <c r="AF54"/>
  <c r="AF55"/>
  <c r="AF56"/>
  <c r="AF57"/>
  <c r="AF59"/>
  <c r="AF58"/>
  <c r="AF48"/>
  <c r="AC48" s="1"/>
  <c r="AF44"/>
  <c r="AC44" s="1"/>
  <c r="AF41"/>
  <c r="AF39"/>
  <c r="AF37"/>
  <c r="AF35"/>
  <c r="AF33"/>
  <c r="AF31"/>
  <c r="AF29"/>
  <c r="AF27"/>
  <c r="AF25"/>
  <c r="AF23"/>
  <c r="AF21"/>
  <c r="AC21" s="1"/>
  <c r="AF49"/>
  <c r="AC49" s="1"/>
  <c r="AF47"/>
  <c r="AF46"/>
  <c r="AF45"/>
  <c r="AB45" s="1"/>
  <c r="AF43"/>
  <c r="AF42"/>
  <c r="AF40"/>
  <c r="AF38"/>
  <c r="AF36"/>
  <c r="AF34"/>
  <c r="AF32"/>
  <c r="AF30"/>
  <c r="AF28"/>
  <c r="AF26"/>
  <c r="AF24"/>
  <c r="AF22"/>
  <c r="AF19"/>
  <c r="AF15"/>
  <c r="AF13"/>
  <c r="AC13" s="1"/>
  <c r="AC10"/>
  <c r="AF20"/>
  <c r="AF18"/>
  <c r="AB18" s="1"/>
  <c r="AF17"/>
  <c r="AC17" s="1"/>
  <c r="AF16"/>
  <c r="AF14"/>
  <c r="AC14" s="1"/>
  <c r="AF12"/>
  <c r="AF11"/>
  <c r="AB10"/>
  <c r="BA168" i="193" l="1"/>
  <c r="BF167"/>
  <c r="BA167" i="192"/>
  <c r="BF166"/>
  <c r="BA168" i="191"/>
  <c r="BF167"/>
  <c r="BA167" i="190"/>
  <c r="BF166"/>
  <c r="BA168" i="189"/>
  <c r="BF167"/>
  <c r="BA167" i="187"/>
  <c r="BF166"/>
  <c r="BA167" i="185"/>
  <c r="BF166"/>
  <c r="BA168" i="188"/>
  <c r="BF167"/>
  <c r="BA168" i="186"/>
  <c r="BF167"/>
  <c r="AC59" i="1"/>
  <c r="AB59"/>
  <c r="AC56"/>
  <c r="AB56"/>
  <c r="AC54"/>
  <c r="AB54"/>
  <c r="AC52"/>
  <c r="AB52"/>
  <c r="AC50"/>
  <c r="AB50"/>
  <c r="AC58"/>
  <c r="AB58"/>
  <c r="AC57"/>
  <c r="AB57"/>
  <c r="AC55"/>
  <c r="AB55"/>
  <c r="AC53"/>
  <c r="AB53"/>
  <c r="AC51"/>
  <c r="AB51"/>
  <c r="AC12"/>
  <c r="AB12"/>
  <c r="AC16"/>
  <c r="AB16"/>
  <c r="AE10"/>
  <c r="AD10"/>
  <c r="AB15"/>
  <c r="AC15"/>
  <c r="AC22"/>
  <c r="AB22"/>
  <c r="AC26"/>
  <c r="AB26"/>
  <c r="AC30"/>
  <c r="AB30"/>
  <c r="AC34"/>
  <c r="AB34"/>
  <c r="AC38"/>
  <c r="AB38"/>
  <c r="AC42"/>
  <c r="AB42"/>
  <c r="AC47"/>
  <c r="AB47"/>
  <c r="AB21"/>
  <c r="AD21"/>
  <c r="AE21"/>
  <c r="AB25"/>
  <c r="AC25"/>
  <c r="AB29"/>
  <c r="AC29"/>
  <c r="AB33"/>
  <c r="AC33"/>
  <c r="AB37"/>
  <c r="AC37"/>
  <c r="AB41"/>
  <c r="AC41"/>
  <c r="AB48"/>
  <c r="AD48"/>
  <c r="AE48"/>
  <c r="AC11"/>
  <c r="AB11"/>
  <c r="AB14"/>
  <c r="AE14"/>
  <c r="AD14"/>
  <c r="AB17"/>
  <c r="AE17"/>
  <c r="AD17"/>
  <c r="AC20"/>
  <c r="AB20"/>
  <c r="AB13"/>
  <c r="AD13"/>
  <c r="AE13"/>
  <c r="AB19"/>
  <c r="AC19"/>
  <c r="AC24"/>
  <c r="AB24"/>
  <c r="AC28"/>
  <c r="AB28"/>
  <c r="AC32"/>
  <c r="AB32"/>
  <c r="AC36"/>
  <c r="AB36"/>
  <c r="AC40"/>
  <c r="AB40"/>
  <c r="AC43"/>
  <c r="AB43"/>
  <c r="AC46"/>
  <c r="AB46"/>
  <c r="AB49"/>
  <c r="AE49"/>
  <c r="AD49"/>
  <c r="AB23"/>
  <c r="AC23"/>
  <c r="AB27"/>
  <c r="AC27"/>
  <c r="AB31"/>
  <c r="AC31"/>
  <c r="AB35"/>
  <c r="AC35"/>
  <c r="AB39"/>
  <c r="AC39"/>
  <c r="AB44"/>
  <c r="AD44"/>
  <c r="AE44"/>
  <c r="BA169" i="193" l="1"/>
  <c r="BF168"/>
  <c r="BA168" i="192"/>
  <c r="BF167"/>
  <c r="BA169" i="191"/>
  <c r="BF168"/>
  <c r="BF167" i="190"/>
  <c r="BA168"/>
  <c r="BA169" i="189"/>
  <c r="BF168"/>
  <c r="BA168" i="187"/>
  <c r="BF167"/>
  <c r="BF167" i="185"/>
  <c r="BA168"/>
  <c r="BA169" i="188"/>
  <c r="BF168"/>
  <c r="BA169" i="186"/>
  <c r="BF168"/>
  <c r="AD51" i="1"/>
  <c r="AE51"/>
  <c r="AD53"/>
  <c r="AE53"/>
  <c r="AE55"/>
  <c r="AD55"/>
  <c r="AE57"/>
  <c r="AD57"/>
  <c r="AE58"/>
  <c r="AD58"/>
  <c r="AE50"/>
  <c r="AD50"/>
  <c r="AE52"/>
  <c r="AD52"/>
  <c r="AE54"/>
  <c r="AD54"/>
  <c r="AE56"/>
  <c r="AD56"/>
  <c r="AE59"/>
  <c r="AD59"/>
  <c r="AD39"/>
  <c r="AE39"/>
  <c r="AD35"/>
  <c r="AE35"/>
  <c r="AD31"/>
  <c r="AE31"/>
  <c r="AD27"/>
  <c r="AE27"/>
  <c r="AD23"/>
  <c r="AE23"/>
  <c r="AE46"/>
  <c r="AD46"/>
  <c r="AE43"/>
  <c r="AD43"/>
  <c r="AE40"/>
  <c r="AD40"/>
  <c r="AE36"/>
  <c r="AD36"/>
  <c r="AE32"/>
  <c r="AD32"/>
  <c r="AE28"/>
  <c r="AD28"/>
  <c r="AE24"/>
  <c r="AD24"/>
  <c r="AD15"/>
  <c r="AE15"/>
  <c r="AD19"/>
  <c r="AE19"/>
  <c r="AE20"/>
  <c r="AD20"/>
  <c r="AE11"/>
  <c r="AD11"/>
  <c r="AD41"/>
  <c r="AE41"/>
  <c r="AD37"/>
  <c r="AE37"/>
  <c r="AD33"/>
  <c r="AE33"/>
  <c r="AD29"/>
  <c r="AE29"/>
  <c r="AD25"/>
  <c r="AE25"/>
  <c r="AE47"/>
  <c r="AD47"/>
  <c r="AE42"/>
  <c r="AD42"/>
  <c r="AE38"/>
  <c r="AD38"/>
  <c r="AE34"/>
  <c r="AD34"/>
  <c r="AE30"/>
  <c r="AD30"/>
  <c r="AE26"/>
  <c r="AD26"/>
  <c r="AE22"/>
  <c r="AD22"/>
  <c r="AE16"/>
  <c r="AD16"/>
  <c r="AE12"/>
  <c r="AD12"/>
  <c r="BF169" i="193" l="1"/>
  <c r="BA170"/>
  <c r="BA169" i="192"/>
  <c r="BF168"/>
  <c r="BF169" i="191"/>
  <c r="BA170"/>
  <c r="BF168" i="190"/>
  <c r="BA169"/>
  <c r="BA170" i="189"/>
  <c r="BF169"/>
  <c r="BA169" i="187"/>
  <c r="BF168"/>
  <c r="BF168" i="185"/>
  <c r="BA169"/>
  <c r="BA170" i="188"/>
  <c r="BF169"/>
  <c r="BF169" i="186"/>
  <c r="BA170"/>
  <c r="BF170" i="193" l="1"/>
  <c r="BA171"/>
  <c r="BA170" i="192"/>
  <c r="BF169"/>
  <c r="BF170" i="191"/>
  <c r="BA171"/>
  <c r="BA170" i="190"/>
  <c r="BF169"/>
  <c r="BA171" i="189"/>
  <c r="BF170"/>
  <c r="BA170" i="187"/>
  <c r="BF169"/>
  <c r="BF169" i="185"/>
  <c r="BA170"/>
  <c r="BA171" i="188"/>
  <c r="BF170"/>
  <c r="BF170" i="186"/>
  <c r="BA171"/>
  <c r="BA172" i="193" l="1"/>
  <c r="BF171"/>
  <c r="BA171" i="192"/>
  <c r="BF170"/>
  <c r="BF171" i="191"/>
  <c r="BA172"/>
  <c r="BA171" i="190"/>
  <c r="BF170"/>
  <c r="BA172" i="189"/>
  <c r="BF171"/>
  <c r="BA171" i="187"/>
  <c r="BF170"/>
  <c r="BF170" i="185"/>
  <c r="BA171"/>
  <c r="BA172" i="188"/>
  <c r="BF171"/>
  <c r="BA172" i="186"/>
  <c r="BF171"/>
  <c r="BA173" i="193" l="1"/>
  <c r="BF172"/>
  <c r="BA172" i="192"/>
  <c r="BF171"/>
  <c r="BF172" i="191"/>
  <c r="BA173"/>
  <c r="BA172" i="190"/>
  <c r="BF171"/>
  <c r="BA173" i="189"/>
  <c r="BF172"/>
  <c r="BA172" i="187"/>
  <c r="BF171"/>
  <c r="BF171" i="185"/>
  <c r="BA172"/>
  <c r="BA173" i="188"/>
  <c r="BF172"/>
  <c r="BF172" i="186"/>
  <c r="BA173"/>
  <c r="BA174" i="193" l="1"/>
  <c r="BF173"/>
  <c r="BF172" i="192"/>
  <c r="BA173"/>
  <c r="BF173" i="191"/>
  <c r="BA174"/>
  <c r="BA173" i="190"/>
  <c r="BF172"/>
  <c r="BA174" i="189"/>
  <c r="BF173"/>
  <c r="BA173" i="187"/>
  <c r="BF172"/>
  <c r="BF172" i="185"/>
  <c r="BA173"/>
  <c r="BA174" i="188"/>
  <c r="BF173"/>
  <c r="BF173" i="186"/>
  <c r="BA174"/>
  <c r="BA175" i="193" l="1"/>
  <c r="BF174"/>
  <c r="BA174" i="192"/>
  <c r="BF173"/>
  <c r="BF174" i="191"/>
  <c r="BA175"/>
  <c r="BA174" i="190"/>
  <c r="BF173"/>
  <c r="BA175" i="189"/>
  <c r="BF174"/>
  <c r="BA174" i="187"/>
  <c r="BF173"/>
  <c r="BF173" i="185"/>
  <c r="BA174"/>
  <c r="BA175" i="188"/>
  <c r="BF174"/>
  <c r="BF174" i="186"/>
  <c r="BA175"/>
  <c r="BA176" i="193" l="1"/>
  <c r="BF175"/>
  <c r="BA175" i="192"/>
  <c r="BF174"/>
  <c r="BF175" i="191"/>
  <c r="BA176"/>
  <c r="BA175" i="190"/>
  <c r="BF174"/>
  <c r="BA176" i="189"/>
  <c r="BF175"/>
  <c r="BA175" i="187"/>
  <c r="BF174"/>
  <c r="BF174" i="185"/>
  <c r="BA175"/>
  <c r="BA176" i="188"/>
  <c r="BF175"/>
  <c r="BF175" i="186"/>
  <c r="BA176"/>
  <c r="BF176" i="193" l="1"/>
  <c r="BA177"/>
  <c r="BA176" i="192"/>
  <c r="BF175"/>
  <c r="BA177" i="191"/>
  <c r="BF176"/>
  <c r="BA176" i="190"/>
  <c r="BF175"/>
  <c r="BA177" i="189"/>
  <c r="BF176"/>
  <c r="BA176" i="187"/>
  <c r="BF175"/>
  <c r="BF175" i="185"/>
  <c r="BA176"/>
  <c r="BA177" i="188"/>
  <c r="BF176"/>
  <c r="BF176" i="186"/>
  <c r="BA177"/>
  <c r="BF177" i="193" l="1"/>
  <c r="BA178"/>
  <c r="BA177" i="192"/>
  <c r="BF176"/>
  <c r="BA178" i="191"/>
  <c r="BF177"/>
  <c r="BA177" i="190"/>
  <c r="BF176"/>
  <c r="BA178" i="189"/>
  <c r="BF177"/>
  <c r="BA177" i="187"/>
  <c r="BF176"/>
  <c r="BF176" i="185"/>
  <c r="BA177"/>
  <c r="BA178" i="188"/>
  <c r="BF177"/>
  <c r="BF177" i="186"/>
  <c r="BA178"/>
  <c r="BF178" i="193" l="1"/>
  <c r="BA179"/>
  <c r="BF177" i="192"/>
  <c r="BA178"/>
  <c r="BF178" i="191"/>
  <c r="BA179"/>
  <c r="BA178" i="190"/>
  <c r="BF177"/>
  <c r="BA179" i="189"/>
  <c r="BF178"/>
  <c r="BA178" i="187"/>
  <c r="BF177"/>
  <c r="BA178" i="185"/>
  <c r="BF177"/>
  <c r="BA179" i="188"/>
  <c r="BF178"/>
  <c r="BF178" i="186"/>
  <c r="BA179"/>
  <c r="BF179" i="193" l="1"/>
  <c r="BA180"/>
  <c r="BF178" i="192"/>
  <c r="BA179"/>
  <c r="BF179" i="191"/>
  <c r="BA180"/>
  <c r="BA179" i="190"/>
  <c r="BF178"/>
  <c r="BF179" i="189"/>
  <c r="BA180"/>
  <c r="BA179" i="187"/>
  <c r="BF178"/>
  <c r="BF178" i="185"/>
  <c r="BA179"/>
  <c r="BA180" i="188"/>
  <c r="BF179"/>
  <c r="BF179" i="186"/>
  <c r="BA180"/>
  <c r="BA181" i="193" l="1"/>
  <c r="BF180"/>
  <c r="BF179" i="192"/>
  <c r="BA180"/>
  <c r="BF180" i="191"/>
  <c r="BA181"/>
  <c r="BA180" i="190"/>
  <c r="BF179"/>
  <c r="BF180" i="189"/>
  <c r="BA181"/>
  <c r="BF179" i="187"/>
  <c r="BA180"/>
  <c r="BF179" i="185"/>
  <c r="BA180"/>
  <c r="BA181" i="188"/>
  <c r="BF180"/>
  <c r="BA181" i="186"/>
  <c r="BF180"/>
  <c r="BA182" i="193" l="1"/>
  <c r="BF181"/>
  <c r="BF180" i="192"/>
  <c r="BA181"/>
  <c r="BF181" i="191"/>
  <c r="BA182"/>
  <c r="BF180" i="190"/>
  <c r="BA181"/>
  <c r="BF181" i="189"/>
  <c r="BA182"/>
  <c r="BA181" i="187"/>
  <c r="BF180"/>
  <c r="BF180" i="185"/>
  <c r="BA181"/>
  <c r="BA182" i="188"/>
  <c r="BF181"/>
  <c r="BA182" i="186"/>
  <c r="BF181"/>
  <c r="BA183" i="193" l="1"/>
  <c r="BF182"/>
  <c r="BA182" i="192"/>
  <c r="BF181"/>
  <c r="BF182" i="191"/>
  <c r="BA183"/>
  <c r="BA182" i="190"/>
  <c r="BF181"/>
  <c r="BF182" i="189"/>
  <c r="BA183"/>
  <c r="BA182" i="187"/>
  <c r="BF181"/>
  <c r="BF181" i="185"/>
  <c r="BA182"/>
  <c r="BA183" i="188"/>
  <c r="BF182"/>
  <c r="BA183" i="186"/>
  <c r="BF182"/>
  <c r="BA184" i="193" l="1"/>
  <c r="BF183"/>
  <c r="BF182" i="192"/>
  <c r="BA183"/>
  <c r="BF183" i="191"/>
  <c r="BA184"/>
  <c r="BA183" i="190"/>
  <c r="BF182"/>
  <c r="BF183" i="189"/>
  <c r="BA184"/>
  <c r="BA183" i="187"/>
  <c r="BF182"/>
  <c r="BF182" i="185"/>
  <c r="BA183"/>
  <c r="BA184" i="188"/>
  <c r="BF183"/>
  <c r="BA184" i="186"/>
  <c r="BF183"/>
  <c r="BA185" i="193" l="1"/>
  <c r="BF184"/>
  <c r="BF183" i="192"/>
  <c r="BA184"/>
  <c r="BF184" i="191"/>
  <c r="BA185"/>
  <c r="BA184" i="190"/>
  <c r="BF183"/>
  <c r="BF184" i="189"/>
  <c r="BA185"/>
  <c r="BA184" i="187"/>
  <c r="BF183"/>
  <c r="BA184" i="185"/>
  <c r="BF183"/>
  <c r="BA185" i="188"/>
  <c r="BF184"/>
  <c r="BF184" i="186"/>
  <c r="BA185"/>
  <c r="BF185" i="193" l="1"/>
  <c r="BA186"/>
  <c r="BA185" i="192"/>
  <c r="BF184"/>
  <c r="BA186" i="191"/>
  <c r="BF185"/>
  <c r="BA185" i="190"/>
  <c r="BF184"/>
  <c r="BA186" i="189"/>
  <c r="BF185"/>
  <c r="BF184" i="187"/>
  <c r="BA185"/>
  <c r="BF184" i="185"/>
  <c r="BA185"/>
  <c r="BA186" i="188"/>
  <c r="BF185"/>
  <c r="BF185" i="186"/>
  <c r="BA186"/>
  <c r="BF186" i="193" l="1"/>
  <c r="BA187"/>
  <c r="BF185" i="192"/>
  <c r="BA186"/>
  <c r="BA187" i="191"/>
  <c r="BF186"/>
  <c r="BF185" i="190"/>
  <c r="BA186"/>
  <c r="BA187" i="189"/>
  <c r="BF186"/>
  <c r="BA186" i="187"/>
  <c r="BF185"/>
  <c r="BA186" i="185"/>
  <c r="BF185"/>
  <c r="BA187" i="188"/>
  <c r="BF186"/>
  <c r="BA187" i="186"/>
  <c r="BF186"/>
  <c r="BF187" i="193" l="1"/>
  <c r="BA188"/>
  <c r="BF188" s="1"/>
  <c r="BF186" i="192"/>
  <c r="BA187"/>
  <c r="BF187" i="191"/>
  <c r="BA188"/>
  <c r="BF188" s="1"/>
  <c r="BA187" i="190"/>
  <c r="BF186"/>
  <c r="BA188" i="189"/>
  <c r="BF188" s="1"/>
  <c r="BF187"/>
  <c r="BA187" i="187"/>
  <c r="BF186"/>
  <c r="BF186" i="185"/>
  <c r="BA187"/>
  <c r="BA188" i="188"/>
  <c r="BF188" s="1"/>
  <c r="BF187"/>
  <c r="BA188" i="186"/>
  <c r="BF188" s="1"/>
  <c r="BF187"/>
  <c r="BF187" i="192" l="1"/>
  <c r="BA188"/>
  <c r="BF188" s="1"/>
  <c r="BA188" i="190"/>
  <c r="BF188" s="1"/>
  <c r="BF187"/>
  <c r="BA188" i="187"/>
  <c r="BF188" s="1"/>
  <c r="BF187"/>
  <c r="BA188" i="185"/>
  <c r="BF188" s="1"/>
  <c r="BF187"/>
  <c r="H47" i="127" l="1"/>
  <c r="H48" l="1"/>
  <c r="H49" l="1"/>
  <c r="H50" l="1"/>
  <c r="H51" l="1"/>
  <c r="H52" l="1"/>
  <c r="H53" l="1"/>
  <c r="H54" l="1"/>
  <c r="H55" l="1"/>
  <c r="H56" l="1"/>
  <c r="AC18" i="1" l="1"/>
  <c r="AD18" s="1"/>
  <c r="AC45"/>
  <c r="AD45" s="1"/>
  <c r="A10" i="2"/>
  <c r="L19"/>
  <c r="Z2" i="159"/>
  <c r="E7" s="1"/>
  <c r="B5" i="68" s="1"/>
  <c r="H7" i="159"/>
  <c r="B8" i="68" s="1"/>
  <c r="C8" s="1"/>
  <c r="E8" i="159"/>
  <c r="B12" i="68" s="1"/>
  <c r="C12" s="1"/>
  <c r="I8" i="159"/>
  <c r="B16" i="68" s="1"/>
  <c r="C16" s="1"/>
  <c r="F9" i="159"/>
  <c r="B20" i="68" s="1"/>
  <c r="C20" s="1"/>
  <c r="J9" i="159"/>
  <c r="B24" i="68" s="1"/>
  <c r="C24" s="1"/>
  <c r="G10" i="159"/>
  <c r="B28" i="68" s="1"/>
  <c r="C28" s="1"/>
  <c r="D11" i="159"/>
  <c r="B32" i="68" s="1"/>
  <c r="C32" s="1"/>
  <c r="F11" i="159"/>
  <c r="B34" i="68" s="1"/>
  <c r="C34" s="1"/>
  <c r="H11" i="159"/>
  <c r="B36" i="68" s="1"/>
  <c r="C36" s="1"/>
  <c r="J11" i="159"/>
  <c r="B38" i="68" s="1"/>
  <c r="C38" s="1"/>
  <c r="E12" i="159"/>
  <c r="B40" i="68" s="1"/>
  <c r="C40" s="1"/>
  <c r="G12" i="159"/>
  <c r="B42" i="68" s="1"/>
  <c r="C42" s="1"/>
  <c r="I12" i="159"/>
  <c r="B44" i="68" s="1"/>
  <c r="C44" s="1"/>
  <c r="F16" i="159"/>
  <c r="N6" i="68" s="1"/>
  <c r="O6" s="1"/>
  <c r="H16" i="159"/>
  <c r="N8" i="68" s="1"/>
  <c r="O8" s="1"/>
  <c r="J16" i="159"/>
  <c r="N10" i="68" s="1"/>
  <c r="O10" s="1"/>
  <c r="E17" i="159"/>
  <c r="N12" i="68" s="1"/>
  <c r="O12" s="1"/>
  <c r="G17" i="159"/>
  <c r="N14" i="68" s="1"/>
  <c r="O14" s="1"/>
  <c r="I17" i="159"/>
  <c r="N16" i="68" s="1"/>
  <c r="O16" s="1"/>
  <c r="D18" i="159"/>
  <c r="N18" i="68" s="1"/>
  <c r="O18" s="1"/>
  <c r="F18" i="159"/>
  <c r="N20" i="68" s="1"/>
  <c r="O20" s="1"/>
  <c r="H18" i="159"/>
  <c r="N22" i="68" s="1"/>
  <c r="O22" s="1"/>
  <c r="J18" i="159"/>
  <c r="N24" i="68" s="1"/>
  <c r="O24" s="1"/>
  <c r="E19" i="159"/>
  <c r="N26" i="68" s="1"/>
  <c r="O26" s="1"/>
  <c r="G19" i="159"/>
  <c r="N28" i="68" s="1"/>
  <c r="O28" s="1"/>
  <c r="I19" i="159"/>
  <c r="N30" i="68" s="1"/>
  <c r="O30" s="1"/>
  <c r="D20" i="159"/>
  <c r="N32" i="68" s="1"/>
  <c r="O32" s="1"/>
  <c r="F20" i="159"/>
  <c r="N34" i="68" s="1"/>
  <c r="O34" s="1"/>
  <c r="H20" i="159"/>
  <c r="N36" i="68" s="1"/>
  <c r="O36" s="1"/>
  <c r="J20" i="159"/>
  <c r="N38" i="68" s="1"/>
  <c r="O38" s="1"/>
  <c r="E21" i="159"/>
  <c r="N40" i="68" s="1"/>
  <c r="O40" s="1"/>
  <c r="G21" i="159"/>
  <c r="N42" i="68" s="1"/>
  <c r="O42" s="1"/>
  <c r="I21" i="159"/>
  <c r="N44" i="68" s="1"/>
  <c r="O44" s="1"/>
  <c r="AD7" i="159"/>
  <c r="K6" i="68" s="1"/>
  <c r="L6" s="1"/>
  <c r="AF7" i="159"/>
  <c r="K8" i="68" s="1"/>
  <c r="L8" s="1"/>
  <c r="AH7" i="159"/>
  <c r="K10" i="68" s="1"/>
  <c r="L10" s="1"/>
  <c r="AC8" i="159"/>
  <c r="K12" i="68" s="1"/>
  <c r="L12" s="1"/>
  <c r="AE8" i="159"/>
  <c r="K14" i="68" s="1"/>
  <c r="L14" s="1"/>
  <c r="AG8" i="159"/>
  <c r="K16" i="68" s="1"/>
  <c r="L16" s="1"/>
  <c r="AB9" i="159"/>
  <c r="K18" i="68" s="1"/>
  <c r="L18" s="1"/>
  <c r="AD9" i="159"/>
  <c r="K20" i="68" s="1"/>
  <c r="L20" s="1"/>
  <c r="AF9" i="159"/>
  <c r="K22" i="68" s="1"/>
  <c r="L22" s="1"/>
  <c r="AH9" i="159"/>
  <c r="K24" i="68" s="1"/>
  <c r="L24" s="1"/>
  <c r="AC10" i="159"/>
  <c r="K26" i="68" s="1"/>
  <c r="L26" s="1"/>
  <c r="AE10" i="159"/>
  <c r="K28" i="68" s="1"/>
  <c r="L28" s="1"/>
  <c r="AG10" i="159"/>
  <c r="K30" i="68" s="1"/>
  <c r="L30" s="1"/>
  <c r="AB11" i="159"/>
  <c r="K32" i="68" s="1"/>
  <c r="L32" s="1"/>
  <c r="AD11" i="159"/>
  <c r="K34" i="68" s="1"/>
  <c r="L34" s="1"/>
  <c r="AF11" i="159"/>
  <c r="K36" i="68" s="1"/>
  <c r="L36" s="1"/>
  <c r="AH11" i="159"/>
  <c r="K38" i="68" s="1"/>
  <c r="L38" s="1"/>
  <c r="N7" i="159"/>
  <c r="E6" i="68" s="1"/>
  <c r="F6" s="1"/>
  <c r="P7" i="159"/>
  <c r="E8" i="68" s="1"/>
  <c r="F8" s="1"/>
  <c r="R7" i="159"/>
  <c r="E10" i="68" s="1"/>
  <c r="F10" s="1"/>
  <c r="M8" i="159"/>
  <c r="E12" i="68" s="1"/>
  <c r="F12" s="1"/>
  <c r="O8" i="159"/>
  <c r="E14" i="68" s="1"/>
  <c r="F14" s="1"/>
  <c r="Q8" i="159"/>
  <c r="E16" i="68" s="1"/>
  <c r="F16" s="1"/>
  <c r="L9" i="159"/>
  <c r="E18" i="68" s="1"/>
  <c r="F18" s="1"/>
  <c r="N9" i="159"/>
  <c r="E20" i="68" s="1"/>
  <c r="F20" s="1"/>
  <c r="P9" i="159"/>
  <c r="E22" i="68" s="1"/>
  <c r="F22" s="1"/>
  <c r="R9" i="159"/>
  <c r="E24" i="68" s="1"/>
  <c r="F24" s="1"/>
  <c r="M10" i="159"/>
  <c r="E26" i="68" s="1"/>
  <c r="F26" s="1"/>
  <c r="O10" i="159"/>
  <c r="E28" i="68" s="1"/>
  <c r="F28" s="1"/>
  <c r="Q10" i="159"/>
  <c r="E30" i="68" s="1"/>
  <c r="F30" s="1"/>
  <c r="L11" i="159"/>
  <c r="E32" i="68" s="1"/>
  <c r="F32" s="1"/>
  <c r="N11" i="159"/>
  <c r="E34" i="68" s="1"/>
  <c r="F34" s="1"/>
  <c r="P11" i="159"/>
  <c r="E36" i="68" s="1"/>
  <c r="F36" s="1"/>
  <c r="R11" i="159"/>
  <c r="E38" i="68" s="1"/>
  <c r="F38" s="1"/>
  <c r="N16" i="159"/>
  <c r="Q6" i="68" s="1"/>
  <c r="R6" s="1"/>
  <c r="P16" i="159"/>
  <c r="Q8" i="68" s="1"/>
  <c r="R8" s="1"/>
  <c r="R16" i="159"/>
  <c r="Q10" i="68" s="1"/>
  <c r="R10" s="1"/>
  <c r="M17" i="159"/>
  <c r="Q12" i="68" s="1"/>
  <c r="R12" s="1"/>
  <c r="O17" i="159"/>
  <c r="Q14" i="68" s="1"/>
  <c r="R14" s="1"/>
  <c r="Q17" i="159"/>
  <c r="Q16" i="68" s="1"/>
  <c r="R16" s="1"/>
  <c r="L18" i="159"/>
  <c r="Q18" i="68" s="1"/>
  <c r="R18" s="1"/>
  <c r="N18" i="159"/>
  <c r="Q20" i="68" s="1"/>
  <c r="R20" s="1"/>
  <c r="P18" i="159"/>
  <c r="Q22" i="68" s="1"/>
  <c r="R22" s="1"/>
  <c r="R18" i="159"/>
  <c r="Q24" i="68" s="1"/>
  <c r="R24" s="1"/>
  <c r="M19" i="159"/>
  <c r="Q26" i="68" s="1"/>
  <c r="R26" s="1"/>
  <c r="O19" i="159"/>
  <c r="Q28" i="68" s="1"/>
  <c r="R28" s="1"/>
  <c r="Q19" i="159"/>
  <c r="Q30" i="68" s="1"/>
  <c r="R30" s="1"/>
  <c r="L20" i="159"/>
  <c r="Q32" i="68" s="1"/>
  <c r="R32" s="1"/>
  <c r="N20" i="159"/>
  <c r="Q34" i="68" s="1"/>
  <c r="R34" s="1"/>
  <c r="P20" i="159"/>
  <c r="Q36" i="68" s="1"/>
  <c r="R36" s="1"/>
  <c r="R20" i="159"/>
  <c r="Q38" i="68" s="1"/>
  <c r="R38" s="1"/>
  <c r="M21" i="159"/>
  <c r="Q40" i="68" s="1"/>
  <c r="R40" s="1"/>
  <c r="O21" i="159"/>
  <c r="Q42" i="68" s="1"/>
  <c r="R42" s="1"/>
  <c r="Q21" i="159"/>
  <c r="Q44" i="68" s="1"/>
  <c r="R44" s="1"/>
  <c r="K53"/>
  <c r="K54"/>
  <c r="L54" s="1"/>
  <c r="K55"/>
  <c r="L55" s="1"/>
  <c r="K56"/>
  <c r="L56" s="1"/>
  <c r="K57"/>
  <c r="L57" s="1"/>
  <c r="K58"/>
  <c r="L58" s="1"/>
  <c r="K59"/>
  <c r="L59" s="1"/>
  <c r="K60"/>
  <c r="L60" s="1"/>
  <c r="K61"/>
  <c r="L61" s="1"/>
  <c r="K62"/>
  <c r="L62" s="1"/>
  <c r="K63"/>
  <c r="L63" s="1"/>
  <c r="K64"/>
  <c r="L64" s="1"/>
  <c r="K65"/>
  <c r="L65" s="1"/>
  <c r="K66"/>
  <c r="L66" s="1"/>
  <c r="K67"/>
  <c r="L67" s="1"/>
  <c r="K68"/>
  <c r="L68" s="1"/>
  <c r="K69"/>
  <c r="L69" s="1"/>
  <c r="K70"/>
  <c r="L70" s="1"/>
  <c r="K71"/>
  <c r="L71" s="1"/>
  <c r="K72"/>
  <c r="L72" s="1"/>
  <c r="K73"/>
  <c r="L73" s="1"/>
  <c r="K74"/>
  <c r="L74" s="1"/>
  <c r="K75"/>
  <c r="L75" s="1"/>
  <c r="K76"/>
  <c r="L76" s="1"/>
  <c r="K77"/>
  <c r="L77" s="1"/>
  <c r="K78"/>
  <c r="L78" s="1"/>
  <c r="K79"/>
  <c r="L79" s="1"/>
  <c r="K80"/>
  <c r="L80" s="1"/>
  <c r="K81"/>
  <c r="L81" s="1"/>
  <c r="K82"/>
  <c r="L82" s="1"/>
  <c r="K83"/>
  <c r="L83" s="1"/>
  <c r="K84"/>
  <c r="L84" s="1"/>
  <c r="K85"/>
  <c r="L85" s="1"/>
  <c r="K86"/>
  <c r="L86" s="1"/>
  <c r="K87"/>
  <c r="L87" s="1"/>
  <c r="K88"/>
  <c r="L88" s="1"/>
  <c r="K89"/>
  <c r="L89" s="1"/>
  <c r="K90"/>
  <c r="L90" s="1"/>
  <c r="K91"/>
  <c r="L91" s="1"/>
  <c r="K92"/>
  <c r="L92" s="1"/>
  <c r="K93"/>
  <c r="L93" s="1"/>
  <c r="B53"/>
  <c r="B54"/>
  <c r="C54" s="1"/>
  <c r="B55"/>
  <c r="C55" s="1"/>
  <c r="B56"/>
  <c r="C56" s="1"/>
  <c r="B57"/>
  <c r="C57" s="1"/>
  <c r="B58"/>
  <c r="C58" s="1"/>
  <c r="B59"/>
  <c r="C59" s="1"/>
  <c r="B60"/>
  <c r="C60" s="1"/>
  <c r="B61"/>
  <c r="C61" s="1"/>
  <c r="B62"/>
  <c r="C62" s="1"/>
  <c r="B63"/>
  <c r="C63" s="1"/>
  <c r="B64"/>
  <c r="C64" s="1"/>
  <c r="B65"/>
  <c r="C65" s="1"/>
  <c r="B66"/>
  <c r="C66" s="1"/>
  <c r="B67"/>
  <c r="C67" s="1"/>
  <c r="B68"/>
  <c r="C68" s="1"/>
  <c r="B69"/>
  <c r="C69" s="1"/>
  <c r="B70"/>
  <c r="C70" s="1"/>
  <c r="B71"/>
  <c r="C71" s="1"/>
  <c r="B72"/>
  <c r="C72" s="1"/>
  <c r="B73"/>
  <c r="C73" s="1"/>
  <c r="B74"/>
  <c r="C74" s="1"/>
  <c r="B75"/>
  <c r="C75" s="1"/>
  <c r="B76"/>
  <c r="C76" s="1"/>
  <c r="B77"/>
  <c r="C77" s="1"/>
  <c r="B78"/>
  <c r="C78" s="1"/>
  <c r="B79"/>
  <c r="C79" s="1"/>
  <c r="B80"/>
  <c r="C80" s="1"/>
  <c r="B81"/>
  <c r="C81" s="1"/>
  <c r="B82"/>
  <c r="C82" s="1"/>
  <c r="B83"/>
  <c r="C83" s="1"/>
  <c r="B84"/>
  <c r="C84" s="1"/>
  <c r="B85"/>
  <c r="C85" s="1"/>
  <c r="B86"/>
  <c r="C86" s="1"/>
  <c r="B87"/>
  <c r="C87" s="1"/>
  <c r="B88"/>
  <c r="C88" s="1"/>
  <c r="B89"/>
  <c r="C89" s="1"/>
  <c r="B90"/>
  <c r="C90" s="1"/>
  <c r="B91"/>
  <c r="C91" s="1"/>
  <c r="B92"/>
  <c r="C92" s="1"/>
  <c r="B93"/>
  <c r="C93" s="1"/>
  <c r="H53"/>
  <c r="H54"/>
  <c r="I54" s="1"/>
  <c r="H55"/>
  <c r="I55" s="1"/>
  <c r="H56"/>
  <c r="I56" s="1"/>
  <c r="H57"/>
  <c r="I57" s="1"/>
  <c r="H58"/>
  <c r="I58" s="1"/>
  <c r="H59"/>
  <c r="I59" s="1"/>
  <c r="H60"/>
  <c r="I60" s="1"/>
  <c r="H61"/>
  <c r="I61" s="1"/>
  <c r="H62"/>
  <c r="I62" s="1"/>
  <c r="H63"/>
  <c r="I63" s="1"/>
  <c r="H64"/>
  <c r="I64" s="1"/>
  <c r="H65"/>
  <c r="I65" s="1"/>
  <c r="H66"/>
  <c r="I66" s="1"/>
  <c r="H67"/>
  <c r="I67" s="1"/>
  <c r="H68"/>
  <c r="I68" s="1"/>
  <c r="H69"/>
  <c r="I69" s="1"/>
  <c r="H70"/>
  <c r="I70" s="1"/>
  <c r="H71"/>
  <c r="I71" s="1"/>
  <c r="H72"/>
  <c r="I72" s="1"/>
  <c r="H73"/>
  <c r="I73" s="1"/>
  <c r="H74"/>
  <c r="I74" s="1"/>
  <c r="H75"/>
  <c r="I75" s="1"/>
  <c r="H76"/>
  <c r="I76" s="1"/>
  <c r="H77"/>
  <c r="I77" s="1"/>
  <c r="H78"/>
  <c r="I78" s="1"/>
  <c r="H79"/>
  <c r="I79" s="1"/>
  <c r="H80"/>
  <c r="I80" s="1"/>
  <c r="H81"/>
  <c r="I81" s="1"/>
  <c r="H82"/>
  <c r="I82" s="1"/>
  <c r="H83"/>
  <c r="I83" s="1"/>
  <c r="H84"/>
  <c r="I84" s="1"/>
  <c r="H85"/>
  <c r="I85" s="1"/>
  <c r="H86"/>
  <c r="I86" s="1"/>
  <c r="H87"/>
  <c r="I87" s="1"/>
  <c r="H88"/>
  <c r="I88" s="1"/>
  <c r="H89"/>
  <c r="I89" s="1"/>
  <c r="H90"/>
  <c r="I90" s="1"/>
  <c r="H91"/>
  <c r="I91" s="1"/>
  <c r="H92"/>
  <c r="I92" s="1"/>
  <c r="H93"/>
  <c r="I93" s="1"/>
  <c r="U7" i="159"/>
  <c r="H5" i="68" s="1"/>
  <c r="V7" i="159"/>
  <c r="H6" i="68" s="1"/>
  <c r="I6" s="1"/>
  <c r="W7" i="159"/>
  <c r="H7" i="68" s="1"/>
  <c r="I7" s="1"/>
  <c r="X7" i="159"/>
  <c r="H8" i="68" s="1"/>
  <c r="I8" s="1"/>
  <c r="Y7" i="159"/>
  <c r="H9" i="68" s="1"/>
  <c r="I9" s="1"/>
  <c r="Z7" i="159"/>
  <c r="H10" i="68" s="1"/>
  <c r="I10" s="1"/>
  <c r="T8" i="159"/>
  <c r="H11" i="68" s="1"/>
  <c r="I11" s="1"/>
  <c r="U8" i="159"/>
  <c r="H12" i="68" s="1"/>
  <c r="I12" s="1"/>
  <c r="V8" i="159"/>
  <c r="H13" i="68" s="1"/>
  <c r="I13" s="1"/>
  <c r="W8" i="159"/>
  <c r="H14" i="68" s="1"/>
  <c r="I14" s="1"/>
  <c r="X8" i="159"/>
  <c r="H15" i="68" s="1"/>
  <c r="I15" s="1"/>
  <c r="Y8" i="159"/>
  <c r="H16" i="68" s="1"/>
  <c r="I16" s="1"/>
  <c r="Z8" i="159"/>
  <c r="H17" i="68" s="1"/>
  <c r="I17" s="1"/>
  <c r="T9" i="159"/>
  <c r="H18" i="68" s="1"/>
  <c r="I18" s="1"/>
  <c r="U9" i="159"/>
  <c r="H19" i="68" s="1"/>
  <c r="I19" s="1"/>
  <c r="V9" i="159"/>
  <c r="H20" i="68" s="1"/>
  <c r="I20" s="1"/>
  <c r="W9" i="159"/>
  <c r="H21" i="68" s="1"/>
  <c r="I21" s="1"/>
  <c r="X9" i="159"/>
  <c r="H22" i="68" s="1"/>
  <c r="I22" s="1"/>
  <c r="Y9" i="159"/>
  <c r="H23" i="68" s="1"/>
  <c r="I23" s="1"/>
  <c r="Z9" i="159"/>
  <c r="H24" i="68" s="1"/>
  <c r="I24" s="1"/>
  <c r="T10" i="159"/>
  <c r="H25" i="68" s="1"/>
  <c r="I25" s="1"/>
  <c r="U10" i="159"/>
  <c r="H26" i="68" s="1"/>
  <c r="I26" s="1"/>
  <c r="V10" i="159"/>
  <c r="H27" i="68" s="1"/>
  <c r="I27" s="1"/>
  <c r="W10" i="159"/>
  <c r="H28" i="68" s="1"/>
  <c r="I28" s="1"/>
  <c r="X10" i="159"/>
  <c r="H29" i="68" s="1"/>
  <c r="I29" s="1"/>
  <c r="Y10" i="159"/>
  <c r="H30" i="68" s="1"/>
  <c r="I30" s="1"/>
  <c r="Z10" i="159"/>
  <c r="H31" i="68" s="1"/>
  <c r="I31" s="1"/>
  <c r="T11" i="159"/>
  <c r="H32" i="68" s="1"/>
  <c r="I32" s="1"/>
  <c r="U11" i="159"/>
  <c r="H33" i="68" s="1"/>
  <c r="I33" s="1"/>
  <c r="V11" i="159"/>
  <c r="H34" i="68" s="1"/>
  <c r="I34" s="1"/>
  <c r="W11" i="159"/>
  <c r="H35" i="68" s="1"/>
  <c r="I35" s="1"/>
  <c r="X11" i="159"/>
  <c r="H36" i="68" s="1"/>
  <c r="I36" s="1"/>
  <c r="Y11" i="159"/>
  <c r="H37" i="68" s="1"/>
  <c r="I37" s="1"/>
  <c r="Z11" i="159"/>
  <c r="H38" i="68" s="1"/>
  <c r="I38" s="1"/>
  <c r="E53"/>
  <c r="F53" s="1"/>
  <c r="E54"/>
  <c r="F54" s="1"/>
  <c r="E55"/>
  <c r="F55" s="1"/>
  <c r="E56"/>
  <c r="F56" s="1"/>
  <c r="E57"/>
  <c r="F57" s="1"/>
  <c r="E58"/>
  <c r="F58" s="1"/>
  <c r="E59"/>
  <c r="F59" s="1"/>
  <c r="E60"/>
  <c r="F60" s="1"/>
  <c r="E61"/>
  <c r="F61" s="1"/>
  <c r="E62"/>
  <c r="F62" s="1"/>
  <c r="E63"/>
  <c r="F63" s="1"/>
  <c r="E64"/>
  <c r="F64" s="1"/>
  <c r="E65"/>
  <c r="F65" s="1"/>
  <c r="E66"/>
  <c r="F66" s="1"/>
  <c r="E67"/>
  <c r="F67" s="1"/>
  <c r="E68"/>
  <c r="F68" s="1"/>
  <c r="E69"/>
  <c r="F69" s="1"/>
  <c r="E70"/>
  <c r="F70" s="1"/>
  <c r="E71"/>
  <c r="F71" s="1"/>
  <c r="E72"/>
  <c r="F72" s="1"/>
  <c r="E73"/>
  <c r="F73" s="1"/>
  <c r="E74"/>
  <c r="F74" s="1"/>
  <c r="E75"/>
  <c r="F75" s="1"/>
  <c r="E76"/>
  <c r="F76" s="1"/>
  <c r="E77"/>
  <c r="F77" s="1"/>
  <c r="E78"/>
  <c r="F78" s="1"/>
  <c r="E79"/>
  <c r="F79" s="1"/>
  <c r="E80"/>
  <c r="F80" s="1"/>
  <c r="E81"/>
  <c r="F81" s="1"/>
  <c r="E82"/>
  <c r="F82" s="1"/>
  <c r="E83"/>
  <c r="F83" s="1"/>
  <c r="E84"/>
  <c r="F84" s="1"/>
  <c r="E85"/>
  <c r="F85" s="1"/>
  <c r="E86"/>
  <c r="F86" s="1"/>
  <c r="E87"/>
  <c r="F87" s="1"/>
  <c r="E88"/>
  <c r="F88" s="1"/>
  <c r="E89"/>
  <c r="F89" s="1"/>
  <c r="E90"/>
  <c r="F90" s="1"/>
  <c r="E91"/>
  <c r="F91" s="1"/>
  <c r="E92"/>
  <c r="F92" s="1"/>
  <c r="E93"/>
  <c r="F93" s="1"/>
  <c r="J21" i="159"/>
  <c r="N45" i="68" s="1"/>
  <c r="O45" s="1"/>
  <c r="B42" i="75"/>
  <c r="B43"/>
  <c r="B45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V16" i="159"/>
  <c r="X16"/>
  <c r="Z16"/>
  <c r="AD16"/>
  <c r="AF16"/>
  <c r="AH16"/>
  <c r="U17"/>
  <c r="W17"/>
  <c r="Y17"/>
  <c r="AB17"/>
  <c r="AD17"/>
  <c r="AF17"/>
  <c r="AH17"/>
  <c r="U18"/>
  <c r="W18"/>
  <c r="Y18"/>
  <c r="AB18"/>
  <c r="AD18"/>
  <c r="AF18"/>
  <c r="AH18"/>
  <c r="U19"/>
  <c r="W19"/>
  <c r="Y19"/>
  <c r="AB19"/>
  <c r="AD19"/>
  <c r="AF19"/>
  <c r="AH19"/>
  <c r="U20"/>
  <c r="W20"/>
  <c r="Y20"/>
  <c r="AB20"/>
  <c r="AD20"/>
  <c r="AF20"/>
  <c r="AH20"/>
  <c r="U16"/>
  <c r="W16"/>
  <c r="Y16"/>
  <c r="AC16"/>
  <c r="AE16"/>
  <c r="AG16"/>
  <c r="T17"/>
  <c r="V17"/>
  <c r="X17"/>
  <c r="Z17"/>
  <c r="AC17"/>
  <c r="AE17"/>
  <c r="AG17"/>
  <c r="T18"/>
  <c r="V18"/>
  <c r="X18"/>
  <c r="Z18"/>
  <c r="AC18"/>
  <c r="AE18"/>
  <c r="AG18"/>
  <c r="T19"/>
  <c r="V19"/>
  <c r="X19"/>
  <c r="Z19"/>
  <c r="AC19"/>
  <c r="AE19"/>
  <c r="AG19"/>
  <c r="T20"/>
  <c r="V20"/>
  <c r="X20"/>
  <c r="Z20"/>
  <c r="AC20"/>
  <c r="AE20"/>
  <c r="AG20"/>
  <c r="AB21"/>
  <c r="AD21"/>
  <c r="AF21"/>
  <c r="AH21"/>
  <c r="F25"/>
  <c r="H25"/>
  <c r="J25"/>
  <c r="N25"/>
  <c r="P25"/>
  <c r="R25"/>
  <c r="V25"/>
  <c r="X25"/>
  <c r="Z25"/>
  <c r="AD25"/>
  <c r="AF25"/>
  <c r="AH25"/>
  <c r="E26"/>
  <c r="G26"/>
  <c r="I26"/>
  <c r="L26"/>
  <c r="N26"/>
  <c r="P26"/>
  <c r="R26"/>
  <c r="U26"/>
  <c r="W26"/>
  <c r="Y26"/>
  <c r="AB26"/>
  <c r="AD26"/>
  <c r="AF26"/>
  <c r="AH26"/>
  <c r="E27"/>
  <c r="G27"/>
  <c r="I27"/>
  <c r="L27"/>
  <c r="N27"/>
  <c r="P27"/>
  <c r="R27"/>
  <c r="U27"/>
  <c r="W27"/>
  <c r="Y27"/>
  <c r="AB27"/>
  <c r="AD27"/>
  <c r="AF27"/>
  <c r="AH27"/>
  <c r="E28"/>
  <c r="G28"/>
  <c r="I28"/>
  <c r="L28"/>
  <c r="N28"/>
  <c r="P28"/>
  <c r="R28"/>
  <c r="U28"/>
  <c r="W28"/>
  <c r="Y28"/>
  <c r="AB28"/>
  <c r="AD28"/>
  <c r="AF28"/>
  <c r="AH28"/>
  <c r="E29"/>
  <c r="G29"/>
  <c r="I29"/>
  <c r="L29"/>
  <c r="N29"/>
  <c r="P29"/>
  <c r="R29"/>
  <c r="U29"/>
  <c r="W29"/>
  <c r="Y29"/>
  <c r="AB29"/>
  <c r="AD29"/>
  <c r="AF29"/>
  <c r="AH29"/>
  <c r="E30"/>
  <c r="G30"/>
  <c r="I30"/>
  <c r="L30"/>
  <c r="N30"/>
  <c r="P30"/>
  <c r="R30"/>
  <c r="U30"/>
  <c r="W30"/>
  <c r="Y30"/>
  <c r="AB30"/>
  <c r="AD30"/>
  <c r="AF30"/>
  <c r="AH30"/>
  <c r="H1" i="68"/>
  <c r="T21" i="159"/>
  <c r="AC21"/>
  <c r="AE21"/>
  <c r="AG21"/>
  <c r="E25"/>
  <c r="G25"/>
  <c r="I25"/>
  <c r="M25"/>
  <c r="O25"/>
  <c r="Q25"/>
  <c r="U25"/>
  <c r="W25"/>
  <c r="Y25"/>
  <c r="AC25"/>
  <c r="AE25"/>
  <c r="AG25"/>
  <c r="D26"/>
  <c r="F26"/>
  <c r="H26"/>
  <c r="J26"/>
  <c r="M26"/>
  <c r="O26"/>
  <c r="Q26"/>
  <c r="T26"/>
  <c r="V26"/>
  <c r="X26"/>
  <c r="Z26"/>
  <c r="AC26"/>
  <c r="AE26"/>
  <c r="AG26"/>
  <c r="D27"/>
  <c r="F27"/>
  <c r="H27"/>
  <c r="J27"/>
  <c r="M27"/>
  <c r="O27"/>
  <c r="Q27"/>
  <c r="T27"/>
  <c r="V27"/>
  <c r="X27"/>
  <c r="Z27"/>
  <c r="AC27"/>
  <c r="AE27"/>
  <c r="AG27"/>
  <c r="D28"/>
  <c r="F28"/>
  <c r="H28"/>
  <c r="J28"/>
  <c r="M28"/>
  <c r="O28"/>
  <c r="Q28"/>
  <c r="T28"/>
  <c r="V28"/>
  <c r="X28"/>
  <c r="Z28"/>
  <c r="AC28"/>
  <c r="AE28"/>
  <c r="AG28"/>
  <c r="D29"/>
  <c r="F29"/>
  <c r="H29"/>
  <c r="J29"/>
  <c r="M29"/>
  <c r="O29"/>
  <c r="Q29"/>
  <c r="T29"/>
  <c r="V29"/>
  <c r="X29"/>
  <c r="Z29"/>
  <c r="AC29"/>
  <c r="AE29"/>
  <c r="AG29"/>
  <c r="D30"/>
  <c r="F30"/>
  <c r="H30"/>
  <c r="J30"/>
  <c r="M30"/>
  <c r="O30"/>
  <c r="Q30"/>
  <c r="T30"/>
  <c r="V30"/>
  <c r="X30"/>
  <c r="Z30"/>
  <c r="AC30"/>
  <c r="AE30"/>
  <c r="AG30"/>
  <c r="AG10" i="127"/>
  <c r="AF10"/>
  <c r="AG12"/>
  <c r="AF12"/>
  <c r="AG14"/>
  <c r="AF14"/>
  <c r="I10" i="159" l="1"/>
  <c r="B30" i="68" s="1"/>
  <c r="C30" s="1"/>
  <c r="E10" i="159"/>
  <c r="B26" i="68" s="1"/>
  <c r="C26" s="1"/>
  <c r="H9" i="159"/>
  <c r="B22" i="68" s="1"/>
  <c r="C22" s="1"/>
  <c r="D9" i="159"/>
  <c r="B18" i="68" s="1"/>
  <c r="C18" s="1"/>
  <c r="G8" i="159"/>
  <c r="B14" i="68" s="1"/>
  <c r="C14" s="1"/>
  <c r="J7" i="159"/>
  <c r="B10" i="68" s="1"/>
  <c r="C10" s="1"/>
  <c r="F7" i="159"/>
  <c r="B6" i="68" s="1"/>
  <c r="C6" s="1"/>
  <c r="AI8" i="1"/>
  <c r="AM10" s="1"/>
  <c r="AI10" s="1"/>
  <c r="R21" i="159"/>
  <c r="Q45" i="68" s="1"/>
  <c r="R45" s="1"/>
  <c r="P21" i="159"/>
  <c r="Q43" i="68" s="1"/>
  <c r="R43" s="1"/>
  <c r="N21" i="159"/>
  <c r="Q41" i="68" s="1"/>
  <c r="R41" s="1"/>
  <c r="L21" i="159"/>
  <c r="Q39" i="68" s="1"/>
  <c r="R39" s="1"/>
  <c r="Q20" i="159"/>
  <c r="Q37" i="68" s="1"/>
  <c r="R37" s="1"/>
  <c r="O20" i="159"/>
  <c r="Q35" i="68" s="1"/>
  <c r="R35" s="1"/>
  <c r="M20" i="159"/>
  <c r="Q33" i="68" s="1"/>
  <c r="R33" s="1"/>
  <c r="R19" i="159"/>
  <c r="Q31" i="68" s="1"/>
  <c r="R31" s="1"/>
  <c r="P19" i="159"/>
  <c r="Q29" i="68" s="1"/>
  <c r="R29" s="1"/>
  <c r="N19" i="159"/>
  <c r="Q27" i="68" s="1"/>
  <c r="R27" s="1"/>
  <c r="L19" i="159"/>
  <c r="Q25" i="68" s="1"/>
  <c r="R25" s="1"/>
  <c r="Q18" i="159"/>
  <c r="Q23" i="68" s="1"/>
  <c r="R23" s="1"/>
  <c r="O18" i="159"/>
  <c r="Q21" i="68" s="1"/>
  <c r="R21" s="1"/>
  <c r="M18" i="159"/>
  <c r="Q19" i="68" s="1"/>
  <c r="R19" s="1"/>
  <c r="R17" i="159"/>
  <c r="Q17" i="68" s="1"/>
  <c r="R17" s="1"/>
  <c r="P17" i="159"/>
  <c r="Q15" i="68" s="1"/>
  <c r="R15" s="1"/>
  <c r="N17" i="159"/>
  <c r="Q13" i="68" s="1"/>
  <c r="R13" s="1"/>
  <c r="L17" i="159"/>
  <c r="Q11" i="68" s="1"/>
  <c r="R11" s="1"/>
  <c r="Q16" i="159"/>
  <c r="Q9" i="68" s="1"/>
  <c r="R9" s="1"/>
  <c r="O16" i="159"/>
  <c r="Q7" i="68" s="1"/>
  <c r="R7" s="1"/>
  <c r="M16" i="159"/>
  <c r="Q5" i="68" s="1"/>
  <c r="Q11" i="159"/>
  <c r="E37" i="68" s="1"/>
  <c r="F37" s="1"/>
  <c r="O11" i="159"/>
  <c r="E35" i="68" s="1"/>
  <c r="F35" s="1"/>
  <c r="M11" i="159"/>
  <c r="E33" i="68" s="1"/>
  <c r="F33" s="1"/>
  <c r="R10" i="159"/>
  <c r="E31" i="68" s="1"/>
  <c r="F31" s="1"/>
  <c r="P10" i="159"/>
  <c r="E29" i="68" s="1"/>
  <c r="F29" s="1"/>
  <c r="N10" i="159"/>
  <c r="E27" i="68" s="1"/>
  <c r="F27" s="1"/>
  <c r="L10" i="159"/>
  <c r="E25" i="68" s="1"/>
  <c r="F25" s="1"/>
  <c r="Q9" i="159"/>
  <c r="E23" i="68" s="1"/>
  <c r="F23" s="1"/>
  <c r="O9" i="159"/>
  <c r="E21" i="68" s="1"/>
  <c r="F21" s="1"/>
  <c r="M9" i="159"/>
  <c r="E19" i="68" s="1"/>
  <c r="F19" s="1"/>
  <c r="R8" i="159"/>
  <c r="E17" i="68" s="1"/>
  <c r="F17" s="1"/>
  <c r="P8" i="159"/>
  <c r="E15" i="68" s="1"/>
  <c r="F15" s="1"/>
  <c r="N8" i="159"/>
  <c r="E13" i="68" s="1"/>
  <c r="F13" s="1"/>
  <c r="L8" i="159"/>
  <c r="E11" i="68" s="1"/>
  <c r="F11" s="1"/>
  <c r="Q7" i="159"/>
  <c r="E9" i="68" s="1"/>
  <c r="F9" s="1"/>
  <c r="O7" i="159"/>
  <c r="E7" i="68" s="1"/>
  <c r="F7" s="1"/>
  <c r="M7" i="159"/>
  <c r="E5" i="68" s="1"/>
  <c r="AG11" i="159"/>
  <c r="K37" i="68" s="1"/>
  <c r="L37" s="1"/>
  <c r="AE11" i="159"/>
  <c r="K35" i="68" s="1"/>
  <c r="L35" s="1"/>
  <c r="AC11" i="159"/>
  <c r="K33" i="68" s="1"/>
  <c r="L33" s="1"/>
  <c r="AH10" i="159"/>
  <c r="K31" i="68" s="1"/>
  <c r="L31" s="1"/>
  <c r="AF10" i="159"/>
  <c r="K29" i="68" s="1"/>
  <c r="L29" s="1"/>
  <c r="AD10" i="159"/>
  <c r="K27" i="68" s="1"/>
  <c r="L27" s="1"/>
  <c r="AB10" i="159"/>
  <c r="K25" i="68" s="1"/>
  <c r="L25" s="1"/>
  <c r="AG9" i="159"/>
  <c r="K23" i="68" s="1"/>
  <c r="L23" s="1"/>
  <c r="AE9" i="159"/>
  <c r="K21" i="68" s="1"/>
  <c r="L21" s="1"/>
  <c r="AC9" i="159"/>
  <c r="K19" i="68" s="1"/>
  <c r="L19" s="1"/>
  <c r="AH8" i="159"/>
  <c r="K17" i="68" s="1"/>
  <c r="L17" s="1"/>
  <c r="AF8" i="159"/>
  <c r="K15" i="68" s="1"/>
  <c r="L15" s="1"/>
  <c r="AD8" i="159"/>
  <c r="K13" i="68" s="1"/>
  <c r="L13" s="1"/>
  <c r="AB8" i="159"/>
  <c r="K11" i="68" s="1"/>
  <c r="L11" s="1"/>
  <c r="AG7" i="159"/>
  <c r="K9" i="68" s="1"/>
  <c r="L9" s="1"/>
  <c r="AE7" i="159"/>
  <c r="K7" i="68" s="1"/>
  <c r="L7" s="1"/>
  <c r="AC7" i="159"/>
  <c r="K5" i="68" s="1"/>
  <c r="H21" i="159"/>
  <c r="N43" i="68" s="1"/>
  <c r="O43" s="1"/>
  <c r="F21" i="159"/>
  <c r="N41" i="68" s="1"/>
  <c r="O41" s="1"/>
  <c r="D21" i="159"/>
  <c r="N39" i="68" s="1"/>
  <c r="O39" s="1"/>
  <c r="I20" i="159"/>
  <c r="N37" i="68" s="1"/>
  <c r="O37" s="1"/>
  <c r="G20" i="159"/>
  <c r="N35" i="68" s="1"/>
  <c r="O35" s="1"/>
  <c r="E20" i="159"/>
  <c r="N33" i="68" s="1"/>
  <c r="O33" s="1"/>
  <c r="J19" i="159"/>
  <c r="N31" i="68" s="1"/>
  <c r="O31" s="1"/>
  <c r="H19" i="159"/>
  <c r="N29" i="68" s="1"/>
  <c r="O29" s="1"/>
  <c r="F19" i="159"/>
  <c r="N27" i="68" s="1"/>
  <c r="O27" s="1"/>
  <c r="D19" i="159"/>
  <c r="N25" i="68" s="1"/>
  <c r="O25" s="1"/>
  <c r="I18" i="159"/>
  <c r="N23" i="68" s="1"/>
  <c r="O23" s="1"/>
  <c r="G18" i="159"/>
  <c r="N21" i="68" s="1"/>
  <c r="O21" s="1"/>
  <c r="E18" i="159"/>
  <c r="N19" i="68" s="1"/>
  <c r="O19" s="1"/>
  <c r="J17" i="159"/>
  <c r="N17" i="68" s="1"/>
  <c r="O17" s="1"/>
  <c r="H17" i="159"/>
  <c r="N15" i="68" s="1"/>
  <c r="O15" s="1"/>
  <c r="F17" i="159"/>
  <c r="N13" i="68" s="1"/>
  <c r="O13" s="1"/>
  <c r="D17" i="159"/>
  <c r="N11" i="68" s="1"/>
  <c r="O11" s="1"/>
  <c r="I16" i="159"/>
  <c r="N9" i="68" s="1"/>
  <c r="O9" s="1"/>
  <c r="G16" i="159"/>
  <c r="N7" i="68" s="1"/>
  <c r="O7" s="1"/>
  <c r="E16" i="159"/>
  <c r="N5" i="68" s="1"/>
  <c r="J12" i="159"/>
  <c r="B45" i="68" s="1"/>
  <c r="C45" s="1"/>
  <c r="H12" i="159"/>
  <c r="B43" i="68" s="1"/>
  <c r="C43" s="1"/>
  <c r="F12" i="159"/>
  <c r="B41" i="68" s="1"/>
  <c r="C41" s="1"/>
  <c r="D12" i="159"/>
  <c r="B39" i="68" s="1"/>
  <c r="C39" s="1"/>
  <c r="I11" i="159"/>
  <c r="B37" i="68" s="1"/>
  <c r="C37" s="1"/>
  <c r="G11" i="159"/>
  <c r="B35" i="68" s="1"/>
  <c r="C35" s="1"/>
  <c r="E11" i="159"/>
  <c r="B33" i="68" s="1"/>
  <c r="C33" s="1"/>
  <c r="J10" i="159"/>
  <c r="B31" i="68" s="1"/>
  <c r="C31" s="1"/>
  <c r="H10" i="159"/>
  <c r="B29" i="68" s="1"/>
  <c r="C29" s="1"/>
  <c r="F10" i="159"/>
  <c r="B27" i="68" s="1"/>
  <c r="C27" s="1"/>
  <c r="D10" i="159"/>
  <c r="B25" i="68" s="1"/>
  <c r="C25" s="1"/>
  <c r="I9" i="159"/>
  <c r="B23" i="68" s="1"/>
  <c r="C23" s="1"/>
  <c r="G9" i="159"/>
  <c r="B21" i="68" s="1"/>
  <c r="C21" s="1"/>
  <c r="E9" i="159"/>
  <c r="B19" i="68" s="1"/>
  <c r="C19" s="1"/>
  <c r="J8" i="159"/>
  <c r="B17" i="68" s="1"/>
  <c r="C17" s="1"/>
  <c r="H8" i="159"/>
  <c r="B15" i="68" s="1"/>
  <c r="C15" s="1"/>
  <c r="F8" i="159"/>
  <c r="B13" i="68" s="1"/>
  <c r="C13" s="1"/>
  <c r="D8" i="159"/>
  <c r="B11" i="68" s="1"/>
  <c r="C11" s="1"/>
  <c r="I7" i="159"/>
  <c r="B9" i="68" s="1"/>
  <c r="C9" s="1"/>
  <c r="G7" i="159"/>
  <c r="B7" i="68" s="1"/>
  <c r="C7" s="1"/>
  <c r="AE18" i="1"/>
  <c r="AE45"/>
  <c r="A37" i="2"/>
  <c r="C9"/>
  <c r="Z21" i="159"/>
  <c r="X21"/>
  <c r="V21"/>
  <c r="AH12"/>
  <c r="K45" i="68" s="1"/>
  <c r="L45" s="1"/>
  <c r="AF12" i="159"/>
  <c r="K43" i="68" s="1"/>
  <c r="L43" s="1"/>
  <c r="AD12" i="159"/>
  <c r="K41" i="68" s="1"/>
  <c r="L41" s="1"/>
  <c r="AB12" i="159"/>
  <c r="K39" i="68" s="1"/>
  <c r="L39" s="1"/>
  <c r="Q12" i="159"/>
  <c r="E44" i="68" s="1"/>
  <c r="F44" s="1"/>
  <c r="O12" i="159"/>
  <c r="E42" i="68" s="1"/>
  <c r="F42" s="1"/>
  <c r="M12" i="159"/>
  <c r="E40" i="68" s="1"/>
  <c r="F40" s="1"/>
  <c r="Z12" i="159"/>
  <c r="H45" i="68" s="1"/>
  <c r="I45" s="1"/>
  <c r="X12" i="159"/>
  <c r="H43" i="68" s="1"/>
  <c r="I43" s="1"/>
  <c r="V12" i="159"/>
  <c r="H41" i="68" s="1"/>
  <c r="T12" i="159"/>
  <c r="H39" i="68" s="1"/>
  <c r="I39" s="1"/>
  <c r="Y21" i="159"/>
  <c r="W21"/>
  <c r="U21"/>
  <c r="AG12"/>
  <c r="K44" i="68" s="1"/>
  <c r="L44" s="1"/>
  <c r="AE12" i="159"/>
  <c r="K42" i="68" s="1"/>
  <c r="L42" s="1"/>
  <c r="AC12" i="159"/>
  <c r="K40" i="68" s="1"/>
  <c r="L40" s="1"/>
  <c r="R12" i="159"/>
  <c r="E45" i="68" s="1"/>
  <c r="F45" s="1"/>
  <c r="P12" i="159"/>
  <c r="E43" i="68" s="1"/>
  <c r="F43" s="1"/>
  <c r="N12" i="159"/>
  <c r="E41" i="68" s="1"/>
  <c r="F41" s="1"/>
  <c r="L12" i="159"/>
  <c r="E39" i="68" s="1"/>
  <c r="F39" s="1"/>
  <c r="Y12" i="159"/>
  <c r="H44" i="68" s="1"/>
  <c r="I44" s="1"/>
  <c r="W12" i="159"/>
  <c r="H42" i="68" s="1"/>
  <c r="I42" s="1"/>
  <c r="U12" i="159"/>
  <c r="H40" i="68" s="1"/>
  <c r="I40" s="1"/>
  <c r="R5"/>
  <c r="AY7" i="193" s="1"/>
  <c r="AP5" s="1"/>
  <c r="BA7"/>
  <c r="O5" i="68"/>
  <c r="BA7" i="192"/>
  <c r="L5" i="68"/>
  <c r="I5"/>
  <c r="I41"/>
  <c r="F5"/>
  <c r="C5"/>
  <c r="BA7" i="188"/>
  <c r="L53" i="68"/>
  <c r="BA7" i="187"/>
  <c r="I53" i="68"/>
  <c r="BA7" i="186"/>
  <c r="C53" i="68"/>
  <c r="BA7" i="185"/>
  <c r="B44" i="75"/>
  <c r="B57" s="1"/>
  <c r="A57" s="1"/>
  <c r="BA7"/>
  <c r="L6" s="1"/>
  <c r="AY7"/>
  <c r="AP5" s="1"/>
  <c r="AM16" i="1"/>
  <c r="AM24"/>
  <c r="AM32"/>
  <c r="AM40"/>
  <c r="AM48"/>
  <c r="AM15"/>
  <c r="AM23"/>
  <c r="AM31"/>
  <c r="AM39"/>
  <c r="AM47"/>
  <c r="A11" i="2"/>
  <c r="AM43" i="1" l="1"/>
  <c r="AM35"/>
  <c r="AM27"/>
  <c r="AM19"/>
  <c r="AM11"/>
  <c r="AM44"/>
  <c r="AM36"/>
  <c r="AM28"/>
  <c r="AM20"/>
  <c r="AM12"/>
  <c r="AM55"/>
  <c r="AM51"/>
  <c r="BA7" i="191"/>
  <c r="AM49" i="1"/>
  <c r="AJ49" s="1"/>
  <c r="AM45"/>
  <c r="AM41"/>
  <c r="AJ41" s="1"/>
  <c r="AM37"/>
  <c r="AM33"/>
  <c r="AJ33" s="1"/>
  <c r="AM29"/>
  <c r="AM25"/>
  <c r="AJ25" s="1"/>
  <c r="AM21"/>
  <c r="AM17"/>
  <c r="AJ17" s="1"/>
  <c r="AM13"/>
  <c r="AJ10"/>
  <c r="AL10" s="1"/>
  <c r="AM46"/>
  <c r="AM42"/>
  <c r="AJ42" s="1"/>
  <c r="AM38"/>
  <c r="AM34"/>
  <c r="AJ34" s="1"/>
  <c r="AM30"/>
  <c r="AM26"/>
  <c r="AJ26" s="1"/>
  <c r="AM22"/>
  <c r="AM18"/>
  <c r="AJ18" s="1"/>
  <c r="AM14"/>
  <c r="AM57"/>
  <c r="AI57" s="1"/>
  <c r="AM53"/>
  <c r="AJ53" s="1"/>
  <c r="AM59"/>
  <c r="AI59" s="1"/>
  <c r="AM56"/>
  <c r="AJ56" s="1"/>
  <c r="AM54"/>
  <c r="AI54" s="1"/>
  <c r="AM52"/>
  <c r="AI52" s="1"/>
  <c r="AM50"/>
  <c r="AI50" s="1"/>
  <c r="AM58"/>
  <c r="AI58" s="1"/>
  <c r="B9" i="2"/>
  <c r="N9" s="1"/>
  <c r="B36" s="1"/>
  <c r="O9"/>
  <c r="C36" s="1"/>
  <c r="AI56" i="1"/>
  <c r="AJ54"/>
  <c r="AJ52"/>
  <c r="AJ58"/>
  <c r="AJ57"/>
  <c r="AJ55"/>
  <c r="AI55"/>
  <c r="AI53"/>
  <c r="AJ51"/>
  <c r="AI51"/>
  <c r="AJ59"/>
  <c r="BA7" i="189"/>
  <c r="BA7" i="190"/>
  <c r="AY7" i="192"/>
  <c r="AP5" s="1"/>
  <c r="N6" i="193"/>
  <c r="L6"/>
  <c r="L5" s="1"/>
  <c r="M6"/>
  <c r="AY7" i="191"/>
  <c r="AP5" s="1"/>
  <c r="AY7" i="190"/>
  <c r="AP5" s="1"/>
  <c r="M6" i="192"/>
  <c r="N6"/>
  <c r="L6"/>
  <c r="M6" i="191"/>
  <c r="N6"/>
  <c r="L6"/>
  <c r="L5" s="1"/>
  <c r="AY7" i="189"/>
  <c r="AP5" s="1"/>
  <c r="N6" i="190"/>
  <c r="L6"/>
  <c r="M6"/>
  <c r="AY7" i="188"/>
  <c r="AP5" s="1"/>
  <c r="N6" i="189"/>
  <c r="N5" s="1"/>
  <c r="L6"/>
  <c r="L5" s="1"/>
  <c r="M6"/>
  <c r="M5" s="1"/>
  <c r="AY7" i="187"/>
  <c r="AP5" s="1"/>
  <c r="N6" i="188"/>
  <c r="L6"/>
  <c r="M6"/>
  <c r="AY7" i="186"/>
  <c r="AP5" s="1"/>
  <c r="N6" i="75"/>
  <c r="N6" i="187"/>
  <c r="L6"/>
  <c r="M6"/>
  <c r="AY7" i="185"/>
  <c r="AP5" s="1"/>
  <c r="N6" i="186"/>
  <c r="L6"/>
  <c r="L5" s="1"/>
  <c r="M6"/>
  <c r="M6" i="185"/>
  <c r="L6"/>
  <c r="L5" s="1"/>
  <c r="N6"/>
  <c r="M6" i="75"/>
  <c r="K6" s="1"/>
  <c r="K5" s="1"/>
  <c r="AJ47" i="1"/>
  <c r="AI47"/>
  <c r="AJ43"/>
  <c r="AI43"/>
  <c r="AJ39"/>
  <c r="AI39"/>
  <c r="AJ35"/>
  <c r="AI35"/>
  <c r="AJ31"/>
  <c r="AI31"/>
  <c r="AJ27"/>
  <c r="AI27"/>
  <c r="AJ23"/>
  <c r="AI23"/>
  <c r="AJ19"/>
  <c r="AI19"/>
  <c r="AJ15"/>
  <c r="AI15"/>
  <c r="AJ11"/>
  <c r="AI11"/>
  <c r="AJ48"/>
  <c r="AI48"/>
  <c r="AJ44"/>
  <c r="AI44"/>
  <c r="AJ40"/>
  <c r="AI40"/>
  <c r="AJ36"/>
  <c r="AI36"/>
  <c r="AJ32"/>
  <c r="AI32"/>
  <c r="AJ28"/>
  <c r="AI28"/>
  <c r="AJ24"/>
  <c r="AI24"/>
  <c r="AJ20"/>
  <c r="AI20"/>
  <c r="AJ16"/>
  <c r="AI16"/>
  <c r="AJ12"/>
  <c r="AI12"/>
  <c r="AY8" i="75"/>
  <c r="AO5" s="1"/>
  <c r="AP3"/>
  <c r="AP8" i="1"/>
  <c r="AT10" s="1"/>
  <c r="A12" i="2"/>
  <c r="A38"/>
  <c r="AI49" i="1"/>
  <c r="AJ45"/>
  <c r="AI45"/>
  <c r="AI41"/>
  <c r="AJ37"/>
  <c r="AI37"/>
  <c r="AI33"/>
  <c r="AJ29"/>
  <c r="AI29"/>
  <c r="AI25"/>
  <c r="AJ21"/>
  <c r="AI21"/>
  <c r="AI17"/>
  <c r="AJ13"/>
  <c r="AI13"/>
  <c r="AK10"/>
  <c r="AJ46"/>
  <c r="AI46"/>
  <c r="AI42"/>
  <c r="AJ38"/>
  <c r="AI38"/>
  <c r="AI34"/>
  <c r="AJ30"/>
  <c r="AI30"/>
  <c r="AI26"/>
  <c r="AJ22"/>
  <c r="AI22"/>
  <c r="AI18"/>
  <c r="AJ14"/>
  <c r="AI14"/>
  <c r="AJ50" l="1"/>
  <c r="AL50" s="1"/>
  <c r="P9" i="2"/>
  <c r="AK59" i="1"/>
  <c r="AL59"/>
  <c r="AL51"/>
  <c r="AK51"/>
  <c r="AL53"/>
  <c r="AK53"/>
  <c r="AK55"/>
  <c r="AL55"/>
  <c r="AK57"/>
  <c r="AL57"/>
  <c r="AL58"/>
  <c r="AK58"/>
  <c r="AK50"/>
  <c r="AL52"/>
  <c r="AK52"/>
  <c r="AL54"/>
  <c r="AK54"/>
  <c r="AL56"/>
  <c r="AK56"/>
  <c r="AT50"/>
  <c r="AT51"/>
  <c r="AT52"/>
  <c r="AT53"/>
  <c r="AT54"/>
  <c r="AT55"/>
  <c r="AT56"/>
  <c r="AT57"/>
  <c r="AT59"/>
  <c r="AT58"/>
  <c r="AY8" i="193"/>
  <c r="AO5" s="1"/>
  <c r="AP3"/>
  <c r="K6"/>
  <c r="K5" s="1"/>
  <c r="AY8" i="192"/>
  <c r="AO5" s="1"/>
  <c r="AP3"/>
  <c r="K6"/>
  <c r="K5" s="1"/>
  <c r="AY8" i="191"/>
  <c r="AO5" s="1"/>
  <c r="AP3"/>
  <c r="K6"/>
  <c r="K5" s="1"/>
  <c r="K6" i="190"/>
  <c r="K5" s="1"/>
  <c r="AY8"/>
  <c r="AO5" s="1"/>
  <c r="AP3"/>
  <c r="K6" i="189"/>
  <c r="K5" s="1"/>
  <c r="AY8"/>
  <c r="AO5" s="1"/>
  <c r="AP3"/>
  <c r="K6" i="188"/>
  <c r="K5" s="1"/>
  <c r="AY8"/>
  <c r="AO5" s="1"/>
  <c r="AP3"/>
  <c r="K6" i="187"/>
  <c r="K5" s="1"/>
  <c r="AY8"/>
  <c r="AO5" s="1"/>
  <c r="AP3"/>
  <c r="AY8" i="186"/>
  <c r="AO5" s="1"/>
  <c r="AP3"/>
  <c r="K6"/>
  <c r="K5" s="1"/>
  <c r="AP3" i="185"/>
  <c r="AY8"/>
  <c r="AO5" s="1"/>
  <c r="K6"/>
  <c r="K5" s="1"/>
  <c r="AL14" i="1"/>
  <c r="AK14"/>
  <c r="AL18"/>
  <c r="AK18"/>
  <c r="AL22"/>
  <c r="AK22"/>
  <c r="AL26"/>
  <c r="AK26"/>
  <c r="AL30"/>
  <c r="AK30"/>
  <c r="AL34"/>
  <c r="AK34"/>
  <c r="AL38"/>
  <c r="AK38"/>
  <c r="AL42"/>
  <c r="AK42"/>
  <c r="AL46"/>
  <c r="AK46"/>
  <c r="AK13"/>
  <c r="AL13"/>
  <c r="AK17"/>
  <c r="AL17"/>
  <c r="AK21"/>
  <c r="AL21"/>
  <c r="AK25"/>
  <c r="AL25"/>
  <c r="AK29"/>
  <c r="AL29"/>
  <c r="AK33"/>
  <c r="AL33"/>
  <c r="AK37"/>
  <c r="AL37"/>
  <c r="AK41"/>
  <c r="AL41"/>
  <c r="AK45"/>
  <c r="AL45"/>
  <c r="AK49"/>
  <c r="AL49"/>
  <c r="AW8"/>
  <c r="BA10" s="1"/>
  <c r="A13" i="2"/>
  <c r="A39"/>
  <c r="AY9" i="75"/>
  <c r="AN5" s="1"/>
  <c r="AO3"/>
  <c r="AQ10" i="1"/>
  <c r="AT11"/>
  <c r="AT13"/>
  <c r="AT15"/>
  <c r="AT17"/>
  <c r="AT19"/>
  <c r="AT21"/>
  <c r="AT23"/>
  <c r="AT25"/>
  <c r="AT27"/>
  <c r="AT29"/>
  <c r="AT31"/>
  <c r="AT33"/>
  <c r="AT35"/>
  <c r="AT37"/>
  <c r="AT39"/>
  <c r="AT41"/>
  <c r="AT43"/>
  <c r="AT45"/>
  <c r="AT47"/>
  <c r="AT49"/>
  <c r="AT12"/>
  <c r="AT14"/>
  <c r="AT16"/>
  <c r="AT18"/>
  <c r="AT20"/>
  <c r="AT22"/>
  <c r="AT24"/>
  <c r="AT26"/>
  <c r="AT28"/>
  <c r="AT30"/>
  <c r="AT32"/>
  <c r="AT34"/>
  <c r="AT36"/>
  <c r="AT38"/>
  <c r="AT40"/>
  <c r="AT42"/>
  <c r="AT44"/>
  <c r="AT46"/>
  <c r="AT48"/>
  <c r="AP10"/>
  <c r="AL12"/>
  <c r="AK12"/>
  <c r="AL16"/>
  <c r="AK16"/>
  <c r="AL20"/>
  <c r="AK20"/>
  <c r="AL24"/>
  <c r="AK24"/>
  <c r="AL28"/>
  <c r="AK28"/>
  <c r="AL32"/>
  <c r="AK32"/>
  <c r="AL36"/>
  <c r="AK36"/>
  <c r="AL40"/>
  <c r="AK40"/>
  <c r="AL44"/>
  <c r="AK44"/>
  <c r="AL48"/>
  <c r="AK48"/>
  <c r="AK11"/>
  <c r="AL11"/>
  <c r="AK15"/>
  <c r="AL15"/>
  <c r="AK19"/>
  <c r="AL19"/>
  <c r="AK23"/>
  <c r="AL23"/>
  <c r="AK27"/>
  <c r="AL27"/>
  <c r="AK31"/>
  <c r="AL31"/>
  <c r="AK35"/>
  <c r="AL35"/>
  <c r="AK39"/>
  <c r="AL39"/>
  <c r="AK43"/>
  <c r="AL43"/>
  <c r="AK47"/>
  <c r="AL47"/>
  <c r="H23" i="127" l="1"/>
  <c r="C10" i="2"/>
  <c r="B10"/>
  <c r="BA58" i="1"/>
  <c r="BA59"/>
  <c r="BA50"/>
  <c r="BA51"/>
  <c r="BA52"/>
  <c r="BA53"/>
  <c r="BA54"/>
  <c r="BA55"/>
  <c r="BA56"/>
  <c r="BA57"/>
  <c r="AQ59"/>
  <c r="AP59"/>
  <c r="AQ56"/>
  <c r="AP56"/>
  <c r="AQ54"/>
  <c r="AP54"/>
  <c r="AQ52"/>
  <c r="AP52"/>
  <c r="AQ50"/>
  <c r="AP50"/>
  <c r="AP58"/>
  <c r="AQ58"/>
  <c r="AP57"/>
  <c r="AQ57"/>
  <c r="AQ55"/>
  <c r="AP55"/>
  <c r="AQ53"/>
  <c r="AP53"/>
  <c r="AQ51"/>
  <c r="AP51"/>
  <c r="AY9" i="193"/>
  <c r="AN5" s="1"/>
  <c r="AO3"/>
  <c r="AO3" i="192"/>
  <c r="AY9"/>
  <c r="AN5" s="1"/>
  <c r="AO3" i="191"/>
  <c r="AY9"/>
  <c r="AN5" s="1"/>
  <c r="AY9" i="190"/>
  <c r="AN5" s="1"/>
  <c r="AO3"/>
  <c r="AY9" i="189"/>
  <c r="AN5" s="1"/>
  <c r="AO3"/>
  <c r="AY9" i="188"/>
  <c r="AN5" s="1"/>
  <c r="AO3"/>
  <c r="AY9" i="187"/>
  <c r="AN5" s="1"/>
  <c r="AO3"/>
  <c r="L3" i="186"/>
  <c r="AY9"/>
  <c r="AN5" s="1"/>
  <c r="AO3"/>
  <c r="AY9" i="185"/>
  <c r="AN5" s="1"/>
  <c r="AO3"/>
  <c r="AQ46" i="1"/>
  <c r="AP46"/>
  <c r="AQ42"/>
  <c r="AP42"/>
  <c r="AQ38"/>
  <c r="AP38"/>
  <c r="AQ34"/>
  <c r="AP34"/>
  <c r="AQ30"/>
  <c r="AP30"/>
  <c r="AQ26"/>
  <c r="AP26"/>
  <c r="AQ22"/>
  <c r="AP22"/>
  <c r="AQ18"/>
  <c r="AP18"/>
  <c r="AQ14"/>
  <c r="AP14"/>
  <c r="AQ49"/>
  <c r="AP49"/>
  <c r="AQ45"/>
  <c r="AP45"/>
  <c r="AQ41"/>
  <c r="AP41"/>
  <c r="AQ37"/>
  <c r="AP37"/>
  <c r="AQ33"/>
  <c r="AP33"/>
  <c r="AQ29"/>
  <c r="AP29"/>
  <c r="AQ25"/>
  <c r="AP25"/>
  <c r="AQ21"/>
  <c r="AP21"/>
  <c r="AQ17"/>
  <c r="AP17"/>
  <c r="AQ13"/>
  <c r="AP13"/>
  <c r="AR10"/>
  <c r="AS10"/>
  <c r="BD8"/>
  <c r="BH10" s="1"/>
  <c r="A14" i="2"/>
  <c r="A40"/>
  <c r="AQ48" i="1"/>
  <c r="AP48"/>
  <c r="AQ44"/>
  <c r="AP44"/>
  <c r="AQ40"/>
  <c r="AP40"/>
  <c r="AQ36"/>
  <c r="AP36"/>
  <c r="AQ32"/>
  <c r="AP32"/>
  <c r="AQ28"/>
  <c r="AP28"/>
  <c r="AQ24"/>
  <c r="AP24"/>
  <c r="AQ20"/>
  <c r="AP20"/>
  <c r="AQ16"/>
  <c r="AP16"/>
  <c r="AQ12"/>
  <c r="AP12"/>
  <c r="AQ47"/>
  <c r="AP47"/>
  <c r="AQ43"/>
  <c r="AP43"/>
  <c r="AQ39"/>
  <c r="AP39"/>
  <c r="AQ35"/>
  <c r="AP35"/>
  <c r="AQ31"/>
  <c r="AP31"/>
  <c r="AQ27"/>
  <c r="AP27"/>
  <c r="AQ23"/>
  <c r="AP23"/>
  <c r="AQ19"/>
  <c r="AP19"/>
  <c r="AQ15"/>
  <c r="AP15"/>
  <c r="AQ11"/>
  <c r="AP11"/>
  <c r="AY10" i="75"/>
  <c r="AM5" s="1"/>
  <c r="AN3"/>
  <c r="BA12" i="1"/>
  <c r="BA14"/>
  <c r="BA16"/>
  <c r="BA18"/>
  <c r="BA20"/>
  <c r="BA22"/>
  <c r="BA24"/>
  <c r="BA26"/>
  <c r="BA28"/>
  <c r="BA30"/>
  <c r="BA32"/>
  <c r="BA34"/>
  <c r="BA36"/>
  <c r="BA38"/>
  <c r="BA40"/>
  <c r="BA42"/>
  <c r="BA44"/>
  <c r="BA46"/>
  <c r="BA48"/>
  <c r="AX10"/>
  <c r="BA11"/>
  <c r="BA13"/>
  <c r="BA15"/>
  <c r="BA17"/>
  <c r="BA19"/>
  <c r="BA21"/>
  <c r="BA23"/>
  <c r="BA25"/>
  <c r="BA27"/>
  <c r="BA29"/>
  <c r="BA31"/>
  <c r="BA33"/>
  <c r="BA35"/>
  <c r="BA37"/>
  <c r="BA39"/>
  <c r="BA41"/>
  <c r="BA43"/>
  <c r="BA45"/>
  <c r="BA47"/>
  <c r="BA49"/>
  <c r="AW10"/>
  <c r="O10" i="2" l="1"/>
  <c r="C37" s="1"/>
  <c r="N10"/>
  <c r="F7" i="127"/>
  <c r="H28"/>
  <c r="AS57" i="1"/>
  <c r="AR57"/>
  <c r="AS58"/>
  <c r="AR58"/>
  <c r="AR51"/>
  <c r="AS51"/>
  <c r="AR53"/>
  <c r="AS53"/>
  <c r="AS55"/>
  <c r="AR55"/>
  <c r="AS50"/>
  <c r="AR50"/>
  <c r="AS52"/>
  <c r="AR52"/>
  <c r="AS54"/>
  <c r="AR54"/>
  <c r="AS56"/>
  <c r="AR56"/>
  <c r="AS59"/>
  <c r="AR59"/>
  <c r="AX56"/>
  <c r="AW56"/>
  <c r="AX54"/>
  <c r="AW54"/>
  <c r="AX52"/>
  <c r="AW52"/>
  <c r="AX50"/>
  <c r="AW50"/>
  <c r="AX58"/>
  <c r="AW58"/>
  <c r="BH50"/>
  <c r="BH51"/>
  <c r="BH52"/>
  <c r="BH53"/>
  <c r="BH54"/>
  <c r="BH55"/>
  <c r="BH56"/>
  <c r="BH57"/>
  <c r="BH59"/>
  <c r="BH58"/>
  <c r="AX57"/>
  <c r="AW57"/>
  <c r="AX55"/>
  <c r="AW55"/>
  <c r="AX53"/>
  <c r="AW53"/>
  <c r="AX51"/>
  <c r="AW51"/>
  <c r="AX59"/>
  <c r="AW59"/>
  <c r="F9" i="127"/>
  <c r="H14"/>
  <c r="AY10" i="193"/>
  <c r="AM5" s="1"/>
  <c r="AN3"/>
  <c r="AY10" i="192"/>
  <c r="AM5" s="1"/>
  <c r="AN3"/>
  <c r="AY10" i="191"/>
  <c r="AM5" s="1"/>
  <c r="AN3"/>
  <c r="AY10" i="190"/>
  <c r="AM5" s="1"/>
  <c r="AN3"/>
  <c r="AY10" i="189"/>
  <c r="AM5" s="1"/>
  <c r="AN3"/>
  <c r="AY10" i="188"/>
  <c r="AM5" s="1"/>
  <c r="AN3"/>
  <c r="AY10" i="187"/>
  <c r="AM5" s="1"/>
  <c r="AN3"/>
  <c r="AY10" i="185"/>
  <c r="AM5" s="1"/>
  <c r="AN3"/>
  <c r="AY10" i="186"/>
  <c r="AM5" s="1"/>
  <c r="AN3"/>
  <c r="H46" i="127"/>
  <c r="H45"/>
  <c r="AX49" i="1"/>
  <c r="AW49"/>
  <c r="AX45"/>
  <c r="AW45"/>
  <c r="AX41"/>
  <c r="AW41"/>
  <c r="AX37"/>
  <c r="AW37"/>
  <c r="AX33"/>
  <c r="AW33"/>
  <c r="AX29"/>
  <c r="AW29"/>
  <c r="AX25"/>
  <c r="AW25"/>
  <c r="AX21"/>
  <c r="AW21"/>
  <c r="AX17"/>
  <c r="AW17"/>
  <c r="AX13"/>
  <c r="AW13"/>
  <c r="AZ10"/>
  <c r="AY10"/>
  <c r="AX46"/>
  <c r="AW46"/>
  <c r="AX42"/>
  <c r="AW42"/>
  <c r="AX38"/>
  <c r="AW38"/>
  <c r="AX34"/>
  <c r="AW34"/>
  <c r="AX30"/>
  <c r="AW30"/>
  <c r="AX26"/>
  <c r="AW26"/>
  <c r="AX22"/>
  <c r="AW22"/>
  <c r="AX18"/>
  <c r="AW18"/>
  <c r="AX14"/>
  <c r="AW14"/>
  <c r="AY11" i="75"/>
  <c r="AL5" s="1"/>
  <c r="AM3"/>
  <c r="BE10" i="1"/>
  <c r="BH11"/>
  <c r="BH13"/>
  <c r="BH15"/>
  <c r="BH17"/>
  <c r="BH19"/>
  <c r="BH21"/>
  <c r="BH23"/>
  <c r="BH25"/>
  <c r="BH27"/>
  <c r="BH29"/>
  <c r="BH31"/>
  <c r="BH33"/>
  <c r="BH35"/>
  <c r="BH37"/>
  <c r="BH39"/>
  <c r="BH41"/>
  <c r="BH43"/>
  <c r="BH45"/>
  <c r="BH47"/>
  <c r="BH49"/>
  <c r="BH12"/>
  <c r="BH14"/>
  <c r="BH16"/>
  <c r="BH18"/>
  <c r="BH20"/>
  <c r="BH22"/>
  <c r="BH24"/>
  <c r="BH26"/>
  <c r="BH28"/>
  <c r="BH30"/>
  <c r="BH32"/>
  <c r="BH34"/>
  <c r="BH36"/>
  <c r="BH38"/>
  <c r="BH40"/>
  <c r="BH42"/>
  <c r="BH44"/>
  <c r="BH46"/>
  <c r="BH48"/>
  <c r="BD10"/>
  <c r="AS13"/>
  <c r="AR13"/>
  <c r="AS17"/>
  <c r="AR17"/>
  <c r="AS21"/>
  <c r="AR21"/>
  <c r="AS25"/>
  <c r="AR25"/>
  <c r="AS29"/>
  <c r="AR29"/>
  <c r="AS33"/>
  <c r="AR33"/>
  <c r="AS37"/>
  <c r="AR37"/>
  <c r="AS41"/>
  <c r="AR41"/>
  <c r="AS45"/>
  <c r="AR45"/>
  <c r="AS49"/>
  <c r="AR49"/>
  <c r="AR14"/>
  <c r="AS14"/>
  <c r="AR18"/>
  <c r="AS18"/>
  <c r="AR22"/>
  <c r="AS22"/>
  <c r="AR26"/>
  <c r="AS26"/>
  <c r="AR30"/>
  <c r="AS30"/>
  <c r="AR34"/>
  <c r="AS34"/>
  <c r="AR38"/>
  <c r="AS38"/>
  <c r="AR42"/>
  <c r="AS42"/>
  <c r="AR46"/>
  <c r="AS46"/>
  <c r="B37" i="2"/>
  <c r="AX47" i="1"/>
  <c r="AW47"/>
  <c r="AX43"/>
  <c r="AW43"/>
  <c r="AX39"/>
  <c r="AW39"/>
  <c r="AX35"/>
  <c r="AW35"/>
  <c r="AX31"/>
  <c r="AW31"/>
  <c r="AX27"/>
  <c r="AW27"/>
  <c r="AX23"/>
  <c r="AW23"/>
  <c r="AX19"/>
  <c r="AW19"/>
  <c r="AX15"/>
  <c r="AW15"/>
  <c r="AX11"/>
  <c r="AW11"/>
  <c r="AX48"/>
  <c r="AW48"/>
  <c r="AX44"/>
  <c r="AW44"/>
  <c r="AX40"/>
  <c r="AW40"/>
  <c r="AX36"/>
  <c r="AW36"/>
  <c r="AX32"/>
  <c r="AW32"/>
  <c r="AX28"/>
  <c r="AW28"/>
  <c r="AX24"/>
  <c r="AW24"/>
  <c r="AX20"/>
  <c r="AW20"/>
  <c r="AX16"/>
  <c r="AW16"/>
  <c r="AX12"/>
  <c r="AW12"/>
  <c r="AS11"/>
  <c r="AR11"/>
  <c r="AS15"/>
  <c r="AR15"/>
  <c r="AS19"/>
  <c r="AR19"/>
  <c r="AS23"/>
  <c r="AR23"/>
  <c r="AS27"/>
  <c r="AR27"/>
  <c r="AS31"/>
  <c r="AR31"/>
  <c r="AS35"/>
  <c r="AR35"/>
  <c r="AS39"/>
  <c r="AR39"/>
  <c r="AS43"/>
  <c r="AR43"/>
  <c r="AS47"/>
  <c r="AR47"/>
  <c r="AR12"/>
  <c r="AS12"/>
  <c r="AR16"/>
  <c r="AS16"/>
  <c r="AR20"/>
  <c r="AS20"/>
  <c r="AR24"/>
  <c r="AS24"/>
  <c r="AR28"/>
  <c r="AS28"/>
  <c r="AR32"/>
  <c r="AS32"/>
  <c r="AR36"/>
  <c r="AS36"/>
  <c r="AR40"/>
  <c r="AS40"/>
  <c r="AR44"/>
  <c r="AS44"/>
  <c r="AR48"/>
  <c r="AS48"/>
  <c r="BK8"/>
  <c r="BO10" s="1"/>
  <c r="A15" i="2"/>
  <c r="A41"/>
  <c r="P10" l="1"/>
  <c r="F8" i="127"/>
  <c r="H20"/>
  <c r="H42"/>
  <c r="H36"/>
  <c r="H37"/>
  <c r="H27"/>
  <c r="H21"/>
  <c r="H32"/>
  <c r="H35"/>
  <c r="H39"/>
  <c r="H38"/>
  <c r="H34"/>
  <c r="H26"/>
  <c r="H24"/>
  <c r="H18"/>
  <c r="AY59" i="1"/>
  <c r="AZ59"/>
  <c r="AZ51"/>
  <c r="AY51"/>
  <c r="AZ53"/>
  <c r="AY53"/>
  <c r="AY55"/>
  <c r="AZ55"/>
  <c r="AY57"/>
  <c r="AZ57"/>
  <c r="AZ58"/>
  <c r="AY58"/>
  <c r="AZ50"/>
  <c r="AY50"/>
  <c r="AZ52"/>
  <c r="AY52"/>
  <c r="AZ54"/>
  <c r="AY54"/>
  <c r="AZ56"/>
  <c r="AY56"/>
  <c r="B11" i="2"/>
  <c r="C11"/>
  <c r="BE59" i="1"/>
  <c r="BD59"/>
  <c r="BE56"/>
  <c r="BD56"/>
  <c r="BE54"/>
  <c r="BD54"/>
  <c r="BE52"/>
  <c r="BD52"/>
  <c r="BE50"/>
  <c r="BD50"/>
  <c r="BO58"/>
  <c r="BO50"/>
  <c r="BO51"/>
  <c r="BO52"/>
  <c r="BO53"/>
  <c r="BO54"/>
  <c r="BO55"/>
  <c r="BO56"/>
  <c r="BO57"/>
  <c r="BO59"/>
  <c r="BE58"/>
  <c r="BD58"/>
  <c r="BE57"/>
  <c r="BD57"/>
  <c r="BE55"/>
  <c r="BD55"/>
  <c r="BE53"/>
  <c r="BD53"/>
  <c r="BE51"/>
  <c r="BD51"/>
  <c r="G17" i="127"/>
  <c r="F10"/>
  <c r="AY11" i="193"/>
  <c r="AL5" s="1"/>
  <c r="AM3"/>
  <c r="AM3" i="192"/>
  <c r="AY11"/>
  <c r="AL5" s="1"/>
  <c r="AM3" i="191"/>
  <c r="AY11"/>
  <c r="AL5" s="1"/>
  <c r="AY11" i="190"/>
  <c r="AL5" s="1"/>
  <c r="AM3"/>
  <c r="AY11" i="189"/>
  <c r="AL5" s="1"/>
  <c r="AM3"/>
  <c r="AY11" i="188"/>
  <c r="AL5" s="1"/>
  <c r="AM3"/>
  <c r="AY11" i="187"/>
  <c r="AL5" s="1"/>
  <c r="AM3"/>
  <c r="AY11" i="186"/>
  <c r="AL5" s="1"/>
  <c r="AM3"/>
  <c r="AY11" i="185"/>
  <c r="AL5" s="1"/>
  <c r="AM3"/>
  <c r="F11" i="127"/>
  <c r="BO12" i="1"/>
  <c r="BO14"/>
  <c r="BO16"/>
  <c r="BO18"/>
  <c r="BO20"/>
  <c r="BO22"/>
  <c r="BO24"/>
  <c r="BO26"/>
  <c r="BO28"/>
  <c r="BO30"/>
  <c r="BO32"/>
  <c r="BO34"/>
  <c r="BO36"/>
  <c r="BO38"/>
  <c r="BO40"/>
  <c r="BO42"/>
  <c r="BO44"/>
  <c r="BO46"/>
  <c r="BO48"/>
  <c r="BL10"/>
  <c r="BO11"/>
  <c r="BO13"/>
  <c r="BO15"/>
  <c r="BO17"/>
  <c r="BO19"/>
  <c r="BO21"/>
  <c r="BO23"/>
  <c r="BO25"/>
  <c r="BO27"/>
  <c r="BO29"/>
  <c r="BO31"/>
  <c r="BO33"/>
  <c r="BO35"/>
  <c r="BO37"/>
  <c r="BO39"/>
  <c r="BO41"/>
  <c r="BO43"/>
  <c r="BO45"/>
  <c r="BO47"/>
  <c r="BO49"/>
  <c r="BK10"/>
  <c r="BE46"/>
  <c r="BD46"/>
  <c r="BE42"/>
  <c r="BD42"/>
  <c r="BE38"/>
  <c r="BD38"/>
  <c r="BE34"/>
  <c r="BD34"/>
  <c r="BE30"/>
  <c r="BD30"/>
  <c r="BE26"/>
  <c r="BD26"/>
  <c r="BE22"/>
  <c r="BD22"/>
  <c r="BE18"/>
  <c r="BD18"/>
  <c r="BE14"/>
  <c r="BD14"/>
  <c r="BE49"/>
  <c r="BD49"/>
  <c r="BE45"/>
  <c r="BD45"/>
  <c r="BE41"/>
  <c r="BD41"/>
  <c r="BE37"/>
  <c r="BD37"/>
  <c r="BE33"/>
  <c r="BD33"/>
  <c r="BE29"/>
  <c r="BD29"/>
  <c r="BE25"/>
  <c r="BD25"/>
  <c r="BE21"/>
  <c r="BD21"/>
  <c r="BE17"/>
  <c r="BD17"/>
  <c r="BE13"/>
  <c r="BD13"/>
  <c r="BF10"/>
  <c r="BG10"/>
  <c r="AZ14"/>
  <c r="AY14"/>
  <c r="AZ18"/>
  <c r="AY18"/>
  <c r="AZ22"/>
  <c r="AY22"/>
  <c r="AZ26"/>
  <c r="AY26"/>
  <c r="AZ30"/>
  <c r="AY30"/>
  <c r="AZ34"/>
  <c r="AY34"/>
  <c r="AZ38"/>
  <c r="AY38"/>
  <c r="AZ42"/>
  <c r="AY42"/>
  <c r="AZ46"/>
  <c r="AY46"/>
  <c r="AY13"/>
  <c r="AZ13"/>
  <c r="AY17"/>
  <c r="AZ17"/>
  <c r="AY21"/>
  <c r="AZ21"/>
  <c r="AY25"/>
  <c r="AZ25"/>
  <c r="AY29"/>
  <c r="AZ29"/>
  <c r="AY33"/>
  <c r="AZ33"/>
  <c r="AY37"/>
  <c r="AZ37"/>
  <c r="AY41"/>
  <c r="AZ41"/>
  <c r="AY45"/>
  <c r="AZ45"/>
  <c r="AY49"/>
  <c r="AZ49"/>
  <c r="BS8"/>
  <c r="BW10" s="1"/>
  <c r="A42" i="2"/>
  <c r="AZ12" i="1"/>
  <c r="AY12"/>
  <c r="AZ16"/>
  <c r="AY16"/>
  <c r="AZ20"/>
  <c r="AY20"/>
  <c r="AZ24"/>
  <c r="AY24"/>
  <c r="AZ28"/>
  <c r="AY28"/>
  <c r="AZ32"/>
  <c r="AY32"/>
  <c r="AZ36"/>
  <c r="AY36"/>
  <c r="AZ40"/>
  <c r="AY40"/>
  <c r="AZ44"/>
  <c r="AY44"/>
  <c r="AZ48"/>
  <c r="AY48"/>
  <c r="AY11"/>
  <c r="AZ11"/>
  <c r="AY15"/>
  <c r="AZ15"/>
  <c r="AY19"/>
  <c r="AZ19"/>
  <c r="AY23"/>
  <c r="AZ23"/>
  <c r="AY27"/>
  <c r="AZ27"/>
  <c r="AY31"/>
  <c r="AZ31"/>
  <c r="AY35"/>
  <c r="AZ35"/>
  <c r="AY39"/>
  <c r="AZ39"/>
  <c r="AY43"/>
  <c r="AZ43"/>
  <c r="AY47"/>
  <c r="AZ47"/>
  <c r="BE48"/>
  <c r="BD48"/>
  <c r="BE44"/>
  <c r="BD44"/>
  <c r="BE40"/>
  <c r="BD40"/>
  <c r="BE36"/>
  <c r="BD36"/>
  <c r="BE32"/>
  <c r="BD32"/>
  <c r="BE28"/>
  <c r="BD28"/>
  <c r="BE24"/>
  <c r="BD24"/>
  <c r="BE20"/>
  <c r="BD20"/>
  <c r="BE16"/>
  <c r="BD16"/>
  <c r="BE12"/>
  <c r="BD12"/>
  <c r="BE47"/>
  <c r="BD47"/>
  <c r="BE43"/>
  <c r="BD43"/>
  <c r="BE39"/>
  <c r="BD39"/>
  <c r="BE35"/>
  <c r="BD35"/>
  <c r="BE31"/>
  <c r="BD31"/>
  <c r="BE27"/>
  <c r="BD27"/>
  <c r="BE23"/>
  <c r="BD23"/>
  <c r="BE19"/>
  <c r="BD19"/>
  <c r="BE15"/>
  <c r="BD15"/>
  <c r="BE11"/>
  <c r="BD11"/>
  <c r="AY12" i="75"/>
  <c r="AK5" s="1"/>
  <c r="AL3"/>
  <c r="O11" i="2" l="1"/>
  <c r="N11"/>
  <c r="B38" s="1"/>
  <c r="H43" i="127"/>
  <c r="H19"/>
  <c r="H41"/>
  <c r="H30"/>
  <c r="H31"/>
  <c r="H40"/>
  <c r="H17"/>
  <c r="BF51" i="1"/>
  <c r="BG51"/>
  <c r="BF53"/>
  <c r="BG53"/>
  <c r="BG55"/>
  <c r="BF55"/>
  <c r="BG57"/>
  <c r="BF57"/>
  <c r="BG58"/>
  <c r="BF58"/>
  <c r="BG50"/>
  <c r="BF50"/>
  <c r="BG52"/>
  <c r="BF52"/>
  <c r="BG54"/>
  <c r="BF54"/>
  <c r="BG56"/>
  <c r="BF56"/>
  <c r="BG59"/>
  <c r="BF59"/>
  <c r="C12" i="2"/>
  <c r="B12"/>
  <c r="BW50" i="1"/>
  <c r="BW51"/>
  <c r="BW52"/>
  <c r="BW53"/>
  <c r="BW54"/>
  <c r="BW55"/>
  <c r="BW56"/>
  <c r="BW57"/>
  <c r="BW59"/>
  <c r="BW58"/>
  <c r="BK57"/>
  <c r="BL57"/>
  <c r="BL55"/>
  <c r="BK55"/>
  <c r="BL53"/>
  <c r="BK53"/>
  <c r="BL51"/>
  <c r="BK51"/>
  <c r="BL58"/>
  <c r="BK58"/>
  <c r="BL59"/>
  <c r="BK59"/>
  <c r="BL56"/>
  <c r="BK56"/>
  <c r="BL54"/>
  <c r="BK54"/>
  <c r="BL52"/>
  <c r="BK52"/>
  <c r="BL50"/>
  <c r="BK50"/>
  <c r="G18" i="127"/>
  <c r="AY12" i="193"/>
  <c r="AK5" s="1"/>
  <c r="AL3"/>
  <c r="AY12" i="192"/>
  <c r="AK5" s="1"/>
  <c r="AL3"/>
  <c r="AY12" i="191"/>
  <c r="AK5" s="1"/>
  <c r="AL3"/>
  <c r="AY12" i="190"/>
  <c r="AK5" s="1"/>
  <c r="AL3"/>
  <c r="AY12" i="189"/>
  <c r="AK5" s="1"/>
  <c r="AL3"/>
  <c r="AY12" i="188"/>
  <c r="AK5" s="1"/>
  <c r="AL3"/>
  <c r="AY12" i="187"/>
  <c r="AK5" s="1"/>
  <c r="AL3"/>
  <c r="AY12" i="185"/>
  <c r="AK5" s="1"/>
  <c r="AL3"/>
  <c r="AY12" i="186"/>
  <c r="AK5" s="1"/>
  <c r="AL3"/>
  <c r="G19" i="127"/>
  <c r="F12"/>
  <c r="AY13" i="75"/>
  <c r="AJ5" s="1"/>
  <c r="AK3"/>
  <c r="BG11" i="1"/>
  <c r="BF11"/>
  <c r="BG15"/>
  <c r="BF15"/>
  <c r="BG19"/>
  <c r="BF19"/>
  <c r="BG23"/>
  <c r="BF23"/>
  <c r="BG27"/>
  <c r="BF27"/>
  <c r="BG31"/>
  <c r="BF31"/>
  <c r="BG35"/>
  <c r="BF35"/>
  <c r="BG39"/>
  <c r="BF39"/>
  <c r="BG43"/>
  <c r="BF43"/>
  <c r="BG47"/>
  <c r="BF47"/>
  <c r="BF12"/>
  <c r="BG12"/>
  <c r="BF16"/>
  <c r="BG16"/>
  <c r="BF20"/>
  <c r="BG20"/>
  <c r="BF24"/>
  <c r="BG24"/>
  <c r="BF28"/>
  <c r="BG28"/>
  <c r="BF32"/>
  <c r="BG32"/>
  <c r="BF36"/>
  <c r="BG36"/>
  <c r="BF40"/>
  <c r="BG40"/>
  <c r="BF44"/>
  <c r="BG44"/>
  <c r="BF48"/>
  <c r="BG48"/>
  <c r="BG13"/>
  <c r="BF13"/>
  <c r="BG17"/>
  <c r="BF17"/>
  <c r="BG21"/>
  <c r="BF21"/>
  <c r="BG25"/>
  <c r="BF25"/>
  <c r="BG29"/>
  <c r="BF29"/>
  <c r="BG33"/>
  <c r="BF33"/>
  <c r="BG37"/>
  <c r="BF37"/>
  <c r="BG41"/>
  <c r="BF41"/>
  <c r="BG45"/>
  <c r="BF45"/>
  <c r="BG49"/>
  <c r="BF49"/>
  <c r="BF14"/>
  <c r="BG14"/>
  <c r="BF18"/>
  <c r="BG18"/>
  <c r="BF22"/>
  <c r="BG22"/>
  <c r="BF26"/>
  <c r="BG26"/>
  <c r="BF30"/>
  <c r="BG30"/>
  <c r="BF34"/>
  <c r="BG34"/>
  <c r="BF38"/>
  <c r="BG38"/>
  <c r="BF42"/>
  <c r="BG42"/>
  <c r="BF46"/>
  <c r="BG46"/>
  <c r="BL49"/>
  <c r="BK49"/>
  <c r="BL45"/>
  <c r="BK45"/>
  <c r="BL41"/>
  <c r="BK41"/>
  <c r="BL37"/>
  <c r="BK37"/>
  <c r="BL33"/>
  <c r="BK33"/>
  <c r="BL29"/>
  <c r="BK29"/>
  <c r="BL25"/>
  <c r="BK25"/>
  <c r="BL21"/>
  <c r="BK21"/>
  <c r="BL17"/>
  <c r="BK17"/>
  <c r="BL13"/>
  <c r="BK13"/>
  <c r="BN10"/>
  <c r="BM10"/>
  <c r="BL46"/>
  <c r="BK46"/>
  <c r="BL42"/>
  <c r="BK42"/>
  <c r="BL38"/>
  <c r="BK38"/>
  <c r="BL34"/>
  <c r="BK34"/>
  <c r="BL30"/>
  <c r="BK30"/>
  <c r="BL26"/>
  <c r="BK26"/>
  <c r="BL22"/>
  <c r="BK22"/>
  <c r="BL18"/>
  <c r="BK18"/>
  <c r="BL14"/>
  <c r="BK14"/>
  <c r="BT10"/>
  <c r="BW11"/>
  <c r="BW13"/>
  <c r="BW15"/>
  <c r="BW17"/>
  <c r="BW19"/>
  <c r="BW21"/>
  <c r="BW23"/>
  <c r="BW25"/>
  <c r="BW27"/>
  <c r="BW29"/>
  <c r="BW31"/>
  <c r="BW33"/>
  <c r="BW35"/>
  <c r="BW37"/>
  <c r="BW39"/>
  <c r="BW41"/>
  <c r="BW43"/>
  <c r="BW45"/>
  <c r="BW47"/>
  <c r="BW49"/>
  <c r="BW12"/>
  <c r="BW14"/>
  <c r="BW16"/>
  <c r="BW18"/>
  <c r="BW20"/>
  <c r="BW22"/>
  <c r="BW24"/>
  <c r="BW26"/>
  <c r="BW28"/>
  <c r="BW30"/>
  <c r="BW32"/>
  <c r="BW34"/>
  <c r="BW36"/>
  <c r="BW38"/>
  <c r="BW40"/>
  <c r="BW42"/>
  <c r="BW44"/>
  <c r="BW46"/>
  <c r="BW48"/>
  <c r="BS10"/>
  <c r="BL47"/>
  <c r="BK47"/>
  <c r="BL43"/>
  <c r="BK43"/>
  <c r="BL39"/>
  <c r="BK39"/>
  <c r="BL35"/>
  <c r="BK35"/>
  <c r="BL31"/>
  <c r="BK31"/>
  <c r="BL27"/>
  <c r="BK27"/>
  <c r="BL23"/>
  <c r="BK23"/>
  <c r="BL19"/>
  <c r="BK19"/>
  <c r="BL15"/>
  <c r="BK15"/>
  <c r="BL11"/>
  <c r="BK11"/>
  <c r="BL48"/>
  <c r="BK48"/>
  <c r="BL44"/>
  <c r="BK44"/>
  <c r="BL40"/>
  <c r="BK40"/>
  <c r="BL36"/>
  <c r="BK36"/>
  <c r="BL32"/>
  <c r="BK32"/>
  <c r="BL28"/>
  <c r="BK28"/>
  <c r="BL24"/>
  <c r="BK24"/>
  <c r="BL20"/>
  <c r="BK20"/>
  <c r="BL16"/>
  <c r="BK16"/>
  <c r="BL12"/>
  <c r="BK12"/>
  <c r="P11" i="2" l="1"/>
  <c r="C38"/>
  <c r="N12"/>
  <c r="O12"/>
  <c r="C39" s="1"/>
  <c r="H44" i="127"/>
  <c r="H22"/>
  <c r="H29"/>
  <c r="BN50" i="1"/>
  <c r="BM50"/>
  <c r="BN52"/>
  <c r="BM52"/>
  <c r="BN54"/>
  <c r="BM54"/>
  <c r="BN56"/>
  <c r="BM56"/>
  <c r="BM59"/>
  <c r="BN59"/>
  <c r="BN58"/>
  <c r="BM58"/>
  <c r="BN51"/>
  <c r="BM51"/>
  <c r="BN53"/>
  <c r="BM53"/>
  <c r="BM55"/>
  <c r="BN55"/>
  <c r="BM57"/>
  <c r="BN57"/>
  <c r="C13" i="2"/>
  <c r="B13"/>
  <c r="BS59" i="1"/>
  <c r="BT59"/>
  <c r="BS56"/>
  <c r="BT56"/>
  <c r="BT54"/>
  <c r="BS54"/>
  <c r="BT52"/>
  <c r="BS52"/>
  <c r="BT50"/>
  <c r="BS50"/>
  <c r="BS58"/>
  <c r="BT58"/>
  <c r="BS57"/>
  <c r="BT57"/>
  <c r="BT55"/>
  <c r="BS55"/>
  <c r="BT53"/>
  <c r="BS53"/>
  <c r="BT51"/>
  <c r="BS51"/>
  <c r="AY13" i="193"/>
  <c r="AJ5" s="1"/>
  <c r="AK3"/>
  <c r="AY13" i="192"/>
  <c r="AJ5" s="1"/>
  <c r="AK3"/>
  <c r="AY13" i="191"/>
  <c r="AJ5" s="1"/>
  <c r="AK3"/>
  <c r="AY13" i="190"/>
  <c r="AJ5" s="1"/>
  <c r="AK3"/>
  <c r="AY13" i="189"/>
  <c r="AJ5" s="1"/>
  <c r="AK3"/>
  <c r="AY13" i="188"/>
  <c r="AJ5" s="1"/>
  <c r="AK3"/>
  <c r="AY13" i="187"/>
  <c r="AJ5" s="1"/>
  <c r="AK3"/>
  <c r="AY13" i="186"/>
  <c r="AJ5" s="1"/>
  <c r="AK3"/>
  <c r="AY13" i="185"/>
  <c r="AJ5" s="1"/>
  <c r="AK3"/>
  <c r="H33" i="127"/>
  <c r="G20"/>
  <c r="F13"/>
  <c r="BT46" i="1"/>
  <c r="BS46"/>
  <c r="BT42"/>
  <c r="BS42"/>
  <c r="BT38"/>
  <c r="BS38"/>
  <c r="BT34"/>
  <c r="BS34"/>
  <c r="BT30"/>
  <c r="BS30"/>
  <c r="BT26"/>
  <c r="BS26"/>
  <c r="BT22"/>
  <c r="BS22"/>
  <c r="BT18"/>
  <c r="BS18"/>
  <c r="BT14"/>
  <c r="BS14"/>
  <c r="BT49"/>
  <c r="BS49"/>
  <c r="BT45"/>
  <c r="BS45"/>
  <c r="BT41"/>
  <c r="BS41"/>
  <c r="BT37"/>
  <c r="BS37"/>
  <c r="BT33"/>
  <c r="BS33"/>
  <c r="BT29"/>
  <c r="BS29"/>
  <c r="BT25"/>
  <c r="BS25"/>
  <c r="BT21"/>
  <c r="BS21"/>
  <c r="BT17"/>
  <c r="BS17"/>
  <c r="BT13"/>
  <c r="BS13"/>
  <c r="BU10"/>
  <c r="BV10"/>
  <c r="B39" i="2"/>
  <c r="BN12" i="1"/>
  <c r="BM12"/>
  <c r="BN16"/>
  <c r="BM16"/>
  <c r="BN20"/>
  <c r="BM20"/>
  <c r="BN24"/>
  <c r="BM24"/>
  <c r="BN28"/>
  <c r="BM28"/>
  <c r="BN32"/>
  <c r="BM32"/>
  <c r="BN36"/>
  <c r="BM36"/>
  <c r="BN40"/>
  <c r="BM40"/>
  <c r="BN44"/>
  <c r="BM44"/>
  <c r="BN48"/>
  <c r="BM48"/>
  <c r="BM11"/>
  <c r="BN11"/>
  <c r="BM15"/>
  <c r="BN15"/>
  <c r="BM19"/>
  <c r="BN19"/>
  <c r="BM23"/>
  <c r="BN23"/>
  <c r="BM27"/>
  <c r="BN27"/>
  <c r="BM31"/>
  <c r="BN31"/>
  <c r="BM35"/>
  <c r="BN35"/>
  <c r="BM39"/>
  <c r="BN39"/>
  <c r="BM43"/>
  <c r="BN43"/>
  <c r="BM47"/>
  <c r="BN47"/>
  <c r="BT48"/>
  <c r="BS48"/>
  <c r="BT44"/>
  <c r="BS44"/>
  <c r="BT40"/>
  <c r="BS40"/>
  <c r="BT36"/>
  <c r="BS36"/>
  <c r="BT32"/>
  <c r="BS32"/>
  <c r="BT28"/>
  <c r="BS28"/>
  <c r="BT24"/>
  <c r="BS24"/>
  <c r="BT20"/>
  <c r="BS20"/>
  <c r="BT16"/>
  <c r="BS16"/>
  <c r="BT12"/>
  <c r="BS12"/>
  <c r="BT47"/>
  <c r="BS47"/>
  <c r="BT43"/>
  <c r="BS43"/>
  <c r="BT39"/>
  <c r="BS39"/>
  <c r="BT35"/>
  <c r="BS35"/>
  <c r="BT31"/>
  <c r="BS31"/>
  <c r="BT27"/>
  <c r="BS27"/>
  <c r="BT23"/>
  <c r="BS23"/>
  <c r="BT19"/>
  <c r="BS19"/>
  <c r="BT15"/>
  <c r="BS15"/>
  <c r="BT11"/>
  <c r="BS11"/>
  <c r="BN14"/>
  <c r="BM14"/>
  <c r="BN18"/>
  <c r="BM18"/>
  <c r="BN22"/>
  <c r="BM22"/>
  <c r="BN26"/>
  <c r="BM26"/>
  <c r="BN30"/>
  <c r="BM30"/>
  <c r="BN34"/>
  <c r="BM34"/>
  <c r="BN38"/>
  <c r="BM38"/>
  <c r="BN42"/>
  <c r="BM42"/>
  <c r="BN46"/>
  <c r="BM46"/>
  <c r="BM13"/>
  <c r="BN13"/>
  <c r="BM17"/>
  <c r="BN17"/>
  <c r="BM21"/>
  <c r="BN21"/>
  <c r="BM25"/>
  <c r="BN25"/>
  <c r="BM29"/>
  <c r="BN29"/>
  <c r="BM33"/>
  <c r="BN33"/>
  <c r="BM37"/>
  <c r="BN37"/>
  <c r="BM41"/>
  <c r="BN41"/>
  <c r="BM45"/>
  <c r="BN45"/>
  <c r="BM49"/>
  <c r="BN49"/>
  <c r="AY14" i="75"/>
  <c r="AI5" s="1"/>
  <c r="AJ3"/>
  <c r="P12" i="2" l="1"/>
  <c r="O13"/>
  <c r="C40" s="1"/>
  <c r="N13"/>
  <c r="B40" s="1"/>
  <c r="G11" i="127"/>
  <c r="BU57" i="1"/>
  <c r="BV57"/>
  <c r="BV58"/>
  <c r="BU58"/>
  <c r="BU56"/>
  <c r="BV56"/>
  <c r="BU59"/>
  <c r="BV59"/>
  <c r="BV51"/>
  <c r="BU51"/>
  <c r="BV53"/>
  <c r="BU53"/>
  <c r="BU55"/>
  <c r="BV55"/>
  <c r="BV50"/>
  <c r="BU50"/>
  <c r="BV52"/>
  <c r="BU52"/>
  <c r="BV54"/>
  <c r="BU54"/>
  <c r="C14" i="2"/>
  <c r="B14"/>
  <c r="G9" i="127"/>
  <c r="G7"/>
  <c r="G16"/>
  <c r="G12"/>
  <c r="AY14" i="193"/>
  <c r="AI5" s="1"/>
  <c r="AJ3"/>
  <c r="AY14" i="192"/>
  <c r="AI5" s="1"/>
  <c r="AJ3"/>
  <c r="AY14" i="191"/>
  <c r="AI5" s="1"/>
  <c r="AJ3"/>
  <c r="AJ3" i="190"/>
  <c r="AY14"/>
  <c r="AI5" s="1"/>
  <c r="AJ3" i="189"/>
  <c r="AY14"/>
  <c r="AI5" s="1"/>
  <c r="AY14" i="188"/>
  <c r="AI5" s="1"/>
  <c r="AJ3"/>
  <c r="AJ3" i="187"/>
  <c r="AY14"/>
  <c r="AI5" s="1"/>
  <c r="AY14" i="185"/>
  <c r="AI5" s="1"/>
  <c r="AJ3"/>
  <c r="AY14" i="186"/>
  <c r="AI5" s="1"/>
  <c r="AJ3"/>
  <c r="H25" i="127"/>
  <c r="G21"/>
  <c r="F14"/>
  <c r="G10"/>
  <c r="G8"/>
  <c r="G13"/>
  <c r="G15"/>
  <c r="BV11" i="1"/>
  <c r="BU11"/>
  <c r="BV15"/>
  <c r="BU15"/>
  <c r="BV19"/>
  <c r="BU19"/>
  <c r="BV23"/>
  <c r="BU23"/>
  <c r="BV27"/>
  <c r="BU27"/>
  <c r="BV31"/>
  <c r="BU31"/>
  <c r="BV35"/>
  <c r="BU35"/>
  <c r="BV39"/>
  <c r="BU39"/>
  <c r="BV43"/>
  <c r="BU43"/>
  <c r="BV47"/>
  <c r="BU47"/>
  <c r="BU12"/>
  <c r="BV12"/>
  <c r="BU16"/>
  <c r="BV16"/>
  <c r="BU20"/>
  <c r="BV20"/>
  <c r="BU24"/>
  <c r="BV24"/>
  <c r="BU28"/>
  <c r="BV28"/>
  <c r="BU32"/>
  <c r="BV32"/>
  <c r="BU36"/>
  <c r="BV36"/>
  <c r="BU40"/>
  <c r="BV40"/>
  <c r="BU44"/>
  <c r="BV44"/>
  <c r="BU48"/>
  <c r="BV48"/>
  <c r="G14" i="127"/>
  <c r="BV13" i="1"/>
  <c r="BU13"/>
  <c r="BV17"/>
  <c r="BU17"/>
  <c r="BV21"/>
  <c r="BU21"/>
  <c r="BV25"/>
  <c r="BU25"/>
  <c r="BV29"/>
  <c r="BU29"/>
  <c r="BV33"/>
  <c r="BU33"/>
  <c r="BV37"/>
  <c r="BU37"/>
  <c r="BV41"/>
  <c r="BU41"/>
  <c r="BV45"/>
  <c r="BU45"/>
  <c r="BV49"/>
  <c r="BU49"/>
  <c r="BU14"/>
  <c r="BV14"/>
  <c r="BU18"/>
  <c r="BV18"/>
  <c r="BU22"/>
  <c r="BV22"/>
  <c r="BU26"/>
  <c r="BV26"/>
  <c r="BU30"/>
  <c r="BV30"/>
  <c r="BU34"/>
  <c r="BV34"/>
  <c r="BU38"/>
  <c r="BV38"/>
  <c r="BU42"/>
  <c r="BV42"/>
  <c r="BU46"/>
  <c r="BV46"/>
  <c r="AY15" i="75"/>
  <c r="AH5" s="1"/>
  <c r="AI3"/>
  <c r="P13" i="2" l="1"/>
  <c r="O14"/>
  <c r="C41" s="1"/>
  <c r="N14"/>
  <c r="B41" s="1"/>
  <c r="F15" i="127"/>
  <c r="C15" i="2"/>
  <c r="B15"/>
  <c r="AH14" i="127"/>
  <c r="AY15" i="193"/>
  <c r="AH5" s="1"/>
  <c r="AI3"/>
  <c r="AY15" i="192"/>
  <c r="AH5" s="1"/>
  <c r="AI3"/>
  <c r="AY15" i="191"/>
  <c r="AH5" s="1"/>
  <c r="AI3"/>
  <c r="AY15" i="190"/>
  <c r="AH5" s="1"/>
  <c r="AI3"/>
  <c r="AY15" i="189"/>
  <c r="AH5" s="1"/>
  <c r="AI3"/>
  <c r="AY15" i="188"/>
  <c r="AH5" s="1"/>
  <c r="AI3"/>
  <c r="AY15" i="187"/>
  <c r="AH5" s="1"/>
  <c r="AI3"/>
  <c r="AY15" i="186"/>
  <c r="AH5" s="1"/>
  <c r="AI3"/>
  <c r="AY15" i="185"/>
  <c r="AH5" s="1"/>
  <c r="AI3"/>
  <c r="W14" i="127"/>
  <c r="AY16" i="75"/>
  <c r="AG5" s="1"/>
  <c r="AH3"/>
  <c r="P14" i="2" l="1"/>
  <c r="N15"/>
  <c r="N17" s="1"/>
  <c r="J4" i="3" s="1"/>
  <c r="C17" i="2"/>
  <c r="O14" i="127"/>
  <c r="I14" s="1"/>
  <c r="J14" s="1"/>
  <c r="O15" i="2"/>
  <c r="C42" s="1"/>
  <c r="B17"/>
  <c r="AH3" i="193"/>
  <c r="AY16"/>
  <c r="AG5" s="1"/>
  <c r="AY16" i="192"/>
  <c r="AG5" s="1"/>
  <c r="AH3"/>
  <c r="AY16" i="191"/>
  <c r="AG5" s="1"/>
  <c r="AH3"/>
  <c r="AY16" i="190"/>
  <c r="AG5" s="1"/>
  <c r="AH3"/>
  <c r="AY16" i="189"/>
  <c r="AG5" s="1"/>
  <c r="AH3"/>
  <c r="AH3" i="188"/>
  <c r="AY16"/>
  <c r="AG5" s="1"/>
  <c r="AY16" i="187"/>
  <c r="AG5" s="1"/>
  <c r="AH3"/>
  <c r="AY16" i="185"/>
  <c r="AG5" s="1"/>
  <c r="AH3"/>
  <c r="AH3" i="186"/>
  <c r="AY16"/>
  <c r="AG5" s="1"/>
  <c r="G23" i="127"/>
  <c r="AY17" i="75"/>
  <c r="AF5" s="1"/>
  <c r="AG3"/>
  <c r="B42" i="2" l="1"/>
  <c r="F17" i="127"/>
  <c r="AH17" s="1"/>
  <c r="F16"/>
  <c r="P15" i="2"/>
  <c r="P17" s="1"/>
  <c r="O17"/>
  <c r="L4" i="3" s="1"/>
  <c r="B19" i="2"/>
  <c r="AY17" i="193"/>
  <c r="AF5" s="1"/>
  <c r="AG3"/>
  <c r="AG3" i="192"/>
  <c r="AY17"/>
  <c r="AF5" s="1"/>
  <c r="AG3" i="191"/>
  <c r="AY17"/>
  <c r="AF5" s="1"/>
  <c r="AY17" i="190"/>
  <c r="AF5" s="1"/>
  <c r="AG3"/>
  <c r="AY17" i="189"/>
  <c r="AF5" s="1"/>
  <c r="AG3"/>
  <c r="AY17" i="188"/>
  <c r="AF5" s="1"/>
  <c r="AG3"/>
  <c r="AY17" i="187"/>
  <c r="AF5" s="1"/>
  <c r="AG3"/>
  <c r="AY17" i="185"/>
  <c r="AF5" s="1"/>
  <c r="AG3"/>
  <c r="AY17" i="186"/>
  <c r="AF5" s="1"/>
  <c r="AG3"/>
  <c r="G24" i="127"/>
  <c r="AY18" i="75"/>
  <c r="AE5" s="1"/>
  <c r="AF3"/>
  <c r="F18" i="127" l="1"/>
  <c r="AH18" s="1"/>
  <c r="W17"/>
  <c r="O17" s="1"/>
  <c r="I17" s="1"/>
  <c r="N19" i="2"/>
  <c r="C22" s="1"/>
  <c r="AY18" i="193"/>
  <c r="AE5" s="1"/>
  <c r="AF3"/>
  <c r="AY18" i="192"/>
  <c r="AE5" s="1"/>
  <c r="AF3"/>
  <c r="AY18" i="191"/>
  <c r="AE5" s="1"/>
  <c r="AF3"/>
  <c r="AF3" i="190"/>
  <c r="AY18"/>
  <c r="AE5" s="1"/>
  <c r="AF3" i="189"/>
  <c r="AY18"/>
  <c r="AE5" s="1"/>
  <c r="AY18" i="188"/>
  <c r="AE5" s="1"/>
  <c r="AF3"/>
  <c r="AF3" i="187"/>
  <c r="AY18"/>
  <c r="AE5" s="1"/>
  <c r="AY18" i="186"/>
  <c r="AE5" s="1"/>
  <c r="AF3"/>
  <c r="AY18" i="185"/>
  <c r="AE5" s="1"/>
  <c r="AF3"/>
  <c r="AY19" i="75"/>
  <c r="AD5" s="1"/>
  <c r="AE3"/>
  <c r="W18" i="127" l="1"/>
  <c r="O18" s="1"/>
  <c r="I18" s="1"/>
  <c r="J18" s="1"/>
  <c r="F19"/>
  <c r="AH19" s="1"/>
  <c r="C21" i="2"/>
  <c r="J3" i="3"/>
  <c r="L2" s="1"/>
  <c r="G25" i="127"/>
  <c r="AY19" i="193"/>
  <c r="AD5" s="1"/>
  <c r="AE3"/>
  <c r="AY19" i="192"/>
  <c r="AD5" s="1"/>
  <c r="AE3"/>
  <c r="AY19" i="191"/>
  <c r="AD5" s="1"/>
  <c r="AE3"/>
  <c r="AY19" i="190"/>
  <c r="AD5" s="1"/>
  <c r="AE3"/>
  <c r="AY19" i="189"/>
  <c r="AD5" s="1"/>
  <c r="AE3"/>
  <c r="AY19" i="188"/>
  <c r="AD5" s="1"/>
  <c r="AE3"/>
  <c r="AY19" i="187"/>
  <c r="AD5" s="1"/>
  <c r="AE3"/>
  <c r="AY19" i="185"/>
  <c r="AD5" s="1"/>
  <c r="AE3"/>
  <c r="AY19" i="186"/>
  <c r="AD5" s="1"/>
  <c r="AE3"/>
  <c r="J17" i="127"/>
  <c r="AY20" i="75"/>
  <c r="AC5" s="1"/>
  <c r="AD3"/>
  <c r="W19" i="127" l="1"/>
  <c r="O19" s="1"/>
  <c r="I19" s="1"/>
  <c r="G26"/>
  <c r="AY20" i="193"/>
  <c r="AC5" s="1"/>
  <c r="AD3"/>
  <c r="AY20" i="192"/>
  <c r="AC5" s="1"/>
  <c r="AD3"/>
  <c r="AY20" i="191"/>
  <c r="AC5" s="1"/>
  <c r="AD3"/>
  <c r="AD3" i="190"/>
  <c r="AY20"/>
  <c r="AC5" s="1"/>
  <c r="AD3" i="189"/>
  <c r="AY20"/>
  <c r="AC5" s="1"/>
  <c r="AY20" i="188"/>
  <c r="AC5" s="1"/>
  <c r="AD3"/>
  <c r="AD3" i="187"/>
  <c r="AY20"/>
  <c r="AC5" s="1"/>
  <c r="AY20" i="186"/>
  <c r="AC5" s="1"/>
  <c r="AD3"/>
  <c r="AY20" i="185"/>
  <c r="AC5" s="1"/>
  <c r="AD3"/>
  <c r="AY21" i="75"/>
  <c r="AB5" s="1"/>
  <c r="AC3"/>
  <c r="G27" i="127" l="1"/>
  <c r="AY21" i="193"/>
  <c r="AB5" s="1"/>
  <c r="AC3"/>
  <c r="AY21" i="192"/>
  <c r="AB5" s="1"/>
  <c r="AC3"/>
  <c r="AY21" i="191"/>
  <c r="AB5" s="1"/>
  <c r="AC3"/>
  <c r="AY21" i="190"/>
  <c r="AB5" s="1"/>
  <c r="AC3"/>
  <c r="AY21" i="189"/>
  <c r="AB5" s="1"/>
  <c r="AC3"/>
  <c r="AY21" i="188"/>
  <c r="AB5" s="1"/>
  <c r="AC3"/>
  <c r="AY21" i="187"/>
  <c r="AB5" s="1"/>
  <c r="AC3"/>
  <c r="AY21" i="185"/>
  <c r="AB5" s="1"/>
  <c r="AC3"/>
  <c r="AY21" i="186"/>
  <c r="AB5" s="1"/>
  <c r="AC3"/>
  <c r="G28" i="127"/>
  <c r="J19"/>
  <c r="AY22" i="75"/>
  <c r="AA5" s="1"/>
  <c r="AB3"/>
  <c r="F22" i="127" l="1"/>
  <c r="AY22" i="193"/>
  <c r="AA5" s="1"/>
  <c r="AB3"/>
  <c r="AY22" i="192"/>
  <c r="AA5" s="1"/>
  <c r="AB3"/>
  <c r="AY22" i="191"/>
  <c r="AA5" s="1"/>
  <c r="AB3"/>
  <c r="AB3" i="190"/>
  <c r="AY22"/>
  <c r="AA5" s="1"/>
  <c r="AB3" i="189"/>
  <c r="AY22"/>
  <c r="AA5" s="1"/>
  <c r="AY22" i="188"/>
  <c r="AA5" s="1"/>
  <c r="AB3"/>
  <c r="AB3" i="187"/>
  <c r="AY22"/>
  <c r="AA5" s="1"/>
  <c r="AY22" i="186"/>
  <c r="AA5" s="1"/>
  <c r="AB3"/>
  <c r="AY22" i="185"/>
  <c r="AA5" s="1"/>
  <c r="AB3"/>
  <c r="G29" i="127"/>
  <c r="AY23" i="75"/>
  <c r="Z5" s="1"/>
  <c r="AA3"/>
  <c r="AY23" i="193" l="1"/>
  <c r="Z5" s="1"/>
  <c r="AA3"/>
  <c r="AY23" i="192"/>
  <c r="Z5" s="1"/>
  <c r="AA3"/>
  <c r="AY23" i="191"/>
  <c r="Z5" s="1"/>
  <c r="AA3"/>
  <c r="AY23" i="190"/>
  <c r="Z5" s="1"/>
  <c r="AA3"/>
  <c r="AY23" i="189"/>
  <c r="Z5" s="1"/>
  <c r="AA3"/>
  <c r="AY23" i="188"/>
  <c r="Z5" s="1"/>
  <c r="AA3"/>
  <c r="AY23" i="187"/>
  <c r="Z5" s="1"/>
  <c r="AA3"/>
  <c r="AY23" i="185"/>
  <c r="Z5" s="1"/>
  <c r="AA3"/>
  <c r="AY23" i="186"/>
  <c r="Z5" s="1"/>
  <c r="AA3"/>
  <c r="F24" i="127"/>
  <c r="AH24" s="1"/>
  <c r="G30"/>
  <c r="AY24" i="75"/>
  <c r="Y5" s="1"/>
  <c r="Z3"/>
  <c r="F23" i="127" l="1"/>
  <c r="AY24" i="193"/>
  <c r="Y5" s="1"/>
  <c r="Z3"/>
  <c r="AY24" i="192"/>
  <c r="Y5" s="1"/>
  <c r="Z3"/>
  <c r="AY24" i="191"/>
  <c r="Y5" s="1"/>
  <c r="Z3"/>
  <c r="Z3" i="190"/>
  <c r="AY24"/>
  <c r="Y5" s="1"/>
  <c r="Z3" i="189"/>
  <c r="AY24"/>
  <c r="Y5" s="1"/>
  <c r="AY24" i="188"/>
  <c r="Y5" s="1"/>
  <c r="Z3"/>
  <c r="Z3" i="187"/>
  <c r="AY24"/>
  <c r="Y5" s="1"/>
  <c r="AY24" i="186"/>
  <c r="Y5" s="1"/>
  <c r="Z3"/>
  <c r="AY24" i="185"/>
  <c r="Y5" s="1"/>
  <c r="Z3"/>
  <c r="G31" i="127"/>
  <c r="W24"/>
  <c r="O24" s="1"/>
  <c r="AY25" i="75"/>
  <c r="X5" s="1"/>
  <c r="Y3"/>
  <c r="AH23" i="127" l="1"/>
  <c r="W23"/>
  <c r="AY25" i="193"/>
  <c r="X5" s="1"/>
  <c r="Y3"/>
  <c r="AY25" i="192"/>
  <c r="X5" s="1"/>
  <c r="Y3"/>
  <c r="AY25" i="191"/>
  <c r="X5" s="1"/>
  <c r="Y3"/>
  <c r="AY25" i="190"/>
  <c r="X5" s="1"/>
  <c r="Y3"/>
  <c r="AY25" i="189"/>
  <c r="X5" s="1"/>
  <c r="Y3"/>
  <c r="AY25" i="188"/>
  <c r="X5" s="1"/>
  <c r="Y3"/>
  <c r="AY25" i="187"/>
  <c r="X5" s="1"/>
  <c r="Y3"/>
  <c r="AY25" i="185"/>
  <c r="X5" s="1"/>
  <c r="Y3"/>
  <c r="AY25" i="186"/>
  <c r="X5" s="1"/>
  <c r="Y3"/>
  <c r="I24" i="127"/>
  <c r="J24" s="1"/>
  <c r="G32"/>
  <c r="AY26" i="75"/>
  <c r="W5" s="1"/>
  <c r="X3"/>
  <c r="O23" i="127" l="1"/>
  <c r="I23" s="1"/>
  <c r="J23" s="1"/>
  <c r="F26"/>
  <c r="AH26" s="1"/>
  <c r="F25"/>
  <c r="AY26" i="193"/>
  <c r="W5" s="1"/>
  <c r="X3"/>
  <c r="AY26" i="192"/>
  <c r="W5" s="1"/>
  <c r="X3"/>
  <c r="AY26" i="191"/>
  <c r="W5" s="1"/>
  <c r="X3"/>
  <c r="X3" i="190"/>
  <c r="AY26"/>
  <c r="W5" s="1"/>
  <c r="X3" i="189"/>
  <c r="AY26"/>
  <c r="W5" s="1"/>
  <c r="AY26" i="188"/>
  <c r="W5" s="1"/>
  <c r="X3"/>
  <c r="X3" i="187"/>
  <c r="AY26"/>
  <c r="W5" s="1"/>
  <c r="AY26" i="186"/>
  <c r="W5" s="1"/>
  <c r="X3"/>
  <c r="AY26" i="185"/>
  <c r="W5" s="1"/>
  <c r="X3"/>
  <c r="AY27" i="75"/>
  <c r="V5" s="1"/>
  <c r="W3"/>
  <c r="W26" i="127" l="1"/>
  <c r="O26"/>
  <c r="AH25"/>
  <c r="W25"/>
  <c r="G33"/>
  <c r="AY27" i="193"/>
  <c r="V5" s="1"/>
  <c r="W3"/>
  <c r="AY27" i="192"/>
  <c r="V5" s="1"/>
  <c r="W3"/>
  <c r="AY27" i="191"/>
  <c r="V5" s="1"/>
  <c r="W3"/>
  <c r="AY27" i="190"/>
  <c r="V5" s="1"/>
  <c r="W3"/>
  <c r="AY27" i="189"/>
  <c r="V5" s="1"/>
  <c r="W3"/>
  <c r="AY27" i="188"/>
  <c r="V5" s="1"/>
  <c r="W3"/>
  <c r="AY27" i="187"/>
  <c r="V5" s="1"/>
  <c r="W3"/>
  <c r="AY27" i="185"/>
  <c r="V5" s="1"/>
  <c r="W3"/>
  <c r="AY27" i="186"/>
  <c r="V5" s="1"/>
  <c r="W3"/>
  <c r="I26" i="127"/>
  <c r="J26" s="1"/>
  <c r="G34"/>
  <c r="AY28" i="75"/>
  <c r="U5" s="1"/>
  <c r="V3"/>
  <c r="O25" i="127" l="1"/>
  <c r="F28"/>
  <c r="AH28" s="1"/>
  <c r="AY28" i="193"/>
  <c r="U5" s="1"/>
  <c r="V3"/>
  <c r="AY28" i="192"/>
  <c r="U5" s="1"/>
  <c r="V3"/>
  <c r="AY28" i="191"/>
  <c r="U5" s="1"/>
  <c r="V3"/>
  <c r="V3" i="190"/>
  <c r="AY28"/>
  <c r="U5" s="1"/>
  <c r="V3" i="189"/>
  <c r="AY28"/>
  <c r="U5" s="1"/>
  <c r="AY28" i="188"/>
  <c r="U5" s="1"/>
  <c r="V3"/>
  <c r="V3" i="187"/>
  <c r="AY28"/>
  <c r="U5" s="1"/>
  <c r="AY28" i="186"/>
  <c r="U5" s="1"/>
  <c r="V3"/>
  <c r="AY28" i="185"/>
  <c r="U5" s="1"/>
  <c r="V3"/>
  <c r="F29" i="127"/>
  <c r="AH29" s="1"/>
  <c r="AY29" i="75"/>
  <c r="T5" s="1"/>
  <c r="U3"/>
  <c r="F30" i="127" l="1"/>
  <c r="AH30" s="1"/>
  <c r="I25"/>
  <c r="J25" s="1"/>
  <c r="W28"/>
  <c r="O28" s="1"/>
  <c r="G35"/>
  <c r="AY29" i="193"/>
  <c r="T5" s="1"/>
  <c r="U3"/>
  <c r="AY29" i="192"/>
  <c r="T5" s="1"/>
  <c r="U3"/>
  <c r="AY29" i="191"/>
  <c r="T5" s="1"/>
  <c r="U3"/>
  <c r="AY29" i="190"/>
  <c r="T5" s="1"/>
  <c r="U3"/>
  <c r="AY29" i="189"/>
  <c r="T5" s="1"/>
  <c r="U3"/>
  <c r="AY29" i="188"/>
  <c r="T5" s="1"/>
  <c r="U3"/>
  <c r="AY29" i="187"/>
  <c r="T5" s="1"/>
  <c r="U3"/>
  <c r="AY29" i="185"/>
  <c r="T5" s="1"/>
  <c r="U3"/>
  <c r="AY29" i="186"/>
  <c r="T5" s="1"/>
  <c r="U3"/>
  <c r="W29" i="127"/>
  <c r="O29" s="1"/>
  <c r="AY30" i="75"/>
  <c r="S5" s="1"/>
  <c r="T3"/>
  <c r="I28" i="127" l="1"/>
  <c r="J28" s="1"/>
  <c r="F31"/>
  <c r="AH31" s="1"/>
  <c r="G36"/>
  <c r="AY30" i="193"/>
  <c r="S5" s="1"/>
  <c r="T3"/>
  <c r="AY30" i="192"/>
  <c r="S5" s="1"/>
  <c r="T3"/>
  <c r="AY30" i="191"/>
  <c r="S5" s="1"/>
  <c r="T3"/>
  <c r="T3" i="190"/>
  <c r="AY30"/>
  <c r="S5" s="1"/>
  <c r="T3" i="189"/>
  <c r="AY30"/>
  <c r="S5" s="1"/>
  <c r="AY30" i="188"/>
  <c r="S5" s="1"/>
  <c r="T3"/>
  <c r="T3" i="187"/>
  <c r="AY30"/>
  <c r="S5" s="1"/>
  <c r="AY30" i="186"/>
  <c r="S5" s="1"/>
  <c r="T3"/>
  <c r="AY30" i="185"/>
  <c r="S5" s="1"/>
  <c r="T3"/>
  <c r="W30" i="127"/>
  <c r="O30" s="1"/>
  <c r="I29"/>
  <c r="J29" s="1"/>
  <c r="AY31" i="75"/>
  <c r="R5" s="1"/>
  <c r="S3"/>
  <c r="G37" i="127" l="1"/>
  <c r="AY31" i="193"/>
  <c r="R5" s="1"/>
  <c r="S3"/>
  <c r="AY31" i="192"/>
  <c r="R5" s="1"/>
  <c r="S3"/>
  <c r="AY31" i="191"/>
  <c r="R5" s="1"/>
  <c r="S3"/>
  <c r="AY31" i="190"/>
  <c r="R5" s="1"/>
  <c r="S3"/>
  <c r="AY31" i="189"/>
  <c r="R5" s="1"/>
  <c r="S3"/>
  <c r="AY31" i="188"/>
  <c r="R5" s="1"/>
  <c r="S3"/>
  <c r="AY31" i="187"/>
  <c r="R5" s="1"/>
  <c r="S3"/>
  <c r="AY31" i="185"/>
  <c r="R5" s="1"/>
  <c r="S3"/>
  <c r="AY31" i="186"/>
  <c r="R5" s="1"/>
  <c r="S3"/>
  <c r="I30" i="127"/>
  <c r="J30" s="1"/>
  <c r="G38"/>
  <c r="W31"/>
  <c r="O31" s="1"/>
  <c r="AY32" i="75"/>
  <c r="Q5" s="1"/>
  <c r="R3"/>
  <c r="F32" i="127" l="1"/>
  <c r="AH32" s="1"/>
  <c r="AY32" i="193"/>
  <c r="Q5" s="1"/>
  <c r="R3"/>
  <c r="AY32" i="192"/>
  <c r="Q5" s="1"/>
  <c r="R3"/>
  <c r="AY32" i="191"/>
  <c r="Q5" s="1"/>
  <c r="R3"/>
  <c r="R3" i="190"/>
  <c r="AY32"/>
  <c r="Q5" s="1"/>
  <c r="R3" i="189"/>
  <c r="AY32"/>
  <c r="Q5" s="1"/>
  <c r="AY32" i="188"/>
  <c r="Q5" s="1"/>
  <c r="R3"/>
  <c r="R3" i="187"/>
  <c r="AY32"/>
  <c r="Q5" s="1"/>
  <c r="AY32" i="186"/>
  <c r="Q5" s="1"/>
  <c r="R3"/>
  <c r="AY32" i="185"/>
  <c r="Q5" s="1"/>
  <c r="R3"/>
  <c r="I31" i="127"/>
  <c r="J31" s="1"/>
  <c r="AY33" i="75"/>
  <c r="P5" s="1"/>
  <c r="Q3"/>
  <c r="W32" i="127" l="1"/>
  <c r="F33"/>
  <c r="AH33" s="1"/>
  <c r="O32"/>
  <c r="G39"/>
  <c r="AY33" i="193"/>
  <c r="P5" s="1"/>
  <c r="Q3"/>
  <c r="AY33" i="192"/>
  <c r="P5" s="1"/>
  <c r="Q3"/>
  <c r="AY33" i="191"/>
  <c r="P5" s="1"/>
  <c r="Q3"/>
  <c r="AY33" i="190"/>
  <c r="P5" s="1"/>
  <c r="Q3"/>
  <c r="AY33" i="189"/>
  <c r="P5" s="1"/>
  <c r="Q3"/>
  <c r="AY33" i="188"/>
  <c r="P5" s="1"/>
  <c r="Q3"/>
  <c r="AY33" i="187"/>
  <c r="P5" s="1"/>
  <c r="Q3"/>
  <c r="AY33" i="185"/>
  <c r="P5" s="1"/>
  <c r="Q3"/>
  <c r="AY33" i="186"/>
  <c r="P5" s="1"/>
  <c r="Q3"/>
  <c r="G40" i="127"/>
  <c r="AY34" i="75"/>
  <c r="O5" s="1"/>
  <c r="P3"/>
  <c r="F34" i="127" l="1"/>
  <c r="AH34" s="1"/>
  <c r="W33"/>
  <c r="O33" s="1"/>
  <c r="AY34" i="193"/>
  <c r="O5" s="1"/>
  <c r="P3"/>
  <c r="AY34" i="192"/>
  <c r="O5" s="1"/>
  <c r="P3"/>
  <c r="AY34" i="191"/>
  <c r="O5" s="1"/>
  <c r="P3"/>
  <c r="P3" i="190"/>
  <c r="AY34"/>
  <c r="O5" s="1"/>
  <c r="P3" i="189"/>
  <c r="AY34"/>
  <c r="O5" s="1"/>
  <c r="AY34" i="188"/>
  <c r="O5" s="1"/>
  <c r="P3"/>
  <c r="P3" i="187"/>
  <c r="AY34"/>
  <c r="O5" s="1"/>
  <c r="AY34" i="186"/>
  <c r="O5" s="1"/>
  <c r="P3"/>
  <c r="AY34" i="185"/>
  <c r="O5" s="1"/>
  <c r="P3"/>
  <c r="G41" i="127"/>
  <c r="AY35" i="75"/>
  <c r="N5" s="1"/>
  <c r="O3"/>
  <c r="W34" i="127" l="1"/>
  <c r="I33"/>
  <c r="J33" s="1"/>
  <c r="F35"/>
  <c r="AH35" s="1"/>
  <c r="O34"/>
  <c r="AY35" i="193"/>
  <c r="N5" s="1"/>
  <c r="O3"/>
  <c r="AY35" i="192"/>
  <c r="N5" s="1"/>
  <c r="O3"/>
  <c r="AY35" i="191"/>
  <c r="N5" s="1"/>
  <c r="O3"/>
  <c r="AY35" i="190"/>
  <c r="N5" s="1"/>
  <c r="AY35" i="189"/>
  <c r="O3"/>
  <c r="AY35" i="188"/>
  <c r="N5" s="1"/>
  <c r="O3"/>
  <c r="AY35" i="187"/>
  <c r="N5" s="1"/>
  <c r="O3"/>
  <c r="AY35" i="185"/>
  <c r="N5" s="1"/>
  <c r="O3"/>
  <c r="AY35" i="186"/>
  <c r="N5" s="1"/>
  <c r="O3"/>
  <c r="AY36" i="75"/>
  <c r="M5" s="1"/>
  <c r="N3"/>
  <c r="W35" i="127" l="1"/>
  <c r="O35" s="1"/>
  <c r="I35" s="1"/>
  <c r="J35" s="1"/>
  <c r="G42"/>
  <c r="AY36" i="193"/>
  <c r="M5" s="1"/>
  <c r="N3"/>
  <c r="AY36" i="192"/>
  <c r="M5" s="1"/>
  <c r="N3"/>
  <c r="AY36" i="191"/>
  <c r="M5" s="1"/>
  <c r="N3"/>
  <c r="AY36" i="190"/>
  <c r="M5" s="1"/>
  <c r="N3"/>
  <c r="O3"/>
  <c r="AY36" i="189"/>
  <c r="N3"/>
  <c r="AY36" i="188"/>
  <c r="M5" s="1"/>
  <c r="N3"/>
  <c r="AY36" i="187"/>
  <c r="M5" s="1"/>
  <c r="N3"/>
  <c r="AY36" i="186"/>
  <c r="M5" s="1"/>
  <c r="N3"/>
  <c r="AY36" i="185"/>
  <c r="M5" s="1"/>
  <c r="N3"/>
  <c r="G43" i="127"/>
  <c r="AY37" i="75"/>
  <c r="L5" s="1"/>
  <c r="M3"/>
  <c r="AY37" i="193" l="1"/>
  <c r="M3"/>
  <c r="AY37" i="192"/>
  <c r="L5" s="1"/>
  <c r="AY37" i="191"/>
  <c r="M3"/>
  <c r="AY37" i="190"/>
  <c r="L5" s="1"/>
  <c r="AY37" i="189"/>
  <c r="M3"/>
  <c r="AY37" i="188"/>
  <c r="L5" s="1"/>
  <c r="M3"/>
  <c r="AY37" i="187"/>
  <c r="AY37" i="185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M3"/>
  <c r="AY37" i="186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G44" i="127"/>
  <c r="AY38" i="75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F36" i="127" l="1"/>
  <c r="AY57" i="75"/>
  <c r="AY38" i="193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38" i="192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L3"/>
  <c r="M3"/>
  <c r="K4"/>
  <c r="K2"/>
  <c r="AY38" i="19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38" i="190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L3"/>
  <c r="M3"/>
  <c r="K4"/>
  <c r="AY38" i="189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38" i="187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L5"/>
  <c r="L3" s="1"/>
  <c r="AY38" i="188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M3" i="187"/>
  <c r="M3" i="186"/>
  <c r="K1" s="1"/>
  <c r="K2"/>
  <c r="K4"/>
  <c r="K4" i="185"/>
  <c r="L3"/>
  <c r="K1" s="1"/>
  <c r="K2"/>
  <c r="K2" i="75"/>
  <c r="K4"/>
  <c r="L3"/>
  <c r="K1" s="1"/>
  <c r="K4" i="187" l="1"/>
  <c r="K1" i="192"/>
  <c r="AH36" i="127"/>
  <c r="W36"/>
  <c r="F38"/>
  <c r="L3" i="193"/>
  <c r="K1" s="1"/>
  <c r="K2"/>
  <c r="K4"/>
  <c r="J5" i="192"/>
  <c r="J7" s="1"/>
  <c r="K4" i="191"/>
  <c r="L3"/>
  <c r="K1" s="1"/>
  <c r="K2"/>
  <c r="K2" i="190"/>
  <c r="K1"/>
  <c r="K2" i="187"/>
  <c r="L3" i="189"/>
  <c r="K1" s="1"/>
  <c r="K2"/>
  <c r="K4"/>
  <c r="K1" i="187"/>
  <c r="L3" i="188"/>
  <c r="K1" s="1"/>
  <c r="K2"/>
  <c r="K4"/>
  <c r="J5" i="186"/>
  <c r="J7" s="1"/>
  <c r="J5" i="185"/>
  <c r="J7" s="1"/>
  <c r="I7" s="1"/>
  <c r="C7" s="1"/>
  <c r="G46" i="127"/>
  <c r="J5" i="75"/>
  <c r="J7" s="1"/>
  <c r="I7" s="1"/>
  <c r="C7" s="1"/>
  <c r="B8" i="81" l="1"/>
  <c r="I7" i="186"/>
  <c r="B14" i="81"/>
  <c r="I7" i="192"/>
  <c r="O36" i="127"/>
  <c r="J5" i="187"/>
  <c r="J7" s="1"/>
  <c r="I7" s="1"/>
  <c r="C7" s="1"/>
  <c r="G47" i="127"/>
  <c r="AH38"/>
  <c r="W38"/>
  <c r="B7" i="81"/>
  <c r="B6"/>
  <c r="J8" i="187"/>
  <c r="I8" s="1"/>
  <c r="C8" s="1"/>
  <c r="B9" i="81"/>
  <c r="J5" i="193"/>
  <c r="J7" s="1"/>
  <c r="J8" i="192"/>
  <c r="I8" s="1"/>
  <c r="C8" s="1"/>
  <c r="J5" i="191"/>
  <c r="J7" s="1"/>
  <c r="J5" i="190"/>
  <c r="J7" s="1"/>
  <c r="I7" s="1"/>
  <c r="J5" i="189"/>
  <c r="J7" s="1"/>
  <c r="I7" s="1"/>
  <c r="C7" s="1"/>
  <c r="J5" i="188"/>
  <c r="J7" s="1"/>
  <c r="J8" i="186"/>
  <c r="I8" s="1"/>
  <c r="C8" s="1"/>
  <c r="J8" i="185"/>
  <c r="I8" s="1"/>
  <c r="C8" s="1"/>
  <c r="J8" i="75"/>
  <c r="I8" s="1"/>
  <c r="C8" s="1"/>
  <c r="C7" i="190" l="1"/>
  <c r="BF12"/>
  <c r="BF17" s="1"/>
  <c r="BF20" s="1"/>
  <c r="B13" i="81"/>
  <c r="I7" i="191"/>
  <c r="B15" i="81"/>
  <c r="I7" i="193"/>
  <c r="C7" i="192"/>
  <c r="BF12"/>
  <c r="BF17" s="1"/>
  <c r="BF20" s="1"/>
  <c r="C7" i="186"/>
  <c r="BF12"/>
  <c r="BF17" s="1"/>
  <c r="BF20" s="1"/>
  <c r="F41" i="127"/>
  <c r="I36"/>
  <c r="J36" s="1"/>
  <c r="J9" i="187"/>
  <c r="I9" s="1"/>
  <c r="C9" s="1"/>
  <c r="BF12"/>
  <c r="BF17" s="1"/>
  <c r="BF20" s="1"/>
  <c r="G48" i="127"/>
  <c r="G49"/>
  <c r="O38"/>
  <c r="J8" i="188"/>
  <c r="J9" s="1"/>
  <c r="B10" i="81"/>
  <c r="J8" i="190"/>
  <c r="B12" i="81"/>
  <c r="J8" i="189"/>
  <c r="I8" s="1"/>
  <c r="C8" s="1"/>
  <c r="B11" i="81"/>
  <c r="J8" i="193"/>
  <c r="I8" s="1"/>
  <c r="C8" s="1"/>
  <c r="J9" i="192"/>
  <c r="I9" s="1"/>
  <c r="C9" s="1"/>
  <c r="J8" i="191"/>
  <c r="I8" s="1"/>
  <c r="C8" s="1"/>
  <c r="BF12" i="189"/>
  <c r="BF17" s="1"/>
  <c r="BF20" s="1"/>
  <c r="J9"/>
  <c r="I9" s="1"/>
  <c r="C9" s="1"/>
  <c r="I7" i="188"/>
  <c r="I8"/>
  <c r="C8" s="1"/>
  <c r="J10" i="187"/>
  <c r="I10" s="1"/>
  <c r="C10" s="1"/>
  <c r="J9" i="186"/>
  <c r="I9" s="1"/>
  <c r="C9" s="1"/>
  <c r="J9" i="185"/>
  <c r="I9" s="1"/>
  <c r="C9" s="1"/>
  <c r="BF12"/>
  <c r="D6" i="81" s="1"/>
  <c r="J9" i="75"/>
  <c r="I9" s="1"/>
  <c r="C9" s="1"/>
  <c r="BF23" i="187" l="1"/>
  <c r="J9" i="81"/>
  <c r="BF23" i="189"/>
  <c r="J11" i="81"/>
  <c r="BF23" i="186"/>
  <c r="J8" i="81"/>
  <c r="BF23" i="192"/>
  <c r="J14" i="81"/>
  <c r="BF23" i="190"/>
  <c r="J12" i="81"/>
  <c r="J9" i="190"/>
  <c r="I9" s="1"/>
  <c r="C9" s="1"/>
  <c r="I8"/>
  <c r="C8" s="1"/>
  <c r="C7" i="193"/>
  <c r="BF12"/>
  <c r="BF17" s="1"/>
  <c r="BF20" s="1"/>
  <c r="C7" i="191"/>
  <c r="BF12"/>
  <c r="BF17" s="1"/>
  <c r="BF20" s="1"/>
  <c r="AH41" i="127"/>
  <c r="W41"/>
  <c r="D9" i="81"/>
  <c r="C7" i="188"/>
  <c r="BF12"/>
  <c r="BF17" s="1"/>
  <c r="F42" i="127"/>
  <c r="AH42" s="1"/>
  <c r="I38"/>
  <c r="J38" s="1"/>
  <c r="D8" i="81"/>
  <c r="C8" i="78"/>
  <c r="F9" i="81"/>
  <c r="C9" i="78"/>
  <c r="C11"/>
  <c r="D11" i="81"/>
  <c r="D14"/>
  <c r="C14" i="78"/>
  <c r="BF17" i="185"/>
  <c r="F6" i="81" s="1"/>
  <c r="C6" i="78"/>
  <c r="J9" i="193"/>
  <c r="I9" s="1"/>
  <c r="C9" s="1"/>
  <c r="J10" i="192"/>
  <c r="I10" s="1"/>
  <c r="C10" s="1"/>
  <c r="J9" i="191"/>
  <c r="I9" s="1"/>
  <c r="C9" s="1"/>
  <c r="J10" i="190"/>
  <c r="I10" s="1"/>
  <c r="C10" s="1"/>
  <c r="J10" i="189"/>
  <c r="I10" s="1"/>
  <c r="C10" s="1"/>
  <c r="J10" i="188"/>
  <c r="I9"/>
  <c r="C9" s="1"/>
  <c r="J11" i="187"/>
  <c r="I11" s="1"/>
  <c r="C11" s="1"/>
  <c r="J10" i="186"/>
  <c r="I10" s="1"/>
  <c r="C10" s="1"/>
  <c r="J10" i="185"/>
  <c r="I10" s="1"/>
  <c r="C10" s="1"/>
  <c r="J10" i="75"/>
  <c r="I10" s="1"/>
  <c r="C10" s="1"/>
  <c r="F43" i="127"/>
  <c r="AH43" s="1"/>
  <c r="BF23" i="191" l="1"/>
  <c r="J13" i="81"/>
  <c r="BF23" i="193"/>
  <c r="J15" i="81"/>
  <c r="G12" i="78"/>
  <c r="K12" i="81"/>
  <c r="G14" i="78"/>
  <c r="K14" i="81"/>
  <c r="G8" i="78"/>
  <c r="K8" i="81"/>
  <c r="G11" i="78"/>
  <c r="K11" i="81"/>
  <c r="G9" i="78"/>
  <c r="K9" i="81"/>
  <c r="BF20" i="188"/>
  <c r="E10" i="78"/>
  <c r="O41" i="127"/>
  <c r="W42"/>
  <c r="D10" i="81"/>
  <c r="G50" i="127"/>
  <c r="O42"/>
  <c r="D12" i="81"/>
  <c r="C12" i="78"/>
  <c r="F14" i="81"/>
  <c r="E14" i="78"/>
  <c r="F14" s="1"/>
  <c r="F8" i="81"/>
  <c r="E8" i="78"/>
  <c r="F8" s="1"/>
  <c r="F10" i="81"/>
  <c r="C10" i="78"/>
  <c r="C13"/>
  <c r="D13" i="81"/>
  <c r="C15" i="78"/>
  <c r="D15" i="81"/>
  <c r="E11" i="78"/>
  <c r="F11" s="1"/>
  <c r="F11" i="81"/>
  <c r="E9" i="78"/>
  <c r="F9" s="1"/>
  <c r="BF20" i="185"/>
  <c r="J6" i="81" s="1"/>
  <c r="E6" i="78"/>
  <c r="F6" s="1"/>
  <c r="J10" i="193"/>
  <c r="I10" s="1"/>
  <c r="C10" s="1"/>
  <c r="J11" i="192"/>
  <c r="I11" s="1"/>
  <c r="C11" s="1"/>
  <c r="J10" i="191"/>
  <c r="I10" s="1"/>
  <c r="C10" s="1"/>
  <c r="J11" i="190"/>
  <c r="I11" s="1"/>
  <c r="C11" s="1"/>
  <c r="J11" i="189"/>
  <c r="I11" s="1"/>
  <c r="C11" s="1"/>
  <c r="J11" i="188"/>
  <c r="I10"/>
  <c r="C10" s="1"/>
  <c r="J12" i="187"/>
  <c r="I12" s="1"/>
  <c r="C12" s="1"/>
  <c r="J11" i="186"/>
  <c r="I11" s="1"/>
  <c r="C11" s="1"/>
  <c r="J11" i="185"/>
  <c r="I11" s="1"/>
  <c r="C11" s="1"/>
  <c r="J11" i="75"/>
  <c r="I11" s="1"/>
  <c r="C11" s="1"/>
  <c r="F44" i="127"/>
  <c r="AH44" s="1"/>
  <c r="W43"/>
  <c r="O43" s="1"/>
  <c r="G15" i="78" l="1"/>
  <c r="K15" i="81"/>
  <c r="G13" i="78"/>
  <c r="K13" i="81"/>
  <c r="BF23" i="188"/>
  <c r="J10" i="81"/>
  <c r="F10" i="78"/>
  <c r="G51" i="127"/>
  <c r="G52"/>
  <c r="E13" i="78"/>
  <c r="F13" s="1"/>
  <c r="F13" i="81"/>
  <c r="F12"/>
  <c r="E12" i="78"/>
  <c r="F12" s="1"/>
  <c r="E15"/>
  <c r="F15" s="1"/>
  <c r="F15" i="81"/>
  <c r="BF23" i="185"/>
  <c r="J11" i="193"/>
  <c r="I11" s="1"/>
  <c r="C11" s="1"/>
  <c r="J12" i="192"/>
  <c r="I12" s="1"/>
  <c r="C12" s="1"/>
  <c r="J11" i="191"/>
  <c r="I11" s="1"/>
  <c r="C11" s="1"/>
  <c r="J12" i="190"/>
  <c r="I12" s="1"/>
  <c r="C12" s="1"/>
  <c r="J12" i="189"/>
  <c r="I12" s="1"/>
  <c r="C12" s="1"/>
  <c r="J12" i="188"/>
  <c r="I11"/>
  <c r="C11" s="1"/>
  <c r="J13" i="187"/>
  <c r="I13" s="1"/>
  <c r="C13" s="1"/>
  <c r="J12" i="186"/>
  <c r="I12" s="1"/>
  <c r="C12" s="1"/>
  <c r="J12" i="185"/>
  <c r="I12" s="1"/>
  <c r="C12" s="1"/>
  <c r="J12" i="75"/>
  <c r="I12" s="1"/>
  <c r="C12" s="1"/>
  <c r="F45" i="127"/>
  <c r="I43"/>
  <c r="J43" s="1"/>
  <c r="W44"/>
  <c r="O44" s="1"/>
  <c r="G6" i="78" l="1"/>
  <c r="K6" i="81"/>
  <c r="G10" i="78"/>
  <c r="K10" i="81"/>
  <c r="J12" i="193"/>
  <c r="I12" s="1"/>
  <c r="C12" s="1"/>
  <c r="J13" i="192"/>
  <c r="I13" s="1"/>
  <c r="C13" s="1"/>
  <c r="J12" i="191"/>
  <c r="I12" s="1"/>
  <c r="C12" s="1"/>
  <c r="J13" i="190"/>
  <c r="I13" s="1"/>
  <c r="C13" s="1"/>
  <c r="J13" i="189"/>
  <c r="I13" s="1"/>
  <c r="C13" s="1"/>
  <c r="J13" i="188"/>
  <c r="I12"/>
  <c r="C12" s="1"/>
  <c r="J14" i="187"/>
  <c r="I14" s="1"/>
  <c r="C14" s="1"/>
  <c r="J13" i="186"/>
  <c r="I13" s="1"/>
  <c r="C13" s="1"/>
  <c r="J13" i="185"/>
  <c r="I13" s="1"/>
  <c r="C13" s="1"/>
  <c r="J13" i="75"/>
  <c r="I13" s="1"/>
  <c r="C13" s="1"/>
  <c r="I44" i="127"/>
  <c r="J44" s="1"/>
  <c r="F46" l="1"/>
  <c r="AH46" s="1"/>
  <c r="G53"/>
  <c r="J13" i="193"/>
  <c r="I13" s="1"/>
  <c r="C13" s="1"/>
  <c r="J14" i="192"/>
  <c r="I14" s="1"/>
  <c r="C14" s="1"/>
  <c r="J13" i="191"/>
  <c r="I13" s="1"/>
  <c r="C13" s="1"/>
  <c r="J14" i="190"/>
  <c r="I14" s="1"/>
  <c r="C14" s="1"/>
  <c r="J14" i="189"/>
  <c r="I14" s="1"/>
  <c r="C14" s="1"/>
  <c r="J14" i="188"/>
  <c r="I13"/>
  <c r="C13" s="1"/>
  <c r="J15" i="187"/>
  <c r="I15" s="1"/>
  <c r="C15" s="1"/>
  <c r="J14" i="186"/>
  <c r="I14" s="1"/>
  <c r="C14" s="1"/>
  <c r="J14" i="185"/>
  <c r="I14" s="1"/>
  <c r="C14" s="1"/>
  <c r="J14" i="75"/>
  <c r="I14" s="1"/>
  <c r="C14" s="1"/>
  <c r="W46" i="127" l="1"/>
  <c r="O46"/>
  <c r="F47"/>
  <c r="AH47" s="1"/>
  <c r="F48"/>
  <c r="G54"/>
  <c r="J14" i="193"/>
  <c r="I14" s="1"/>
  <c r="C14" s="1"/>
  <c r="J15" i="192"/>
  <c r="I15" s="1"/>
  <c r="C15" s="1"/>
  <c r="J14" i="191"/>
  <c r="I14" s="1"/>
  <c r="C14" s="1"/>
  <c r="J15" i="190"/>
  <c r="I15" s="1"/>
  <c r="C15" s="1"/>
  <c r="J15" i="189"/>
  <c r="I15" s="1"/>
  <c r="C15" s="1"/>
  <c r="J15" i="188"/>
  <c r="I14"/>
  <c r="C14" s="1"/>
  <c r="J16" i="187"/>
  <c r="I16" s="1"/>
  <c r="C16" s="1"/>
  <c r="J15" i="186"/>
  <c r="I15" s="1"/>
  <c r="C15" s="1"/>
  <c r="J15" i="185"/>
  <c r="I15" s="1"/>
  <c r="C15" s="1"/>
  <c r="J15" i="75"/>
  <c r="I15" s="1"/>
  <c r="C15" s="1"/>
  <c r="I46" i="127"/>
  <c r="W47" l="1"/>
  <c r="O47"/>
  <c r="I47" s="1"/>
  <c r="AH48"/>
  <c r="W48"/>
  <c r="J46"/>
  <c r="J15" i="193"/>
  <c r="I15" s="1"/>
  <c r="C15" s="1"/>
  <c r="J16" i="192"/>
  <c r="I16" s="1"/>
  <c r="C16" s="1"/>
  <c r="J15" i="191"/>
  <c r="I15" s="1"/>
  <c r="C15" s="1"/>
  <c r="J16" i="190"/>
  <c r="I16" s="1"/>
  <c r="C16" s="1"/>
  <c r="J16" i="189"/>
  <c r="I16" s="1"/>
  <c r="C16" s="1"/>
  <c r="J16" i="188"/>
  <c r="I15"/>
  <c r="C15" s="1"/>
  <c r="J17" i="187"/>
  <c r="I17" s="1"/>
  <c r="C17" s="1"/>
  <c r="J16" i="186"/>
  <c r="I16" s="1"/>
  <c r="C16" s="1"/>
  <c r="J16" i="185"/>
  <c r="I16" s="1"/>
  <c r="C16" s="1"/>
  <c r="J16" i="75"/>
  <c r="I16" s="1"/>
  <c r="C16" s="1"/>
  <c r="J47" i="127" l="1"/>
  <c r="J18" i="187"/>
  <c r="I18" s="1"/>
  <c r="C18" s="1"/>
  <c r="F49" i="127"/>
  <c r="O48"/>
  <c r="G55"/>
  <c r="J16" i="193"/>
  <c r="I16" s="1"/>
  <c r="C16" s="1"/>
  <c r="J17" i="192"/>
  <c r="J16" i="191"/>
  <c r="I16" s="1"/>
  <c r="C16" s="1"/>
  <c r="J17" i="190"/>
  <c r="J17" i="189"/>
  <c r="I17" s="1"/>
  <c r="C17" s="1"/>
  <c r="J17" i="188"/>
  <c r="I16"/>
  <c r="C16" s="1"/>
  <c r="J17" i="186"/>
  <c r="J18" s="1"/>
  <c r="J17" i="185"/>
  <c r="J17" i="75"/>
  <c r="J19" i="186" l="1"/>
  <c r="I18"/>
  <c r="C18" s="1"/>
  <c r="J20"/>
  <c r="I19"/>
  <c r="C19" s="1"/>
  <c r="J18" i="190"/>
  <c r="I17"/>
  <c r="C17" s="1"/>
  <c r="J18" i="192"/>
  <c r="I17"/>
  <c r="C17" s="1"/>
  <c r="G56" i="127"/>
  <c r="J18" i="189"/>
  <c r="I18" s="1"/>
  <c r="C18" s="1"/>
  <c r="J19" i="187"/>
  <c r="I19" s="1"/>
  <c r="C19" s="1"/>
  <c r="J18" i="188"/>
  <c r="I17"/>
  <c r="C17" s="1"/>
  <c r="F50" i="127"/>
  <c r="I48"/>
  <c r="F51"/>
  <c r="W49"/>
  <c r="AH49"/>
  <c r="J18" i="185"/>
  <c r="I18" s="1"/>
  <c r="C18" s="1"/>
  <c r="J17" i="193"/>
  <c r="J17" i="191"/>
  <c r="J18" i="75"/>
  <c r="I18" s="1"/>
  <c r="C18" s="1"/>
  <c r="J19" i="192" l="1"/>
  <c r="I18"/>
  <c r="C18" s="1"/>
  <c r="J19" i="190"/>
  <c r="I18"/>
  <c r="C18" s="1"/>
  <c r="J20" i="192"/>
  <c r="I19"/>
  <c r="C19" s="1"/>
  <c r="J20" i="190"/>
  <c r="I19"/>
  <c r="C19" s="1"/>
  <c r="J21" i="186"/>
  <c r="I20"/>
  <c r="C20" s="1"/>
  <c r="J18" i="193"/>
  <c r="I17"/>
  <c r="C17" s="1"/>
  <c r="J18" i="191"/>
  <c r="I17"/>
  <c r="C17" s="1"/>
  <c r="O49" i="127"/>
  <c r="J48"/>
  <c r="J19" i="189"/>
  <c r="I19" s="1"/>
  <c r="C19" s="1"/>
  <c r="J20" i="187"/>
  <c r="I20" s="1"/>
  <c r="C20" s="1"/>
  <c r="J19" i="188"/>
  <c r="I18"/>
  <c r="C18" s="1"/>
  <c r="AH51" i="127"/>
  <c r="W51"/>
  <c r="W50"/>
  <c r="AH50"/>
  <c r="J19" i="185"/>
  <c r="I19" s="1"/>
  <c r="C19" s="1"/>
  <c r="J19" i="75"/>
  <c r="I19" s="1"/>
  <c r="C19" s="1"/>
  <c r="BA57"/>
  <c r="H58" s="1"/>
  <c r="J19" i="191" l="1"/>
  <c r="I18"/>
  <c r="C18" s="1"/>
  <c r="J19" i="193"/>
  <c r="I18"/>
  <c r="C18" s="1"/>
  <c r="J20" i="191"/>
  <c r="I19"/>
  <c r="C19" s="1"/>
  <c r="J20" i="193"/>
  <c r="I19"/>
  <c r="C19" s="1"/>
  <c r="J22" i="186"/>
  <c r="I21"/>
  <c r="C21" s="1"/>
  <c r="J21" i="190"/>
  <c r="I20"/>
  <c r="C20" s="1"/>
  <c r="J21" i="192"/>
  <c r="I20"/>
  <c r="C20" s="1"/>
  <c r="I49" i="127"/>
  <c r="J49" s="1"/>
  <c r="BF14" i="75"/>
  <c r="D7" i="78" s="1"/>
  <c r="J20" i="189"/>
  <c r="I20" s="1"/>
  <c r="C20" s="1"/>
  <c r="J21" i="187"/>
  <c r="I21" s="1"/>
  <c r="C21" s="1"/>
  <c r="J20" i="188"/>
  <c r="I19"/>
  <c r="C19" s="1"/>
  <c r="O50" i="127"/>
  <c r="O51"/>
  <c r="F52"/>
  <c r="J20" i="185"/>
  <c r="I20" s="1"/>
  <c r="C20" s="1"/>
  <c r="BA58" i="75"/>
  <c r="BA59" s="1"/>
  <c r="BE20"/>
  <c r="BE23"/>
  <c r="BF57"/>
  <c r="C7" i="81" s="1"/>
  <c r="E7" s="1"/>
  <c r="BF12" i="75"/>
  <c r="J20"/>
  <c r="I20" s="1"/>
  <c r="C20" s="1"/>
  <c r="J22" i="192" l="1"/>
  <c r="I21"/>
  <c r="C21" s="1"/>
  <c r="J22" i="190"/>
  <c r="I21"/>
  <c r="C21" s="1"/>
  <c r="J23" i="186"/>
  <c r="J24" s="1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I22"/>
  <c r="C22" s="1"/>
  <c r="J21" i="193"/>
  <c r="I20"/>
  <c r="C20" s="1"/>
  <c r="J21" i="191"/>
  <c r="I20"/>
  <c r="C20" s="1"/>
  <c r="J21" i="189"/>
  <c r="I21" s="1"/>
  <c r="C21" s="1"/>
  <c r="J22" i="187"/>
  <c r="I22" s="1"/>
  <c r="C22" s="1"/>
  <c r="J21" i="188"/>
  <c r="I20"/>
  <c r="C20" s="1"/>
  <c r="G7" i="81"/>
  <c r="I7"/>
  <c r="I50" i="127"/>
  <c r="I51"/>
  <c r="F53"/>
  <c r="AH52"/>
  <c r="W52"/>
  <c r="J21" i="185"/>
  <c r="I21" s="1"/>
  <c r="C21" s="1"/>
  <c r="C18" i="81"/>
  <c r="C16" s="1"/>
  <c r="BF58" i="75"/>
  <c r="D7" i="81"/>
  <c r="C7" i="78"/>
  <c r="BF17" i="75"/>
  <c r="J21"/>
  <c r="I21" s="1"/>
  <c r="C21" s="1"/>
  <c r="BF59"/>
  <c r="BA60"/>
  <c r="J22" i="191" l="1"/>
  <c r="I21"/>
  <c r="C21" s="1"/>
  <c r="J22" i="193"/>
  <c r="I21"/>
  <c r="C21" s="1"/>
  <c r="J47" i="186"/>
  <c r="J48" s="1"/>
  <c r="J49" s="1"/>
  <c r="J50" s="1"/>
  <c r="J51" s="1"/>
  <c r="J52" s="1"/>
  <c r="J53" s="1"/>
  <c r="J54" s="1"/>
  <c r="J55" s="1"/>
  <c r="J56" s="1"/>
  <c r="J5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23" i="190"/>
  <c r="J24" s="1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I22"/>
  <c r="C22" s="1"/>
  <c r="J23" i="192"/>
  <c r="J24" s="1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I22"/>
  <c r="C22" s="1"/>
  <c r="D18" i="81"/>
  <c r="D16" s="1"/>
  <c r="J51" i="127"/>
  <c r="J50"/>
  <c r="J22" i="189"/>
  <c r="I22" s="1"/>
  <c r="C22" s="1"/>
  <c r="J23" i="187"/>
  <c r="I23" s="1"/>
  <c r="C23" s="1"/>
  <c r="J22" i="188"/>
  <c r="I21"/>
  <c r="C21" s="1"/>
  <c r="F55" i="127"/>
  <c r="F54"/>
  <c r="O52"/>
  <c r="W53"/>
  <c r="AH53"/>
  <c r="J22" i="185"/>
  <c r="I22" s="1"/>
  <c r="C22" s="1"/>
  <c r="I18" i="81"/>
  <c r="I16" s="1"/>
  <c r="B18"/>
  <c r="B16" s="1"/>
  <c r="G18"/>
  <c r="G16" s="1"/>
  <c r="E18"/>
  <c r="E16" s="1"/>
  <c r="BF20" i="75"/>
  <c r="J7" i="81" s="1"/>
  <c r="J18" s="1"/>
  <c r="J16" s="1"/>
  <c r="F7"/>
  <c r="F18" s="1"/>
  <c r="F16" s="1"/>
  <c r="E7" i="78"/>
  <c r="F7" s="1"/>
  <c r="J22" i="75"/>
  <c r="I22" s="1"/>
  <c r="C22" s="1"/>
  <c r="BF60"/>
  <c r="BA61"/>
  <c r="J47" i="190" l="1"/>
  <c r="J48" s="1"/>
  <c r="J49" s="1"/>
  <c r="J50" s="1"/>
  <c r="J51" s="1"/>
  <c r="J52" s="1"/>
  <c r="J53" s="1"/>
  <c r="J54" s="1"/>
  <c r="J55" s="1"/>
  <c r="J56" s="1"/>
  <c r="J5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23" i="193"/>
  <c r="J24" s="1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I22"/>
  <c r="C22" s="1"/>
  <c r="J23" i="191"/>
  <c r="J24" s="1"/>
  <c r="J25" s="1"/>
  <c r="J26" s="1"/>
  <c r="J27" s="1"/>
  <c r="J28" s="1"/>
  <c r="J29" s="1"/>
  <c r="J30" s="1"/>
  <c r="J31" s="1"/>
  <c r="J32" s="1"/>
  <c r="J33" s="1"/>
  <c r="J34" s="1"/>
  <c r="J35" s="1"/>
  <c r="J36" s="1"/>
  <c r="J37" s="1"/>
  <c r="J38" s="1"/>
  <c r="J39" s="1"/>
  <c r="J40" s="1"/>
  <c r="J41" s="1"/>
  <c r="J42" s="1"/>
  <c r="J43" s="1"/>
  <c r="J44" s="1"/>
  <c r="J45" s="1"/>
  <c r="J46" s="1"/>
  <c r="I22"/>
  <c r="C22" s="1"/>
  <c r="J47" i="192"/>
  <c r="J48" s="1"/>
  <c r="J49" s="1"/>
  <c r="J50" s="1"/>
  <c r="J51" s="1"/>
  <c r="J52" s="1"/>
  <c r="J53" s="1"/>
  <c r="J54" s="1"/>
  <c r="J55" s="1"/>
  <c r="J56" s="1"/>
  <c r="J5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F56" i="127"/>
  <c r="W56" s="1"/>
  <c r="J23" i="189"/>
  <c r="I23" s="1"/>
  <c r="C23" s="1"/>
  <c r="J24" i="187"/>
  <c r="I24" s="1"/>
  <c r="C24" s="1"/>
  <c r="J23" i="188"/>
  <c r="I22"/>
  <c r="C22" s="1"/>
  <c r="I52" i="127"/>
  <c r="AH54"/>
  <c r="W54"/>
  <c r="AH55"/>
  <c r="W55"/>
  <c r="O53"/>
  <c r="J23" i="185"/>
  <c r="L18" i="81"/>
  <c r="BF23" i="75"/>
  <c r="J23"/>
  <c r="BF61"/>
  <c r="BA62"/>
  <c r="AH56" i="127" l="1"/>
  <c r="J47" i="191"/>
  <c r="J48" s="1"/>
  <c r="J49" s="1"/>
  <c r="J50" s="1"/>
  <c r="J51" s="1"/>
  <c r="J52" s="1"/>
  <c r="J53" s="1"/>
  <c r="J54" s="1"/>
  <c r="J55" s="1"/>
  <c r="J56" s="1"/>
  <c r="J5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47" i="193"/>
  <c r="J48" s="1"/>
  <c r="J49" s="1"/>
  <c r="J50" s="1"/>
  <c r="J51" s="1"/>
  <c r="J52" s="1"/>
  <c r="J53" s="1"/>
  <c r="J54" s="1"/>
  <c r="J55" s="1"/>
  <c r="J56" s="1"/>
  <c r="J5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G7" i="78"/>
  <c r="K7" i="81"/>
  <c r="K18" s="1"/>
  <c r="K16" s="1"/>
  <c r="J52" i="127"/>
  <c r="J24" i="189"/>
  <c r="I24" s="1"/>
  <c r="C24" s="1"/>
  <c r="J25" i="187"/>
  <c r="I25" s="1"/>
  <c r="C25" s="1"/>
  <c r="J24" i="188"/>
  <c r="I23"/>
  <c r="C23" s="1"/>
  <c r="O56" i="127"/>
  <c r="O55"/>
  <c r="O54"/>
  <c r="I53"/>
  <c r="J24" i="185"/>
  <c r="J24" i="75"/>
  <c r="BF62"/>
  <c r="BA63"/>
  <c r="I56" i="127" l="1"/>
  <c r="J56" s="1"/>
  <c r="J53"/>
  <c r="J25" i="189"/>
  <c r="I25" s="1"/>
  <c r="C25" s="1"/>
  <c r="J26" i="187"/>
  <c r="I26" s="1"/>
  <c r="C26" s="1"/>
  <c r="J25" i="188"/>
  <c r="I24"/>
  <c r="C24" s="1"/>
  <c r="I55" i="127"/>
  <c r="I54"/>
  <c r="J25" i="185"/>
  <c r="J25" i="75"/>
  <c r="BF63"/>
  <c r="BA64"/>
  <c r="J54" i="127" l="1"/>
  <c r="J55"/>
  <c r="J26" i="189"/>
  <c r="I26" s="1"/>
  <c r="C26" s="1"/>
  <c r="J27" i="187"/>
  <c r="I27" s="1"/>
  <c r="C27" s="1"/>
  <c r="J26" i="188"/>
  <c r="I25"/>
  <c r="C25" s="1"/>
  <c r="J26" i="185"/>
  <c r="J26" i="75"/>
  <c r="BF64"/>
  <c r="BA65"/>
  <c r="J27" i="189" l="1"/>
  <c r="I27" s="1"/>
  <c r="C27" s="1"/>
  <c r="J28" i="187"/>
  <c r="I28" s="1"/>
  <c r="C28" s="1"/>
  <c r="J27" i="188"/>
  <c r="I26"/>
  <c r="C26" s="1"/>
  <c r="J27" i="185"/>
  <c r="J27" i="75"/>
  <c r="BF65"/>
  <c r="BA66"/>
  <c r="J28" i="189" l="1"/>
  <c r="I28" s="1"/>
  <c r="C28" s="1"/>
  <c r="J29" i="187"/>
  <c r="I29" s="1"/>
  <c r="C29" s="1"/>
  <c r="J28" i="188"/>
  <c r="I27"/>
  <c r="C27" s="1"/>
  <c r="J28" i="185"/>
  <c r="J28" i="75"/>
  <c r="BA67"/>
  <c r="BF66"/>
  <c r="J29" i="189" l="1"/>
  <c r="I29" s="1"/>
  <c r="C29" s="1"/>
  <c r="J30" i="187"/>
  <c r="I30" s="1"/>
  <c r="C30" s="1"/>
  <c r="J29" i="188"/>
  <c r="I28"/>
  <c r="C28" s="1"/>
  <c r="J29" i="185"/>
  <c r="J29" i="75"/>
  <c r="BF67"/>
  <c r="BA68"/>
  <c r="J30" i="189" l="1"/>
  <c r="I30" s="1"/>
  <c r="C30" s="1"/>
  <c r="J31" i="187"/>
  <c r="I31" s="1"/>
  <c r="C31" s="1"/>
  <c r="J30" i="188"/>
  <c r="I29"/>
  <c r="C29" s="1"/>
  <c r="J30" i="185"/>
  <c r="J30" i="75"/>
  <c r="BA69"/>
  <c r="BF68"/>
  <c r="J31" i="189" l="1"/>
  <c r="I31" s="1"/>
  <c r="C31" s="1"/>
  <c r="J32" i="187"/>
  <c r="I32" s="1"/>
  <c r="C32" s="1"/>
  <c r="J31" i="188"/>
  <c r="I30"/>
  <c r="C30" s="1"/>
  <c r="J31" i="185"/>
  <c r="J31" i="75"/>
  <c r="BF69"/>
  <c r="BA70"/>
  <c r="J32" i="189" l="1"/>
  <c r="I32" s="1"/>
  <c r="C32" s="1"/>
  <c r="J33" i="187"/>
  <c r="I33" s="1"/>
  <c r="C33" s="1"/>
  <c r="J32" i="188"/>
  <c r="I31"/>
  <c r="C31" s="1"/>
  <c r="J32" i="185"/>
  <c r="J32" i="75"/>
  <c r="BF70"/>
  <c r="BA71"/>
  <c r="J33" i="189" l="1"/>
  <c r="I33" s="1"/>
  <c r="C33" s="1"/>
  <c r="J34" i="187"/>
  <c r="I34" s="1"/>
  <c r="C34" s="1"/>
  <c r="J33" i="188"/>
  <c r="I32"/>
  <c r="C32" s="1"/>
  <c r="J33" i="185"/>
  <c r="J33" i="75"/>
  <c r="BA72"/>
  <c r="BF71"/>
  <c r="J34" i="189" l="1"/>
  <c r="I34" s="1"/>
  <c r="C34" s="1"/>
  <c r="J35" i="187"/>
  <c r="I35" s="1"/>
  <c r="C35" s="1"/>
  <c r="J34" i="188"/>
  <c r="I33"/>
  <c r="C33" s="1"/>
  <c r="J34" i="185"/>
  <c r="J34" i="75"/>
  <c r="BF72"/>
  <c r="BA73"/>
  <c r="J35" i="189" l="1"/>
  <c r="I35" s="1"/>
  <c r="C35" s="1"/>
  <c r="J36" i="187"/>
  <c r="I36" s="1"/>
  <c r="C36" s="1"/>
  <c r="J35" i="188"/>
  <c r="I34"/>
  <c r="C34" s="1"/>
  <c r="J35" i="185"/>
  <c r="J35" i="75"/>
  <c r="BF73"/>
  <c r="BA74"/>
  <c r="J36" i="189" l="1"/>
  <c r="I36" s="1"/>
  <c r="C36" s="1"/>
  <c r="J37" i="187"/>
  <c r="I37" s="1"/>
  <c r="C37" s="1"/>
  <c r="J36" i="188"/>
  <c r="I35"/>
  <c r="C35" s="1"/>
  <c r="J36" i="185"/>
  <c r="J36" i="75"/>
  <c r="BA75"/>
  <c r="BF74"/>
  <c r="J37" i="189" l="1"/>
  <c r="I37" s="1"/>
  <c r="C37" s="1"/>
  <c r="J38" i="187"/>
  <c r="I38" s="1"/>
  <c r="C38" s="1"/>
  <c r="J37" i="188"/>
  <c r="I36"/>
  <c r="C36" s="1"/>
  <c r="J37" i="185"/>
  <c r="J37" i="75"/>
  <c r="BF75"/>
  <c r="BA76"/>
  <c r="J38" i="189" l="1"/>
  <c r="I38" s="1"/>
  <c r="C38" s="1"/>
  <c r="J39" i="187"/>
  <c r="I39" s="1"/>
  <c r="C39" s="1"/>
  <c r="J38" i="188"/>
  <c r="I37"/>
  <c r="C37" s="1"/>
  <c r="J38" i="185"/>
  <c r="J38" i="75"/>
  <c r="BF76"/>
  <c r="BA77"/>
  <c r="J39" i="189" l="1"/>
  <c r="I39" s="1"/>
  <c r="C39" s="1"/>
  <c r="J40" i="187"/>
  <c r="I40" s="1"/>
  <c r="C40" s="1"/>
  <c r="J39" i="188"/>
  <c r="I38"/>
  <c r="C38" s="1"/>
  <c r="J39" i="185"/>
  <c r="J39" i="75"/>
  <c r="BF77"/>
  <c r="BA78"/>
  <c r="J40" i="189" l="1"/>
  <c r="I40" s="1"/>
  <c r="C40" s="1"/>
  <c r="J41" i="187"/>
  <c r="I41" s="1"/>
  <c r="C41" s="1"/>
  <c r="J40" i="188"/>
  <c r="I39"/>
  <c r="C39" s="1"/>
  <c r="J40" i="185"/>
  <c r="J40" i="75"/>
  <c r="BA79"/>
  <c r="BF78"/>
  <c r="J41" i="189" l="1"/>
  <c r="I41" s="1"/>
  <c r="C41" s="1"/>
  <c r="J42" i="187"/>
  <c r="I42" s="1"/>
  <c r="C42" s="1"/>
  <c r="J41" i="188"/>
  <c r="I40"/>
  <c r="C40" s="1"/>
  <c r="J41" i="185"/>
  <c r="J41" i="75"/>
  <c r="BF79"/>
  <c r="BA80"/>
  <c r="J42" i="189" l="1"/>
  <c r="I42" s="1"/>
  <c r="C42" s="1"/>
  <c r="J43" i="187"/>
  <c r="I43" s="1"/>
  <c r="C43" s="1"/>
  <c r="J42" i="188"/>
  <c r="I41"/>
  <c r="C41" s="1"/>
  <c r="J42" i="185"/>
  <c r="J42" i="75"/>
  <c r="BF80"/>
  <c r="BA81"/>
  <c r="J43" i="189" l="1"/>
  <c r="I43" s="1"/>
  <c r="C43" s="1"/>
  <c r="J44" i="187"/>
  <c r="I44" s="1"/>
  <c r="C44" s="1"/>
  <c r="J43" i="188"/>
  <c r="I42"/>
  <c r="C42" s="1"/>
  <c r="J43" i="185"/>
  <c r="J43" i="75"/>
  <c r="BF81"/>
  <c r="BA82"/>
  <c r="J44" i="189" l="1"/>
  <c r="I44" s="1"/>
  <c r="C44" s="1"/>
  <c r="J45" i="187"/>
  <c r="I45" s="1"/>
  <c r="C45" s="1"/>
  <c r="J44" i="188"/>
  <c r="I43"/>
  <c r="C43" s="1"/>
  <c r="J44" i="185"/>
  <c r="J44" i="75"/>
  <c r="BA83"/>
  <c r="BF82"/>
  <c r="J45" i="189" l="1"/>
  <c r="I45" s="1"/>
  <c r="C45" s="1"/>
  <c r="J46" i="187"/>
  <c r="J45" i="188"/>
  <c r="I44"/>
  <c r="C44" s="1"/>
  <c r="J45" i="185"/>
  <c r="J45" i="75"/>
  <c r="BF83"/>
  <c r="BA84"/>
  <c r="J47" i="187" l="1"/>
  <c r="I46"/>
  <c r="C46" s="1"/>
  <c r="J46" i="189"/>
  <c r="I46" s="1"/>
  <c r="C46" s="1"/>
  <c r="J57" i="18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46" i="188"/>
  <c r="I45"/>
  <c r="C45" s="1"/>
  <c r="J46" i="185"/>
  <c r="J46" i="75"/>
  <c r="J47" s="1"/>
  <c r="J48" s="1"/>
  <c r="J49" s="1"/>
  <c r="J50" s="1"/>
  <c r="J51" s="1"/>
  <c r="J52" s="1"/>
  <c r="J53" s="1"/>
  <c r="J54" s="1"/>
  <c r="J55" s="1"/>
  <c r="J56" s="1"/>
  <c r="BF84"/>
  <c r="BA85"/>
  <c r="J48" i="187" l="1"/>
  <c r="I47"/>
  <c r="C47" s="1"/>
  <c r="J57" i="189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47"/>
  <c r="I47" s="1"/>
  <c r="C47" s="1"/>
  <c r="J57" i="188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47"/>
  <c r="I46"/>
  <c r="C46" s="1"/>
  <c r="J47" i="185"/>
  <c r="J57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J48"/>
  <c r="J57" i="75"/>
  <c r="J58" s="1"/>
  <c r="J59" s="1"/>
  <c r="J60" s="1"/>
  <c r="J61" s="1"/>
  <c r="J62" s="1"/>
  <c r="J63" s="1"/>
  <c r="J64" s="1"/>
  <c r="J65" s="1"/>
  <c r="J66" s="1"/>
  <c r="J67" s="1"/>
  <c r="J68" s="1"/>
  <c r="J69" s="1"/>
  <c r="J70" s="1"/>
  <c r="J71" s="1"/>
  <c r="J72" s="1"/>
  <c r="J73" s="1"/>
  <c r="J74" s="1"/>
  <c r="J75" s="1"/>
  <c r="J76" s="1"/>
  <c r="J77" s="1"/>
  <c r="J78" s="1"/>
  <c r="J79" s="1"/>
  <c r="J80" s="1"/>
  <c r="J81" s="1"/>
  <c r="J82" s="1"/>
  <c r="J83" s="1"/>
  <c r="J84" s="1"/>
  <c r="J85" s="1"/>
  <c r="J86" s="1"/>
  <c r="J87" s="1"/>
  <c r="J88" s="1"/>
  <c r="J89" s="1"/>
  <c r="J90" s="1"/>
  <c r="J91" s="1"/>
  <c r="J92" s="1"/>
  <c r="J93" s="1"/>
  <c r="J94" s="1"/>
  <c r="J95" s="1"/>
  <c r="J96" s="1"/>
  <c r="J97" s="1"/>
  <c r="J98" s="1"/>
  <c r="J109" s="1"/>
  <c r="J110" s="1"/>
  <c r="J111" s="1"/>
  <c r="J112" s="1"/>
  <c r="J113" s="1"/>
  <c r="J114" s="1"/>
  <c r="J115" s="1"/>
  <c r="J116" s="1"/>
  <c r="J117" s="1"/>
  <c r="J118" s="1"/>
  <c r="J119" s="1"/>
  <c r="J120" s="1"/>
  <c r="J121" s="1"/>
  <c r="J122" s="1"/>
  <c r="J123" s="1"/>
  <c r="J124" s="1"/>
  <c r="J125" s="1"/>
  <c r="J126" s="1"/>
  <c r="J127" s="1"/>
  <c r="J128" s="1"/>
  <c r="J129" s="1"/>
  <c r="J130" s="1"/>
  <c r="J131" s="1"/>
  <c r="J132" s="1"/>
  <c r="J133" s="1"/>
  <c r="J134" s="1"/>
  <c r="J135" s="1"/>
  <c r="J136" s="1"/>
  <c r="J137" s="1"/>
  <c r="J138" s="1"/>
  <c r="J139" s="1"/>
  <c r="J140" s="1"/>
  <c r="J141" s="1"/>
  <c r="J142" s="1"/>
  <c r="J143" s="1"/>
  <c r="J144" s="1"/>
  <c r="J145" s="1"/>
  <c r="J146" s="1"/>
  <c r="J147" s="1"/>
  <c r="J148" s="1"/>
  <c r="J149" s="1"/>
  <c r="J150" s="1"/>
  <c r="J151" s="1"/>
  <c r="J152" s="1"/>
  <c r="J153" s="1"/>
  <c r="J154" s="1"/>
  <c r="J155" s="1"/>
  <c r="J156" s="1"/>
  <c r="J157" s="1"/>
  <c r="J158" s="1"/>
  <c r="J159" s="1"/>
  <c r="J160" s="1"/>
  <c r="J161" s="1"/>
  <c r="J162" s="1"/>
  <c r="J163" s="1"/>
  <c r="J164" s="1"/>
  <c r="J165" s="1"/>
  <c r="J166" s="1"/>
  <c r="J167" s="1"/>
  <c r="J168" s="1"/>
  <c r="J169" s="1"/>
  <c r="J170" s="1"/>
  <c r="J171" s="1"/>
  <c r="J172" s="1"/>
  <c r="J173" s="1"/>
  <c r="J174" s="1"/>
  <c r="J175" s="1"/>
  <c r="J176" s="1"/>
  <c r="J177" s="1"/>
  <c r="J178" s="1"/>
  <c r="J179" s="1"/>
  <c r="J180" s="1"/>
  <c r="J181" s="1"/>
  <c r="J182" s="1"/>
  <c r="J183" s="1"/>
  <c r="J184" s="1"/>
  <c r="J185" s="1"/>
  <c r="J186" s="1"/>
  <c r="J187" s="1"/>
  <c r="J188" s="1"/>
  <c r="BF85"/>
  <c r="BA86"/>
  <c r="J49" i="187" l="1"/>
  <c r="I48"/>
  <c r="C48" s="1"/>
  <c r="J48" i="189"/>
  <c r="I48" s="1"/>
  <c r="C48" s="1"/>
  <c r="J48" i="188"/>
  <c r="I47"/>
  <c r="C47" s="1"/>
  <c r="J49" i="185"/>
  <c r="BA87" i="75"/>
  <c r="BF86"/>
  <c r="J50" i="187" l="1"/>
  <c r="I49"/>
  <c r="C49" s="1"/>
  <c r="J49" i="189"/>
  <c r="I49" s="1"/>
  <c r="C49" s="1"/>
  <c r="J49" i="188"/>
  <c r="I48"/>
  <c r="C48" s="1"/>
  <c r="J50" i="185"/>
  <c r="BF87" i="75"/>
  <c r="BA88"/>
  <c r="J51" i="187" l="1"/>
  <c r="I50"/>
  <c r="C50" s="1"/>
  <c r="J50" i="189"/>
  <c r="I50" s="1"/>
  <c r="C50" s="1"/>
  <c r="J50" i="188"/>
  <c r="I49"/>
  <c r="C49" s="1"/>
  <c r="J51" i="185"/>
  <c r="BF88" i="75"/>
  <c r="BA89"/>
  <c r="J52" i="187" l="1"/>
  <c r="I51"/>
  <c r="C51" s="1"/>
  <c r="J51" i="189"/>
  <c r="I51" s="1"/>
  <c r="C51" s="1"/>
  <c r="J51" i="188"/>
  <c r="I50"/>
  <c r="C50" s="1"/>
  <c r="J52" i="185"/>
  <c r="BF89" i="75"/>
  <c r="BA90"/>
  <c r="J53" i="187" l="1"/>
  <c r="I52"/>
  <c r="C52" s="1"/>
  <c r="J52" i="189"/>
  <c r="I52" s="1"/>
  <c r="C52" s="1"/>
  <c r="J52" i="188"/>
  <c r="I51"/>
  <c r="C51" s="1"/>
  <c r="J53" i="185"/>
  <c r="BA91" i="75"/>
  <c r="BF90"/>
  <c r="J54" i="187" l="1"/>
  <c r="I53"/>
  <c r="C53" s="1"/>
  <c r="J53" i="189"/>
  <c r="I53" s="1"/>
  <c r="C53" s="1"/>
  <c r="J53" i="188"/>
  <c r="I52"/>
  <c r="C52" s="1"/>
  <c r="J54" i="185"/>
  <c r="J55" s="1"/>
  <c r="BF91" i="75"/>
  <c r="BA92"/>
  <c r="J55" i="187" l="1"/>
  <c r="I54"/>
  <c r="C54" s="1"/>
  <c r="J54" i="189"/>
  <c r="I54" s="1"/>
  <c r="C54" s="1"/>
  <c r="J54" i="188"/>
  <c r="I53"/>
  <c r="C53" s="1"/>
  <c r="BF92" i="75"/>
  <c r="BA93"/>
  <c r="J56" i="187" l="1"/>
  <c r="I56" s="1"/>
  <c r="C56" s="1"/>
  <c r="I55"/>
  <c r="C55" s="1"/>
  <c r="J55" i="189"/>
  <c r="I55" s="1"/>
  <c r="C55" s="1"/>
  <c r="J55" i="188"/>
  <c r="I54"/>
  <c r="C54" s="1"/>
  <c r="J56" i="185"/>
  <c r="BF93" i="75"/>
  <c r="BA94"/>
  <c r="J56" i="189" l="1"/>
  <c r="I56" s="1"/>
  <c r="C56" s="1"/>
  <c r="J56" i="188"/>
  <c r="I56" s="1"/>
  <c r="C56" s="1"/>
  <c r="I55"/>
  <c r="C55" s="1"/>
  <c r="BA95" i="75"/>
  <c r="BF94"/>
  <c r="BF95" l="1"/>
  <c r="BA96"/>
  <c r="BF96" l="1"/>
  <c r="BA97"/>
  <c r="BF97" l="1"/>
  <c r="BA98"/>
  <c r="BA109" l="1"/>
  <c r="BF98"/>
  <c r="BF109" l="1"/>
  <c r="BA110"/>
  <c r="BF110" l="1"/>
  <c r="BA111"/>
  <c r="BF111" l="1"/>
  <c r="BA112"/>
  <c r="BA113" l="1"/>
  <c r="BF112"/>
  <c r="BF113" l="1"/>
  <c r="BA114"/>
  <c r="BF114" l="1"/>
  <c r="BA115"/>
  <c r="BF115" l="1"/>
  <c r="BA116"/>
  <c r="BA117" l="1"/>
  <c r="BF116"/>
  <c r="BF117" l="1"/>
  <c r="BA118"/>
  <c r="BF118" l="1"/>
  <c r="BA119"/>
  <c r="BF119" l="1"/>
  <c r="BA120"/>
  <c r="BA121" l="1"/>
  <c r="BF120"/>
  <c r="BF121" l="1"/>
  <c r="BA122"/>
  <c r="BF122" l="1"/>
  <c r="BA123"/>
  <c r="BF123" l="1"/>
  <c r="BA124"/>
  <c r="BA125" l="1"/>
  <c r="BF124"/>
  <c r="BF125" l="1"/>
  <c r="BA126"/>
  <c r="BF126" l="1"/>
  <c r="BA127"/>
  <c r="BF127" l="1"/>
  <c r="BA128"/>
  <c r="BA129" l="1"/>
  <c r="BF128"/>
  <c r="BF129" l="1"/>
  <c r="BA130"/>
  <c r="BF130" l="1"/>
  <c r="BA131"/>
  <c r="BF131" l="1"/>
  <c r="BA132"/>
  <c r="BA133" l="1"/>
  <c r="BF132"/>
  <c r="BF133" l="1"/>
  <c r="BA134"/>
  <c r="BF134" l="1"/>
  <c r="BA135"/>
  <c r="BF135" l="1"/>
  <c r="BA136"/>
  <c r="BA137" l="1"/>
  <c r="BF136"/>
  <c r="BF137" l="1"/>
  <c r="BA138"/>
  <c r="BF138" l="1"/>
  <c r="BA139"/>
  <c r="BF139" l="1"/>
  <c r="BA140"/>
  <c r="BA141" l="1"/>
  <c r="BF140"/>
  <c r="BA142" l="1"/>
  <c r="BF141"/>
  <c r="BA143" l="1"/>
  <c r="BF142"/>
  <c r="BF143" l="1"/>
  <c r="BA144"/>
  <c r="BA145" l="1"/>
  <c r="BF144"/>
  <c r="BF145" l="1"/>
  <c r="BA146"/>
  <c r="BF146" l="1"/>
  <c r="BA147"/>
  <c r="BF147" l="1"/>
  <c r="BA148"/>
  <c r="BA149" l="1"/>
  <c r="BF148"/>
  <c r="BF149" l="1"/>
  <c r="BA150"/>
  <c r="BF150" l="1"/>
  <c r="BA151"/>
  <c r="BF151" l="1"/>
  <c r="BA152"/>
  <c r="BA153" l="1"/>
  <c r="BF152"/>
  <c r="BF153" l="1"/>
  <c r="BA154"/>
  <c r="BF154" l="1"/>
  <c r="BA155"/>
  <c r="BF155" l="1"/>
  <c r="BA156"/>
  <c r="BA157" l="1"/>
  <c r="BF156"/>
  <c r="BF157" l="1"/>
  <c r="BA158"/>
  <c r="BF158" l="1"/>
  <c r="BA159"/>
  <c r="BF159" l="1"/>
  <c r="BA160"/>
  <c r="BA161" l="1"/>
  <c r="BF160"/>
  <c r="BF161" l="1"/>
  <c r="BA162"/>
  <c r="BF162" l="1"/>
  <c r="BA163"/>
  <c r="BF163" l="1"/>
  <c r="BA164"/>
  <c r="BA165" l="1"/>
  <c r="BF164"/>
  <c r="BF165" l="1"/>
  <c r="BA166"/>
  <c r="BF166" l="1"/>
  <c r="BA167"/>
  <c r="BF167" l="1"/>
  <c r="BA168"/>
  <c r="BA169" l="1"/>
  <c r="BF168"/>
  <c r="BF169" l="1"/>
  <c r="BA170"/>
  <c r="BF170" l="1"/>
  <c r="BA171"/>
  <c r="BF171" l="1"/>
  <c r="BA172"/>
  <c r="BA173" l="1"/>
  <c r="BF172"/>
  <c r="BF173" l="1"/>
  <c r="BA174"/>
  <c r="BF174" l="1"/>
  <c r="BA175"/>
  <c r="BF175" l="1"/>
  <c r="BA176"/>
  <c r="BA177" l="1"/>
  <c r="BF176"/>
  <c r="BF177" l="1"/>
  <c r="BA178"/>
  <c r="BF178" l="1"/>
  <c r="BA179"/>
  <c r="BF179" l="1"/>
  <c r="BA180"/>
  <c r="BA181" l="1"/>
  <c r="BF180"/>
  <c r="BF181" l="1"/>
  <c r="BA182"/>
  <c r="BF182" l="1"/>
  <c r="BA183"/>
  <c r="BF183" l="1"/>
  <c r="BA184"/>
  <c r="BA185" l="1"/>
  <c r="BF184"/>
  <c r="BA186" l="1"/>
  <c r="BF185"/>
  <c r="BA187" l="1"/>
  <c r="BF186"/>
  <c r="BF187" l="1"/>
  <c r="BA188"/>
  <c r="BF188" s="1"/>
  <c r="I32" i="127"/>
  <c r="J32" s="1"/>
  <c r="I34"/>
  <c r="J34" s="1"/>
  <c r="I41"/>
  <c r="J41" s="1"/>
  <c r="I42"/>
  <c r="J42" s="1"/>
  <c r="F37" l="1"/>
  <c r="F27"/>
  <c r="AH27" s="1"/>
  <c r="F39"/>
  <c r="AH39" s="1"/>
  <c r="F21"/>
  <c r="AH21" s="1"/>
  <c r="F40"/>
  <c r="AH40" s="1"/>
  <c r="F20" l="1"/>
  <c r="AH20" s="1"/>
  <c r="G22"/>
  <c r="AH22" s="1"/>
  <c r="W39"/>
  <c r="O39" s="1"/>
  <c r="I39" s="1"/>
  <c r="J39" s="1"/>
  <c r="W27"/>
  <c r="O27" s="1"/>
  <c r="W37"/>
  <c r="AH37"/>
  <c r="W40"/>
  <c r="O40" s="1"/>
  <c r="W21"/>
  <c r="O21" s="1"/>
  <c r="W20" l="1"/>
  <c r="O20" s="1"/>
  <c r="I20" s="1"/>
  <c r="W22"/>
  <c r="O22" s="1"/>
  <c r="I27"/>
  <c r="J27" s="1"/>
  <c r="O37"/>
  <c r="I21"/>
  <c r="J21" s="1"/>
  <c r="I22"/>
  <c r="J22" s="1"/>
  <c r="I40"/>
  <c r="J40" s="1"/>
  <c r="J20"/>
  <c r="I37" l="1"/>
  <c r="J37" s="1"/>
  <c r="G45" l="1"/>
  <c r="AH45" s="1"/>
  <c r="W45" l="1"/>
  <c r="O45" s="1"/>
  <c r="I45"/>
  <c r="J45" l="1"/>
  <c r="H13" l="1"/>
  <c r="AH13" s="1"/>
  <c r="H12"/>
  <c r="AH12" s="1"/>
  <c r="H11"/>
  <c r="AH11" s="1"/>
  <c r="W13" l="1"/>
  <c r="O13" s="1"/>
  <c r="I13" s="1"/>
  <c r="J13" s="1"/>
  <c r="W12"/>
  <c r="O12" s="1"/>
  <c r="I12" s="1"/>
  <c r="J12" s="1"/>
  <c r="H9"/>
  <c r="AH9" s="1"/>
  <c r="W11"/>
  <c r="O11" s="1"/>
  <c r="H15"/>
  <c r="AH15" s="1"/>
  <c r="I11" l="1"/>
  <c r="J11" s="1"/>
  <c r="W9"/>
  <c r="O9" s="1"/>
  <c r="W15"/>
  <c r="O15" s="1"/>
  <c r="I15" l="1"/>
  <c r="J15" s="1"/>
  <c r="I9"/>
  <c r="J9" s="1"/>
  <c r="H7" l="1"/>
  <c r="H10" l="1"/>
  <c r="AH10" s="1"/>
  <c r="AH7"/>
  <c r="W7"/>
  <c r="W10" l="1"/>
  <c r="O10" s="1"/>
  <c r="I10" s="1"/>
  <c r="J10" s="1"/>
  <c r="O7"/>
  <c r="I7" s="1"/>
  <c r="H8" l="1"/>
  <c r="J7"/>
  <c r="AH8" l="1"/>
  <c r="W8"/>
  <c r="O8" l="1"/>
  <c r="L53"/>
  <c r="L47"/>
  <c r="L56"/>
  <c r="L52"/>
  <c r="L51"/>
  <c r="L49"/>
  <c r="L55"/>
  <c r="L50"/>
  <c r="L48"/>
  <c r="L54"/>
  <c r="L46"/>
  <c r="L44"/>
  <c r="L42"/>
  <c r="L40"/>
  <c r="L45"/>
  <c r="L43"/>
  <c r="L41"/>
  <c r="L39"/>
  <c r="L35"/>
  <c r="L31"/>
  <c r="L29"/>
  <c r="L37"/>
  <c r="L33"/>
  <c r="L28"/>
  <c r="L38"/>
  <c r="L36"/>
  <c r="L34"/>
  <c r="L32"/>
  <c r="L30"/>
  <c r="I8" l="1"/>
  <c r="J8" l="1"/>
  <c r="H16" l="1"/>
  <c r="R54"/>
  <c r="R53"/>
  <c r="R44"/>
  <c r="R43"/>
  <c r="R34"/>
  <c r="R33"/>
  <c r="R52"/>
  <c r="R51"/>
  <c r="R50"/>
  <c r="R49"/>
  <c r="R45"/>
  <c r="R46"/>
  <c r="R40"/>
  <c r="R47"/>
  <c r="R39"/>
  <c r="R42"/>
  <c r="R37"/>
  <c r="R41"/>
  <c r="R35"/>
  <c r="R32"/>
  <c r="R30"/>
  <c r="R48"/>
  <c r="R56"/>
  <c r="R38"/>
  <c r="R55"/>
  <c r="R28"/>
  <c r="R36"/>
  <c r="R29"/>
  <c r="R31"/>
  <c r="Y36" l="1"/>
  <c r="P36"/>
  <c r="Y29"/>
  <c r="P29"/>
  <c r="Y28"/>
  <c r="P28"/>
  <c r="Y38"/>
  <c r="P38"/>
  <c r="Y48"/>
  <c r="P48"/>
  <c r="Y32"/>
  <c r="P32"/>
  <c r="Y41"/>
  <c r="P41"/>
  <c r="Y42"/>
  <c r="P42"/>
  <c r="Y47"/>
  <c r="P47"/>
  <c r="Y46"/>
  <c r="P46"/>
  <c r="Y49"/>
  <c r="P49"/>
  <c r="Y51"/>
  <c r="P51"/>
  <c r="Y44"/>
  <c r="P44"/>
  <c r="Y53"/>
  <c r="P53"/>
  <c r="Y31"/>
  <c r="P31"/>
  <c r="Y55"/>
  <c r="P55"/>
  <c r="Y56"/>
  <c r="P56"/>
  <c r="Y30"/>
  <c r="P30"/>
  <c r="Y35"/>
  <c r="P35"/>
  <c r="Y37"/>
  <c r="P37"/>
  <c r="Y39"/>
  <c r="P39"/>
  <c r="Y40"/>
  <c r="P40"/>
  <c r="Y45"/>
  <c r="P45"/>
  <c r="Y50"/>
  <c r="P50"/>
  <c r="Y52"/>
  <c r="P52"/>
  <c r="Y33"/>
  <c r="P33"/>
  <c r="Y34"/>
  <c r="P34"/>
  <c r="Y43"/>
  <c r="P43"/>
  <c r="Y54"/>
  <c r="P54"/>
  <c r="W16"/>
  <c r="AH16"/>
  <c r="O16" l="1"/>
  <c r="I16" s="1"/>
  <c r="J16" l="1"/>
  <c r="O57"/>
  <c r="L27" l="1"/>
  <c r="X7" l="1"/>
  <c r="AB7" s="1"/>
  <c r="AA7" s="1"/>
  <c r="X10" l="1"/>
  <c r="AB10" s="1"/>
  <c r="AA10" s="1"/>
  <c r="S10"/>
  <c r="T10" s="1"/>
  <c r="R10" s="1"/>
  <c r="S11"/>
  <c r="T11" s="1"/>
  <c r="R11" s="1"/>
  <c r="P11" l="1"/>
  <c r="Y11"/>
  <c r="P10"/>
  <c r="Y10"/>
  <c r="X8" l="1"/>
  <c r="AB8" s="1"/>
  <c r="AA8" s="1"/>
  <c r="S8" l="1"/>
  <c r="T8" s="1"/>
  <c r="R8" s="1"/>
  <c r="S16"/>
  <c r="T16" s="1"/>
  <c r="R16" s="1"/>
  <c r="X16"/>
  <c r="AB16" s="1"/>
  <c r="AA16" s="1"/>
  <c r="P16" l="1"/>
  <c r="Y16"/>
  <c r="Y8"/>
  <c r="P8"/>
  <c r="X11"/>
  <c r="AB11" s="1"/>
  <c r="AA11" s="1"/>
  <c r="S17" l="1"/>
  <c r="T17" s="1"/>
  <c r="R17" s="1"/>
  <c r="X9"/>
  <c r="AB9" s="1"/>
  <c r="AA9" s="1"/>
  <c r="P17" l="1"/>
  <c r="Y17"/>
  <c r="S12"/>
  <c r="T12" s="1"/>
  <c r="R12" s="1"/>
  <c r="S9"/>
  <c r="T9" s="1"/>
  <c r="R9" s="1"/>
  <c r="Y9" l="1"/>
  <c r="P9"/>
  <c r="Y12"/>
  <c r="P12"/>
  <c r="S14"/>
  <c r="T14" s="1"/>
  <c r="R14" s="1"/>
  <c r="X14"/>
  <c r="AB14" s="1"/>
  <c r="AA14" s="1"/>
  <c r="S15"/>
  <c r="T15" s="1"/>
  <c r="R15" s="1"/>
  <c r="X15"/>
  <c r="AB15" s="1"/>
  <c r="AA15" s="1"/>
  <c r="X17"/>
  <c r="AB17" s="1"/>
  <c r="AA17" s="1"/>
  <c r="Y14" l="1"/>
  <c r="P14"/>
  <c r="Y15"/>
  <c r="P15"/>
  <c r="S13"/>
  <c r="T13" s="1"/>
  <c r="R13" s="1"/>
  <c r="X13"/>
  <c r="AB13" s="1"/>
  <c r="AA13" s="1"/>
  <c r="Y13" l="1"/>
  <c r="P13"/>
  <c r="X20"/>
  <c r="AB20" s="1"/>
  <c r="AA20" s="1"/>
  <c r="S20"/>
  <c r="T20" s="1"/>
  <c r="R20" s="1"/>
  <c r="Y20" l="1"/>
  <c r="P20"/>
  <c r="X18" l="1"/>
  <c r="AB18" s="1"/>
  <c r="AA18" s="1"/>
  <c r="S18"/>
  <c r="T18" s="1"/>
  <c r="R18" s="1"/>
  <c r="P18" s="1"/>
  <c r="X12"/>
  <c r="AB12" s="1"/>
  <c r="AA12" s="1"/>
  <c r="S19"/>
  <c r="T19" s="1"/>
  <c r="R19" s="1"/>
  <c r="P19" s="1"/>
  <c r="X27"/>
  <c r="AB27" s="1"/>
  <c r="AA27" s="1"/>
  <c r="S27" l="1"/>
  <c r="T27" s="1"/>
  <c r="R27" s="1"/>
  <c r="Y19"/>
  <c r="Y18"/>
  <c r="X19"/>
  <c r="AB19" s="1"/>
  <c r="AA19" s="1"/>
  <c r="X22"/>
  <c r="AB22" s="1"/>
  <c r="AA22" s="1"/>
  <c r="P27" l="1"/>
  <c r="Y27"/>
  <c r="S21"/>
  <c r="T21" s="1"/>
  <c r="R21" s="1"/>
  <c r="P21" s="1"/>
  <c r="S22"/>
  <c r="T22" s="1"/>
  <c r="R22" s="1"/>
  <c r="X21"/>
  <c r="AB21" s="1"/>
  <c r="AA21" s="1"/>
  <c r="S24"/>
  <c r="T24" s="1"/>
  <c r="R24" s="1"/>
  <c r="P24" s="1"/>
  <c r="X25"/>
  <c r="AB25" s="1"/>
  <c r="AA25" s="1"/>
  <c r="S7"/>
  <c r="T7" s="1"/>
  <c r="R7" s="1"/>
  <c r="P7" s="1"/>
  <c r="Y21" l="1"/>
  <c r="S25"/>
  <c r="T25" s="1"/>
  <c r="R25" s="1"/>
  <c r="P25" s="1"/>
  <c r="Y22"/>
  <c r="P22"/>
  <c r="S23"/>
  <c r="T23" s="1"/>
  <c r="R23" s="1"/>
  <c r="X23"/>
  <c r="AB23" s="1"/>
  <c r="AA23" s="1"/>
  <c r="X24"/>
  <c r="AB24" s="1"/>
  <c r="AA24" s="1"/>
  <c r="Y7"/>
  <c r="S26"/>
  <c r="T26" s="1"/>
  <c r="R26" s="1"/>
  <c r="X26"/>
  <c r="AB26" s="1"/>
  <c r="AA26" s="1"/>
  <c r="Y24"/>
  <c r="Y25" l="1"/>
  <c r="P26"/>
  <c r="Y23"/>
  <c r="P23"/>
  <c r="B11" s="1"/>
  <c r="Y26"/>
  <c r="M25" l="1"/>
  <c r="L25" s="1"/>
  <c r="M50"/>
  <c r="A50" s="1"/>
  <c r="M30"/>
  <c r="A30" s="1"/>
  <c r="B49"/>
  <c r="M14"/>
  <c r="L14" s="1"/>
  <c r="M48"/>
  <c r="A48" s="1"/>
  <c r="B40"/>
  <c r="B16"/>
  <c r="M36"/>
  <c r="A36" s="1"/>
  <c r="B30"/>
  <c r="B39"/>
  <c r="M54"/>
  <c r="A54" s="1"/>
  <c r="M35"/>
  <c r="A35" s="1"/>
  <c r="M17"/>
  <c r="A17" s="1"/>
  <c r="B56"/>
  <c r="B24"/>
  <c r="B33"/>
  <c r="B7"/>
  <c r="M27"/>
  <c r="A27" s="1"/>
  <c r="M45"/>
  <c r="A45" s="1"/>
  <c r="B46"/>
  <c r="B55"/>
  <c r="B15"/>
  <c r="L17"/>
  <c r="M31"/>
  <c r="A31" s="1"/>
  <c r="M47"/>
  <c r="A47" s="1"/>
  <c r="M11"/>
  <c r="B8"/>
  <c r="M32"/>
  <c r="A32" s="1"/>
  <c r="M41"/>
  <c r="A41" s="1"/>
  <c r="M12"/>
  <c r="L12" s="1"/>
  <c r="B48"/>
  <c r="B32"/>
  <c r="B17"/>
  <c r="B41"/>
  <c r="B25"/>
  <c r="B12"/>
  <c r="M55"/>
  <c r="A55" s="1"/>
  <c r="M18"/>
  <c r="M52"/>
  <c r="A52" s="1"/>
  <c r="M20"/>
  <c r="L20" s="1"/>
  <c r="M29"/>
  <c r="A29" s="1"/>
  <c r="B54"/>
  <c r="B38"/>
  <c r="B22"/>
  <c r="B47"/>
  <c r="B31"/>
  <c r="B23"/>
  <c r="M7"/>
  <c r="M22"/>
  <c r="M15"/>
  <c r="M38"/>
  <c r="A38" s="1"/>
  <c r="M39"/>
  <c r="A39" s="1"/>
  <c r="M42"/>
  <c r="A42" s="1"/>
  <c r="M51"/>
  <c r="A51" s="1"/>
  <c r="M19"/>
  <c r="M56"/>
  <c r="A56" s="1"/>
  <c r="M40"/>
  <c r="A40" s="1"/>
  <c r="M24"/>
  <c r="M49"/>
  <c r="A49" s="1"/>
  <c r="M33"/>
  <c r="A33" s="1"/>
  <c r="M16"/>
  <c r="M9"/>
  <c r="B52"/>
  <c r="B44"/>
  <c r="B36"/>
  <c r="B28"/>
  <c r="B20"/>
  <c r="B53"/>
  <c r="B45"/>
  <c r="B37"/>
  <c r="B29"/>
  <c r="B21"/>
  <c r="B14"/>
  <c r="B10"/>
  <c r="M46"/>
  <c r="A46" s="1"/>
  <c r="M23"/>
  <c r="M34"/>
  <c r="A34" s="1"/>
  <c r="M43"/>
  <c r="A43" s="1"/>
  <c r="M13"/>
  <c r="M44"/>
  <c r="A44" s="1"/>
  <c r="M28"/>
  <c r="A28" s="1"/>
  <c r="M53"/>
  <c r="A53" s="1"/>
  <c r="M37"/>
  <c r="A37" s="1"/>
  <c r="M21"/>
  <c r="M10"/>
  <c r="B50"/>
  <c r="B42"/>
  <c r="B34"/>
  <c r="B18"/>
  <c r="B51"/>
  <c r="B43"/>
  <c r="B35"/>
  <c r="B27"/>
  <c r="B19"/>
  <c r="B13"/>
  <c r="B9"/>
  <c r="M26"/>
  <c r="B26"/>
  <c r="M8"/>
  <c r="A25" l="1"/>
  <c r="A14"/>
  <c r="A20"/>
  <c r="L18"/>
  <c r="A18"/>
  <c r="L11"/>
  <c r="A11"/>
  <c r="A12"/>
  <c r="A8"/>
  <c r="L8"/>
  <c r="A26"/>
  <c r="L26"/>
  <c r="A10"/>
  <c r="L10"/>
  <c r="A13"/>
  <c r="L13"/>
  <c r="A16"/>
  <c r="L16"/>
  <c r="A19"/>
  <c r="L19"/>
  <c r="L22"/>
  <c r="A22"/>
  <c r="L21"/>
  <c r="A21"/>
  <c r="L23"/>
  <c r="A23"/>
  <c r="A9"/>
  <c r="L9"/>
  <c r="A24"/>
  <c r="L24"/>
  <c r="L15"/>
  <c r="A15"/>
  <c r="L7"/>
  <c r="A7"/>
  <c r="S54"/>
  <c r="T54" s="1"/>
  <c r="S48"/>
  <c r="T48" s="1"/>
  <c r="S55"/>
  <c r="T55" s="1"/>
  <c r="S28"/>
  <c r="T28" s="1"/>
  <c r="S49"/>
  <c r="T49" s="1"/>
  <c r="S47"/>
  <c r="T47" s="1"/>
  <c r="S41"/>
  <c r="T41" s="1"/>
  <c r="S29"/>
  <c r="T29" s="1"/>
  <c r="S43"/>
  <c r="T43" s="1"/>
  <c r="S50"/>
  <c r="T50" s="1"/>
  <c r="S46"/>
  <c r="T46" s="1"/>
  <c r="S37"/>
  <c r="T37" s="1"/>
  <c r="S35"/>
  <c r="T35" s="1"/>
  <c r="S53"/>
  <c r="T53" s="1"/>
  <c r="S56"/>
  <c r="T56" s="1"/>
  <c r="S44"/>
  <c r="T44" s="1"/>
  <c r="S34"/>
  <c r="T34" s="1"/>
  <c r="S52"/>
  <c r="T52" s="1"/>
  <c r="S51"/>
  <c r="T51" s="1"/>
  <c r="S45"/>
  <c r="T45" s="1"/>
  <c r="S42"/>
  <c r="T42" s="1"/>
  <c r="S32"/>
  <c r="T32" s="1"/>
  <c r="S38"/>
  <c r="T38" s="1"/>
  <c r="S33"/>
  <c r="T33" s="1"/>
  <c r="S40"/>
  <c r="T40" s="1"/>
  <c r="S39"/>
  <c r="T39" s="1"/>
  <c r="S36"/>
  <c r="T36" s="1"/>
  <c r="S31"/>
  <c r="T31" s="1"/>
  <c r="S30"/>
  <c r="T30" s="1"/>
  <c r="X30"/>
  <c r="AB30" s="1"/>
  <c r="AA30" s="1"/>
  <c r="X34"/>
  <c r="AB34" s="1"/>
  <c r="AA34" s="1"/>
  <c r="X38"/>
  <c r="AB38" s="1"/>
  <c r="AA38" s="1"/>
  <c r="X42"/>
  <c r="AB42" s="1"/>
  <c r="AA42" s="1"/>
  <c r="X46"/>
  <c r="AB46" s="1"/>
  <c r="AA46" s="1"/>
  <c r="X50"/>
  <c r="AB50" s="1"/>
  <c r="AA50" s="1"/>
  <c r="X54"/>
  <c r="AB54" s="1"/>
  <c r="AA54" s="1"/>
  <c r="X29"/>
  <c r="AB29" s="1"/>
  <c r="AA29" s="1"/>
  <c r="X33"/>
  <c r="AB33" s="1"/>
  <c r="AA33" s="1"/>
  <c r="X37"/>
  <c r="AB37" s="1"/>
  <c r="AA37" s="1"/>
  <c r="X41"/>
  <c r="AB41" s="1"/>
  <c r="AA41" s="1"/>
  <c r="X45"/>
  <c r="AB45" s="1"/>
  <c r="AA45" s="1"/>
  <c r="X49"/>
  <c r="AB49" s="1"/>
  <c r="AA49" s="1"/>
  <c r="X53"/>
  <c r="AB53" s="1"/>
  <c r="AA53" s="1"/>
  <c r="X28"/>
  <c r="AB28" s="1"/>
  <c r="AA28" s="1"/>
  <c r="X32"/>
  <c r="AB32" s="1"/>
  <c r="AA32" s="1"/>
  <c r="X36"/>
  <c r="AB36" s="1"/>
  <c r="AA36" s="1"/>
  <c r="X40"/>
  <c r="AB40" s="1"/>
  <c r="AA40" s="1"/>
  <c r="X44"/>
  <c r="AB44" s="1"/>
  <c r="AA44" s="1"/>
  <c r="X48"/>
  <c r="AB48" s="1"/>
  <c r="AA48" s="1"/>
  <c r="X52"/>
  <c r="AB52" s="1"/>
  <c r="AA52" s="1"/>
  <c r="X56"/>
  <c r="AB56" s="1"/>
  <c r="AA56" s="1"/>
  <c r="X31"/>
  <c r="AB31" s="1"/>
  <c r="AA31" s="1"/>
  <c r="X35"/>
  <c r="AB35" s="1"/>
  <c r="AA35" s="1"/>
  <c r="X39"/>
  <c r="AB39" s="1"/>
  <c r="AA39" s="1"/>
  <c r="X43"/>
  <c r="AB43" s="1"/>
  <c r="AA43" s="1"/>
  <c r="X47"/>
  <c r="AB47" s="1"/>
  <c r="AA47" s="1"/>
  <c r="X51"/>
  <c r="AB51" s="1"/>
  <c r="AA51" s="1"/>
  <c r="X55"/>
  <c r="AB55" s="1"/>
  <c r="AA55" s="1"/>
  <c r="Z51" l="1"/>
  <c r="Z55"/>
  <c r="Z28"/>
  <c r="Z10"/>
  <c r="Z25"/>
  <c r="Z8"/>
  <c r="Z12"/>
  <c r="Z7"/>
  <c r="Z24"/>
  <c r="Z9"/>
  <c r="Z23"/>
  <c r="Z15"/>
  <c r="Z26"/>
  <c r="Z27"/>
  <c r="Z22"/>
  <c r="Z16"/>
  <c r="Z11"/>
  <c r="Z47"/>
  <c r="Z39"/>
  <c r="Z31"/>
  <c r="Z52"/>
  <c r="Z44"/>
  <c r="Z36"/>
  <c r="Z49"/>
  <c r="Z41"/>
  <c r="Z33"/>
  <c r="Z54"/>
  <c r="Z46"/>
  <c r="Z38"/>
  <c r="Z30"/>
  <c r="Z56"/>
  <c r="Z13"/>
  <c r="Z20"/>
  <c r="Z17"/>
  <c r="Z18"/>
  <c r="Z19"/>
  <c r="Z14"/>
  <c r="Z21"/>
  <c r="Z43"/>
  <c r="Z35"/>
  <c r="Z48"/>
  <c r="Z40"/>
  <c r="Z32"/>
  <c r="Z53"/>
  <c r="Z45"/>
  <c r="Z37"/>
  <c r="Z29"/>
  <c r="Z50"/>
  <c r="Z42"/>
  <c r="Z34"/>
</calcChain>
</file>

<file path=xl/sharedStrings.xml><?xml version="1.0" encoding="utf-8"?>
<sst xmlns="http://schemas.openxmlformats.org/spreadsheetml/2006/main" count="2495" uniqueCount="187">
  <si>
    <t>المدرسة الابتدائية:</t>
  </si>
  <si>
    <t>الصّف:</t>
  </si>
  <si>
    <t>المقاطعة:</t>
  </si>
  <si>
    <t>السّة  الدّراسية:</t>
  </si>
  <si>
    <t xml:space="preserve">                         ملاحظات و معلومات عن المتعلمين</t>
  </si>
  <si>
    <t>مديرية التربية لولاية  :</t>
  </si>
  <si>
    <t>الرقم</t>
  </si>
  <si>
    <t>اللقب</t>
  </si>
  <si>
    <t>الاسم</t>
  </si>
  <si>
    <t xml:space="preserve">تاريخ  الميلاد </t>
  </si>
  <si>
    <t>المكان</t>
  </si>
  <si>
    <t>الجنس</t>
  </si>
  <si>
    <t>معيد س/ غير معيد</t>
  </si>
  <si>
    <t>رقم التسجيل</t>
  </si>
  <si>
    <t>اســـــــم  الاب</t>
  </si>
  <si>
    <t>المهنــــة</t>
  </si>
  <si>
    <t>البلدية  :</t>
  </si>
  <si>
    <t>الدائرة  :</t>
  </si>
  <si>
    <t>اسم المدير  :</t>
  </si>
  <si>
    <t>/</t>
  </si>
  <si>
    <t>مديرية التربية لولاية :</t>
  </si>
  <si>
    <t xml:space="preserve">      </t>
  </si>
  <si>
    <t xml:space="preserve">   المدرسة الابتدائية /</t>
  </si>
  <si>
    <t>مفتشية التربية والتعليم الأساسي</t>
  </si>
  <si>
    <t xml:space="preserve">   بلدية </t>
  </si>
  <si>
    <t>للمقاطعة :</t>
  </si>
  <si>
    <t>السنة الدراسية:</t>
  </si>
  <si>
    <t xml:space="preserve">تعداد التلاميذ </t>
  </si>
  <si>
    <t>حسب السن وسنوات الدراسة</t>
  </si>
  <si>
    <t>الســـــن</t>
  </si>
  <si>
    <t>المجموع</t>
  </si>
  <si>
    <t>المجموع العام</t>
  </si>
  <si>
    <t>عودة للصفحة الرئيسة</t>
  </si>
  <si>
    <t>ذكور</t>
  </si>
  <si>
    <t>إناث</t>
  </si>
  <si>
    <t>المجموع الجزئي:</t>
  </si>
  <si>
    <t>المجمــوع العــام:</t>
  </si>
  <si>
    <t>نسبة تمدرس الذكور:</t>
  </si>
  <si>
    <t>%</t>
  </si>
  <si>
    <t>نسبة تمدرس الإنـاث:</t>
  </si>
  <si>
    <t>الوضعية في</t>
  </si>
  <si>
    <t>ذ</t>
  </si>
  <si>
    <t>أ</t>
  </si>
  <si>
    <t>الجمهورية الجزائرية الديمقراطية الشعبية</t>
  </si>
  <si>
    <t>السنة الدراسية  /</t>
  </si>
  <si>
    <t>عودة للصفحة الرئيسية</t>
  </si>
  <si>
    <t>مؤسسة /</t>
  </si>
  <si>
    <t>الذكور=</t>
  </si>
  <si>
    <t>الاناث=</t>
  </si>
  <si>
    <t>السيد المدير</t>
  </si>
  <si>
    <t>السيد المفتش</t>
  </si>
  <si>
    <t>المجموع  /</t>
  </si>
  <si>
    <t xml:space="preserve">  مديرية التربية لولاية</t>
  </si>
  <si>
    <t xml:space="preserve">    وزارة التربية الوطنية</t>
  </si>
  <si>
    <t>اكتوبر</t>
  </si>
  <si>
    <t>الملاحظات</t>
  </si>
  <si>
    <t>م العام</t>
  </si>
  <si>
    <t>الفرق</t>
  </si>
  <si>
    <t>معدل م ثانوية</t>
  </si>
  <si>
    <t>معدل مواد العام</t>
  </si>
  <si>
    <t>العام</t>
  </si>
  <si>
    <t>ا</t>
  </si>
  <si>
    <t>ج</t>
  </si>
  <si>
    <t>السنة الدراسية</t>
  </si>
  <si>
    <t>وزارة التربية الوطنية</t>
  </si>
  <si>
    <t>اولا :</t>
  </si>
  <si>
    <t>عودة للخلف</t>
  </si>
  <si>
    <t>الوثائق الجاهزة للطبع</t>
  </si>
  <si>
    <t>الهرم السني</t>
  </si>
  <si>
    <t>اسم الاب</t>
  </si>
  <si>
    <t>تاريخ الازدياد</t>
  </si>
  <si>
    <t>العنوان</t>
  </si>
  <si>
    <t>الصف</t>
  </si>
  <si>
    <t>ملاحظات و معلومات عن المتعلمين</t>
  </si>
  <si>
    <t>امضاء السيد المدير</t>
  </si>
  <si>
    <t>المعلم /</t>
  </si>
  <si>
    <t>جويلية</t>
  </si>
  <si>
    <t>ديسمبر</t>
  </si>
  <si>
    <t>السّنة  الدّراسية:</t>
  </si>
  <si>
    <t>افريل</t>
  </si>
  <si>
    <t>ملاحظات</t>
  </si>
  <si>
    <t>سبتمبر</t>
  </si>
  <si>
    <t>اوت</t>
  </si>
  <si>
    <t>نوفمبر</t>
  </si>
  <si>
    <t>المعدل العام</t>
  </si>
  <si>
    <t>جانفي</t>
  </si>
  <si>
    <t>فيفري</t>
  </si>
  <si>
    <t>مارس</t>
  </si>
  <si>
    <t>ماي</t>
  </si>
  <si>
    <t>س</t>
  </si>
  <si>
    <t>ح</t>
  </si>
  <si>
    <t>ن</t>
  </si>
  <si>
    <t>ث</t>
  </si>
  <si>
    <t>ر</t>
  </si>
  <si>
    <t>خ</t>
  </si>
  <si>
    <t>أكتوبر</t>
  </si>
  <si>
    <t>نسبة الغياب</t>
  </si>
  <si>
    <t>متابعة الغيابات</t>
  </si>
  <si>
    <t>max</t>
  </si>
  <si>
    <t>الحضور
الكلي</t>
  </si>
  <si>
    <t>عدد
الغيابات</t>
  </si>
  <si>
    <t>الحضور
الفعلي</t>
  </si>
  <si>
    <t>السبت</t>
  </si>
  <si>
    <t>الجمعة</t>
  </si>
  <si>
    <t>عطلة</t>
  </si>
  <si>
    <t>الحضور الكلي :</t>
  </si>
  <si>
    <t>الحضور الفعلي :</t>
  </si>
  <si>
    <t>عدد الغيابات :</t>
  </si>
  <si>
    <t>نسبة الحضور :</t>
  </si>
  <si>
    <t>-</t>
  </si>
  <si>
    <t>+</t>
  </si>
  <si>
    <t>x2</t>
  </si>
  <si>
    <t xml:space="preserve">دفتــــــــــــــــر متابـــــعة  غيابات التلاميــــــــــــــذ لشـــــهر </t>
  </si>
  <si>
    <t>ع</t>
  </si>
  <si>
    <t>للسنة الدراسية :</t>
  </si>
  <si>
    <t>جوان</t>
  </si>
  <si>
    <t>دفتــــــــــــــــر متابـــــعة  غيابات التلاميــــــــــــــذ الشهري</t>
  </si>
  <si>
    <t>الحضور 
الفعلي</t>
  </si>
  <si>
    <t>نسبة
الحضور</t>
  </si>
  <si>
    <t>نسبة
الغياب</t>
  </si>
  <si>
    <t>mini</t>
  </si>
  <si>
    <t>السنة الدراســـــــــــــــــــــــــية</t>
  </si>
  <si>
    <t>جدول الحضور و الغياب</t>
  </si>
  <si>
    <t>جدول الحضور والغياب</t>
  </si>
  <si>
    <t>معلومات خـــــــــاصة</t>
  </si>
  <si>
    <t>معلومات عـــامة</t>
  </si>
  <si>
    <t>معدل
التسجيلات
الشهرية</t>
  </si>
  <si>
    <t>نسبة التغيبات السنوية</t>
  </si>
  <si>
    <t>قائمة المتعلمين</t>
  </si>
  <si>
    <t>الثلاثي الاول</t>
  </si>
  <si>
    <t>الثلاثي الثاني</t>
  </si>
  <si>
    <t>الثلاثي الثالث</t>
  </si>
  <si>
    <t>القرار</t>
  </si>
  <si>
    <t>المعدل العام
+
الاستدراك</t>
  </si>
  <si>
    <t>الجداول التي تملأ من طرف المعلم</t>
  </si>
  <si>
    <t>عين تادلس /  مستغانم</t>
  </si>
  <si>
    <t>انقطع ( ت )</t>
  </si>
  <si>
    <t>في حالة انقطاع تلميذ عن الدراسة أشِّر عليه
من هنا</t>
  </si>
  <si>
    <t>الاصدار الثاني / 2</t>
  </si>
  <si>
    <t>بن حمدي</t>
  </si>
  <si>
    <t>محمد</t>
  </si>
  <si>
    <t>ذكر</t>
  </si>
  <si>
    <t>عين تادلس</t>
  </si>
  <si>
    <t>انثى</t>
  </si>
  <si>
    <t>حراثي</t>
  </si>
  <si>
    <t>حدوش</t>
  </si>
  <si>
    <t>خلافي</t>
  </si>
  <si>
    <t>مستغانم</t>
  </si>
  <si>
    <t xml:space="preserve">
1</t>
  </si>
  <si>
    <t>عدد
انصاف
الايام
الدراسة
في كل
شهر
2</t>
  </si>
  <si>
    <t>مجموع
التلاميذ
المسجلين
في الفوج
خلال 
الشهر
3</t>
  </si>
  <si>
    <t>انصاف
ايام
الحضور
الكلي
في الشهر
4</t>
  </si>
  <si>
    <t>انصاف
ايام
الغياب في
الشهر
5</t>
  </si>
  <si>
    <t>انصاف
ايام
الحضور
الفعلي
في الشهر
6</t>
  </si>
  <si>
    <t>عدد
التلاميذ
الذين لم
يتغيبوا
اكثر من
ثلاثة
انصاف
ايام
7</t>
  </si>
  <si>
    <t>عدد
التلاميذ
الذين 
تغيبوا
اكثر من
ثلاثة
انصاف
ايام
8</t>
  </si>
  <si>
    <t>نسبة
الحضور
في
الشهر
10</t>
  </si>
  <si>
    <t>نسبة 
الغياب
في
الشهر
11</t>
  </si>
  <si>
    <t>الشهيد حدوش بن فغلو</t>
  </si>
  <si>
    <t>سيدي علي</t>
  </si>
  <si>
    <t>مقيدش</t>
  </si>
  <si>
    <t>يناير</t>
  </si>
  <si>
    <t>عبدالرحمن</t>
  </si>
  <si>
    <t>بوبكر</t>
  </si>
  <si>
    <t>فاطمة</t>
  </si>
  <si>
    <t>مليكة</t>
  </si>
  <si>
    <t>سعيد</t>
  </si>
  <si>
    <t>منصورية</t>
  </si>
  <si>
    <t>بن محمد</t>
  </si>
  <si>
    <t>اسامة</t>
  </si>
  <si>
    <t>مراد</t>
  </si>
  <si>
    <t>غير معيد السنة</t>
  </si>
  <si>
    <t xml:space="preserve">معيد </t>
  </si>
  <si>
    <t>منال</t>
  </si>
  <si>
    <t>بن فغلو</t>
  </si>
  <si>
    <t>يونس</t>
  </si>
  <si>
    <t>اكرام</t>
  </si>
  <si>
    <t>فايز</t>
  </si>
  <si>
    <t>عبدالصمد</t>
  </si>
  <si>
    <t>مهيدي</t>
  </si>
  <si>
    <t>السنة الرابعة ابتدائي</t>
  </si>
  <si>
    <t>عين تادلس 1</t>
  </si>
  <si>
    <t>سيد علي</t>
  </si>
  <si>
    <t>س بلعطار</t>
  </si>
  <si>
    <t>انقطع (ت) عن الدراسة</t>
  </si>
  <si>
    <t>touati 2</t>
  </si>
  <si>
    <t>معلم اللغة العـربية :</t>
  </si>
</sst>
</file>

<file path=xl/styles.xml><?xml version="1.0" encoding="utf-8"?>
<styleSheet xmlns="http://schemas.openxmlformats.org/spreadsheetml/2006/main">
  <numFmts count="12">
    <numFmt numFmtId="164" formatCode="_-&quot;د.ج.&quot;\ * #,##0.00_-;_-&quot;د.ج.&quot;\ * #,##0.00\-;_-&quot;د.ج.&quot;\ * &quot;-&quot;??_-;_-@_-"/>
    <numFmt numFmtId="165" formatCode="_-[$€-2]\ * #,##0.00_-;_-[$€-2]\ * #,##0.00\-;_-[$€-2]\ * &quot;-&quot;??_-"/>
    <numFmt numFmtId="166" formatCode="yyyy/mm/dd"/>
    <numFmt numFmtId="167" formatCode="dd\-mm\-yyyy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(* #,##0_);_(* \(#,##0\);_(* &quot;-&quot;_);_(@_)"/>
    <numFmt numFmtId="171" formatCode="_(* #,##0.00_);_(* \(#,##0.00\);_(* &quot;-&quot;??_);_(@_)"/>
    <numFmt numFmtId="172" formatCode="d"/>
    <numFmt numFmtId="173" formatCode="dd"/>
    <numFmt numFmtId="174" formatCode="#,##0;[Red]#,##0"/>
    <numFmt numFmtId="175" formatCode="[$-40C]d\-mmm\-yyyy;@"/>
  </numFmts>
  <fonts count="158">
    <font>
      <sz val="10"/>
      <name val="Arial"/>
      <charset val="178"/>
    </font>
    <font>
      <sz val="10"/>
      <name val="Arial"/>
      <family val="2"/>
    </font>
    <font>
      <b/>
      <u/>
      <sz val="18"/>
      <color indexed="10"/>
      <name val="Traditional Arabic"/>
      <charset val="178"/>
    </font>
    <font>
      <b/>
      <sz val="18"/>
      <name val="Traditional Arabic"/>
      <charset val="178"/>
    </font>
    <font>
      <sz val="18"/>
      <name val="Traditional Arabic"/>
      <charset val="178"/>
    </font>
    <font>
      <b/>
      <sz val="14"/>
      <color rgb="FFFF0000"/>
      <name val="Traditional Arabic"/>
      <charset val="178"/>
    </font>
    <font>
      <b/>
      <sz val="14"/>
      <name val="Arial"/>
      <family val="2"/>
    </font>
    <font>
      <b/>
      <sz val="16"/>
      <name val="Arial"/>
      <family val="2"/>
    </font>
    <font>
      <b/>
      <u/>
      <sz val="16"/>
      <color indexed="10"/>
      <name val="Traditional Arabic"/>
      <charset val="178"/>
    </font>
    <font>
      <sz val="16"/>
      <color indexed="10"/>
      <name val="Traditional Arabic"/>
      <charset val="178"/>
    </font>
    <font>
      <b/>
      <u val="singleAccounting"/>
      <sz val="14"/>
      <color indexed="10"/>
      <name val="Traditional Arabic"/>
      <charset val="178"/>
    </font>
    <font>
      <b/>
      <i/>
      <sz val="18"/>
      <name val="Traditional Arabic"/>
      <charset val="178"/>
    </font>
    <font>
      <b/>
      <sz val="10"/>
      <name val="Arial"/>
      <family val="2"/>
    </font>
    <font>
      <b/>
      <sz val="24"/>
      <color indexed="48"/>
      <name val="Traditional Arabic"/>
      <charset val="178"/>
    </font>
    <font>
      <b/>
      <sz val="12"/>
      <color rgb="FFFF0000"/>
      <name val="Arial"/>
      <family val="2"/>
    </font>
    <font>
      <b/>
      <sz val="16"/>
      <name val="Traditional Arabic"/>
      <charset val="178"/>
    </font>
    <font>
      <b/>
      <sz val="14"/>
      <name val="Traditional Arabic"/>
      <charset val="178"/>
    </font>
    <font>
      <b/>
      <sz val="14"/>
      <color rgb="FFFF0000"/>
      <name val="Arial"/>
      <family val="2"/>
    </font>
    <font>
      <sz val="14"/>
      <name val="Traditional Arabic"/>
      <charset val="178"/>
    </font>
    <font>
      <b/>
      <sz val="14"/>
      <color theme="1"/>
      <name val="Arial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  <charset val="178"/>
    </font>
    <font>
      <sz val="14"/>
      <name val="Arial"/>
      <family val="2"/>
      <charset val="178"/>
    </font>
    <font>
      <u/>
      <sz val="11"/>
      <color theme="10"/>
      <name val="Andalus"/>
      <family val="2"/>
    </font>
    <font>
      <b/>
      <sz val="14"/>
      <color rgb="FF0000FF"/>
      <name val="Arial"/>
      <family val="2"/>
    </font>
    <font>
      <b/>
      <sz val="16"/>
      <name val="Arial"/>
      <family val="2"/>
      <charset val="178"/>
    </font>
    <font>
      <sz val="10"/>
      <name val="Arial"/>
      <family val="2"/>
      <charset val="178"/>
    </font>
    <font>
      <b/>
      <sz val="10"/>
      <name val="Arial"/>
      <family val="2"/>
      <charset val="178"/>
    </font>
    <font>
      <b/>
      <sz val="12"/>
      <name val="Arial"/>
      <family val="2"/>
      <charset val="178"/>
    </font>
    <font>
      <b/>
      <i/>
      <sz val="14"/>
      <name val="Arial"/>
      <family val="2"/>
      <charset val="178"/>
    </font>
    <font>
      <sz val="16"/>
      <name val="Arial"/>
      <family val="2"/>
      <charset val="178"/>
    </font>
    <font>
      <sz val="11"/>
      <name val="Arial"/>
      <family val="2"/>
    </font>
    <font>
      <sz val="11"/>
      <color theme="1"/>
      <name val="Andalus"/>
      <family val="2"/>
    </font>
    <font>
      <b/>
      <sz val="12"/>
      <color theme="1"/>
      <name val="Arial"/>
      <family val="2"/>
      <scheme val="minor"/>
    </font>
    <font>
      <b/>
      <sz val="12"/>
      <color theme="1"/>
      <name val="Andalus"/>
      <charset val="178"/>
    </font>
    <font>
      <b/>
      <sz val="16"/>
      <color rgb="FF0000FF"/>
      <name val="Andalus"/>
      <charset val="178"/>
    </font>
    <font>
      <b/>
      <sz val="12"/>
      <color rgb="FF0000FF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4"/>
      <color rgb="FF0000FF"/>
      <name val="Arial"/>
      <family val="2"/>
      <scheme val="minor"/>
    </font>
    <font>
      <b/>
      <u/>
      <sz val="12"/>
      <color rgb="FFFF000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4"/>
      <color rgb="FF0070C0"/>
      <name val="Arial"/>
      <family val="2"/>
      <scheme val="minor"/>
    </font>
    <font>
      <b/>
      <sz val="10"/>
      <color rgb="FF0000FF"/>
      <name val="Arial"/>
      <family val="2"/>
    </font>
    <font>
      <b/>
      <sz val="18"/>
      <name val="Arial"/>
      <family val="2"/>
    </font>
    <font>
      <b/>
      <sz val="11"/>
      <color rgb="FF0000FF"/>
      <name val="Arial"/>
      <family val="2"/>
    </font>
    <font>
      <b/>
      <sz val="12"/>
      <color rgb="FF0000FF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20"/>
      <color rgb="FF0000FF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20"/>
      <color rgb="FFFF0000"/>
      <name val="Arial"/>
      <family val="2"/>
    </font>
    <font>
      <sz val="14"/>
      <color rgb="FFFF0000"/>
      <name val="Arial"/>
      <family val="2"/>
    </font>
    <font>
      <b/>
      <sz val="11"/>
      <name val="Traditional Arabic"/>
      <charset val="178"/>
    </font>
    <font>
      <b/>
      <sz val="9"/>
      <name val="Arial"/>
      <family val="2"/>
    </font>
    <font>
      <b/>
      <sz val="11"/>
      <color rgb="FFFF0000"/>
      <name val="Arial"/>
      <family val="2"/>
    </font>
    <font>
      <b/>
      <sz val="18"/>
      <color rgb="FF0000FF"/>
      <name val="Arial"/>
      <family val="2"/>
    </font>
    <font>
      <b/>
      <sz val="16"/>
      <color rgb="FFFF0000"/>
      <name val="Tahoma"/>
      <family val="2"/>
    </font>
    <font>
      <b/>
      <u/>
      <sz val="18"/>
      <color rgb="FFFF0000"/>
      <name val="Arial"/>
      <family val="2"/>
      <scheme val="minor"/>
    </font>
    <font>
      <b/>
      <sz val="16"/>
      <color rgb="FF0000FF"/>
      <name val="Arial"/>
      <family val="2"/>
    </font>
    <font>
      <sz val="16"/>
      <color rgb="FFFF0000"/>
      <name val="Arial"/>
      <family val="2"/>
    </font>
    <font>
      <b/>
      <sz val="9"/>
      <color rgb="FF0000FF"/>
      <name val="Arial"/>
      <family val="2"/>
    </font>
    <font>
      <sz val="11"/>
      <color theme="1"/>
      <name val="Arial"/>
      <family val="2"/>
      <charset val="178"/>
      <scheme val="minor"/>
    </font>
    <font>
      <b/>
      <sz val="24"/>
      <name val="Arial"/>
      <family val="2"/>
    </font>
    <font>
      <b/>
      <u/>
      <sz val="16"/>
      <color theme="10"/>
      <name val="Arial"/>
      <family val="2"/>
    </font>
    <font>
      <b/>
      <u/>
      <sz val="14"/>
      <color theme="10"/>
      <name val="Arial"/>
      <family val="2"/>
    </font>
    <font>
      <b/>
      <u/>
      <sz val="20"/>
      <color theme="10"/>
      <name val="Arial"/>
      <family val="2"/>
    </font>
    <font>
      <sz val="16"/>
      <name val="Arial"/>
      <family val="2"/>
    </font>
    <font>
      <sz val="10"/>
      <color rgb="FFFFFF00"/>
      <name val="ALW Cool Farisy."/>
    </font>
    <font>
      <sz val="10"/>
      <name val="Arial"/>
      <family val="2"/>
    </font>
    <font>
      <sz val="44"/>
      <color theme="9" tint="-0.24994659260841701"/>
      <name val="Times New Roman"/>
      <family val="2"/>
      <scheme val="major"/>
    </font>
    <font>
      <sz val="44"/>
      <color theme="9" tint="-0.24994659260841701"/>
      <name val="Arial"/>
      <family val="2"/>
    </font>
    <font>
      <sz val="14"/>
      <color theme="9" tint="-0.24994659260841701"/>
      <name val="Times New Roman"/>
      <family val="2"/>
      <scheme val="major"/>
    </font>
    <font>
      <sz val="14"/>
      <color theme="9" tint="-0.24994659260841701"/>
      <name val="Arial"/>
      <family val="2"/>
    </font>
    <font>
      <sz val="48"/>
      <name val="Arial"/>
      <family val="2"/>
    </font>
    <font>
      <sz val="10"/>
      <color theme="9" tint="-0.24994659260841701"/>
      <name val="Times New Roman"/>
      <family val="2"/>
      <scheme val="major"/>
    </font>
    <font>
      <sz val="10"/>
      <color theme="9" tint="-0.24994659260841701"/>
      <name val="Arial"/>
      <family val="2"/>
    </font>
    <font>
      <sz val="8"/>
      <color theme="1" tint="0.24994659260841701"/>
      <name val="Arial"/>
      <family val="2"/>
      <scheme val="minor"/>
    </font>
    <font>
      <sz val="8"/>
      <color theme="1" tint="0.24994659260841701"/>
      <name val="Arial"/>
      <family val="2"/>
    </font>
    <font>
      <sz val="10"/>
      <color theme="1"/>
      <name val="Arial"/>
      <family val="2"/>
    </font>
    <font>
      <i/>
      <sz val="14"/>
      <color theme="1"/>
      <name val="Arial"/>
      <family val="2"/>
    </font>
    <font>
      <u/>
      <sz val="26"/>
      <color rgb="FFFF0000"/>
      <name val="Andalus"/>
      <family val="2"/>
    </font>
    <font>
      <b/>
      <sz val="12"/>
      <color rgb="FF009900"/>
      <name val="Arial"/>
      <family val="2"/>
    </font>
    <font>
      <b/>
      <sz val="16"/>
      <color indexed="12"/>
      <name val="Arial"/>
      <family val="2"/>
    </font>
    <font>
      <b/>
      <sz val="22"/>
      <color rgb="FFFF0000"/>
      <name val="Calibri"/>
      <family val="2"/>
    </font>
    <font>
      <b/>
      <sz val="22"/>
      <color rgb="FFFF0000"/>
      <name val="Arial"/>
      <family val="2"/>
    </font>
    <font>
      <u/>
      <sz val="24"/>
      <color theme="10"/>
      <name val="Andalus"/>
      <family val="2"/>
    </font>
    <font>
      <b/>
      <u/>
      <sz val="16"/>
      <color rgb="FFC00000"/>
      <name val="Arial"/>
      <family val="2"/>
    </font>
    <font>
      <b/>
      <sz val="18"/>
      <color rgb="FFC00000"/>
      <name val="Arial"/>
      <family val="2"/>
    </font>
    <font>
      <sz val="36"/>
      <color rgb="FFFF0000"/>
      <name val="Arial"/>
      <family val="2"/>
    </font>
    <font>
      <b/>
      <sz val="22"/>
      <color rgb="FF0000FF"/>
      <name val="Arial"/>
      <family val="2"/>
    </font>
    <font>
      <b/>
      <sz val="16"/>
      <color rgb="FFFF0000"/>
      <name val="Arial"/>
      <family val="2"/>
    </font>
    <font>
      <sz val="18"/>
      <name val="Arial"/>
      <family val="2"/>
    </font>
    <font>
      <sz val="18"/>
      <color rgb="FF0000FF"/>
      <name val="Arial"/>
      <family val="2"/>
    </font>
    <font>
      <sz val="18"/>
      <color rgb="FF00CC00"/>
      <name val="Arial"/>
      <family val="2"/>
    </font>
    <font>
      <u/>
      <sz val="28"/>
      <color theme="10"/>
      <name val="Arial"/>
      <family val="2"/>
    </font>
    <font>
      <b/>
      <u/>
      <sz val="22"/>
      <color theme="10"/>
      <name val="Arial"/>
      <family val="2"/>
    </font>
    <font>
      <b/>
      <sz val="20"/>
      <color rgb="FF0000FF"/>
      <name val="Traditional Arabic"/>
      <charset val="178"/>
    </font>
    <font>
      <b/>
      <sz val="18"/>
      <color rgb="FF0000FF"/>
      <name val="Traditional Arabic"/>
      <charset val="178"/>
    </font>
    <font>
      <b/>
      <sz val="18"/>
      <color rgb="FF0000FF"/>
      <name val="Arial Narrow"/>
      <family val="2"/>
    </font>
    <font>
      <b/>
      <u val="singleAccounting"/>
      <sz val="18"/>
      <color indexed="10"/>
      <name val="Traditional Arabic"/>
      <charset val="178"/>
    </font>
    <font>
      <b/>
      <u/>
      <sz val="24"/>
      <color theme="10"/>
      <name val="Arial"/>
      <family val="2"/>
      <scheme val="minor"/>
    </font>
    <font>
      <b/>
      <u/>
      <sz val="20"/>
      <color rgb="FFFFFF00"/>
      <name val="ALW Cool Farisy."/>
    </font>
    <font>
      <b/>
      <u/>
      <sz val="22"/>
      <color rgb="FFFF0000"/>
      <name val="Arial"/>
      <family val="2"/>
    </font>
    <font>
      <b/>
      <sz val="24"/>
      <color rgb="FF0000FF"/>
      <name val="Arial"/>
      <family val="2"/>
    </font>
    <font>
      <b/>
      <sz val="36"/>
      <name val="Arial"/>
      <family val="2"/>
    </font>
    <font>
      <b/>
      <sz val="10"/>
      <color rgb="FF00B05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u/>
      <sz val="24"/>
      <color rgb="FF0000FF"/>
      <name val="Arial"/>
      <family val="2"/>
    </font>
    <font>
      <b/>
      <u/>
      <sz val="26"/>
      <color rgb="FFFFFF00"/>
      <name val="Arial"/>
      <family val="2"/>
      <scheme val="minor"/>
    </font>
    <font>
      <b/>
      <sz val="24"/>
      <color theme="0"/>
      <name val="Arial"/>
      <family val="2"/>
    </font>
    <font>
      <b/>
      <u/>
      <sz val="22"/>
      <color theme="10"/>
      <name val="MCS Zamzam S_U normal."/>
      <charset val="178"/>
    </font>
    <font>
      <b/>
      <u/>
      <sz val="18"/>
      <color rgb="FFFFFF00"/>
      <name val="Arial"/>
      <family val="2"/>
      <scheme val="minor"/>
    </font>
    <font>
      <u/>
      <sz val="26"/>
      <color rgb="FFFFC000"/>
      <name val="Arial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u/>
      <sz val="26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22"/>
      <name val="Courier New"/>
      <family val="3"/>
    </font>
    <font>
      <b/>
      <sz val="16"/>
      <name val="Courier New"/>
      <family val="3"/>
      <charset val="178"/>
    </font>
    <font>
      <b/>
      <u/>
      <sz val="16"/>
      <name val="Arial"/>
      <family val="2"/>
      <scheme val="minor"/>
    </font>
    <font>
      <b/>
      <sz val="20"/>
      <color rgb="FF0000FF"/>
      <name val="Hesham Cortoba"/>
      <charset val="178"/>
    </font>
    <font>
      <b/>
      <u/>
      <sz val="16"/>
      <color rgb="FF0000FF"/>
      <name val="Arial"/>
      <family val="2"/>
    </font>
    <font>
      <sz val="24"/>
      <name val="Arial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sz val="14"/>
      <color rgb="FFFF00FF"/>
      <name val="Traditional Arabic"/>
      <charset val="178"/>
    </font>
    <font>
      <b/>
      <u/>
      <sz val="14"/>
      <color rgb="FFC00000"/>
      <name val="Arial"/>
      <family val="2"/>
    </font>
    <font>
      <sz val="10"/>
      <color rgb="FF0000FF"/>
      <name val="Arial"/>
      <family val="2"/>
    </font>
    <font>
      <b/>
      <u/>
      <sz val="14"/>
      <color rgb="FF0000FF"/>
      <name val="Arial"/>
      <family val="2"/>
    </font>
    <font>
      <sz val="14"/>
      <color rgb="FFFF00FF"/>
      <name val="Times New Roman"/>
      <family val="1"/>
    </font>
    <font>
      <b/>
      <u/>
      <sz val="14"/>
      <color theme="10"/>
      <name val="Andalus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sz val="11"/>
      <color indexed="17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52"/>
      <name val="Arial"/>
      <family val="2"/>
    </font>
    <font>
      <sz val="11"/>
      <color indexed="20"/>
      <name val="Arial"/>
      <family val="2"/>
    </font>
    <font>
      <b/>
      <sz val="18"/>
      <color indexed="56"/>
      <name val="Times New Roman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60"/>
      <name val="Arial"/>
      <family val="2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u/>
      <sz val="48"/>
      <color theme="10"/>
      <name val="AL-Sarem Bold"/>
      <charset val="178"/>
    </font>
    <font>
      <u/>
      <sz val="48"/>
      <color theme="10"/>
      <name val="Al-Mujahed Free 2"/>
      <charset val="178"/>
    </font>
  </fonts>
  <fills count="5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6" tint="0.40000610370189521"/>
        </stop>
        <stop position="1">
          <color rgb="FFFFFFFF"/>
        </stop>
      </gradientFill>
    </fill>
    <fill>
      <patternFill patternType="solid">
        <fgColor theme="0"/>
        <bgColor auto="1"/>
      </patternFill>
    </fill>
    <fill>
      <gradientFill degree="90">
        <stop position="0">
          <color theme="0"/>
        </stop>
        <stop position="1">
          <color theme="9" tint="0.59999389629810485"/>
        </stop>
      </gradientFill>
    </fill>
    <fill>
      <patternFill patternType="solid">
        <fgColor rgb="FFFF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gradientFill degree="90">
        <stop position="0">
          <color rgb="FFFFFF00"/>
        </stop>
        <stop position="1">
          <color rgb="FF66FFCC"/>
        </stop>
      </gradientFill>
    </fill>
    <fill>
      <gradientFill type="path" left="0.5" right="0.5" top="0.5" bottom="0.5">
        <stop position="0">
          <color rgb="FFFFFF00"/>
        </stop>
        <stop position="1">
          <color rgb="FF34D85F"/>
        </stop>
      </gradientFill>
    </fill>
    <fill>
      <gradientFill degree="90">
        <stop position="0">
          <color rgb="FF1EF675"/>
        </stop>
        <stop position="1">
          <color rgb="FFFFFF00"/>
        </stop>
      </gradientFill>
    </fill>
    <fill>
      <gradientFill type="path">
        <stop position="0">
          <color rgb="FFFFFF00"/>
        </stop>
        <stop position="1">
          <color rgb="FF35F814"/>
        </stop>
      </gradientFill>
    </fill>
    <fill>
      <gradientFill type="path">
        <stop position="0">
          <color rgb="FFD783D7"/>
        </stop>
        <stop position="1">
          <color rgb="FFB4F11B"/>
        </stop>
      </gradientFill>
    </fill>
    <fill>
      <gradientFill type="path" left="0.5" right="0.5" top="0.5" bottom="0.5">
        <stop position="0">
          <color rgb="FF24DDF0"/>
        </stop>
        <stop position="1">
          <color rgb="FFFFFF00"/>
        </stop>
      </gradientFill>
    </fill>
    <fill>
      <gradientFill degree="135">
        <stop position="0">
          <color rgb="FF24DDF0"/>
        </stop>
        <stop position="1">
          <color rgb="FFF913C8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rgb="FFFFC000"/>
        </stop>
        <stop position="1">
          <color rgb="FF1EF675"/>
        </stop>
      </gradientFill>
    </fill>
    <fill>
      <gradientFill degree="90">
        <stop position="0">
          <color rgb="FFFFC000"/>
        </stop>
        <stop position="1">
          <color rgb="FFFFFF00"/>
        </stop>
      </gradientFill>
    </fill>
    <fill>
      <patternFill patternType="solid">
        <fgColor theme="1"/>
        <bgColor indexed="64"/>
      </patternFill>
    </fill>
    <fill>
      <patternFill patternType="solid">
        <fgColor rgb="FF35F814"/>
        <bgColor indexed="64"/>
      </patternFill>
    </fill>
    <fill>
      <patternFill patternType="solid">
        <fgColor rgb="FF9BF6FB"/>
        <bgColor indexed="64"/>
      </patternFill>
    </fill>
    <fill>
      <patternFill patternType="solid">
        <fgColor rgb="FF35F814"/>
        <bgColor auto="1"/>
      </patternFill>
    </fill>
    <fill>
      <gradientFill degree="90">
        <stop position="0">
          <color rgb="FFFFFF00"/>
        </stop>
        <stop position="1">
          <color theme="4"/>
        </stop>
      </gradientFill>
    </fill>
    <fill>
      <patternFill patternType="solid">
        <fgColor rgb="FFFF9900"/>
        <bgColor indexed="64"/>
      </patternFill>
    </fill>
    <fill>
      <gradientFill type="path" left="0.5" right="0.5" top="0.5" bottom="0.5">
        <stop position="0">
          <color rgb="FFFFFF00"/>
        </stop>
        <stop position="1">
          <color rgb="FF35F814"/>
        </stop>
      </gradientFill>
    </fill>
    <fill>
      <patternFill patternType="solid">
        <fgColor rgb="FFA3FFA3"/>
        <bgColor indexed="64"/>
      </patternFill>
    </fill>
    <fill>
      <gradientFill degree="90">
        <stop position="0">
          <color rgb="FF35F814"/>
        </stop>
        <stop position="1">
          <color rgb="FFFF0000"/>
        </stop>
      </gradientFill>
    </fill>
    <fill>
      <patternFill patternType="solid">
        <fgColor theme="1"/>
        <bgColor auto="1"/>
      </patternFill>
    </fill>
    <fill>
      <gradientFill degree="90">
        <stop position="0">
          <color rgb="FFFF9900"/>
        </stop>
        <stop position="1">
          <color rgb="FF35F814"/>
        </stop>
      </gradientFill>
    </fill>
    <fill>
      <patternFill patternType="solid">
        <fgColor rgb="FF00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gradientFill degree="45">
        <stop position="0">
          <color rgb="FFFFC000"/>
        </stop>
        <stop position="1">
          <color rgb="FF00FF00"/>
        </stop>
      </gradientFill>
    </fill>
    <fill>
      <gradientFill degree="90">
        <stop position="0">
          <color rgb="FFB7FFB7"/>
        </stop>
        <stop position="1">
          <color rgb="FFFF33CC"/>
        </stop>
      </gradientFill>
    </fill>
  </fills>
  <borders count="10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double">
        <color rgb="FF009900"/>
      </left>
      <right/>
      <top/>
      <bottom style="double">
        <color rgb="FF009900"/>
      </bottom>
      <diagonal/>
    </border>
    <border>
      <left/>
      <right/>
      <top/>
      <bottom style="double">
        <color rgb="FF009900"/>
      </bottom>
      <diagonal/>
    </border>
    <border>
      <left/>
      <right style="double">
        <color rgb="FF009900"/>
      </right>
      <top/>
      <bottom style="double">
        <color rgb="FF009900"/>
      </bottom>
      <diagonal/>
    </border>
    <border>
      <left style="double">
        <color rgb="FF009900"/>
      </left>
      <right/>
      <top/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/>
      <diagonal/>
    </border>
    <border>
      <left style="double">
        <color rgb="FFFF0000"/>
      </left>
      <right style="double">
        <color rgb="FFFF0000"/>
      </right>
      <top/>
      <bottom/>
      <diagonal/>
    </border>
    <border>
      <left style="double">
        <color rgb="FFFF0000"/>
      </left>
      <right style="double">
        <color rgb="FFFF0000"/>
      </right>
      <top/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009900"/>
      </left>
      <right style="double">
        <color rgb="FF009900"/>
      </right>
      <top/>
      <bottom style="double">
        <color rgb="FF0099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mediumDashed">
        <color rgb="FF009900"/>
      </left>
      <right/>
      <top style="mediumDashed">
        <color rgb="FF009900"/>
      </top>
      <bottom style="mediumDashed">
        <color rgb="FF009900"/>
      </bottom>
      <diagonal/>
    </border>
    <border>
      <left/>
      <right/>
      <top style="mediumDashed">
        <color rgb="FF009900"/>
      </top>
      <bottom style="mediumDashed">
        <color rgb="FF009900"/>
      </bottom>
      <diagonal/>
    </border>
    <border>
      <left style="mediumDashed">
        <color rgb="FF33CC33"/>
      </left>
      <right/>
      <top style="mediumDashed">
        <color rgb="FF009900"/>
      </top>
      <bottom style="mediumDashed">
        <color rgb="FF009900"/>
      </bottom>
      <diagonal/>
    </border>
    <border>
      <left/>
      <right style="mediumDashed">
        <color rgb="FF33CC33"/>
      </right>
      <top style="mediumDashed">
        <color rgb="FF009900"/>
      </top>
      <bottom style="mediumDashed">
        <color rgb="FF009900"/>
      </bottom>
      <diagonal/>
    </border>
    <border>
      <left style="mediumDashed">
        <color rgb="FF008000"/>
      </left>
      <right style="mediumDashed">
        <color rgb="FF009900"/>
      </right>
      <top style="mediumDashed">
        <color rgb="FF008000"/>
      </top>
      <bottom style="mediumDashed">
        <color rgb="FF008000"/>
      </bottom>
      <diagonal/>
    </border>
    <border>
      <left style="mediumDashed">
        <color rgb="FF008000"/>
      </left>
      <right style="mediumDashed">
        <color rgb="FF008000"/>
      </right>
      <top style="mediumDashed">
        <color rgb="FF008000"/>
      </top>
      <bottom style="mediumDashed">
        <color rgb="FF008000"/>
      </bottom>
      <diagonal/>
    </border>
    <border>
      <left style="double">
        <color rgb="FF009900"/>
      </left>
      <right style="double">
        <color rgb="FF009900"/>
      </right>
      <top style="double">
        <color rgb="FF009900"/>
      </top>
      <bottom style="double">
        <color rgb="FF009900"/>
      </bottom>
      <diagonal/>
    </border>
    <border>
      <left style="mediumDashed">
        <color rgb="FF008000"/>
      </left>
      <right/>
      <top style="mediumDashed">
        <color rgb="FF008000"/>
      </top>
      <bottom style="mediumDashed">
        <color rgb="FF008000"/>
      </bottom>
      <diagonal/>
    </border>
    <border>
      <left/>
      <right/>
      <top style="mediumDashed">
        <color rgb="FF008000"/>
      </top>
      <bottom style="mediumDashed">
        <color rgb="FF008000"/>
      </bottom>
      <diagonal/>
    </border>
    <border>
      <left/>
      <right style="mediumDashed">
        <color rgb="FF008000"/>
      </right>
      <top style="mediumDashed">
        <color rgb="FF008000"/>
      </top>
      <bottom style="mediumDashed">
        <color rgb="FF008000"/>
      </bottom>
      <diagonal/>
    </border>
    <border>
      <left style="double">
        <color rgb="FF009900"/>
      </left>
      <right/>
      <top style="double">
        <color rgb="FFFF33CC"/>
      </top>
      <bottom/>
      <diagonal/>
    </border>
    <border>
      <left/>
      <right style="double">
        <color rgb="FFFF33CC"/>
      </right>
      <top style="double">
        <color rgb="FFFF33CC"/>
      </top>
      <bottom/>
      <diagonal/>
    </border>
    <border>
      <left/>
      <right style="double">
        <color rgb="FFFF33CC"/>
      </right>
      <top/>
      <bottom/>
      <diagonal/>
    </border>
    <border>
      <left style="double">
        <color rgb="FF009900"/>
      </left>
      <right/>
      <top/>
      <bottom style="double">
        <color rgb="FFFF33CC"/>
      </bottom>
      <diagonal/>
    </border>
    <border>
      <left/>
      <right style="double">
        <color rgb="FFFF33CC"/>
      </right>
      <top/>
      <bottom style="double">
        <color rgb="FFFF33CC"/>
      </bottom>
      <diagonal/>
    </border>
    <border>
      <left style="double">
        <color rgb="FFFF33CC"/>
      </left>
      <right style="double">
        <color rgb="FFFFC000"/>
      </right>
      <top style="double">
        <color rgb="FFFFC000"/>
      </top>
      <bottom/>
      <diagonal/>
    </border>
    <border>
      <left style="double">
        <color rgb="FFFF33CC"/>
      </left>
      <right style="double">
        <color rgb="FFFFC000"/>
      </right>
      <top/>
      <bottom/>
      <diagonal/>
    </border>
    <border>
      <left style="double">
        <color rgb="FFFF33CC"/>
      </left>
      <right style="double">
        <color rgb="FFFFC000"/>
      </right>
      <top/>
      <bottom style="double">
        <color rgb="FFFFC000"/>
      </bottom>
      <diagonal/>
    </border>
    <border>
      <left style="double">
        <color rgb="FF009900"/>
      </left>
      <right style="double">
        <color rgb="FF009900"/>
      </right>
      <top style="double">
        <color rgb="FF009900"/>
      </top>
      <bottom style="double">
        <color rgb="FFFF0000"/>
      </bottom>
      <diagonal/>
    </border>
    <border>
      <left style="double">
        <color rgb="FF00CC00"/>
      </left>
      <right style="double">
        <color rgb="FF00CC00"/>
      </right>
      <top style="double">
        <color rgb="FF00CC00"/>
      </top>
      <bottom style="double">
        <color rgb="FF00CC00"/>
      </bottom>
      <diagonal/>
    </border>
    <border>
      <left style="double">
        <color rgb="FF00CC00"/>
      </left>
      <right/>
      <top style="double">
        <color rgb="FF00CC00"/>
      </top>
      <bottom/>
      <diagonal/>
    </border>
    <border>
      <left/>
      <right/>
      <top style="double">
        <color rgb="FF00CC00"/>
      </top>
      <bottom/>
      <diagonal/>
    </border>
    <border>
      <left/>
      <right style="double">
        <color rgb="FF00CC00"/>
      </right>
      <top style="double">
        <color rgb="FF00CC00"/>
      </top>
      <bottom/>
      <diagonal/>
    </border>
    <border>
      <left style="double">
        <color rgb="FF00CC00"/>
      </left>
      <right/>
      <top/>
      <bottom/>
      <diagonal/>
    </border>
    <border>
      <left/>
      <right style="double">
        <color rgb="FF00CC00"/>
      </right>
      <top/>
      <bottom/>
      <diagonal/>
    </border>
    <border>
      <left style="double">
        <color rgb="FF00CC00"/>
      </left>
      <right/>
      <top/>
      <bottom style="double">
        <color rgb="FF00CC00"/>
      </bottom>
      <diagonal/>
    </border>
    <border>
      <left/>
      <right/>
      <top/>
      <bottom style="double">
        <color rgb="FF00CC00"/>
      </bottom>
      <diagonal/>
    </border>
    <border>
      <left/>
      <right style="double">
        <color rgb="FF00CC00"/>
      </right>
      <top/>
      <bottom style="double">
        <color rgb="FF00CC00"/>
      </bottom>
      <diagonal/>
    </border>
    <border>
      <left style="double">
        <color rgb="FF00CC00"/>
      </left>
      <right style="double">
        <color rgb="FF00CC00"/>
      </right>
      <top/>
      <bottom style="double">
        <color rgb="FF00CC00"/>
      </bottom>
      <diagonal/>
    </border>
    <border>
      <left style="double">
        <color rgb="FF00CC00"/>
      </left>
      <right style="double">
        <color rgb="FF00CC00"/>
      </right>
      <top style="double">
        <color rgb="FF00CC00"/>
      </top>
      <bottom/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double">
        <color rgb="FFC00000"/>
      </left>
      <right/>
      <top style="double">
        <color rgb="FFC00000"/>
      </top>
      <bottom/>
      <diagonal/>
    </border>
    <border>
      <left/>
      <right/>
      <top style="double">
        <color rgb="FFC00000"/>
      </top>
      <bottom/>
      <diagonal/>
    </border>
    <border>
      <left/>
      <right style="double">
        <color rgb="FFC00000"/>
      </right>
      <top style="double">
        <color rgb="FFC00000"/>
      </top>
      <bottom/>
      <diagonal/>
    </border>
    <border>
      <left style="double">
        <color rgb="FFC00000"/>
      </left>
      <right/>
      <top/>
      <bottom style="double">
        <color rgb="FFC00000"/>
      </bottom>
      <diagonal/>
    </border>
    <border>
      <left/>
      <right/>
      <top/>
      <bottom style="double">
        <color rgb="FFC00000"/>
      </bottom>
      <diagonal/>
    </border>
    <border>
      <left/>
      <right style="double">
        <color rgb="FFC00000"/>
      </right>
      <top/>
      <bottom style="double">
        <color rgb="FFC00000"/>
      </bottom>
      <diagonal/>
    </border>
    <border>
      <left style="double">
        <color rgb="FF00CC00"/>
      </left>
      <right/>
      <top style="double">
        <color rgb="FF00CC00"/>
      </top>
      <bottom style="double">
        <color rgb="FF00CC00"/>
      </bottom>
      <diagonal/>
    </border>
    <border>
      <left/>
      <right style="double">
        <color rgb="FF00CC00"/>
      </right>
      <top style="double">
        <color rgb="FF00CC00"/>
      </top>
      <bottom style="double">
        <color rgb="FF00CC00"/>
      </bottom>
      <diagonal/>
    </border>
    <border>
      <left/>
      <right/>
      <top style="double">
        <color rgb="FF00CC00"/>
      </top>
      <bottom style="double">
        <color rgb="FF00CC0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4">
    <xf numFmtId="0" fontId="0" fillId="0" borderId="0"/>
    <xf numFmtId="165" fontId="1" fillId="0" borderId="0" applyFont="0" applyFill="0" applyBorder="0" applyAlignment="0" applyProtection="0"/>
    <xf numFmtId="0" fontId="21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21" fillId="2" borderId="0" applyNumberFormat="0" applyFont="0" applyBorder="0" applyAlignment="0" applyProtection="0"/>
    <xf numFmtId="0" fontId="32" fillId="0" borderId="0"/>
    <xf numFmtId="0" fontId="1" fillId="0" borderId="0"/>
    <xf numFmtId="0" fontId="21" fillId="3" borderId="0" applyNumberFormat="0" applyFont="0" applyBorder="0" applyAlignment="0" applyProtection="0"/>
    <xf numFmtId="168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0" fontId="33" fillId="0" borderId="0"/>
    <xf numFmtId="0" fontId="64" fillId="0" borderId="0"/>
    <xf numFmtId="0" fontId="71" fillId="0" borderId="0"/>
    <xf numFmtId="1" fontId="72" fillId="0" borderId="0">
      <alignment horizontal="center" vertical="center"/>
    </xf>
    <xf numFmtId="0" fontId="74" fillId="6" borderId="0">
      <alignment horizontal="left"/>
    </xf>
    <xf numFmtId="0" fontId="77" fillId="8" borderId="0">
      <alignment horizontal="center" vertical="center"/>
    </xf>
    <xf numFmtId="172" fontId="79" fillId="6" borderId="0">
      <alignment horizontal="center" vertical="center"/>
    </xf>
    <xf numFmtId="0" fontId="1" fillId="0" borderId="0"/>
    <xf numFmtId="0" fontId="110" fillId="0" borderId="0"/>
    <xf numFmtId="0" fontId="111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0" fontId="139" fillId="35" borderId="0" applyNumberFormat="0" applyBorder="0" applyAlignment="0" applyProtection="0"/>
    <xf numFmtId="0" fontId="139" fillId="36" borderId="0" applyNumberFormat="0" applyBorder="0" applyAlignment="0" applyProtection="0"/>
    <xf numFmtId="0" fontId="139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39" fillId="40" borderId="0" applyNumberFormat="0" applyBorder="0" applyAlignment="0" applyProtection="0"/>
    <xf numFmtId="0" fontId="139" fillId="41" borderId="0" applyNumberFormat="0" applyBorder="0" applyAlignment="0" applyProtection="0"/>
    <xf numFmtId="0" fontId="139" fillId="42" borderId="0" applyNumberFormat="0" applyBorder="0" applyAlignment="0" applyProtection="0"/>
    <xf numFmtId="0" fontId="139" fillId="43" borderId="0" applyNumberFormat="0" applyBorder="0" applyAlignment="0" applyProtection="0"/>
    <xf numFmtId="0" fontId="139" fillId="38" borderId="0" applyNumberFormat="0" applyBorder="0" applyAlignment="0" applyProtection="0"/>
    <xf numFmtId="0" fontId="139" fillId="41" borderId="0" applyNumberFormat="0" applyBorder="0" applyAlignment="0" applyProtection="0"/>
    <xf numFmtId="0" fontId="139" fillId="44" borderId="0" applyNumberFormat="0" applyBorder="0" applyAlignment="0" applyProtection="0"/>
    <xf numFmtId="0" fontId="140" fillId="45" borderId="0" applyNumberFormat="0" applyBorder="0" applyAlignment="0" applyProtection="0"/>
    <xf numFmtId="0" fontId="140" fillId="42" borderId="0" applyNumberFormat="0" applyBorder="0" applyAlignment="0" applyProtection="0"/>
    <xf numFmtId="0" fontId="140" fillId="43" borderId="0" applyNumberFormat="0" applyBorder="0" applyAlignment="0" applyProtection="0"/>
    <xf numFmtId="0" fontId="140" fillId="46" borderId="0" applyNumberFormat="0" applyBorder="0" applyAlignment="0" applyProtection="0"/>
    <xf numFmtId="0" fontId="140" fillId="47" borderId="0" applyNumberFormat="0" applyBorder="0" applyAlignment="0" applyProtection="0"/>
    <xf numFmtId="0" fontId="140" fillId="48" borderId="0" applyNumberFormat="0" applyBorder="0" applyAlignment="0" applyProtection="0"/>
    <xf numFmtId="0" fontId="141" fillId="2" borderId="93" applyNumberFormat="0" applyAlignment="0" applyProtection="0"/>
    <xf numFmtId="0" fontId="142" fillId="40" borderId="94" applyNumberFormat="0" applyAlignment="0" applyProtection="0"/>
    <xf numFmtId="0" fontId="143" fillId="0" borderId="95" applyNumberFormat="0" applyFill="0" applyAlignment="0" applyProtection="0"/>
    <xf numFmtId="0" fontId="140" fillId="49" borderId="0" applyNumberFormat="0" applyBorder="0" applyAlignment="0" applyProtection="0"/>
    <xf numFmtId="0" fontId="140" fillId="50" borderId="0" applyNumberFormat="0" applyBorder="0" applyAlignment="0" applyProtection="0"/>
    <xf numFmtId="0" fontId="140" fillId="51" borderId="0" applyNumberFormat="0" applyBorder="0" applyAlignment="0" applyProtection="0"/>
    <xf numFmtId="0" fontId="140" fillId="46" borderId="0" applyNumberFormat="0" applyBorder="0" applyAlignment="0" applyProtection="0"/>
    <xf numFmtId="0" fontId="140" fillId="47" borderId="0" applyNumberFormat="0" applyBorder="0" applyAlignment="0" applyProtection="0"/>
    <xf numFmtId="0" fontId="140" fillId="52" borderId="0" applyNumberFormat="0" applyBorder="0" applyAlignment="0" applyProtection="0"/>
    <xf numFmtId="0" fontId="144" fillId="37" borderId="0" applyNumberFormat="0" applyBorder="0" applyAlignment="0" applyProtection="0"/>
    <xf numFmtId="0" fontId="145" fillId="2" borderId="94" applyNumberFormat="0" applyAlignment="0" applyProtection="0"/>
    <xf numFmtId="0" fontId="146" fillId="53" borderId="96" applyNumberFormat="0" applyAlignment="0" applyProtection="0"/>
    <xf numFmtId="0" fontId="147" fillId="0" borderId="97" applyNumberFormat="0" applyFill="0" applyAlignment="0" applyProtection="0"/>
    <xf numFmtId="0" fontId="148" fillId="36" borderId="0" applyNumberFormat="0" applyBorder="0" applyAlignment="0" applyProtection="0"/>
    <xf numFmtId="0" fontId="149" fillId="0" borderId="0" applyNumberFormat="0" applyFill="0" applyBorder="0" applyAlignment="0" applyProtection="0"/>
    <xf numFmtId="0" fontId="150" fillId="0" borderId="98" applyNumberFormat="0" applyFill="0" applyAlignment="0" applyProtection="0"/>
    <xf numFmtId="0" fontId="151" fillId="0" borderId="99" applyNumberFormat="0" applyFill="0" applyAlignment="0" applyProtection="0"/>
    <xf numFmtId="0" fontId="152" fillId="0" borderId="100" applyNumberFormat="0" applyFill="0" applyAlignment="0" applyProtection="0"/>
    <xf numFmtId="0" fontId="152" fillId="0" borderId="0" applyNumberFormat="0" applyFill="0" applyBorder="0" applyAlignment="0" applyProtection="0"/>
    <xf numFmtId="0" fontId="153" fillId="54" borderId="0" applyNumberFormat="0" applyBorder="0" applyAlignment="0" applyProtection="0"/>
    <xf numFmtId="0" fontId="1" fillId="3" borderId="101" applyNumberFormat="0" applyFont="0" applyAlignment="0" applyProtection="0"/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</cellStyleXfs>
  <cellXfs count="619"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right"/>
      <protection locked="0"/>
    </xf>
    <xf numFmtId="0" fontId="48" fillId="0" borderId="0" xfId="0" applyFont="1" applyFill="1" applyBorder="1" applyAlignment="1" applyProtection="1">
      <alignment horizontal="center" vertical="distributed"/>
      <protection hidden="1"/>
    </xf>
    <xf numFmtId="0" fontId="0" fillId="0" borderId="0" xfId="0" applyFill="1" applyProtection="1">
      <protection hidden="1"/>
    </xf>
    <xf numFmtId="0" fontId="21" fillId="0" borderId="0" xfId="2" applyProtection="1">
      <protection hidden="1"/>
    </xf>
    <xf numFmtId="0" fontId="46" fillId="0" borderId="0" xfId="2" applyFont="1" applyAlignment="1" applyProtection="1">
      <alignment horizontal="center" vertical="center" textRotation="90"/>
      <protection hidden="1"/>
    </xf>
    <xf numFmtId="0" fontId="12" fillId="0" borderId="0" xfId="2" applyFont="1" applyBorder="1" applyAlignment="1" applyProtection="1">
      <alignment horizontal="center" vertical="center"/>
      <protection hidden="1"/>
    </xf>
    <xf numFmtId="0" fontId="21" fillId="0" borderId="0" xfId="2" applyFill="1" applyProtection="1">
      <protection hidden="1"/>
    </xf>
    <xf numFmtId="0" fontId="12" fillId="0" borderId="3" xfId="2" applyFont="1" applyFill="1" applyBorder="1" applyAlignment="1" applyProtection="1">
      <alignment horizontal="center" vertical="center"/>
      <protection hidden="1"/>
    </xf>
    <xf numFmtId="0" fontId="14" fillId="0" borderId="0" xfId="2" applyNumberFormat="1" applyFont="1" applyBorder="1" applyAlignment="1" applyProtection="1">
      <alignment horizontal="center"/>
      <protection hidden="1"/>
    </xf>
    <xf numFmtId="0" fontId="14" fillId="0" borderId="0" xfId="2" applyNumberFormat="1" applyFont="1" applyFill="1" applyBorder="1" applyAlignment="1" applyProtection="1">
      <alignment horizontal="center" vertical="center"/>
      <protection hidden="1"/>
    </xf>
    <xf numFmtId="0" fontId="47" fillId="0" borderId="0" xfId="2" applyFont="1" applyBorder="1" applyAlignment="1" applyProtection="1">
      <alignment horizontal="center"/>
      <protection hidden="1"/>
    </xf>
    <xf numFmtId="0" fontId="14" fillId="0" borderId="0" xfId="2" applyFont="1" applyBorder="1" applyAlignment="1" applyProtection="1">
      <alignment horizontal="center" vertical="center"/>
      <protection hidden="1"/>
    </xf>
    <xf numFmtId="0" fontId="21" fillId="0" borderId="0" xfId="2" applyBorder="1" applyProtection="1">
      <protection hidden="1"/>
    </xf>
    <xf numFmtId="0" fontId="14" fillId="0" borderId="0" xfId="2" applyFont="1" applyAlignment="1" applyProtection="1">
      <alignment horizontal="left" vertical="center"/>
      <protection hidden="1"/>
    </xf>
    <xf numFmtId="0" fontId="20" fillId="0" borderId="3" xfId="2" applyFont="1" applyFill="1" applyBorder="1" applyAlignment="1" applyProtection="1">
      <alignment horizontal="center" vertical="center"/>
      <protection hidden="1"/>
    </xf>
    <xf numFmtId="0" fontId="56" fillId="0" borderId="3" xfId="2" applyFont="1" applyFill="1" applyBorder="1" applyAlignment="1" applyProtection="1">
      <alignment horizontal="center" vertical="center"/>
      <protection hidden="1"/>
    </xf>
    <xf numFmtId="0" fontId="43" fillId="0" borderId="3" xfId="2" applyFont="1" applyBorder="1" applyAlignment="1" applyProtection="1">
      <alignment horizontal="center" vertical="center"/>
      <protection hidden="1"/>
    </xf>
    <xf numFmtId="0" fontId="63" fillId="0" borderId="3" xfId="2" applyNumberFormat="1" applyFont="1" applyBorder="1" applyAlignment="1" applyProtection="1">
      <alignment horizontal="center" vertical="center"/>
      <protection hidden="1"/>
    </xf>
    <xf numFmtId="0" fontId="63" fillId="0" borderId="3" xfId="2" applyNumberFormat="1" applyFont="1" applyBorder="1" applyProtection="1">
      <protection hidden="1"/>
    </xf>
    <xf numFmtId="0" fontId="47" fillId="0" borderId="0" xfId="0" applyFont="1" applyFill="1" applyBorder="1" applyAlignment="1" applyProtection="1">
      <alignment horizontal="center" vertical="distributed"/>
      <protection hidden="1"/>
    </xf>
    <xf numFmtId="0" fontId="12" fillId="0" borderId="0" xfId="2" applyFont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85" fillId="4" borderId="22" xfId="0" applyFont="1" applyFill="1" applyBorder="1" applyAlignment="1" applyProtection="1">
      <alignment horizontal="left" vertical="center"/>
      <protection hidden="1"/>
    </xf>
    <xf numFmtId="0" fontId="85" fillId="4" borderId="3" xfId="0" applyFont="1" applyFill="1" applyBorder="1" applyAlignment="1" applyProtection="1">
      <alignment horizontal="left" vertical="center"/>
      <protection hidden="1"/>
    </xf>
    <xf numFmtId="0" fontId="43" fillId="0" borderId="3" xfId="0" applyFont="1" applyFill="1" applyBorder="1" applyAlignment="1" applyProtection="1">
      <alignment horizontal="center" vertical="center" wrapText="1"/>
      <protection hidden="1"/>
    </xf>
    <xf numFmtId="0" fontId="43" fillId="0" borderId="19" xfId="0" applyFont="1" applyFill="1" applyBorder="1" applyAlignment="1" applyProtection="1">
      <alignment horizontal="center" vertical="center" wrapText="1"/>
      <protection hidden="1"/>
    </xf>
    <xf numFmtId="0" fontId="48" fillId="0" borderId="3" xfId="0" applyFont="1" applyFill="1" applyBorder="1" applyAlignment="1" applyProtection="1">
      <alignment horizontal="center" vertical="distributed"/>
      <protection hidden="1"/>
    </xf>
    <xf numFmtId="0" fontId="43" fillId="0" borderId="3" xfId="0" applyFont="1" applyFill="1" applyBorder="1" applyAlignment="1" applyProtection="1">
      <alignment horizontal="center" vertical="center"/>
      <protection hidden="1"/>
    </xf>
    <xf numFmtId="0" fontId="43" fillId="0" borderId="3" xfId="0" applyFont="1" applyFill="1" applyBorder="1" applyAlignment="1" applyProtection="1">
      <alignment horizontal="center" vertical="distributed"/>
      <protection hidden="1"/>
    </xf>
    <xf numFmtId="0" fontId="57" fillId="0" borderId="3" xfId="0" applyFont="1" applyFill="1" applyBorder="1" applyAlignment="1" applyProtection="1">
      <alignment horizontal="center" vertical="distributed"/>
      <protection hidden="1"/>
    </xf>
    <xf numFmtId="0" fontId="48" fillId="0" borderId="3" xfId="0" applyFont="1" applyFill="1" applyBorder="1" applyAlignment="1" applyProtection="1">
      <alignment horizontal="center" vertical="distributed" textRotation="90"/>
      <protection hidden="1"/>
    </xf>
    <xf numFmtId="0" fontId="46" fillId="0" borderId="3" xfId="0" applyFont="1" applyFill="1" applyBorder="1" applyAlignment="1" applyProtection="1">
      <alignment horizontal="center" vertical="center"/>
      <protection hidden="1"/>
    </xf>
    <xf numFmtId="0" fontId="45" fillId="0" borderId="3" xfId="0" applyFont="1" applyFill="1" applyBorder="1" applyAlignment="1" applyProtection="1">
      <alignment horizontal="center" vertical="distributed"/>
      <protection hidden="1"/>
    </xf>
    <xf numFmtId="0" fontId="54" fillId="0" borderId="3" xfId="0" applyFont="1" applyBorder="1" applyAlignment="1" applyProtection="1">
      <alignment horizontal="center" vertical="center"/>
      <protection hidden="1"/>
    </xf>
    <xf numFmtId="0" fontId="62" fillId="4" borderId="34" xfId="0" applyFont="1" applyFill="1" applyBorder="1" applyAlignment="1" applyProtection="1">
      <alignment vertical="center"/>
      <protection hidden="1"/>
    </xf>
    <xf numFmtId="0" fontId="62" fillId="5" borderId="34" xfId="0" applyFont="1" applyFill="1" applyBorder="1" applyAlignment="1" applyProtection="1">
      <alignment vertical="center"/>
      <protection hidden="1"/>
    </xf>
    <xf numFmtId="0" fontId="12" fillId="0" borderId="3" xfId="0" applyFont="1" applyFill="1" applyBorder="1" applyAlignment="1" applyProtection="1">
      <alignment horizontal="center" vertical="distributed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54" fillId="0" borderId="0" xfId="0" applyFont="1" applyBorder="1" applyAlignment="1" applyProtection="1">
      <alignment horizontal="center" vertical="center"/>
      <protection hidden="1"/>
    </xf>
    <xf numFmtId="0" fontId="46" fillId="0" borderId="3" xfId="0" applyFont="1" applyFill="1" applyBorder="1" applyAlignment="1" applyProtection="1">
      <alignment horizontal="center" vertical="distributed"/>
      <protection hidden="1"/>
    </xf>
    <xf numFmtId="0" fontId="84" fillId="0" borderId="3" xfId="0" applyFont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0" fontId="84" fillId="0" borderId="3" xfId="0" applyFont="1" applyBorder="1" applyAlignment="1" applyProtection="1">
      <alignment horizontal="center" vertical="center"/>
      <protection locked="0" hidden="1"/>
    </xf>
    <xf numFmtId="0" fontId="46" fillId="0" borderId="3" xfId="0" applyFont="1" applyFill="1" applyBorder="1" applyAlignment="1" applyProtection="1">
      <alignment horizontal="center" vertical="center"/>
      <protection locked="0" hidden="1"/>
    </xf>
    <xf numFmtId="0" fontId="46" fillId="0" borderId="3" xfId="0" applyNumberFormat="1" applyFont="1" applyFill="1" applyBorder="1" applyAlignment="1" applyProtection="1">
      <alignment horizontal="center" vertical="center"/>
      <protection locked="0" hidden="1"/>
    </xf>
    <xf numFmtId="174" fontId="46" fillId="0" borderId="3" xfId="0" applyNumberFormat="1" applyFont="1" applyFill="1" applyBorder="1" applyAlignment="1" applyProtection="1">
      <alignment horizontal="center" vertical="center"/>
      <protection locked="0" hidden="1"/>
    </xf>
    <xf numFmtId="0" fontId="0" fillId="0" borderId="3" xfId="0" applyBorder="1" applyAlignment="1" applyProtection="1">
      <alignment horizontal="center" vertical="center"/>
      <protection hidden="1"/>
    </xf>
    <xf numFmtId="0" fontId="6" fillId="19" borderId="52" xfId="0" applyFont="1" applyFill="1" applyBorder="1" applyAlignment="1" applyProtection="1">
      <alignment horizontal="center" vertical="center" wrapText="1"/>
      <protection hidden="1"/>
    </xf>
    <xf numFmtId="0" fontId="0" fillId="19" borderId="52" xfId="0" applyFill="1" applyBorder="1" applyProtection="1">
      <protection hidden="1"/>
    </xf>
    <xf numFmtId="0" fontId="90" fillId="0" borderId="0" xfId="0" applyFont="1" applyFill="1" applyBorder="1" applyAlignment="1" applyProtection="1">
      <alignment vertical="center"/>
      <protection hidden="1"/>
    </xf>
    <xf numFmtId="0" fontId="0" fillId="20" borderId="52" xfId="0" applyFill="1" applyBorder="1" applyProtection="1">
      <protection hidden="1"/>
    </xf>
    <xf numFmtId="0" fontId="21" fillId="23" borderId="0" xfId="2" applyFill="1" applyProtection="1">
      <protection hidden="1"/>
    </xf>
    <xf numFmtId="0" fontId="46" fillId="23" borderId="0" xfId="2" applyFont="1" applyFill="1" applyAlignment="1" applyProtection="1">
      <alignment horizontal="center" vertical="center" textRotation="90"/>
      <protection hidden="1"/>
    </xf>
    <xf numFmtId="0" fontId="51" fillId="23" borderId="0" xfId="0" applyFont="1" applyFill="1" applyProtection="1">
      <protection hidden="1"/>
    </xf>
    <xf numFmtId="0" fontId="59" fillId="23" borderId="0" xfId="0" applyFont="1" applyFill="1" applyProtection="1">
      <protection hidden="1"/>
    </xf>
    <xf numFmtId="0" fontId="59" fillId="23" borderId="0" xfId="0" applyFont="1" applyFill="1" applyAlignment="1" applyProtection="1">
      <alignment horizontal="center" vertical="top"/>
      <protection hidden="1"/>
    </xf>
    <xf numFmtId="0" fontId="0" fillId="24" borderId="76" xfId="0" applyFill="1" applyBorder="1" applyProtection="1">
      <protection hidden="1"/>
    </xf>
    <xf numFmtId="0" fontId="0" fillId="25" borderId="77" xfId="0" applyFill="1" applyBorder="1" applyProtection="1">
      <protection hidden="1"/>
    </xf>
    <xf numFmtId="0" fontId="0" fillId="25" borderId="78" xfId="0" applyFill="1" applyBorder="1" applyProtection="1">
      <protection hidden="1"/>
    </xf>
    <xf numFmtId="0" fontId="0" fillId="24" borderId="79" xfId="0" applyFill="1" applyBorder="1" applyProtection="1">
      <protection hidden="1"/>
    </xf>
    <xf numFmtId="0" fontId="51" fillId="24" borderId="0" xfId="0" applyFont="1" applyFill="1" applyBorder="1" applyProtection="1">
      <protection hidden="1"/>
    </xf>
    <xf numFmtId="0" fontId="0" fillId="24" borderId="80" xfId="0" applyFill="1" applyBorder="1" applyProtection="1">
      <protection hidden="1"/>
    </xf>
    <xf numFmtId="0" fontId="0" fillId="25" borderId="79" xfId="0" applyFill="1" applyBorder="1" applyProtection="1">
      <protection hidden="1"/>
    </xf>
    <xf numFmtId="0" fontId="0" fillId="28" borderId="0" xfId="0" applyFill="1" applyBorder="1" applyProtection="1">
      <protection hidden="1"/>
    </xf>
    <xf numFmtId="0" fontId="70" fillId="25" borderId="0" xfId="0" applyFont="1" applyFill="1" applyBorder="1" applyProtection="1">
      <protection hidden="1"/>
    </xf>
    <xf numFmtId="0" fontId="0" fillId="4" borderId="79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17" fillId="25" borderId="0" xfId="0" applyFont="1" applyFill="1" applyBorder="1" applyAlignment="1" applyProtection="1">
      <alignment vertical="center" textRotation="90"/>
      <protection hidden="1"/>
    </xf>
    <xf numFmtId="0" fontId="0" fillId="25" borderId="0" xfId="0" applyFill="1" applyBorder="1" applyAlignment="1" applyProtection="1">
      <protection hidden="1"/>
    </xf>
    <xf numFmtId="0" fontId="0" fillId="25" borderId="81" xfId="0" applyFill="1" applyBorder="1" applyProtection="1">
      <protection hidden="1"/>
    </xf>
    <xf numFmtId="0" fontId="17" fillId="25" borderId="82" xfId="0" applyFont="1" applyFill="1" applyBorder="1" applyAlignment="1" applyProtection="1">
      <alignment vertical="center" textRotation="90"/>
      <protection hidden="1"/>
    </xf>
    <xf numFmtId="0" fontId="0" fillId="25" borderId="82" xfId="0" applyFill="1" applyBorder="1" applyProtection="1">
      <protection hidden="1"/>
    </xf>
    <xf numFmtId="0" fontId="0" fillId="25" borderId="82" xfId="0" applyFill="1" applyBorder="1" applyAlignment="1" applyProtection="1">
      <protection hidden="1"/>
    </xf>
    <xf numFmtId="0" fontId="0" fillId="25" borderId="83" xfId="0" applyFill="1" applyBorder="1" applyProtection="1">
      <protection hidden="1"/>
    </xf>
    <xf numFmtId="0" fontId="0" fillId="24" borderId="77" xfId="0" applyFill="1" applyBorder="1" applyAlignment="1" applyProtection="1">
      <protection hidden="1"/>
    </xf>
    <xf numFmtId="0" fontId="0" fillId="25" borderId="0" xfId="0" applyFill="1" applyProtection="1">
      <protection hidden="1"/>
    </xf>
    <xf numFmtId="0" fontId="0" fillId="25" borderId="0" xfId="0" applyFill="1" applyAlignment="1" applyProtection="1">
      <protection hidden="1"/>
    </xf>
    <xf numFmtId="0" fontId="0" fillId="24" borderId="0" xfId="0" applyFill="1" applyBorder="1" applyAlignment="1" applyProtection="1">
      <protection hidden="1"/>
    </xf>
    <xf numFmtId="0" fontId="61" fillId="26" borderId="0" xfId="0" applyFont="1" applyFill="1" applyBorder="1" applyAlignment="1" applyProtection="1">
      <alignment horizontal="center" vertical="center" wrapText="1"/>
      <protection hidden="1"/>
    </xf>
    <xf numFmtId="0" fontId="61" fillId="26" borderId="0" xfId="0" applyFont="1" applyFill="1" applyBorder="1" applyAlignment="1" applyProtection="1">
      <alignment horizontal="center" vertical="center"/>
      <protection hidden="1"/>
    </xf>
    <xf numFmtId="0" fontId="49" fillId="25" borderId="80" xfId="0" applyFont="1" applyFill="1" applyBorder="1" applyAlignment="1" applyProtection="1">
      <alignment horizontal="center" vertical="center" wrapText="1"/>
      <protection hidden="1"/>
    </xf>
    <xf numFmtId="0" fontId="0" fillId="24" borderId="81" xfId="0" applyFill="1" applyBorder="1" applyProtection="1">
      <protection hidden="1"/>
    </xf>
    <xf numFmtId="0" fontId="0" fillId="24" borderId="82" xfId="0" applyFill="1" applyBorder="1" applyProtection="1">
      <protection hidden="1"/>
    </xf>
    <xf numFmtId="0" fontId="0" fillId="24" borderId="83" xfId="0" applyFill="1" applyBorder="1" applyProtection="1">
      <protection hidden="1"/>
    </xf>
    <xf numFmtId="0" fontId="0" fillId="28" borderId="82" xfId="0" applyFill="1" applyBorder="1" applyProtection="1">
      <protection hidden="1"/>
    </xf>
    <xf numFmtId="0" fontId="63" fillId="0" borderId="1" xfId="2" applyNumberFormat="1" applyFont="1" applyBorder="1" applyAlignment="1" applyProtection="1">
      <alignment horizontal="center" vertical="center"/>
      <protection hidden="1"/>
    </xf>
    <xf numFmtId="0" fontId="63" fillId="0" borderId="2" xfId="2" applyNumberFormat="1" applyFont="1" applyBorder="1" applyAlignment="1" applyProtection="1">
      <alignment horizontal="center" vertical="center"/>
      <protection hidden="1"/>
    </xf>
    <xf numFmtId="0" fontId="12" fillId="0" borderId="3" xfId="2" applyFont="1" applyBorder="1" applyAlignment="1" applyProtection="1">
      <alignment horizontal="center" vertical="center"/>
      <protection hidden="1"/>
    </xf>
    <xf numFmtId="0" fontId="15" fillId="29" borderId="3" xfId="0" applyFont="1" applyFill="1" applyBorder="1" applyAlignment="1" applyProtection="1">
      <alignment horizontal="center" vertical="center"/>
      <protection hidden="1"/>
    </xf>
    <xf numFmtId="0" fontId="3" fillId="29" borderId="3" xfId="0" applyFont="1" applyFill="1" applyBorder="1" applyAlignment="1" applyProtection="1">
      <alignment horizontal="center" vertical="center"/>
      <protection hidden="1"/>
    </xf>
    <xf numFmtId="0" fontId="16" fillId="29" borderId="3" xfId="0" applyFont="1" applyFill="1" applyBorder="1" applyAlignment="1" applyProtection="1">
      <alignment horizontal="center" vertical="center"/>
      <protection hidden="1"/>
    </xf>
    <xf numFmtId="0" fontId="6" fillId="29" borderId="3" xfId="0" applyFont="1" applyFill="1" applyBorder="1" applyAlignment="1" applyProtection="1">
      <alignment horizontal="center" vertical="center"/>
      <protection hidden="1"/>
    </xf>
    <xf numFmtId="0" fontId="7" fillId="29" borderId="3" xfId="0" applyFont="1" applyFill="1" applyBorder="1" applyAlignment="1" applyProtection="1">
      <alignment horizontal="center" vertical="center"/>
      <protection hidden="1"/>
    </xf>
    <xf numFmtId="0" fontId="2" fillId="30" borderId="0" xfId="0" applyFont="1" applyFill="1" applyBorder="1" applyAlignment="1" applyProtection="1">
      <alignment horizontal="left" vertical="center"/>
      <protection hidden="1"/>
    </xf>
    <xf numFmtId="0" fontId="4" fillId="30" borderId="0" xfId="0" applyFont="1" applyFill="1" applyProtection="1">
      <protection locked="0"/>
    </xf>
    <xf numFmtId="0" fontId="9" fillId="30" borderId="0" xfId="0" applyFont="1" applyFill="1" applyBorder="1" applyAlignment="1" applyProtection="1">
      <alignment horizontal="left"/>
      <protection locked="0"/>
    </xf>
    <xf numFmtId="164" fontId="10" fillId="30" borderId="0" xfId="0" applyNumberFormat="1" applyFont="1" applyFill="1" applyBorder="1" applyAlignment="1" applyProtection="1">
      <protection locked="0"/>
    </xf>
    <xf numFmtId="0" fontId="11" fillId="30" borderId="0" xfId="0" applyFont="1" applyFill="1" applyBorder="1" applyAlignment="1" applyProtection="1">
      <protection locked="0"/>
    </xf>
    <xf numFmtId="0" fontId="0" fillId="30" borderId="0" xfId="0" applyFill="1" applyBorder="1" applyAlignment="1" applyProtection="1">
      <alignment horizontal="center"/>
      <protection locked="0"/>
    </xf>
    <xf numFmtId="0" fontId="14" fillId="30" borderId="0" xfId="0" applyFont="1" applyFill="1" applyBorder="1" applyProtection="1">
      <protection locked="0"/>
    </xf>
    <xf numFmtId="0" fontId="18" fillId="30" borderId="3" xfId="0" applyFont="1" applyFill="1" applyBorder="1" applyAlignment="1" applyProtection="1">
      <alignment horizontal="center" vertical="center"/>
      <protection hidden="1"/>
    </xf>
    <xf numFmtId="0" fontId="19" fillId="30" borderId="1" xfId="0" applyFont="1" applyFill="1" applyBorder="1" applyAlignment="1" applyProtection="1">
      <alignment horizontal="left" vertical="center"/>
      <protection locked="0"/>
    </xf>
    <xf numFmtId="0" fontId="19" fillId="30" borderId="7" xfId="0" applyFont="1" applyFill="1" applyBorder="1" applyAlignment="1" applyProtection="1">
      <alignment horizontal="right" vertical="center"/>
      <protection locked="0"/>
    </xf>
    <xf numFmtId="0" fontId="19" fillId="30" borderId="2" xfId="0" applyFont="1" applyFill="1" applyBorder="1" applyAlignment="1" applyProtection="1">
      <alignment horizontal="right" vertical="center"/>
      <protection locked="0"/>
    </xf>
    <xf numFmtId="0" fontId="5" fillId="30" borderId="0" xfId="0" applyFont="1" applyFill="1" applyAlignment="1" applyProtection="1">
      <alignment horizontal="left" vertical="center"/>
      <protection locked="0"/>
    </xf>
    <xf numFmtId="0" fontId="6" fillId="30" borderId="0" xfId="0" applyFont="1" applyFill="1" applyAlignment="1" applyProtection="1">
      <alignment vertical="center"/>
      <protection locked="0"/>
    </xf>
    <xf numFmtId="0" fontId="0" fillId="30" borderId="0" xfId="0" applyFill="1" applyProtection="1">
      <protection locked="0"/>
    </xf>
    <xf numFmtId="0" fontId="17" fillId="30" borderId="0" xfId="0" applyFont="1" applyFill="1" applyAlignment="1" applyProtection="1">
      <alignment horizontal="right" vertical="center"/>
      <protection hidden="1"/>
    </xf>
    <xf numFmtId="0" fontId="14" fillId="30" borderId="0" xfId="0" applyFont="1" applyFill="1" applyAlignment="1" applyProtection="1">
      <alignment horizontal="right" vertical="center"/>
      <protection hidden="1"/>
    </xf>
    <xf numFmtId="0" fontId="7" fillId="30" borderId="0" xfId="0" applyFont="1" applyFill="1" applyBorder="1" applyAlignment="1" applyProtection="1">
      <alignment vertical="center"/>
      <protection locked="0"/>
    </xf>
    <xf numFmtId="0" fontId="0" fillId="30" borderId="0" xfId="0" applyFill="1" applyAlignment="1" applyProtection="1">
      <alignment horizontal="left"/>
      <protection locked="0"/>
    </xf>
    <xf numFmtId="0" fontId="0" fillId="30" borderId="0" xfId="0" applyFill="1" applyAlignment="1" applyProtection="1">
      <alignment horizontal="right"/>
      <protection locked="0"/>
    </xf>
    <xf numFmtId="0" fontId="14" fillId="0" borderId="0" xfId="2" applyFont="1" applyBorder="1" applyAlignment="1" applyProtection="1">
      <alignment vertical="center"/>
      <protection hidden="1"/>
    </xf>
    <xf numFmtId="0" fontId="20" fillId="0" borderId="2" xfId="2" applyFont="1" applyBorder="1" applyAlignment="1" applyProtection="1">
      <alignment horizontal="center" vertical="center"/>
      <protection hidden="1"/>
    </xf>
    <xf numFmtId="0" fontId="12" fillId="23" borderId="0" xfId="2" applyFont="1" applyFill="1" applyAlignment="1" applyProtection="1">
      <alignment horizontal="center" vertical="center"/>
      <protection hidden="1"/>
    </xf>
    <xf numFmtId="2" fontId="20" fillId="0" borderId="13" xfId="2" applyNumberFormat="1" applyFont="1" applyBorder="1" applyAlignment="1" applyProtection="1">
      <alignment horizontal="center" vertical="center"/>
      <protection hidden="1"/>
    </xf>
    <xf numFmtId="0" fontId="108" fillId="0" borderId="3" xfId="2" applyFont="1" applyBorder="1" applyAlignment="1" applyProtection="1">
      <alignment horizontal="center" vertical="center"/>
      <protection hidden="1"/>
    </xf>
    <xf numFmtId="0" fontId="58" fillId="0" borderId="52" xfId="0" applyFont="1" applyFill="1" applyBorder="1" applyAlignment="1" applyProtection="1">
      <alignment horizontal="center" vertical="center"/>
      <protection hidden="1"/>
    </xf>
    <xf numFmtId="0" fontId="0" fillId="0" borderId="52" xfId="0" applyFill="1" applyBorder="1" applyProtection="1">
      <protection hidden="1"/>
    </xf>
    <xf numFmtId="0" fontId="58" fillId="0" borderId="64" xfId="0" applyFont="1" applyFill="1" applyBorder="1" applyAlignment="1" applyProtection="1">
      <alignment horizontal="center" vertical="center"/>
      <protection hidden="1"/>
    </xf>
    <xf numFmtId="0" fontId="0" fillId="0" borderId="64" xfId="0" applyFill="1" applyBorder="1" applyProtection="1">
      <protection hidden="1"/>
    </xf>
    <xf numFmtId="0" fontId="58" fillId="0" borderId="37" xfId="0" applyFont="1" applyFill="1" applyBorder="1" applyAlignment="1" applyProtection="1">
      <alignment horizontal="center" vertical="center"/>
      <protection hidden="1"/>
    </xf>
    <xf numFmtId="0" fontId="0" fillId="0" borderId="37" xfId="0" applyFill="1" applyBorder="1" applyProtection="1">
      <protection hidden="1"/>
    </xf>
    <xf numFmtId="10" fontId="58" fillId="0" borderId="52" xfId="0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Protection="1">
      <protection hidden="1"/>
    </xf>
    <xf numFmtId="0" fontId="0" fillId="0" borderId="0" xfId="0" applyProtection="1">
      <protection hidden="1"/>
    </xf>
    <xf numFmtId="0" fontId="0" fillId="24" borderId="77" xfId="0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0" fillId="25" borderId="0" xfId="0" applyFill="1" applyBorder="1" applyProtection="1">
      <protection hidden="1"/>
    </xf>
    <xf numFmtId="0" fontId="0" fillId="25" borderId="80" xfId="0" applyFill="1" applyBorder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Border="1" applyProtection="1">
      <protection hidden="1"/>
    </xf>
    <xf numFmtId="0" fontId="81" fillId="23" borderId="0" xfId="0" applyFont="1" applyFill="1" applyProtection="1">
      <protection hidden="1"/>
    </xf>
    <xf numFmtId="0" fontId="33" fillId="0" borderId="14" xfId="12" applyBorder="1" applyProtection="1">
      <protection hidden="1"/>
    </xf>
    <xf numFmtId="0" fontId="33" fillId="0" borderId="15" xfId="12" applyBorder="1" applyProtection="1">
      <protection hidden="1"/>
    </xf>
    <xf numFmtId="0" fontId="33" fillId="0" borderId="16" xfId="12" applyBorder="1" applyProtection="1">
      <protection hidden="1"/>
    </xf>
    <xf numFmtId="0" fontId="33" fillId="23" borderId="0" xfId="12" applyFill="1" applyBorder="1" applyProtection="1">
      <protection hidden="1"/>
    </xf>
    <xf numFmtId="0" fontId="33" fillId="23" borderId="0" xfId="12" applyFill="1" applyProtection="1">
      <protection hidden="1"/>
    </xf>
    <xf numFmtId="0" fontId="33" fillId="0" borderId="0" xfId="12" applyProtection="1">
      <protection hidden="1"/>
    </xf>
    <xf numFmtId="0" fontId="33" fillId="0" borderId="0" xfId="12" applyBorder="1" applyProtection="1">
      <protection hidden="1"/>
    </xf>
    <xf numFmtId="0" fontId="33" fillId="0" borderId="18" xfId="12" applyBorder="1" applyProtection="1">
      <protection hidden="1"/>
    </xf>
    <xf numFmtId="0" fontId="42" fillId="0" borderId="0" xfId="12" applyFont="1" applyBorder="1" applyAlignment="1" applyProtection="1">
      <alignment vertical="center"/>
      <protection hidden="1"/>
    </xf>
    <xf numFmtId="0" fontId="33" fillId="0" borderId="0" xfId="12" applyBorder="1" applyAlignment="1" applyProtection="1">
      <protection hidden="1"/>
    </xf>
    <xf numFmtId="0" fontId="33" fillId="0" borderId="18" xfId="12" applyBorder="1" applyAlignment="1" applyProtection="1">
      <protection hidden="1"/>
    </xf>
    <xf numFmtId="0" fontId="33" fillId="23" borderId="0" xfId="12" applyFill="1" applyBorder="1" applyAlignment="1" applyProtection="1">
      <protection hidden="1"/>
    </xf>
    <xf numFmtId="0" fontId="35" fillId="0" borderId="17" xfId="12" applyFont="1" applyBorder="1" applyAlignment="1" applyProtection="1">
      <alignment horizontal="center" vertical="center"/>
      <protection hidden="1"/>
    </xf>
    <xf numFmtId="0" fontId="38" fillId="0" borderId="0" xfId="12" applyFont="1" applyBorder="1" applyAlignment="1" applyProtection="1">
      <alignment horizontal="left" vertical="center"/>
      <protection hidden="1"/>
    </xf>
    <xf numFmtId="0" fontId="39" fillId="0" borderId="0" xfId="12" applyFont="1" applyBorder="1" applyAlignment="1" applyProtection="1">
      <alignment horizontal="right" vertical="center"/>
      <protection hidden="1"/>
    </xf>
    <xf numFmtId="0" fontId="33" fillId="0" borderId="17" xfId="12" applyBorder="1" applyProtection="1">
      <protection hidden="1"/>
    </xf>
    <xf numFmtId="0" fontId="33" fillId="23" borderId="0" xfId="12" applyFill="1" applyAlignment="1" applyProtection="1">
      <alignment horizontal="center" vertical="center"/>
      <protection hidden="1"/>
    </xf>
    <xf numFmtId="0" fontId="33" fillId="0" borderId="6" xfId="12" applyBorder="1" applyProtection="1">
      <protection hidden="1"/>
    </xf>
    <xf numFmtId="0" fontId="33" fillId="0" borderId="8" xfId="12" applyBorder="1" applyProtection="1">
      <protection hidden="1"/>
    </xf>
    <xf numFmtId="0" fontId="33" fillId="0" borderId="9" xfId="12" applyBorder="1" applyProtection="1">
      <protection hidden="1"/>
    </xf>
    <xf numFmtId="0" fontId="0" fillId="0" borderId="0" xfId="0" applyFill="1" applyAlignment="1" applyProtection="1">
      <alignment horizontal="center" vertical="center"/>
      <protection hidden="1"/>
    </xf>
    <xf numFmtId="175" fontId="0" fillId="30" borderId="0" xfId="0" applyNumberFormat="1" applyFill="1" applyProtection="1">
      <protection locked="0"/>
    </xf>
    <xf numFmtId="172" fontId="0" fillId="30" borderId="0" xfId="0" applyNumberFormat="1" applyFill="1" applyProtection="1">
      <protection locked="0"/>
    </xf>
    <xf numFmtId="0" fontId="1" fillId="6" borderId="0" xfId="14" applyFont="1" applyFill="1" applyAlignment="1" applyProtection="1">
      <alignment readingOrder="2"/>
      <protection hidden="1"/>
    </xf>
    <xf numFmtId="1" fontId="73" fillId="8" borderId="0" xfId="15" applyFont="1" applyFill="1" applyAlignment="1" applyProtection="1">
      <alignment vertical="center" readingOrder="2"/>
      <protection hidden="1"/>
    </xf>
    <xf numFmtId="0" fontId="75" fillId="6" borderId="0" xfId="16" applyFont="1" applyAlignment="1" applyProtection="1">
      <alignment horizontal="left" readingOrder="2"/>
      <protection hidden="1"/>
    </xf>
    <xf numFmtId="0" fontId="50" fillId="6" borderId="0" xfId="14" applyFont="1" applyFill="1" applyBorder="1" applyAlignment="1" applyProtection="1">
      <alignment vertical="center" readingOrder="2"/>
      <protection hidden="1"/>
    </xf>
    <xf numFmtId="0" fontId="69" fillId="6" borderId="0" xfId="14" applyFont="1" applyFill="1" applyBorder="1" applyAlignment="1" applyProtection="1">
      <alignment vertical="center" readingOrder="2"/>
      <protection hidden="1"/>
    </xf>
    <xf numFmtId="0" fontId="1" fillId="6" borderId="0" xfId="14" applyFont="1" applyFill="1" applyAlignment="1" applyProtection="1">
      <alignment vertical="top" readingOrder="2"/>
      <protection hidden="1"/>
    </xf>
    <xf numFmtId="0" fontId="1" fillId="6" borderId="0" xfId="14" applyFont="1" applyFill="1" applyBorder="1" applyAlignment="1" applyProtection="1">
      <alignment horizontal="right" vertical="top" readingOrder="2"/>
      <protection hidden="1"/>
    </xf>
    <xf numFmtId="1" fontId="76" fillId="6" borderId="0" xfId="15" applyFont="1" applyFill="1" applyAlignment="1" applyProtection="1">
      <alignment vertical="top" readingOrder="2"/>
      <protection hidden="1"/>
    </xf>
    <xf numFmtId="0" fontId="78" fillId="8" borderId="0" xfId="17" applyFont="1" applyAlignment="1" applyProtection="1">
      <alignment horizontal="center" vertical="center" readingOrder="2"/>
      <protection hidden="1"/>
    </xf>
    <xf numFmtId="172" fontId="80" fillId="6" borderId="0" xfId="18" applyFont="1" applyAlignment="1" applyProtection="1">
      <alignment horizontal="center" vertical="center" readingOrder="2"/>
      <protection hidden="1"/>
    </xf>
    <xf numFmtId="0" fontId="1" fillId="6" borderId="0" xfId="14" applyFont="1" applyFill="1" applyBorder="1" applyAlignment="1" applyProtection="1">
      <alignment readingOrder="2"/>
      <protection hidden="1"/>
    </xf>
    <xf numFmtId="172" fontId="1" fillId="6" borderId="0" xfId="14" applyNumberFormat="1" applyFont="1" applyFill="1" applyBorder="1" applyAlignment="1" applyProtection="1">
      <alignment readingOrder="2"/>
      <protection hidden="1"/>
    </xf>
    <xf numFmtId="173" fontId="1" fillId="6" borderId="0" xfId="14" applyNumberFormat="1" applyFont="1" applyFill="1" applyAlignment="1" applyProtection="1">
      <alignment readingOrder="2"/>
      <protection hidden="1"/>
    </xf>
    <xf numFmtId="172" fontId="80" fillId="6" borderId="0" xfId="18" applyFont="1" applyBorder="1" applyAlignment="1" applyProtection="1">
      <alignment horizontal="center" vertical="center" readingOrder="2"/>
      <protection hidden="1"/>
    </xf>
    <xf numFmtId="172" fontId="80" fillId="6" borderId="0" xfId="18" applyFont="1" applyFill="1" applyBorder="1" applyAlignment="1" applyProtection="1">
      <alignment horizontal="center" vertical="center" readingOrder="2"/>
      <protection hidden="1"/>
    </xf>
    <xf numFmtId="172" fontId="80" fillId="6" borderId="0" xfId="18" applyNumberFormat="1" applyFont="1" applyBorder="1" applyAlignment="1" applyProtection="1">
      <alignment horizontal="center" vertical="center" readingOrder="2"/>
      <protection hidden="1"/>
    </xf>
    <xf numFmtId="1" fontId="73" fillId="8" borderId="0" xfId="15" applyFont="1" applyFill="1" applyAlignment="1" applyProtection="1">
      <alignment vertical="top" readingOrder="2"/>
      <protection hidden="1"/>
    </xf>
    <xf numFmtId="173" fontId="81" fillId="6" borderId="0" xfId="14" applyNumberFormat="1" applyFont="1" applyFill="1" applyAlignment="1" applyProtection="1">
      <alignment readingOrder="2"/>
      <protection hidden="1"/>
    </xf>
    <xf numFmtId="173" fontId="82" fillId="6" borderId="0" xfId="14" applyNumberFormat="1" applyFont="1" applyFill="1" applyAlignment="1" applyProtection="1">
      <alignment readingOrder="2"/>
      <protection hidden="1"/>
    </xf>
    <xf numFmtId="0" fontId="41" fillId="0" borderId="0" xfId="0" applyFont="1" applyFill="1" applyProtection="1">
      <protection locked="0"/>
    </xf>
    <xf numFmtId="0" fontId="0" fillId="0" borderId="0" xfId="0" applyFill="1" applyBorder="1" applyProtection="1">
      <protection locked="0"/>
    </xf>
    <xf numFmtId="0" fontId="41" fillId="0" borderId="0" xfId="0" applyFont="1" applyFill="1" applyBorder="1" applyProtection="1">
      <protection locked="0"/>
    </xf>
    <xf numFmtId="0" fontId="41" fillId="0" borderId="3" xfId="0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0" fontId="34" fillId="0" borderId="3" xfId="0" applyFont="1" applyFill="1" applyBorder="1" applyAlignment="1" applyProtection="1">
      <alignment horizontal="center" vertical="center"/>
      <protection locked="0"/>
    </xf>
    <xf numFmtId="0" fontId="34" fillId="0" borderId="9" xfId="0" applyFont="1" applyFill="1" applyBorder="1" applyAlignment="1" applyProtection="1">
      <alignment horizontal="center"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0" fontId="21" fillId="0" borderId="3" xfId="0" applyFont="1" applyFill="1" applyBorder="1" applyAlignment="1" applyProtection="1">
      <alignment vertical="center"/>
      <protection locked="0"/>
    </xf>
    <xf numFmtId="0" fontId="0" fillId="0" borderId="3" xfId="0" applyFill="1" applyBorder="1" applyAlignment="1" applyProtection="1">
      <alignment horizontal="center" vertical="center"/>
      <protection locked="0"/>
    </xf>
    <xf numFmtId="0" fontId="34" fillId="0" borderId="3" xfId="0" applyFont="1" applyFill="1" applyBorder="1" applyProtection="1">
      <protection locked="0"/>
    </xf>
    <xf numFmtId="0" fontId="21" fillId="0" borderId="3" xfId="0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applyProtection="1">
      <alignment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43" fillId="0" borderId="22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89" fillId="0" borderId="52" xfId="3" applyFont="1" applyFill="1" applyBorder="1" applyAlignment="1" applyProtection="1">
      <alignment horizontal="center" vertical="center"/>
      <protection hidden="1"/>
    </xf>
    <xf numFmtId="0" fontId="89" fillId="0" borderId="64" xfId="3" applyFont="1" applyFill="1" applyBorder="1" applyAlignment="1" applyProtection="1">
      <alignment horizontal="center" vertical="center"/>
      <protection hidden="1"/>
    </xf>
    <xf numFmtId="0" fontId="89" fillId="0" borderId="37" xfId="3" applyFont="1" applyFill="1" applyBorder="1" applyAlignment="1" applyProtection="1">
      <alignment horizontal="center" vertical="center"/>
      <protection hidden="1"/>
    </xf>
    <xf numFmtId="0" fontId="95" fillId="0" borderId="1" xfId="0" applyFont="1" applyBorder="1" applyAlignment="1" applyProtection="1">
      <alignment horizontal="left"/>
      <protection hidden="1"/>
    </xf>
    <xf numFmtId="0" fontId="96" fillId="0" borderId="7" xfId="0" applyFont="1" applyBorder="1" applyProtection="1">
      <protection hidden="1"/>
    </xf>
    <xf numFmtId="0" fontId="95" fillId="0" borderId="2" xfId="0" applyFont="1" applyBorder="1" applyProtection="1"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0" fontId="20" fillId="0" borderId="71" xfId="0" applyFont="1" applyFill="1" applyBorder="1" applyAlignment="1" applyProtection="1">
      <alignment horizontal="center" vertical="center"/>
      <protection hidden="1"/>
    </xf>
    <xf numFmtId="0" fontId="0" fillId="23" borderId="0" xfId="0" applyFill="1" applyProtection="1">
      <protection hidden="1"/>
    </xf>
    <xf numFmtId="0" fontId="17" fillId="23" borderId="0" xfId="0" applyFont="1" applyFill="1" applyAlignment="1" applyProtection="1">
      <alignment vertical="center" textRotation="90"/>
      <protection hidden="1"/>
    </xf>
    <xf numFmtId="0" fontId="104" fillId="23" borderId="0" xfId="3" applyFont="1" applyFill="1" applyBorder="1" applyAlignment="1" applyProtection="1">
      <alignment horizontal="left" vertical="center" textRotation="90"/>
      <protection hidden="1"/>
    </xf>
    <xf numFmtId="0" fontId="104" fillId="23" borderId="0" xfId="3" applyFont="1" applyFill="1" applyAlignment="1" applyProtection="1">
      <alignment horizontal="left" vertical="center" textRotation="90"/>
      <protection hidden="1"/>
    </xf>
    <xf numFmtId="0" fontId="0" fillId="32" borderId="0" xfId="0" applyFill="1" applyProtection="1">
      <protection hidden="1"/>
    </xf>
    <xf numFmtId="0" fontId="0" fillId="23" borderId="0" xfId="0" applyFill="1" applyProtection="1">
      <protection hidden="1"/>
    </xf>
    <xf numFmtId="0" fontId="0" fillId="25" borderId="80" xfId="0" applyFill="1" applyBorder="1" applyAlignment="1" applyProtection="1">
      <protection hidden="1"/>
    </xf>
    <xf numFmtId="0" fontId="81" fillId="31" borderId="0" xfId="0" applyFont="1" applyFill="1" applyProtection="1">
      <protection hidden="1"/>
    </xf>
    <xf numFmtId="0" fontId="20" fillId="23" borderId="1" xfId="0" applyFont="1" applyFill="1" applyBorder="1" applyAlignment="1" applyProtection="1">
      <alignment horizontal="center" vertical="center"/>
      <protection hidden="1"/>
    </xf>
    <xf numFmtId="0" fontId="20" fillId="23" borderId="3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11" borderId="0" xfId="0" applyFill="1"/>
    <xf numFmtId="0" fontId="6" fillId="30" borderId="0" xfId="0" applyFont="1" applyFill="1" applyProtection="1">
      <protection locked="0"/>
    </xf>
    <xf numFmtId="0" fontId="129" fillId="30" borderId="3" xfId="0" applyFont="1" applyFill="1" applyBorder="1" applyAlignment="1" applyProtection="1">
      <alignment horizontal="center" vertical="center"/>
      <protection locked="0"/>
    </xf>
    <xf numFmtId="0" fontId="129" fillId="30" borderId="7" xfId="0" applyFont="1" applyFill="1" applyBorder="1" applyAlignment="1" applyProtection="1">
      <alignment horizontal="center" vertical="center"/>
      <protection locked="0"/>
    </xf>
    <xf numFmtId="0" fontId="130" fillId="30" borderId="3" xfId="0" applyFont="1" applyFill="1" applyBorder="1" applyAlignment="1" applyProtection="1">
      <alignment horizontal="center" vertical="center"/>
      <protection locked="0"/>
    </xf>
    <xf numFmtId="0" fontId="34" fillId="30" borderId="3" xfId="0" applyFont="1" applyFill="1" applyBorder="1" applyAlignment="1" applyProtection="1">
      <alignment horizontal="center" vertical="center"/>
      <protection locked="0"/>
    </xf>
    <xf numFmtId="0" fontId="41" fillId="30" borderId="1" xfId="0" applyFont="1" applyFill="1" applyBorder="1" applyAlignment="1" applyProtection="1">
      <alignment horizontal="left" vertical="center"/>
      <protection locked="0"/>
    </xf>
    <xf numFmtId="0" fontId="41" fillId="30" borderId="7" xfId="0" applyFont="1" applyFill="1" applyBorder="1" applyAlignment="1" applyProtection="1">
      <alignment horizontal="center" vertical="center"/>
      <protection hidden="1"/>
    </xf>
    <xf numFmtId="0" fontId="131" fillId="30" borderId="2" xfId="0" applyFont="1" applyFill="1" applyBorder="1" applyAlignment="1" applyProtection="1">
      <alignment horizontal="right" vertical="center"/>
      <protection locked="0"/>
    </xf>
    <xf numFmtId="0" fontId="118" fillId="30" borderId="7" xfId="0" applyFont="1" applyFill="1" applyBorder="1" applyAlignment="1" applyProtection="1">
      <alignment horizontal="center" vertical="center"/>
      <protection locked="0"/>
    </xf>
    <xf numFmtId="0" fontId="122" fillId="30" borderId="3" xfId="0" applyFont="1" applyFill="1" applyBorder="1" applyAlignment="1" applyProtection="1">
      <alignment horizontal="center" vertical="center"/>
      <protection locked="0"/>
    </xf>
    <xf numFmtId="0" fontId="132" fillId="30" borderId="1" xfId="0" applyFont="1" applyFill="1" applyBorder="1" applyAlignment="1" applyProtection="1">
      <alignment horizontal="center" vertical="center"/>
      <protection locked="0"/>
    </xf>
    <xf numFmtId="0" fontId="122" fillId="30" borderId="2" xfId="0" applyFont="1" applyFill="1" applyBorder="1" applyAlignment="1" applyProtection="1">
      <alignment horizontal="center" vertical="center"/>
      <protection locked="0"/>
    </xf>
    <xf numFmtId="0" fontId="133" fillId="30" borderId="3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23" borderId="0" xfId="0" applyFill="1" applyProtection="1">
      <protection hidden="1"/>
    </xf>
    <xf numFmtId="0" fontId="81" fillId="23" borderId="3" xfId="0" applyFont="1" applyFill="1" applyBorder="1" applyProtection="1">
      <protection hidden="1"/>
    </xf>
    <xf numFmtId="2" fontId="81" fillId="23" borderId="0" xfId="0" applyNumberFormat="1" applyFont="1" applyFill="1" applyProtection="1">
      <protection hidden="1"/>
    </xf>
    <xf numFmtId="0" fontId="109" fillId="23" borderId="3" xfId="0" applyFont="1" applyFill="1" applyBorder="1" applyAlignment="1" applyProtection="1">
      <alignment horizontal="center" vertical="center"/>
      <protection hidden="1"/>
    </xf>
    <xf numFmtId="2" fontId="109" fillId="23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54" fillId="0" borderId="1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23" borderId="0" xfId="0" applyFont="1" applyFill="1" applyProtection="1">
      <protection hidden="1"/>
    </xf>
    <xf numFmtId="0" fontId="0" fillId="0" borderId="0" xfId="0" applyProtection="1">
      <protection hidden="1"/>
    </xf>
    <xf numFmtId="0" fontId="43" fillId="0" borderId="19" xfId="0" applyFont="1" applyFill="1" applyBorder="1" applyAlignment="1" applyProtection="1">
      <alignment horizontal="center" vertical="center" textRotation="90" wrapText="1"/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0" fontId="43" fillId="0" borderId="22" xfId="0" applyFont="1" applyFill="1" applyBorder="1" applyAlignment="1" applyProtection="1">
      <alignment horizontal="center" vertical="center"/>
      <protection hidden="1"/>
    </xf>
    <xf numFmtId="0" fontId="134" fillId="0" borderId="52" xfId="3" applyFont="1" applyFill="1" applyBorder="1" applyAlignment="1" applyProtection="1">
      <alignment horizontal="center" vertical="center"/>
      <protection hidden="1"/>
    </xf>
    <xf numFmtId="0" fontId="54" fillId="0" borderId="3" xfId="0" applyFont="1" applyBorder="1" applyAlignment="1" applyProtection="1">
      <alignment horizontal="center" vertical="center"/>
      <protection locked="0" hidden="1"/>
    </xf>
    <xf numFmtId="0" fontId="58" fillId="0" borderId="52" xfId="0" quotePrefix="1" applyFont="1" applyFill="1" applyBorder="1" applyAlignment="1" applyProtection="1">
      <alignment horizontal="center" vertical="center"/>
      <protection hidden="1"/>
    </xf>
    <xf numFmtId="172" fontId="1" fillId="23" borderId="0" xfId="0" applyNumberFormat="1" applyFont="1" applyFill="1" applyProtection="1">
      <protection hidden="1"/>
    </xf>
    <xf numFmtId="172" fontId="20" fillId="23" borderId="0" xfId="0" applyNumberFormat="1" applyFont="1" applyFill="1" applyAlignment="1" applyProtection="1">
      <alignment horizontal="center" vertical="center"/>
      <protection hidden="1"/>
    </xf>
    <xf numFmtId="172" fontId="20" fillId="23" borderId="3" xfId="0" applyNumberFormat="1" applyFont="1" applyFill="1" applyBorder="1" applyAlignment="1" applyProtection="1">
      <alignment horizontal="center" vertical="center"/>
      <protection hidden="1"/>
    </xf>
    <xf numFmtId="172" fontId="20" fillId="23" borderId="0" xfId="0" applyNumberFormat="1" applyFont="1" applyFill="1" applyBorder="1" applyAlignment="1" applyProtection="1">
      <alignment horizontal="center" vertical="center"/>
      <protection hidden="1"/>
    </xf>
    <xf numFmtId="172" fontId="20" fillId="23" borderId="1" xfId="0" applyNumberFormat="1" applyFont="1" applyFill="1" applyBorder="1" applyAlignment="1" applyProtection="1">
      <alignment horizontal="center" vertical="center"/>
      <protection hidden="1"/>
    </xf>
    <xf numFmtId="172" fontId="1" fillId="23" borderId="3" xfId="0" applyNumberFormat="1" applyFont="1" applyFill="1" applyBorder="1" applyProtection="1">
      <protection hidden="1"/>
    </xf>
    <xf numFmtId="0" fontId="20" fillId="23" borderId="3" xfId="0" applyNumberFormat="1" applyFont="1" applyFill="1" applyBorder="1" applyAlignment="1" applyProtection="1">
      <alignment horizontal="center" vertical="center"/>
      <protection hidden="1"/>
    </xf>
    <xf numFmtId="0" fontId="1" fillId="23" borderId="3" xfId="0" applyFont="1" applyFill="1" applyBorder="1" applyProtection="1">
      <protection hidden="1"/>
    </xf>
    <xf numFmtId="0" fontId="0" fillId="23" borderId="0" xfId="0" applyFill="1" applyProtection="1">
      <protection hidden="1"/>
    </xf>
    <xf numFmtId="0" fontId="20" fillId="0" borderId="65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34" fillId="0" borderId="14" xfId="0" applyFont="1" applyFill="1" applyBorder="1" applyAlignment="1" applyProtection="1">
      <alignment horizontal="center" vertical="center"/>
      <protection locked="0"/>
    </xf>
    <xf numFmtId="0" fontId="34" fillId="0" borderId="16" xfId="0" applyFont="1" applyFill="1" applyBorder="1" applyAlignment="1" applyProtection="1">
      <alignment horizontal="center" vertical="center"/>
      <protection locked="0"/>
    </xf>
    <xf numFmtId="0" fontId="34" fillId="0" borderId="1" xfId="0" applyFont="1" applyFill="1" applyBorder="1" applyAlignment="1" applyProtection="1">
      <alignment horizontal="center" vertical="center"/>
      <protection locked="0"/>
    </xf>
    <xf numFmtId="0" fontId="34" fillId="0" borderId="2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3" xfId="0" applyFill="1" applyBorder="1" applyProtection="1">
      <protection locked="0"/>
    </xf>
    <xf numFmtId="2" fontId="65" fillId="0" borderId="3" xfId="0" applyNumberFormat="1" applyFont="1" applyFill="1" applyBorder="1" applyAlignment="1" applyProtection="1">
      <alignment horizontal="center" vertical="center"/>
      <protection locked="0"/>
    </xf>
    <xf numFmtId="0" fontId="34" fillId="0" borderId="19" xfId="0" applyFont="1" applyFill="1" applyBorder="1" applyAlignment="1" applyProtection="1">
      <alignment horizontal="center" vertical="center"/>
      <protection locked="0"/>
    </xf>
    <xf numFmtId="0" fontId="65" fillId="0" borderId="3" xfId="0" applyFont="1" applyFill="1" applyBorder="1" applyAlignment="1" applyProtection="1">
      <alignment horizontal="center" vertical="center"/>
      <protection locked="0"/>
    </xf>
    <xf numFmtId="0" fontId="34" fillId="0" borderId="0" xfId="0" applyFont="1" applyFill="1" applyProtection="1">
      <protection locked="0"/>
    </xf>
    <xf numFmtId="0" fontId="65" fillId="0" borderId="0" xfId="0" applyFont="1" applyFill="1" applyAlignment="1" applyProtection="1">
      <alignment horizontal="center" vertical="center"/>
      <protection locked="0"/>
    </xf>
    <xf numFmtId="0" fontId="18" fillId="30" borderId="15" xfId="0" applyFont="1" applyFill="1" applyBorder="1" applyAlignment="1" applyProtection="1">
      <alignment horizontal="center" vertical="center"/>
      <protection hidden="1"/>
    </xf>
    <xf numFmtId="0" fontId="18" fillId="30" borderId="0" xfId="0" applyFont="1" applyFill="1" applyBorder="1" applyAlignment="1" applyProtection="1">
      <alignment horizontal="center" vertical="center"/>
      <protection hidden="1"/>
    </xf>
    <xf numFmtId="0" fontId="22" fillId="0" borderId="0" xfId="2" applyFont="1" applyFill="1" applyAlignment="1">
      <alignment horizontal="centerContinuous" vertical="center"/>
    </xf>
    <xf numFmtId="0" fontId="23" fillId="0" borderId="0" xfId="2" applyFont="1" applyFill="1" applyAlignment="1">
      <alignment horizontal="centerContinuous" vertical="center"/>
    </xf>
    <xf numFmtId="0" fontId="23" fillId="0" borderId="0" xfId="2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1" fillId="0" borderId="0" xfId="2" applyFont="1" applyFill="1"/>
    <xf numFmtId="0" fontId="1" fillId="0" borderId="0" xfId="2" applyFont="1" applyFill="1" applyAlignment="1">
      <alignment vertical="center"/>
    </xf>
    <xf numFmtId="0" fontId="6" fillId="0" borderId="3" xfId="2" applyFont="1" applyFill="1" applyBorder="1" applyAlignment="1">
      <alignment horizontal="center" vertical="center"/>
    </xf>
    <xf numFmtId="0" fontId="22" fillId="0" borderId="3" xfId="2" applyFont="1" applyFill="1" applyBorder="1" applyAlignment="1">
      <alignment horizontal="center" vertical="center"/>
    </xf>
    <xf numFmtId="0" fontId="26" fillId="0" borderId="3" xfId="2" applyFont="1" applyFill="1" applyBorder="1" applyAlignment="1">
      <alignment horizontal="center" vertical="center"/>
    </xf>
    <xf numFmtId="0" fontId="27" fillId="0" borderId="0" xfId="2" applyFont="1" applyFill="1" applyAlignment="1">
      <alignment vertical="center"/>
    </xf>
    <xf numFmtId="0" fontId="27" fillId="0" borderId="0" xfId="2" applyFont="1" applyFill="1" applyAlignment="1">
      <alignment horizontal="center" vertical="center"/>
    </xf>
    <xf numFmtId="0" fontId="28" fillId="0" borderId="0" xfId="2" applyFont="1" applyFill="1" applyAlignment="1">
      <alignment horizontal="center" vertical="center"/>
    </xf>
    <xf numFmtId="0" fontId="27" fillId="0" borderId="0" xfId="2" applyFont="1" applyFill="1"/>
    <xf numFmtId="0" fontId="29" fillId="0" borderId="3" xfId="2" applyFont="1" applyFill="1" applyBorder="1" applyAlignment="1">
      <alignment horizontal="center" vertical="center"/>
    </xf>
    <xf numFmtId="0" fontId="31" fillId="0" borderId="0" xfId="2" applyFont="1" applyFill="1" applyAlignment="1">
      <alignment horizontal="right" vertical="center"/>
    </xf>
    <xf numFmtId="167" fontId="22" fillId="0" borderId="0" xfId="2" applyNumberFormat="1" applyFont="1" applyFill="1" applyAlignment="1">
      <alignment horizontal="right" vertical="center" readingOrder="2"/>
    </xf>
    <xf numFmtId="0" fontId="43" fillId="0" borderId="15" xfId="2" applyFont="1" applyBorder="1" applyAlignment="1" applyProtection="1">
      <alignment horizontal="center" vertical="center"/>
      <protection hidden="1"/>
    </xf>
    <xf numFmtId="0" fontId="63" fillId="0" borderId="15" xfId="2" applyNumberFormat="1" applyFont="1" applyBorder="1" applyAlignment="1" applyProtection="1">
      <alignment horizontal="center" vertical="center"/>
      <protection hidden="1"/>
    </xf>
    <xf numFmtId="0" fontId="63" fillId="0" borderId="15" xfId="2" applyNumberFormat="1" applyFont="1" applyBorder="1" applyProtection="1">
      <protection hidden="1"/>
    </xf>
    <xf numFmtId="0" fontId="0" fillId="0" borderId="0" xfId="0" applyProtection="1">
      <protection hidden="1"/>
    </xf>
    <xf numFmtId="0" fontId="0" fillId="34" borderId="0" xfId="0" applyFill="1" applyProtection="1">
      <protection locked="0"/>
    </xf>
    <xf numFmtId="0" fontId="129" fillId="30" borderId="15" xfId="0" applyFont="1" applyFill="1" applyBorder="1" applyAlignment="1" applyProtection="1">
      <alignment horizontal="center" vertical="center"/>
      <protection hidden="1"/>
    </xf>
    <xf numFmtId="0" fontId="19" fillId="30" borderId="15" xfId="0" applyFont="1" applyFill="1" applyBorder="1" applyAlignment="1" applyProtection="1">
      <alignment horizontal="left" vertical="center"/>
      <protection hidden="1"/>
    </xf>
    <xf numFmtId="0" fontId="19" fillId="30" borderId="15" xfId="0" applyFont="1" applyFill="1" applyBorder="1" applyAlignment="1" applyProtection="1">
      <alignment horizontal="right" vertical="center"/>
      <protection hidden="1"/>
    </xf>
    <xf numFmtId="0" fontId="130" fillId="30" borderId="15" xfId="0" applyFont="1" applyFill="1" applyBorder="1" applyAlignment="1" applyProtection="1">
      <alignment horizontal="center" vertical="center"/>
      <protection hidden="1"/>
    </xf>
    <xf numFmtId="0" fontId="34" fillId="30" borderId="15" xfId="0" applyFont="1" applyFill="1" applyBorder="1" applyAlignment="1" applyProtection="1">
      <alignment horizontal="center" vertical="center"/>
      <protection hidden="1"/>
    </xf>
    <xf numFmtId="0" fontId="0" fillId="30" borderId="0" xfId="0" applyFill="1" applyProtection="1">
      <protection hidden="1"/>
    </xf>
    <xf numFmtId="0" fontId="34" fillId="0" borderId="3" xfId="0" applyFont="1" applyFill="1" applyBorder="1" applyAlignment="1" applyProtection="1">
      <alignment horizontal="center" vertical="center"/>
      <protection hidden="1"/>
    </xf>
    <xf numFmtId="0" fontId="21" fillId="0" borderId="3" xfId="0" applyFont="1" applyFill="1" applyBorder="1" applyAlignment="1" applyProtection="1">
      <alignment horizontal="center" vertical="center"/>
      <protection hidden="1"/>
    </xf>
    <xf numFmtId="0" fontId="0" fillId="0" borderId="3" xfId="0" applyFill="1" applyBorder="1" applyAlignment="1" applyProtection="1">
      <alignment vertical="center"/>
      <protection hidden="1"/>
    </xf>
    <xf numFmtId="0" fontId="21" fillId="0" borderId="3" xfId="0" applyFont="1" applyFill="1" applyBorder="1" applyAlignment="1" applyProtection="1">
      <alignment vertical="center"/>
      <protection hidden="1"/>
    </xf>
    <xf numFmtId="0" fontId="0" fillId="0" borderId="3" xfId="0" applyFill="1" applyBorder="1" applyAlignment="1" applyProtection="1">
      <alignment horizontal="center" vertical="center"/>
      <protection hidden="1"/>
    </xf>
    <xf numFmtId="0" fontId="34" fillId="0" borderId="3" xfId="0" applyFont="1" applyFill="1" applyBorder="1" applyProtection="1">
      <protection hidden="1"/>
    </xf>
    <xf numFmtId="0" fontId="41" fillId="0" borderId="3" xfId="0" applyFont="1" applyFill="1" applyBorder="1" applyProtection="1">
      <protection hidden="1"/>
    </xf>
    <xf numFmtId="0" fontId="41" fillId="0" borderId="0" xfId="0" applyFont="1" applyFill="1" applyProtection="1">
      <protection hidden="1"/>
    </xf>
    <xf numFmtId="0" fontId="0" fillId="34" borderId="0" xfId="0" applyFill="1" applyProtection="1">
      <protection hidden="1"/>
    </xf>
    <xf numFmtId="0" fontId="129" fillId="30" borderId="0" xfId="0" applyFont="1" applyFill="1" applyBorder="1" applyAlignment="1" applyProtection="1">
      <alignment horizontal="center" vertical="center"/>
      <protection hidden="1"/>
    </xf>
    <xf numFmtId="0" fontId="0" fillId="30" borderId="0" xfId="0" applyFill="1" applyAlignment="1" applyProtection="1">
      <alignment horizontal="left"/>
      <protection hidden="1"/>
    </xf>
    <xf numFmtId="0" fontId="0" fillId="30" borderId="0" xfId="0" applyFill="1" applyAlignment="1" applyProtection="1">
      <alignment horizontal="right"/>
      <protection hidden="1"/>
    </xf>
    <xf numFmtId="0" fontId="0" fillId="30" borderId="0" xfId="0" applyFill="1" applyBorder="1" applyProtection="1">
      <protection hidden="1"/>
    </xf>
    <xf numFmtId="0" fontId="43" fillId="0" borderId="19" xfId="0" applyFont="1" applyFill="1" applyBorder="1" applyAlignment="1" applyProtection="1">
      <alignment horizontal="center" vertical="center" textRotation="90" wrapText="1"/>
      <protection hidden="1"/>
    </xf>
    <xf numFmtId="0" fontId="43" fillId="0" borderId="22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36" fillId="0" borderId="65" xfId="3" applyFont="1" applyBorder="1" applyAlignment="1" applyProtection="1">
      <alignment horizontal="center" vertical="center"/>
      <protection hidden="1"/>
    </xf>
    <xf numFmtId="0" fontId="67" fillId="0" borderId="65" xfId="3" applyFont="1" applyBorder="1" applyAlignment="1" applyProtection="1">
      <alignment horizontal="center" vertical="center"/>
      <protection hidden="1"/>
    </xf>
    <xf numFmtId="2" fontId="81" fillId="23" borderId="3" xfId="0" applyNumberFormat="1" applyFont="1" applyFill="1" applyBorder="1" applyProtection="1">
      <protection hidden="1"/>
    </xf>
    <xf numFmtId="0" fontId="109" fillId="23" borderId="0" xfId="0" applyFont="1" applyFill="1" applyBorder="1" applyAlignment="1" applyProtection="1">
      <alignment horizontal="center" vertical="center"/>
      <protection hidden="1"/>
    </xf>
    <xf numFmtId="0" fontId="118" fillId="23" borderId="3" xfId="0" applyFont="1" applyFill="1" applyBorder="1" applyAlignment="1" applyProtection="1">
      <alignment horizontal="center" vertical="center"/>
      <protection hidden="1"/>
    </xf>
    <xf numFmtId="2" fontId="118" fillId="23" borderId="3" xfId="0" applyNumberFormat="1" applyFont="1" applyFill="1" applyBorder="1" applyAlignment="1" applyProtection="1">
      <alignment horizontal="center" vertical="center"/>
      <protection hidden="1"/>
    </xf>
    <xf numFmtId="0" fontId="118" fillId="23" borderId="22" xfId="0" applyFont="1" applyFill="1" applyBorder="1" applyAlignment="1" applyProtection="1">
      <alignment horizontal="center" vertical="center"/>
      <protection hidden="1"/>
    </xf>
    <xf numFmtId="0" fontId="121" fillId="23" borderId="22" xfId="0" applyFont="1" applyFill="1" applyBorder="1" applyAlignment="1" applyProtection="1">
      <alignment horizontal="center" vertical="center"/>
      <protection hidden="1"/>
    </xf>
    <xf numFmtId="2" fontId="119" fillId="23" borderId="22" xfId="0" applyNumberFormat="1" applyFont="1" applyFill="1" applyBorder="1" applyAlignment="1" applyProtection="1">
      <alignment horizontal="center" vertical="center"/>
      <protection hidden="1"/>
    </xf>
    <xf numFmtId="2" fontId="119" fillId="23" borderId="3" xfId="0" applyNumberFormat="1" applyFont="1" applyFill="1" applyBorder="1" applyAlignment="1" applyProtection="1">
      <alignment horizontal="center" vertical="center"/>
      <protection hidden="1"/>
    </xf>
    <xf numFmtId="0" fontId="119" fillId="23" borderId="0" xfId="0" applyFont="1" applyFill="1" applyBorder="1" applyAlignment="1" applyProtection="1">
      <alignment horizontal="center" vertical="center"/>
      <protection hidden="1"/>
    </xf>
    <xf numFmtId="0" fontId="122" fillId="23" borderId="3" xfId="0" applyFont="1" applyFill="1" applyBorder="1" applyAlignment="1" applyProtection="1">
      <alignment horizontal="center" vertical="center"/>
      <protection hidden="1"/>
    </xf>
    <xf numFmtId="0" fontId="46" fillId="0" borderId="0" xfId="2" applyFont="1" applyFill="1" applyAlignment="1" applyProtection="1">
      <alignment horizontal="center" vertical="center" textRotation="90"/>
      <protection hidden="1"/>
    </xf>
    <xf numFmtId="0" fontId="9" fillId="30" borderId="0" xfId="0" applyFont="1" applyFill="1" applyBorder="1" applyAlignment="1" applyProtection="1">
      <protection hidden="1"/>
    </xf>
    <xf numFmtId="0" fontId="137" fillId="30" borderId="3" xfId="0" applyFont="1" applyFill="1" applyBorder="1" applyAlignment="1" applyProtection="1">
      <alignment horizontal="center" vertical="center"/>
      <protection locked="0"/>
    </xf>
    <xf numFmtId="0" fontId="137" fillId="30" borderId="7" xfId="0" applyFont="1" applyFill="1" applyBorder="1" applyAlignment="1" applyProtection="1">
      <alignment horizontal="center" vertical="center"/>
      <protection locked="0"/>
    </xf>
    <xf numFmtId="0" fontId="25" fillId="0" borderId="65" xfId="0" applyFont="1" applyBorder="1" applyAlignment="1" applyProtection="1">
      <alignment horizontal="center" vertical="center"/>
      <protection hidden="1"/>
    </xf>
    <xf numFmtId="0" fontId="138" fillId="0" borderId="65" xfId="3" applyFont="1" applyBorder="1" applyAlignment="1" applyProtection="1">
      <alignment horizontal="center" vertical="center"/>
      <protection hidden="1"/>
    </xf>
    <xf numFmtId="0" fontId="0" fillId="23" borderId="0" xfId="0" applyFill="1" applyProtection="1">
      <protection hidden="1"/>
    </xf>
    <xf numFmtId="0" fontId="46" fillId="0" borderId="65" xfId="0" applyFont="1" applyBorder="1" applyAlignment="1" applyProtection="1">
      <alignment horizontal="center" vertical="center" wrapText="1"/>
      <protection hidden="1"/>
    </xf>
    <xf numFmtId="0" fontId="46" fillId="0" borderId="65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10" fontId="20" fillId="0" borderId="65" xfId="0" applyNumberFormat="1" applyFont="1" applyBorder="1" applyAlignment="1" applyProtection="1">
      <alignment horizontal="center" vertical="center"/>
      <protection hidden="1"/>
    </xf>
    <xf numFmtId="0" fontId="25" fillId="0" borderId="74" xfId="0" applyFont="1" applyBorder="1" applyAlignment="1" applyProtection="1">
      <alignment horizontal="center" vertical="center"/>
      <protection hidden="1"/>
    </xf>
    <xf numFmtId="2" fontId="25" fillId="0" borderId="74" xfId="0" applyNumberFormat="1" applyFont="1" applyBorder="1" applyAlignment="1" applyProtection="1">
      <alignment horizontal="center" vertical="center"/>
      <protection hidden="1"/>
    </xf>
    <xf numFmtId="10" fontId="25" fillId="0" borderId="74" xfId="0" applyNumberFormat="1" applyFont="1" applyBorder="1" applyAlignment="1" applyProtection="1">
      <alignment horizontal="center" vertical="center"/>
      <protection hidden="1"/>
    </xf>
    <xf numFmtId="10" fontId="25" fillId="0" borderId="72" xfId="0" applyNumberFormat="1" applyFont="1" applyBorder="1" applyAlignment="1" applyProtection="1">
      <alignment horizontal="center" vertical="center"/>
      <protection hidden="1"/>
    </xf>
    <xf numFmtId="0" fontId="109" fillId="23" borderId="3" xfId="0" applyFont="1" applyFill="1" applyBorder="1" applyAlignment="1" applyProtection="1">
      <alignment horizontal="center" vertical="center" wrapText="1"/>
      <protection hidden="1"/>
    </xf>
    <xf numFmtId="0" fontId="119" fillId="23" borderId="3" xfId="0" applyFont="1" applyFill="1" applyBorder="1" applyAlignment="1" applyProtection="1">
      <alignment horizontal="center" vertical="center"/>
      <protection hidden="1"/>
    </xf>
    <xf numFmtId="2" fontId="81" fillId="23" borderId="3" xfId="0" applyNumberFormat="1" applyFont="1" applyFill="1" applyBorder="1" applyAlignment="1" applyProtection="1">
      <alignment horizontal="center" vertical="center"/>
      <protection hidden="1"/>
    </xf>
    <xf numFmtId="0" fontId="118" fillId="30" borderId="1" xfId="0" applyFont="1" applyFill="1" applyBorder="1" applyAlignment="1" applyProtection="1">
      <alignment horizontal="center" vertical="center"/>
      <protection locked="0"/>
    </xf>
    <xf numFmtId="0" fontId="118" fillId="30" borderId="1" xfId="0" applyFont="1" applyFill="1" applyBorder="1" applyAlignment="1" applyProtection="1">
      <alignment horizontal="center" vertical="center"/>
      <protection locked="0"/>
    </xf>
    <xf numFmtId="0" fontId="0" fillId="25" borderId="0" xfId="0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0" fillId="25" borderId="0" xfId="0" applyFill="1" applyBorder="1" applyProtection="1">
      <protection hidden="1"/>
    </xf>
    <xf numFmtId="0" fontId="0" fillId="25" borderId="79" xfId="0" applyFill="1" applyBorder="1" applyAlignment="1" applyProtection="1">
      <protection hidden="1"/>
    </xf>
    <xf numFmtId="0" fontId="32" fillId="25" borderId="0" xfId="0" applyFont="1" applyFill="1" applyBorder="1" applyProtection="1">
      <protection hidden="1"/>
    </xf>
    <xf numFmtId="0" fontId="45" fillId="25" borderId="0" xfId="0" applyFont="1" applyFill="1" applyBorder="1" applyAlignment="1" applyProtection="1">
      <alignment horizontal="center" vertical="center" wrapText="1"/>
      <protection hidden="1"/>
    </xf>
    <xf numFmtId="0" fontId="32" fillId="25" borderId="79" xfId="0" applyFont="1" applyFill="1" applyBorder="1" applyProtection="1">
      <protection hidden="1"/>
    </xf>
    <xf numFmtId="0" fontId="45" fillId="25" borderId="79" xfId="0" applyFont="1" applyFill="1" applyBorder="1" applyAlignment="1" applyProtection="1">
      <alignment horizontal="center" vertical="center" wrapText="1"/>
      <protection hidden="1"/>
    </xf>
    <xf numFmtId="0" fontId="103" fillId="13" borderId="29" xfId="3" applyFont="1" applyFill="1" applyBorder="1" applyAlignment="1" applyProtection="1">
      <alignment vertical="center"/>
      <protection hidden="1"/>
    </xf>
    <xf numFmtId="0" fontId="103" fillId="13" borderId="30" xfId="3" applyFont="1" applyFill="1" applyBorder="1" applyAlignment="1" applyProtection="1">
      <alignment vertical="center"/>
      <protection hidden="1"/>
    </xf>
    <xf numFmtId="0" fontId="103" fillId="13" borderId="31" xfId="3" applyFont="1" applyFill="1" applyBorder="1" applyAlignment="1" applyProtection="1">
      <alignment vertical="center"/>
      <protection hidden="1"/>
    </xf>
    <xf numFmtId="0" fontId="116" fillId="23" borderId="14" xfId="3" applyFont="1" applyFill="1" applyBorder="1" applyAlignment="1" applyProtection="1">
      <alignment horizontal="center" vertical="center"/>
      <protection hidden="1"/>
    </xf>
    <xf numFmtId="0" fontId="116" fillId="23" borderId="15" xfId="3" applyFont="1" applyFill="1" applyBorder="1" applyAlignment="1" applyProtection="1">
      <alignment horizontal="center" vertical="center"/>
      <protection hidden="1"/>
    </xf>
    <xf numFmtId="0" fontId="116" fillId="23" borderId="16" xfId="3" applyFont="1" applyFill="1" applyBorder="1" applyAlignment="1" applyProtection="1">
      <alignment horizontal="center" vertical="center"/>
      <protection hidden="1"/>
    </xf>
    <xf numFmtId="0" fontId="116" fillId="23" borderId="9" xfId="3" applyFont="1" applyFill="1" applyBorder="1" applyAlignment="1" applyProtection="1">
      <alignment horizontal="center" vertical="center"/>
      <protection hidden="1"/>
    </xf>
    <xf numFmtId="0" fontId="116" fillId="23" borderId="6" xfId="3" applyFont="1" applyFill="1" applyBorder="1" applyAlignment="1" applyProtection="1">
      <alignment horizontal="center" vertical="center"/>
      <protection hidden="1"/>
    </xf>
    <xf numFmtId="0" fontId="116" fillId="23" borderId="8" xfId="3" applyFont="1" applyFill="1" applyBorder="1" applyAlignment="1" applyProtection="1">
      <alignment horizontal="center" vertical="center"/>
      <protection hidden="1"/>
    </xf>
    <xf numFmtId="0" fontId="37" fillId="0" borderId="0" xfId="12" applyFont="1" applyBorder="1" applyAlignment="1" applyProtection="1">
      <alignment horizontal="right" vertical="center"/>
      <protection hidden="1"/>
    </xf>
    <xf numFmtId="0" fontId="40" fillId="0" borderId="9" xfId="12" applyFont="1" applyBorder="1" applyAlignment="1" applyProtection="1">
      <alignment horizontal="center" vertical="center"/>
      <protection hidden="1"/>
    </xf>
    <xf numFmtId="0" fontId="40" fillId="0" borderId="6" xfId="12" applyFont="1" applyBorder="1" applyAlignment="1" applyProtection="1">
      <alignment horizontal="center" vertical="center"/>
      <protection hidden="1"/>
    </xf>
    <xf numFmtId="0" fontId="34" fillId="0" borderId="15" xfId="12" applyFont="1" applyBorder="1" applyAlignment="1" applyProtection="1">
      <alignment horizontal="center" vertical="center"/>
      <protection hidden="1"/>
    </xf>
    <xf numFmtId="0" fontId="34" fillId="0" borderId="0" xfId="12" applyFont="1" applyBorder="1" applyAlignment="1" applyProtection="1">
      <alignment horizontal="center" vertical="center"/>
      <protection hidden="1"/>
    </xf>
    <xf numFmtId="0" fontId="35" fillId="0" borderId="0" xfId="12" applyFont="1" applyBorder="1" applyAlignment="1" applyProtection="1">
      <alignment horizontal="center"/>
      <protection hidden="1"/>
    </xf>
    <xf numFmtId="0" fontId="36" fillId="0" borderId="0" xfId="12" applyFont="1" applyBorder="1" applyAlignment="1" applyProtection="1">
      <alignment horizontal="right" vertical="center"/>
      <protection hidden="1"/>
    </xf>
    <xf numFmtId="0" fontId="35" fillId="0" borderId="17" xfId="12" applyFont="1" applyBorder="1" applyAlignment="1" applyProtection="1">
      <alignment horizontal="center"/>
      <protection hidden="1"/>
    </xf>
    <xf numFmtId="0" fontId="38" fillId="4" borderId="0" xfId="12" applyFont="1" applyFill="1" applyBorder="1" applyAlignment="1" applyProtection="1">
      <alignment horizontal="center" vertical="center"/>
      <protection hidden="1"/>
    </xf>
    <xf numFmtId="0" fontId="35" fillId="0" borderId="17" xfId="12" applyFont="1" applyBorder="1" applyAlignment="1" applyProtection="1">
      <alignment horizontal="center" vertical="center"/>
      <protection hidden="1"/>
    </xf>
    <xf numFmtId="0" fontId="35" fillId="0" borderId="0" xfId="12" applyFont="1" applyBorder="1" applyAlignment="1" applyProtection="1">
      <alignment horizontal="center" vertical="center"/>
      <protection hidden="1"/>
    </xf>
    <xf numFmtId="0" fontId="126" fillId="24" borderId="0" xfId="0" applyFont="1" applyFill="1" applyBorder="1" applyAlignment="1" applyProtection="1">
      <alignment horizontal="center" vertical="center"/>
      <protection hidden="1"/>
    </xf>
    <xf numFmtId="0" fontId="126" fillId="24" borderId="82" xfId="0" applyFont="1" applyFill="1" applyBorder="1" applyAlignment="1" applyProtection="1">
      <alignment horizontal="center" vertical="center"/>
      <protection hidden="1"/>
    </xf>
    <xf numFmtId="0" fontId="156" fillId="55" borderId="0" xfId="3" applyFont="1" applyFill="1" applyBorder="1" applyAlignment="1" applyProtection="1">
      <alignment horizontal="center" vertical="center"/>
      <protection hidden="1"/>
    </xf>
    <xf numFmtId="0" fontId="157" fillId="56" borderId="0" xfId="3" applyFont="1" applyFill="1" applyBorder="1" applyAlignment="1" applyProtection="1">
      <alignment horizontal="center" vertical="center"/>
      <protection hidden="1"/>
    </xf>
    <xf numFmtId="0" fontId="107" fillId="32" borderId="0" xfId="0" applyFont="1" applyFill="1" applyBorder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horizontal="center" vertical="top"/>
      <protection hidden="1"/>
    </xf>
    <xf numFmtId="0" fontId="0" fillId="23" borderId="0" xfId="0" applyFill="1" applyProtection="1">
      <protection hidden="1"/>
    </xf>
    <xf numFmtId="0" fontId="1" fillId="23" borderId="0" xfId="0" applyFont="1" applyFill="1" applyProtection="1">
      <protection hidden="1"/>
    </xf>
    <xf numFmtId="0" fontId="113" fillId="32" borderId="0" xfId="3" applyFont="1" applyFill="1" applyBorder="1" applyAlignment="1" applyProtection="1">
      <alignment horizontal="center" vertical="center" textRotation="90"/>
      <protection hidden="1"/>
    </xf>
    <xf numFmtId="0" fontId="58" fillId="23" borderId="0" xfId="0" applyFont="1" applyFill="1" applyBorder="1" applyAlignment="1" applyProtection="1">
      <alignment horizontal="center" vertical="center"/>
      <protection hidden="1"/>
    </xf>
    <xf numFmtId="0" fontId="112" fillId="32" borderId="0" xfId="3" applyFont="1" applyFill="1" applyAlignment="1" applyProtection="1">
      <alignment horizontal="center" vertical="center"/>
      <protection hidden="1"/>
    </xf>
    <xf numFmtId="0" fontId="105" fillId="14" borderId="0" xfId="0" applyFont="1" applyFill="1" applyBorder="1" applyAlignment="1" applyProtection="1">
      <alignment horizontal="center" vertical="center"/>
      <protection hidden="1"/>
    </xf>
    <xf numFmtId="0" fontId="115" fillId="27" borderId="0" xfId="3" applyFont="1" applyFill="1" applyBorder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horizontal="center" vertical="center"/>
      <protection hidden="1"/>
    </xf>
    <xf numFmtId="0" fontId="114" fillId="12" borderId="0" xfId="0" applyFont="1" applyFill="1" applyBorder="1" applyAlignment="1" applyProtection="1">
      <alignment horizontal="center" vertical="center"/>
      <protection hidden="1"/>
    </xf>
    <xf numFmtId="0" fontId="68" fillId="32" borderId="0" xfId="3" applyFont="1" applyFill="1" applyBorder="1" applyAlignment="1" applyProtection="1">
      <alignment horizontal="center" vertical="center" textRotation="90"/>
      <protection hidden="1"/>
    </xf>
    <xf numFmtId="0" fontId="0" fillId="25" borderId="0" xfId="0" applyFill="1" applyBorder="1" applyProtection="1">
      <protection hidden="1"/>
    </xf>
    <xf numFmtId="0" fontId="68" fillId="32" borderId="0" xfId="3" applyFont="1" applyFill="1" applyBorder="1" applyAlignment="1" applyProtection="1">
      <alignment horizontal="center" vertical="center" textRotation="90" wrapText="1"/>
      <protection hidden="1"/>
    </xf>
    <xf numFmtId="0" fontId="106" fillId="15" borderId="0" xfId="0" applyFont="1" applyFill="1" applyAlignment="1" applyProtection="1">
      <alignment horizontal="center" vertical="center"/>
      <protection hidden="1"/>
    </xf>
    <xf numFmtId="0" fontId="0" fillId="24" borderId="77" xfId="0" applyFill="1" applyBorder="1" applyProtection="1">
      <protection hidden="1"/>
    </xf>
    <xf numFmtId="0" fontId="0" fillId="24" borderId="0" xfId="0" applyFill="1" applyBorder="1" applyProtection="1">
      <protection hidden="1"/>
    </xf>
    <xf numFmtId="0" fontId="53" fillId="24" borderId="0" xfId="0" applyFont="1" applyFill="1" applyBorder="1" applyAlignment="1" applyProtection="1">
      <alignment horizontal="center" vertical="center"/>
      <protection hidden="1"/>
    </xf>
    <xf numFmtId="0" fontId="66" fillId="22" borderId="79" xfId="3" applyFont="1" applyFill="1" applyBorder="1" applyAlignment="1" applyProtection="1">
      <alignment horizontal="center" vertical="center"/>
    </xf>
    <xf numFmtId="0" fontId="66" fillId="22" borderId="0" xfId="3" applyFont="1" applyFill="1" applyBorder="1" applyAlignment="1" applyProtection="1">
      <alignment horizontal="center" vertical="center"/>
    </xf>
    <xf numFmtId="0" fontId="127" fillId="33" borderId="79" xfId="3" applyFont="1" applyFill="1" applyBorder="1" applyAlignment="1" applyProtection="1">
      <alignment horizontal="center" vertical="center"/>
      <protection locked="0" hidden="1"/>
    </xf>
    <xf numFmtId="0" fontId="127" fillId="33" borderId="0" xfId="3" applyFont="1" applyFill="1" applyBorder="1" applyAlignment="1" applyProtection="1">
      <alignment horizontal="center" vertical="center"/>
      <protection locked="0" hidden="1"/>
    </xf>
    <xf numFmtId="0" fontId="128" fillId="4" borderId="0" xfId="0" applyFont="1" applyFill="1" applyAlignment="1" applyProtection="1">
      <alignment horizontal="center" vertical="center"/>
      <protection hidden="1"/>
    </xf>
    <xf numFmtId="0" fontId="23" fillId="0" borderId="0" xfId="2" applyFont="1" applyFill="1" applyAlignment="1">
      <alignment horizontal="center" vertical="center"/>
    </xf>
    <xf numFmtId="0" fontId="22" fillId="0" borderId="0" xfId="2" applyFont="1" applyFill="1" applyAlignment="1">
      <alignment horizontal="center" vertical="center"/>
    </xf>
    <xf numFmtId="0" fontId="123" fillId="0" borderId="0" xfId="2" applyFont="1" applyFill="1" applyAlignment="1">
      <alignment horizontal="center" vertical="center"/>
    </xf>
    <xf numFmtId="0" fontId="124" fillId="0" borderId="0" xfId="2" applyFont="1" applyFill="1" applyAlignment="1">
      <alignment horizontal="center" vertical="center"/>
    </xf>
    <xf numFmtId="0" fontId="22" fillId="0" borderId="3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horizontal="center" vertical="center" wrapText="1"/>
    </xf>
    <xf numFmtId="0" fontId="125" fillId="0" borderId="10" xfId="3" applyFont="1" applyFill="1" applyBorder="1" applyAlignment="1" applyProtection="1">
      <alignment horizontal="center" vertical="center"/>
    </xf>
    <xf numFmtId="0" fontId="125" fillId="0" borderId="5" xfId="3" applyFont="1" applyFill="1" applyBorder="1" applyAlignment="1" applyProtection="1">
      <alignment horizontal="center" vertical="center"/>
    </xf>
    <xf numFmtId="0" fontId="125" fillId="0" borderId="11" xfId="3" applyFont="1" applyFill="1" applyBorder="1" applyAlignment="1" applyProtection="1">
      <alignment horizontal="center" vertical="center"/>
    </xf>
    <xf numFmtId="0" fontId="125" fillId="0" borderId="12" xfId="3" applyFont="1" applyFill="1" applyBorder="1" applyAlignment="1" applyProtection="1">
      <alignment horizontal="center" vertical="center"/>
    </xf>
    <xf numFmtId="0" fontId="125" fillId="0" borderId="4" xfId="3" applyFont="1" applyFill="1" applyBorder="1" applyAlignment="1" applyProtection="1">
      <alignment horizontal="center" vertical="center"/>
    </xf>
    <xf numFmtId="0" fontId="125" fillId="0" borderId="13" xfId="3" applyFont="1" applyFill="1" applyBorder="1" applyAlignment="1" applyProtection="1">
      <alignment horizontal="center" vertical="center"/>
    </xf>
    <xf numFmtId="2" fontId="30" fillId="0" borderId="0" xfId="2" applyNumberFormat="1" applyFont="1" applyFill="1" applyAlignment="1">
      <alignment horizontal="center" vertical="center"/>
    </xf>
    <xf numFmtId="166" fontId="20" fillId="0" borderId="3" xfId="2" applyNumberFormat="1" applyFont="1" applyFill="1" applyBorder="1" applyAlignment="1">
      <alignment horizontal="center" vertical="center" readingOrder="2"/>
    </xf>
    <xf numFmtId="0" fontId="118" fillId="30" borderId="3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Border="1" applyAlignment="1" applyProtection="1">
      <alignment horizontal="center" vertical="center"/>
      <protection locked="0"/>
    </xf>
    <xf numFmtId="0" fontId="118" fillId="30" borderId="1" xfId="0" applyFont="1" applyFill="1" applyBorder="1" applyAlignment="1" applyProtection="1">
      <alignment horizontal="center" vertical="center"/>
      <protection locked="0"/>
    </xf>
    <xf numFmtId="0" fontId="118" fillId="30" borderId="2" xfId="0" applyFont="1" applyFill="1" applyBorder="1" applyAlignment="1" applyProtection="1">
      <alignment horizontal="center" vertical="center"/>
      <protection locked="0"/>
    </xf>
    <xf numFmtId="0" fontId="8" fillId="30" borderId="0" xfId="0" applyFont="1" applyFill="1" applyBorder="1" applyAlignment="1" applyProtection="1">
      <alignment horizontal="left"/>
      <protection hidden="1"/>
    </xf>
    <xf numFmtId="0" fontId="8" fillId="30" borderId="0" xfId="0" applyFont="1" applyFill="1" applyAlignment="1" applyProtection="1">
      <alignment horizontal="left"/>
      <protection hidden="1"/>
    </xf>
    <xf numFmtId="0" fontId="99" fillId="30" borderId="0" xfId="0" applyFont="1" applyFill="1" applyBorder="1" applyAlignment="1" applyProtection="1">
      <alignment horizontal="right" vertical="center"/>
      <protection locked="0"/>
    </xf>
    <xf numFmtId="164" fontId="102" fillId="30" borderId="0" xfId="0" applyNumberFormat="1" applyFont="1" applyFill="1" applyBorder="1" applyAlignment="1" applyProtection="1">
      <alignment horizontal="center"/>
      <protection hidden="1"/>
    </xf>
    <xf numFmtId="0" fontId="6" fillId="30" borderId="0" xfId="0" applyFont="1" applyFill="1" applyAlignment="1" applyProtection="1">
      <alignment horizontal="center" vertical="center"/>
      <protection locked="0"/>
    </xf>
    <xf numFmtId="0" fontId="7" fillId="29" borderId="1" xfId="0" applyFont="1" applyFill="1" applyBorder="1" applyAlignment="1" applyProtection="1">
      <alignment horizontal="center" vertical="center"/>
      <protection hidden="1"/>
    </xf>
    <xf numFmtId="0" fontId="7" fillId="29" borderId="2" xfId="0" applyFont="1" applyFill="1" applyBorder="1" applyAlignment="1" applyProtection="1">
      <alignment horizontal="center" vertical="center"/>
      <protection hidden="1"/>
    </xf>
    <xf numFmtId="0" fontId="101" fillId="30" borderId="0" xfId="0" applyFont="1" applyFill="1" applyBorder="1" applyAlignment="1" applyProtection="1">
      <alignment horizontal="right"/>
      <protection locked="0"/>
    </xf>
    <xf numFmtId="0" fontId="11" fillId="30" borderId="0" xfId="0" applyFont="1" applyFill="1" applyBorder="1" applyAlignment="1" applyProtection="1">
      <alignment horizontal="right"/>
      <protection locked="0"/>
    </xf>
    <xf numFmtId="0" fontId="100" fillId="30" borderId="0" xfId="0" applyFont="1" applyFill="1" applyAlignment="1" applyProtection="1">
      <alignment horizontal="right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2" fillId="0" borderId="36" xfId="0" applyFont="1" applyFill="1" applyBorder="1" applyAlignment="1" applyProtection="1">
      <alignment horizontal="center" vertical="center"/>
      <protection locked="0"/>
    </xf>
    <xf numFmtId="0" fontId="12" fillId="0" borderId="17" xfId="0" applyFont="1" applyFill="1" applyBorder="1" applyAlignment="1" applyProtection="1">
      <alignment horizontal="center" vertical="center"/>
      <protection locked="0"/>
    </xf>
    <xf numFmtId="0" fontId="16" fillId="29" borderId="3" xfId="0" applyFont="1" applyFill="1" applyBorder="1" applyAlignment="1" applyProtection="1">
      <alignment horizontal="center" vertical="center"/>
      <protection hidden="1"/>
    </xf>
    <xf numFmtId="0" fontId="6" fillId="29" borderId="3" xfId="0" applyFont="1" applyFill="1" applyBorder="1" applyAlignment="1" applyProtection="1">
      <alignment horizontal="center" vertical="center"/>
      <protection hidden="1"/>
    </xf>
    <xf numFmtId="0" fontId="60" fillId="30" borderId="1" xfId="3" applyFont="1" applyFill="1" applyBorder="1" applyAlignment="1" applyProtection="1">
      <alignment horizontal="center"/>
      <protection locked="0"/>
    </xf>
    <xf numFmtId="0" fontId="60" fillId="30" borderId="7" xfId="3" applyFont="1" applyFill="1" applyBorder="1" applyAlignment="1" applyProtection="1">
      <alignment horizontal="center"/>
      <protection locked="0"/>
    </xf>
    <xf numFmtId="0" fontId="60" fillId="30" borderId="2" xfId="3" applyFont="1" applyFill="1" applyBorder="1" applyAlignment="1" applyProtection="1">
      <alignment horizontal="center"/>
      <protection locked="0"/>
    </xf>
    <xf numFmtId="0" fontId="55" fillId="29" borderId="3" xfId="0" applyFont="1" applyFill="1" applyBorder="1" applyAlignment="1" applyProtection="1">
      <alignment horizontal="center" vertical="center"/>
      <protection hidden="1"/>
    </xf>
    <xf numFmtId="0" fontId="13" fillId="30" borderId="0" xfId="0" applyFont="1" applyFill="1" applyBorder="1" applyAlignment="1" applyProtection="1">
      <alignment horizontal="center"/>
      <protection hidden="1"/>
    </xf>
    <xf numFmtId="0" fontId="14" fillId="30" borderId="0" xfId="0" applyFont="1" applyFill="1" applyAlignment="1" applyProtection="1">
      <alignment horizontal="center"/>
      <protection hidden="1"/>
    </xf>
    <xf numFmtId="0" fontId="12" fillId="0" borderId="18" xfId="0" applyFont="1" applyFill="1" applyBorder="1" applyAlignment="1" applyProtection="1">
      <alignment horizontal="center" vertical="center"/>
      <protection locked="0"/>
    </xf>
    <xf numFmtId="0" fontId="2" fillId="30" borderId="0" xfId="0" applyFont="1" applyFill="1" applyBorder="1" applyAlignment="1" applyProtection="1">
      <alignment horizontal="left"/>
      <protection hidden="1"/>
    </xf>
    <xf numFmtId="0" fontId="9" fillId="30" borderId="0" xfId="0" applyFont="1" applyFill="1" applyBorder="1" applyAlignment="1" applyProtection="1">
      <alignment horizontal="right"/>
      <protection hidden="1"/>
    </xf>
    <xf numFmtId="0" fontId="2" fillId="30" borderId="0" xfId="0" applyFont="1" applyFill="1" applyAlignment="1" applyProtection="1">
      <alignment horizontal="left"/>
      <protection hidden="1"/>
    </xf>
    <xf numFmtId="0" fontId="100" fillId="30" borderId="0" xfId="0" applyFont="1" applyFill="1" applyBorder="1" applyAlignment="1" applyProtection="1">
      <alignment horizontal="right"/>
      <protection locked="0"/>
    </xf>
    <xf numFmtId="0" fontId="34" fillId="0" borderId="14" xfId="0" applyFont="1" applyFill="1" applyBorder="1" applyAlignment="1" applyProtection="1">
      <alignment horizontal="center" vertical="center"/>
      <protection locked="0"/>
    </xf>
    <xf numFmtId="0" fontId="34" fillId="0" borderId="16" xfId="0" applyFont="1" applyFill="1" applyBorder="1" applyAlignment="1" applyProtection="1">
      <alignment horizontal="center" vertical="center"/>
      <protection locked="0"/>
    </xf>
    <xf numFmtId="0" fontId="34" fillId="0" borderId="1" xfId="0" applyFont="1" applyFill="1" applyBorder="1" applyAlignment="1" applyProtection="1">
      <alignment horizontal="center" vertical="center"/>
      <protection locked="0"/>
    </xf>
    <xf numFmtId="0" fontId="34" fillId="0" borderId="2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0" fontId="41" fillId="0" borderId="10" xfId="0" applyFont="1" applyFill="1" applyBorder="1" applyAlignment="1" applyProtection="1">
      <alignment horizontal="center"/>
      <protection locked="0"/>
    </xf>
    <xf numFmtId="0" fontId="41" fillId="0" borderId="11" xfId="0" applyFont="1" applyFill="1" applyBorder="1" applyAlignment="1" applyProtection="1">
      <alignment horizontal="center"/>
      <protection locked="0"/>
    </xf>
    <xf numFmtId="0" fontId="41" fillId="0" borderId="12" xfId="0" applyFont="1" applyFill="1" applyBorder="1" applyAlignment="1" applyProtection="1">
      <alignment horizontal="center"/>
      <protection locked="0"/>
    </xf>
    <xf numFmtId="0" fontId="41" fillId="0" borderId="4" xfId="0" applyFont="1" applyFill="1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20" fillId="30" borderId="0" xfId="0" applyFont="1" applyFill="1" applyAlignment="1" applyProtection="1">
      <alignment horizontal="center" vertical="center"/>
      <protection locked="0"/>
    </xf>
    <xf numFmtId="0" fontId="43" fillId="0" borderId="3" xfId="0" applyFont="1" applyFill="1" applyBorder="1" applyAlignment="1" applyProtection="1">
      <alignment horizontal="center" vertical="center" textRotation="90" wrapText="1"/>
      <protection hidden="1"/>
    </xf>
    <xf numFmtId="0" fontId="43" fillId="0" borderId="3" xfId="0" applyFont="1" applyFill="1" applyBorder="1" applyAlignment="1" applyProtection="1">
      <alignment horizontal="center" vertical="center" textRotation="90"/>
      <protection hidden="1"/>
    </xf>
    <xf numFmtId="0" fontId="43" fillId="0" borderId="19" xfId="0" applyFont="1" applyFill="1" applyBorder="1" applyAlignment="1" applyProtection="1">
      <alignment horizontal="center" vertical="center" textRotation="90" wrapText="1"/>
      <protection hidden="1"/>
    </xf>
    <xf numFmtId="0" fontId="43" fillId="0" borderId="22" xfId="0" applyFont="1" applyFill="1" applyBorder="1" applyAlignment="1" applyProtection="1">
      <alignment horizontal="center" vertical="center" textRotation="90" wrapText="1"/>
      <protection hidden="1"/>
    </xf>
    <xf numFmtId="0" fontId="43" fillId="0" borderId="22" xfId="0" applyFont="1" applyFill="1" applyBorder="1" applyAlignment="1" applyProtection="1">
      <alignment horizontal="center" vertical="center" textRotation="90"/>
      <protection hidden="1"/>
    </xf>
    <xf numFmtId="0" fontId="88" fillId="5" borderId="38" xfId="3" applyFont="1" applyFill="1" applyBorder="1" applyAlignment="1" applyProtection="1">
      <alignment horizontal="center" vertical="center"/>
      <protection hidden="1"/>
    </xf>
    <xf numFmtId="0" fontId="88" fillId="5" borderId="39" xfId="3" applyFont="1" applyFill="1" applyBorder="1" applyAlignment="1" applyProtection="1">
      <alignment horizontal="center" vertical="center"/>
      <protection hidden="1"/>
    </xf>
    <xf numFmtId="0" fontId="88" fillId="5" borderId="40" xfId="3" applyFont="1" applyFill="1" applyBorder="1" applyAlignment="1" applyProtection="1">
      <alignment horizontal="center" vertical="center"/>
      <protection hidden="1"/>
    </xf>
    <xf numFmtId="0" fontId="88" fillId="5" borderId="41" xfId="3" applyFont="1" applyFill="1" applyBorder="1" applyAlignment="1" applyProtection="1">
      <alignment horizontal="center" vertical="center"/>
      <protection hidden="1"/>
    </xf>
    <xf numFmtId="0" fontId="88" fillId="5" borderId="0" xfId="3" applyFont="1" applyFill="1" applyBorder="1" applyAlignment="1" applyProtection="1">
      <alignment horizontal="center" vertical="center"/>
      <protection hidden="1"/>
    </xf>
    <xf numFmtId="0" fontId="88" fillId="5" borderId="42" xfId="3" applyFont="1" applyFill="1" applyBorder="1" applyAlignment="1" applyProtection="1">
      <alignment horizontal="center" vertical="center"/>
      <protection hidden="1"/>
    </xf>
    <xf numFmtId="0" fontId="88" fillId="5" borderId="43" xfId="3" applyFont="1" applyFill="1" applyBorder="1" applyAlignment="1" applyProtection="1">
      <alignment horizontal="center" vertical="center"/>
      <protection hidden="1"/>
    </xf>
    <xf numFmtId="0" fontId="88" fillId="5" borderId="44" xfId="3" applyFont="1" applyFill="1" applyBorder="1" applyAlignment="1" applyProtection="1">
      <alignment horizontal="center" vertical="center"/>
      <protection hidden="1"/>
    </xf>
    <xf numFmtId="0" fontId="88" fillId="5" borderId="45" xfId="3" applyFont="1" applyFill="1" applyBorder="1" applyAlignment="1" applyProtection="1">
      <alignment horizontal="center" vertical="center"/>
      <protection hidden="1"/>
    </xf>
    <xf numFmtId="0" fontId="7" fillId="30" borderId="84" xfId="0" applyFont="1" applyFill="1" applyBorder="1" applyAlignment="1" applyProtection="1">
      <alignment horizontal="center" vertical="center" wrapText="1"/>
      <protection hidden="1"/>
    </xf>
    <xf numFmtId="0" fontId="7" fillId="30" borderId="85" xfId="0" applyFont="1" applyFill="1" applyBorder="1" applyAlignment="1" applyProtection="1">
      <alignment horizontal="center" vertical="center"/>
      <protection hidden="1"/>
    </xf>
    <xf numFmtId="0" fontId="7" fillId="30" borderId="86" xfId="0" applyFont="1" applyFill="1" applyBorder="1" applyAlignment="1" applyProtection="1">
      <alignment horizontal="center" vertical="center"/>
      <protection hidden="1"/>
    </xf>
    <xf numFmtId="0" fontId="7" fillId="30" borderId="87" xfId="0" applyFont="1" applyFill="1" applyBorder="1" applyAlignment="1" applyProtection="1">
      <alignment horizontal="center" vertical="center"/>
      <protection hidden="1"/>
    </xf>
    <xf numFmtId="0" fontId="7" fillId="30" borderId="88" xfId="0" applyFont="1" applyFill="1" applyBorder="1" applyAlignment="1" applyProtection="1">
      <alignment horizontal="center" vertical="center"/>
      <protection hidden="1"/>
    </xf>
    <xf numFmtId="0" fontId="7" fillId="30" borderId="89" xfId="0" applyFont="1" applyFill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center" vertical="center"/>
      <protection hidden="1"/>
    </xf>
    <xf numFmtId="0" fontId="49" fillId="0" borderId="54" xfId="0" applyFont="1" applyBorder="1" applyAlignment="1" applyProtection="1">
      <alignment horizontal="center" vertical="center"/>
      <protection hidden="1"/>
    </xf>
    <xf numFmtId="0" fontId="49" fillId="0" borderId="55" xfId="0" applyFont="1" applyBorder="1" applyAlignment="1" applyProtection="1">
      <alignment horizontal="center" vertical="center"/>
      <protection hidden="1"/>
    </xf>
    <xf numFmtId="0" fontId="14" fillId="0" borderId="51" xfId="0" applyFont="1" applyBorder="1" applyAlignment="1" applyProtection="1">
      <alignment horizontal="center" vertical="center"/>
      <protection hidden="1"/>
    </xf>
    <xf numFmtId="0" fontId="14" fillId="0" borderId="50" xfId="0" applyFont="1" applyBorder="1" applyAlignment="1" applyProtection="1">
      <alignment horizontal="center" vertical="center"/>
      <protection hidden="1"/>
    </xf>
    <xf numFmtId="0" fontId="85" fillId="5" borderId="46" xfId="0" applyFont="1" applyFill="1" applyBorder="1" applyAlignment="1" applyProtection="1">
      <alignment horizontal="right" vertical="center"/>
      <protection hidden="1"/>
    </xf>
    <xf numFmtId="0" fontId="85" fillId="5" borderId="47" xfId="0" applyFont="1" applyFill="1" applyBorder="1" applyAlignment="1" applyProtection="1">
      <alignment horizontal="right" vertical="center"/>
      <protection hidden="1"/>
    </xf>
    <xf numFmtId="0" fontId="85" fillId="4" borderId="48" xfId="0" applyFont="1" applyFill="1" applyBorder="1" applyAlignment="1" applyProtection="1">
      <alignment horizontal="left" vertical="center"/>
      <protection hidden="1"/>
    </xf>
    <xf numFmtId="0" fontId="85" fillId="4" borderId="47" xfId="0" applyFont="1" applyFill="1" applyBorder="1" applyAlignment="1" applyProtection="1">
      <alignment horizontal="left" vertical="center"/>
      <protection hidden="1"/>
    </xf>
    <xf numFmtId="0" fontId="85" fillId="4" borderId="49" xfId="0" applyFont="1" applyFill="1" applyBorder="1" applyAlignment="1" applyProtection="1">
      <alignment horizontal="left" vertical="center"/>
      <protection hidden="1"/>
    </xf>
    <xf numFmtId="0" fontId="62" fillId="5" borderId="33" xfId="0" applyFont="1" applyFill="1" applyBorder="1" applyAlignment="1" applyProtection="1">
      <alignment horizontal="center" vertical="center"/>
      <protection hidden="1"/>
    </xf>
    <xf numFmtId="0" fontId="62" fillId="5" borderId="35" xfId="0" applyFont="1" applyFill="1" applyBorder="1" applyAlignment="1" applyProtection="1">
      <alignment horizontal="center" vertical="center"/>
      <protection hidden="1"/>
    </xf>
    <xf numFmtId="0" fontId="87" fillId="5" borderId="23" xfId="0" applyFont="1" applyFill="1" applyBorder="1" applyAlignment="1" applyProtection="1">
      <alignment horizontal="center" vertical="center"/>
      <protection hidden="1"/>
    </xf>
    <xf numFmtId="0" fontId="87" fillId="5" borderId="26" xfId="0" applyFont="1" applyFill="1" applyBorder="1" applyAlignment="1" applyProtection="1">
      <alignment horizontal="center" vertical="center"/>
      <protection hidden="1"/>
    </xf>
    <xf numFmtId="2" fontId="62" fillId="5" borderId="24" xfId="0" applyNumberFormat="1" applyFont="1" applyFill="1" applyBorder="1" applyAlignment="1" applyProtection="1">
      <alignment horizontal="left" vertical="center"/>
      <protection hidden="1"/>
    </xf>
    <xf numFmtId="2" fontId="62" fillId="5" borderId="25" xfId="0" applyNumberFormat="1" applyFont="1" applyFill="1" applyBorder="1" applyAlignment="1" applyProtection="1">
      <alignment horizontal="left" vertical="center"/>
      <protection hidden="1"/>
    </xf>
    <xf numFmtId="2" fontId="62" fillId="5" borderId="27" xfId="0" applyNumberFormat="1" applyFont="1" applyFill="1" applyBorder="1" applyAlignment="1" applyProtection="1">
      <alignment horizontal="left" vertical="center"/>
      <protection hidden="1"/>
    </xf>
    <xf numFmtId="2" fontId="62" fillId="5" borderId="28" xfId="0" applyNumberFormat="1" applyFont="1" applyFill="1" applyBorder="1" applyAlignment="1" applyProtection="1">
      <alignment horizontal="left" vertical="center"/>
      <protection hidden="1"/>
    </xf>
    <xf numFmtId="0" fontId="86" fillId="5" borderId="23" xfId="0" applyFont="1" applyFill="1" applyBorder="1" applyAlignment="1" applyProtection="1">
      <alignment horizontal="center" vertical="center"/>
      <protection hidden="1"/>
    </xf>
    <xf numFmtId="173" fontId="1" fillId="9" borderId="0" xfId="14" applyNumberFormat="1" applyFont="1" applyFill="1" applyAlignment="1" applyProtection="1">
      <alignment horizontal="left" readingOrder="2"/>
      <protection hidden="1"/>
    </xf>
    <xf numFmtId="0" fontId="1" fillId="6" borderId="0" xfId="14" applyFont="1" applyFill="1" applyAlignment="1" applyProtection="1">
      <alignment horizontal="center" readingOrder="2"/>
      <protection hidden="1"/>
    </xf>
    <xf numFmtId="0" fontId="75" fillId="6" borderId="0" xfId="16" applyFont="1" applyAlignment="1" applyProtection="1">
      <alignment horizontal="right" readingOrder="2"/>
      <protection hidden="1"/>
    </xf>
    <xf numFmtId="1" fontId="73" fillId="7" borderId="0" xfId="15" applyFont="1" applyFill="1" applyAlignment="1" applyProtection="1">
      <alignment horizontal="right" vertical="center" readingOrder="2"/>
      <protection hidden="1"/>
    </xf>
    <xf numFmtId="1" fontId="73" fillId="7" borderId="0" xfId="15" applyFont="1" applyFill="1" applyAlignment="1" applyProtection="1">
      <alignment horizontal="center" vertical="top" readingOrder="2"/>
      <protection hidden="1"/>
    </xf>
    <xf numFmtId="0" fontId="83" fillId="4" borderId="0" xfId="3" applyFont="1" applyFill="1" applyAlignment="1" applyProtection="1">
      <alignment horizontal="center" vertical="center" readingOrder="2"/>
      <protection hidden="1"/>
    </xf>
    <xf numFmtId="1" fontId="50" fillId="7" borderId="0" xfId="15" applyFont="1" applyFill="1" applyAlignment="1" applyProtection="1">
      <alignment horizontal="left" vertical="top" readingOrder="2"/>
      <protection hidden="1"/>
    </xf>
    <xf numFmtId="1" fontId="44" fillId="23" borderId="6" xfId="0" applyNumberFormat="1" applyFont="1" applyFill="1" applyBorder="1" applyAlignment="1" applyProtection="1">
      <alignment horizontal="center" vertical="center"/>
      <protection hidden="1"/>
    </xf>
    <xf numFmtId="0" fontId="44" fillId="23" borderId="6" xfId="0" applyNumberFormat="1" applyFont="1" applyFill="1" applyBorder="1" applyAlignment="1" applyProtection="1">
      <alignment horizontal="center" vertical="center"/>
      <protection hidden="1"/>
    </xf>
    <xf numFmtId="172" fontId="20" fillId="23" borderId="3" xfId="0" applyNumberFormat="1" applyFont="1" applyFill="1" applyBorder="1" applyAlignment="1" applyProtection="1">
      <alignment horizontal="center" vertical="center"/>
      <protection hidden="1"/>
    </xf>
    <xf numFmtId="1" fontId="7" fillId="23" borderId="15" xfId="0" applyNumberFormat="1" applyFont="1" applyFill="1" applyBorder="1" applyAlignment="1" applyProtection="1">
      <alignment horizontal="center" vertical="center"/>
      <protection hidden="1"/>
    </xf>
    <xf numFmtId="0" fontId="7" fillId="23" borderId="15" xfId="0" applyFont="1" applyFill="1" applyBorder="1" applyAlignment="1" applyProtection="1">
      <alignment horizontal="center" vertical="center"/>
      <protection hidden="1"/>
    </xf>
    <xf numFmtId="0" fontId="7" fillId="23" borderId="6" xfId="0" applyFont="1" applyFill="1" applyBorder="1" applyAlignment="1" applyProtection="1">
      <alignment horizontal="center" vertical="center"/>
      <protection hidden="1"/>
    </xf>
    <xf numFmtId="0" fontId="90" fillId="21" borderId="10" xfId="0" applyFont="1" applyFill="1" applyBorder="1" applyAlignment="1" applyProtection="1">
      <alignment horizontal="center" vertical="center"/>
      <protection hidden="1"/>
    </xf>
    <xf numFmtId="0" fontId="90" fillId="21" borderId="5" xfId="0" applyFont="1" applyFill="1" applyBorder="1" applyAlignment="1" applyProtection="1">
      <alignment horizontal="center" vertical="center"/>
      <protection hidden="1"/>
    </xf>
    <xf numFmtId="0" fontId="90" fillId="21" borderId="11" xfId="0" applyFont="1" applyFill="1" applyBorder="1" applyAlignment="1" applyProtection="1">
      <alignment horizontal="center" vertical="center"/>
      <protection hidden="1"/>
    </xf>
    <xf numFmtId="0" fontId="90" fillId="21" borderId="12" xfId="0" applyFont="1" applyFill="1" applyBorder="1" applyAlignment="1" applyProtection="1">
      <alignment horizontal="center" vertical="center"/>
      <protection hidden="1"/>
    </xf>
    <xf numFmtId="0" fontId="90" fillId="21" borderId="4" xfId="0" applyFont="1" applyFill="1" applyBorder="1" applyAlignment="1" applyProtection="1">
      <alignment horizontal="center" vertical="center"/>
      <protection hidden="1"/>
    </xf>
    <xf numFmtId="0" fontId="90" fillId="21" borderId="13" xfId="0" applyFont="1" applyFill="1" applyBorder="1" applyAlignment="1" applyProtection="1">
      <alignment horizontal="center" vertical="center"/>
      <protection hidden="1"/>
    </xf>
    <xf numFmtId="0" fontId="105" fillId="20" borderId="10" xfId="3" applyFont="1" applyFill="1" applyBorder="1" applyAlignment="1" applyProtection="1">
      <alignment horizontal="center" vertical="center"/>
      <protection hidden="1"/>
    </xf>
    <xf numFmtId="0" fontId="105" fillId="20" borderId="11" xfId="3" applyFont="1" applyFill="1" applyBorder="1" applyAlignment="1" applyProtection="1">
      <alignment horizontal="center" vertical="center"/>
      <protection hidden="1"/>
    </xf>
    <xf numFmtId="0" fontId="105" fillId="20" borderId="12" xfId="3" applyFont="1" applyFill="1" applyBorder="1" applyAlignment="1" applyProtection="1">
      <alignment horizontal="center" vertical="center"/>
      <protection hidden="1"/>
    </xf>
    <xf numFmtId="0" fontId="105" fillId="20" borderId="13" xfId="3" applyFont="1" applyFill="1" applyBorder="1" applyAlignment="1" applyProtection="1">
      <alignment horizontal="center" vertical="center"/>
      <protection hidden="1"/>
    </xf>
    <xf numFmtId="0" fontId="91" fillId="17" borderId="56" xfId="0" applyFont="1" applyFill="1" applyBorder="1" applyAlignment="1" applyProtection="1">
      <alignment horizontal="center" vertical="center"/>
      <protection hidden="1"/>
    </xf>
    <xf numFmtId="0" fontId="91" fillId="17" borderId="57" xfId="0" applyFont="1" applyFill="1" applyBorder="1" applyAlignment="1" applyProtection="1">
      <alignment horizontal="center" vertical="center"/>
      <protection hidden="1"/>
    </xf>
    <xf numFmtId="0" fontId="91" fillId="17" borderId="32" xfId="0" applyFont="1" applyFill="1" applyBorder="1" applyAlignment="1" applyProtection="1">
      <alignment horizontal="center" vertical="center"/>
      <protection hidden="1"/>
    </xf>
    <xf numFmtId="0" fontId="91" fillId="17" borderId="58" xfId="0" applyFont="1" applyFill="1" applyBorder="1" applyAlignment="1" applyProtection="1">
      <alignment horizontal="center" vertical="center"/>
      <protection hidden="1"/>
    </xf>
    <xf numFmtId="0" fontId="91" fillId="17" borderId="59" xfId="0" applyFont="1" applyFill="1" applyBorder="1" applyAlignment="1" applyProtection="1">
      <alignment horizontal="center" vertical="center"/>
      <protection hidden="1"/>
    </xf>
    <xf numFmtId="0" fontId="91" fillId="17" borderId="60" xfId="0" applyFont="1" applyFill="1" applyBorder="1" applyAlignment="1" applyProtection="1">
      <alignment horizontal="center" vertical="center"/>
      <protection hidden="1"/>
    </xf>
    <xf numFmtId="0" fontId="91" fillId="18" borderId="56" xfId="0" applyFont="1" applyFill="1" applyBorder="1" applyAlignment="1" applyProtection="1">
      <alignment horizontal="center" vertical="center"/>
      <protection hidden="1"/>
    </xf>
    <xf numFmtId="0" fontId="91" fillId="18" borderId="57" xfId="0" applyFont="1" applyFill="1" applyBorder="1" applyAlignment="1" applyProtection="1">
      <alignment horizontal="center" vertical="center"/>
      <protection hidden="1"/>
    </xf>
    <xf numFmtId="0" fontId="91" fillId="18" borderId="32" xfId="0" applyFont="1" applyFill="1" applyBorder="1" applyAlignment="1" applyProtection="1">
      <alignment horizontal="center" vertical="center"/>
      <protection hidden="1"/>
    </xf>
    <xf numFmtId="0" fontId="91" fillId="18" borderId="58" xfId="0" applyFont="1" applyFill="1" applyBorder="1" applyAlignment="1" applyProtection="1">
      <alignment horizontal="center" vertical="center"/>
      <protection hidden="1"/>
    </xf>
    <xf numFmtId="0" fontId="91" fillId="18" borderId="59" xfId="0" applyFont="1" applyFill="1" applyBorder="1" applyAlignment="1" applyProtection="1">
      <alignment horizontal="center" vertical="center"/>
      <protection hidden="1"/>
    </xf>
    <xf numFmtId="0" fontId="91" fillId="18" borderId="60" xfId="0" applyFont="1" applyFill="1" applyBorder="1" applyAlignment="1" applyProtection="1">
      <alignment horizontal="center" vertical="center"/>
      <protection hidden="1"/>
    </xf>
    <xf numFmtId="0" fontId="92" fillId="10" borderId="61" xfId="0" applyFont="1" applyFill="1" applyBorder="1" applyAlignment="1" applyProtection="1">
      <alignment horizontal="center" vertical="center" textRotation="90"/>
      <protection hidden="1"/>
    </xf>
    <xf numFmtId="0" fontId="92" fillId="10" borderId="62" xfId="0" applyFont="1" applyFill="1" applyBorder="1" applyAlignment="1" applyProtection="1">
      <alignment horizontal="center" vertical="center" textRotation="90"/>
      <protection hidden="1"/>
    </xf>
    <xf numFmtId="0" fontId="92" fillId="10" borderId="63" xfId="0" applyFont="1" applyFill="1" applyBorder="1" applyAlignment="1" applyProtection="1">
      <alignment horizontal="center" vertical="center" textRotation="90"/>
      <protection hidden="1"/>
    </xf>
    <xf numFmtId="0" fontId="97" fillId="16" borderId="10" xfId="3" applyFont="1" applyFill="1" applyBorder="1" applyAlignment="1" applyProtection="1">
      <alignment horizontal="center" vertical="center"/>
      <protection hidden="1"/>
    </xf>
    <xf numFmtId="0" fontId="97" fillId="16" borderId="5" xfId="3" applyFont="1" applyFill="1" applyBorder="1" applyAlignment="1" applyProtection="1">
      <alignment horizontal="center" vertical="center"/>
      <protection hidden="1"/>
    </xf>
    <xf numFmtId="0" fontId="97" fillId="16" borderId="11" xfId="3" applyFont="1" applyFill="1" applyBorder="1" applyAlignment="1" applyProtection="1">
      <alignment horizontal="center" vertical="center"/>
      <protection hidden="1"/>
    </xf>
    <xf numFmtId="0" fontId="97" fillId="16" borderId="20" xfId="3" applyFont="1" applyFill="1" applyBorder="1" applyAlignment="1" applyProtection="1">
      <alignment horizontal="center" vertical="center"/>
      <protection hidden="1"/>
    </xf>
    <xf numFmtId="0" fontId="97" fillId="16" borderId="0" xfId="3" applyFont="1" applyFill="1" applyBorder="1" applyAlignment="1" applyProtection="1">
      <alignment horizontal="center" vertical="center"/>
      <protection hidden="1"/>
    </xf>
    <xf numFmtId="0" fontId="97" fillId="16" borderId="21" xfId="3" applyFont="1" applyFill="1" applyBorder="1" applyAlignment="1" applyProtection="1">
      <alignment horizontal="center" vertical="center"/>
      <protection hidden="1"/>
    </xf>
    <xf numFmtId="0" fontId="97" fillId="16" borderId="12" xfId="3" applyFont="1" applyFill="1" applyBorder="1" applyAlignment="1" applyProtection="1">
      <alignment horizontal="center" vertical="center"/>
      <protection hidden="1"/>
    </xf>
    <xf numFmtId="0" fontId="97" fillId="16" borderId="4" xfId="3" applyFont="1" applyFill="1" applyBorder="1" applyAlignment="1" applyProtection="1">
      <alignment horizontal="center" vertical="center"/>
      <protection hidden="1"/>
    </xf>
    <xf numFmtId="0" fontId="97" fillId="16" borderId="13" xfId="3" applyFont="1" applyFill="1" applyBorder="1" applyAlignment="1" applyProtection="1">
      <alignment horizontal="center" vertical="center"/>
      <protection hidden="1"/>
    </xf>
    <xf numFmtId="2" fontId="25" fillId="0" borderId="75" xfId="0" applyNumberFormat="1" applyFont="1" applyBorder="1" applyAlignment="1" applyProtection="1">
      <alignment horizontal="center" vertical="center"/>
      <protection hidden="1"/>
    </xf>
    <xf numFmtId="2" fontId="25" fillId="0" borderId="74" xfId="0" applyNumberFormat="1" applyFont="1" applyBorder="1" applyAlignment="1" applyProtection="1">
      <alignment horizontal="center" vertical="center"/>
      <protection hidden="1"/>
    </xf>
    <xf numFmtId="0" fontId="93" fillId="0" borderId="0" xfId="0" applyFont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left"/>
      <protection hidden="1"/>
    </xf>
    <xf numFmtId="0" fontId="46" fillId="0" borderId="65" xfId="0" applyFont="1" applyBorder="1" applyAlignment="1" applyProtection="1">
      <alignment horizontal="center" vertical="center" wrapText="1"/>
      <protection hidden="1"/>
    </xf>
    <xf numFmtId="0" fontId="46" fillId="0" borderId="65" xfId="0" applyFont="1" applyBorder="1" applyAlignment="1" applyProtection="1">
      <alignment horizontal="center" vertical="center"/>
      <protection hidden="1"/>
    </xf>
    <xf numFmtId="0" fontId="20" fillId="0" borderId="69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0" borderId="70" xfId="0" applyFont="1" applyBorder="1" applyAlignment="1" applyProtection="1">
      <alignment horizontal="center" vertical="center"/>
      <protection hidden="1"/>
    </xf>
    <xf numFmtId="0" fontId="20" fillId="0" borderId="69" xfId="0" applyFont="1" applyFill="1" applyBorder="1" applyAlignment="1" applyProtection="1">
      <alignment horizontal="center" vertical="center" wrapText="1"/>
      <protection hidden="1"/>
    </xf>
    <xf numFmtId="0" fontId="20" fillId="0" borderId="69" xfId="0" applyFont="1" applyFill="1" applyBorder="1" applyAlignment="1" applyProtection="1">
      <alignment horizontal="center" vertical="center"/>
      <protection hidden="1"/>
    </xf>
    <xf numFmtId="0" fontId="20" fillId="0" borderId="90" xfId="0" applyFont="1" applyBorder="1" applyAlignment="1" applyProtection="1">
      <alignment horizontal="center" vertical="center"/>
      <protection hidden="1"/>
    </xf>
    <xf numFmtId="0" fontId="20" fillId="0" borderId="91" xfId="0" applyFont="1" applyBorder="1" applyAlignment="1" applyProtection="1">
      <alignment horizontal="center" vertical="center"/>
      <protection hidden="1"/>
    </xf>
    <xf numFmtId="0" fontId="98" fillId="4" borderId="14" xfId="3" applyFont="1" applyFill="1" applyBorder="1" applyAlignment="1" applyProtection="1">
      <alignment horizontal="center" vertical="center"/>
      <protection hidden="1"/>
    </xf>
    <xf numFmtId="0" fontId="98" fillId="4" borderId="16" xfId="3" applyFont="1" applyFill="1" applyBorder="1" applyAlignment="1" applyProtection="1">
      <alignment horizontal="center" vertical="center"/>
      <protection hidden="1"/>
    </xf>
    <xf numFmtId="0" fontId="98" fillId="4" borderId="9" xfId="3" applyFont="1" applyFill="1" applyBorder="1" applyAlignment="1" applyProtection="1">
      <alignment horizontal="center" vertical="center"/>
      <protection hidden="1"/>
    </xf>
    <xf numFmtId="0" fontId="98" fillId="4" borderId="8" xfId="3" applyFont="1" applyFill="1" applyBorder="1" applyAlignment="1" applyProtection="1">
      <alignment horizontal="center" vertical="center"/>
      <protection hidden="1"/>
    </xf>
    <xf numFmtId="0" fontId="25" fillId="0" borderId="71" xfId="0" applyFont="1" applyBorder="1" applyAlignment="1" applyProtection="1">
      <alignment horizontal="center" vertical="center"/>
      <protection hidden="1"/>
    </xf>
    <xf numFmtId="0" fontId="25" fillId="0" borderId="73" xfId="0" applyFont="1" applyBorder="1" applyAlignment="1" applyProtection="1">
      <alignment horizontal="center" vertical="center"/>
      <protection hidden="1"/>
    </xf>
    <xf numFmtId="0" fontId="20" fillId="0" borderId="71" xfId="0" applyFont="1" applyBorder="1" applyAlignment="1" applyProtection="1">
      <alignment horizontal="center" vertical="center"/>
      <protection hidden="1"/>
    </xf>
    <xf numFmtId="0" fontId="20" fillId="0" borderId="72" xfId="0" applyFont="1" applyBorder="1" applyAlignment="1" applyProtection="1">
      <alignment horizontal="center" vertical="center"/>
      <protection hidden="1"/>
    </xf>
    <xf numFmtId="0" fontId="20" fillId="0" borderId="73" xfId="0" applyFont="1" applyBorder="1" applyAlignment="1" applyProtection="1">
      <alignment horizontal="center" vertical="center"/>
      <protection hidden="1"/>
    </xf>
    <xf numFmtId="0" fontId="49" fillId="0" borderId="67" xfId="0" applyFont="1" applyBorder="1" applyAlignment="1" applyProtection="1">
      <alignment horizontal="center" vertical="center"/>
      <protection hidden="1"/>
    </xf>
    <xf numFmtId="0" fontId="49" fillId="0" borderId="68" xfId="0" applyFont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 vertical="center"/>
      <protection hidden="1"/>
    </xf>
    <xf numFmtId="0" fontId="49" fillId="0" borderId="70" xfId="0" applyFont="1" applyBorder="1" applyAlignment="1" applyProtection="1">
      <alignment horizontal="center" vertical="center"/>
      <protection hidden="1"/>
    </xf>
    <xf numFmtId="10" fontId="87" fillId="4" borderId="90" xfId="0" applyNumberFormat="1" applyFont="1" applyFill="1" applyBorder="1" applyAlignment="1" applyProtection="1">
      <alignment horizontal="center"/>
      <protection hidden="1"/>
    </xf>
    <xf numFmtId="10" fontId="87" fillId="4" borderId="92" xfId="0" applyNumberFormat="1" applyFont="1" applyFill="1" applyBorder="1" applyAlignment="1" applyProtection="1">
      <alignment horizontal="center"/>
      <protection hidden="1"/>
    </xf>
    <xf numFmtId="10" fontId="87" fillId="4" borderId="91" xfId="0" applyNumberFormat="1" applyFont="1" applyFill="1" applyBorder="1" applyAlignment="1" applyProtection="1">
      <alignment horizontal="center"/>
      <protection hidden="1"/>
    </xf>
    <xf numFmtId="0" fontId="20" fillId="0" borderId="66" xfId="0" applyFont="1" applyBorder="1" applyAlignment="1" applyProtection="1">
      <alignment horizontal="center" vertical="center"/>
      <protection hidden="1"/>
    </xf>
    <xf numFmtId="0" fontId="20" fillId="0" borderId="67" xfId="0" applyFont="1" applyBorder="1" applyAlignment="1" applyProtection="1">
      <alignment horizontal="center" vertical="center"/>
      <protection hidden="1"/>
    </xf>
    <xf numFmtId="0" fontId="20" fillId="0" borderId="68" xfId="0" applyFont="1" applyBorder="1" applyAlignment="1" applyProtection="1">
      <alignment horizontal="center" vertical="center"/>
      <protection hidden="1"/>
    </xf>
    <xf numFmtId="0" fontId="120" fillId="23" borderId="0" xfId="3" applyFont="1" applyFill="1" applyAlignment="1" applyProtection="1">
      <alignment horizontal="center" vertical="center"/>
      <protection hidden="1"/>
    </xf>
    <xf numFmtId="0" fontId="52" fillId="0" borderId="7" xfId="2" applyFont="1" applyBorder="1" applyAlignment="1" applyProtection="1">
      <alignment horizontal="left" vertical="center"/>
      <protection hidden="1"/>
    </xf>
    <xf numFmtId="0" fontId="43" fillId="0" borderId="0" xfId="2" applyFont="1" applyBorder="1" applyAlignment="1" applyProtection="1">
      <alignment horizontal="right" vertical="center"/>
      <protection hidden="1"/>
    </xf>
    <xf numFmtId="0" fontId="62" fillId="0" borderId="6" xfId="2" applyFont="1" applyBorder="1" applyAlignment="1" applyProtection="1">
      <alignment horizontal="center" vertical="center"/>
      <protection hidden="1"/>
    </xf>
    <xf numFmtId="0" fontId="46" fillId="0" borderId="0" xfId="2" applyNumberFormat="1" applyFont="1" applyBorder="1" applyAlignment="1" applyProtection="1">
      <alignment horizontal="right"/>
      <protection hidden="1"/>
    </xf>
    <xf numFmtId="0" fontId="52" fillId="0" borderId="0" xfId="2" applyFont="1" applyBorder="1" applyAlignment="1" applyProtection="1">
      <alignment horizontal="center" vertical="center"/>
      <protection hidden="1"/>
    </xf>
    <xf numFmtId="0" fontId="63" fillId="0" borderId="1" xfId="2" applyNumberFormat="1" applyFont="1" applyBorder="1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0" fontId="63" fillId="0" borderId="1" xfId="2" applyNumberFormat="1" applyFont="1" applyBorder="1" applyAlignment="1" applyProtection="1">
      <alignment horizontal="center" vertical="center" readingOrder="2"/>
      <protection hidden="1"/>
    </xf>
    <xf numFmtId="0" fontId="0" fillId="0" borderId="2" xfId="0" applyBorder="1" applyAlignment="1" applyProtection="1">
      <alignment readingOrder="2"/>
      <protection hidden="1"/>
    </xf>
    <xf numFmtId="0" fontId="0" fillId="0" borderId="2" xfId="0" applyBorder="1"/>
    <xf numFmtId="0" fontId="117" fillId="23" borderId="10" xfId="3" applyFont="1" applyFill="1" applyBorder="1" applyAlignment="1" applyProtection="1">
      <alignment horizontal="center" vertical="center"/>
      <protection hidden="1"/>
    </xf>
    <xf numFmtId="0" fontId="117" fillId="23" borderId="5" xfId="3" applyFont="1" applyFill="1" applyBorder="1" applyAlignment="1" applyProtection="1">
      <alignment horizontal="center" vertical="center"/>
      <protection hidden="1"/>
    </xf>
    <xf numFmtId="0" fontId="117" fillId="23" borderId="11" xfId="3" applyFont="1" applyFill="1" applyBorder="1" applyAlignment="1" applyProtection="1">
      <alignment horizontal="center" vertical="center"/>
      <protection hidden="1"/>
    </xf>
    <xf numFmtId="0" fontId="117" fillId="23" borderId="20" xfId="3" applyFont="1" applyFill="1" applyBorder="1" applyAlignment="1" applyProtection="1">
      <alignment horizontal="center" vertical="center"/>
      <protection hidden="1"/>
    </xf>
    <xf numFmtId="0" fontId="117" fillId="23" borderId="0" xfId="3" applyFont="1" applyFill="1" applyBorder="1" applyAlignment="1" applyProtection="1">
      <alignment horizontal="center" vertical="center"/>
      <protection hidden="1"/>
    </xf>
    <xf numFmtId="0" fontId="117" fillId="23" borderId="21" xfId="3" applyFont="1" applyFill="1" applyBorder="1" applyAlignment="1" applyProtection="1">
      <alignment horizontal="center" vertical="center"/>
      <protection hidden="1"/>
    </xf>
    <xf numFmtId="0" fontId="117" fillId="23" borderId="12" xfId="3" applyFont="1" applyFill="1" applyBorder="1" applyAlignment="1" applyProtection="1">
      <alignment horizontal="center" vertical="center"/>
      <protection hidden="1"/>
    </xf>
    <xf numFmtId="0" fontId="117" fillId="23" borderId="4" xfId="3" applyFont="1" applyFill="1" applyBorder="1" applyAlignment="1" applyProtection="1">
      <alignment horizontal="center" vertical="center"/>
      <protection hidden="1"/>
    </xf>
    <xf numFmtId="0" fontId="117" fillId="23" borderId="13" xfId="3" applyFont="1" applyFill="1" applyBorder="1" applyAlignment="1" applyProtection="1">
      <alignment horizontal="center" vertical="center"/>
      <protection hidden="1"/>
    </xf>
    <xf numFmtId="0" fontId="63" fillId="0" borderId="2" xfId="2" applyNumberFormat="1" applyFont="1" applyBorder="1" applyAlignment="1" applyProtection="1">
      <alignment horizontal="center" vertical="center"/>
      <protection hidden="1"/>
    </xf>
    <xf numFmtId="0" fontId="43" fillId="0" borderId="0" xfId="2" applyFont="1" applyBorder="1" applyAlignment="1" applyProtection="1">
      <alignment horizontal="center" vertical="center"/>
      <protection hidden="1"/>
    </xf>
    <xf numFmtId="0" fontId="57" fillId="0" borderId="0" xfId="2" applyFont="1" applyBorder="1" applyAlignment="1" applyProtection="1">
      <alignment horizontal="left"/>
      <protection hidden="1"/>
    </xf>
    <xf numFmtId="0" fontId="46" fillId="0" borderId="0" xfId="2" applyFont="1" applyBorder="1" applyAlignment="1" applyProtection="1">
      <alignment horizontal="right" vertical="center"/>
      <protection hidden="1"/>
    </xf>
    <xf numFmtId="0" fontId="20" fillId="0" borderId="1" xfId="2" applyFont="1" applyFill="1" applyBorder="1" applyAlignment="1" applyProtection="1">
      <alignment horizontal="center" vertical="center"/>
      <protection hidden="1"/>
    </xf>
    <xf numFmtId="0" fontId="56" fillId="0" borderId="1" xfId="2" applyFont="1" applyFill="1" applyBorder="1" applyAlignment="1" applyProtection="1">
      <alignment horizontal="center" vertical="center"/>
      <protection hidden="1"/>
    </xf>
    <xf numFmtId="0" fontId="135" fillId="0" borderId="2" xfId="0" applyFont="1" applyBorder="1"/>
    <xf numFmtId="0" fontId="135" fillId="0" borderId="2" xfId="0" applyFont="1" applyBorder="1" applyProtection="1">
      <protection hidden="1"/>
    </xf>
    <xf numFmtId="0" fontId="135" fillId="0" borderId="2" xfId="0" applyFont="1" applyBorder="1" applyAlignment="1" applyProtection="1">
      <alignment readingOrder="2"/>
      <protection hidden="1"/>
    </xf>
    <xf numFmtId="0" fontId="14" fillId="0" borderId="0" xfId="2" applyFont="1" applyAlignment="1" applyProtection="1">
      <alignment horizontal="center" vertical="center"/>
      <protection hidden="1"/>
    </xf>
    <xf numFmtId="0" fontId="14" fillId="0" borderId="0" xfId="2" applyFont="1" applyBorder="1" applyAlignment="1" applyProtection="1">
      <alignment horizontal="center"/>
      <protection hidden="1"/>
    </xf>
    <xf numFmtId="0" fontId="63" fillId="0" borderId="15" xfId="2" applyNumberFormat="1" applyFont="1" applyBorder="1" applyAlignment="1" applyProtection="1">
      <alignment horizontal="center" vertical="center"/>
      <protection hidden="1"/>
    </xf>
    <xf numFmtId="0" fontId="0" fillId="0" borderId="15" xfId="0" applyBorder="1" applyProtection="1">
      <protection hidden="1"/>
    </xf>
    <xf numFmtId="0" fontId="0" fillId="0" borderId="15" xfId="0" applyBorder="1"/>
    <xf numFmtId="0" fontId="63" fillId="0" borderId="15" xfId="2" applyNumberFormat="1" applyFont="1" applyBorder="1" applyAlignment="1" applyProtection="1">
      <alignment horizontal="center" vertical="center" readingOrder="2"/>
      <protection hidden="1"/>
    </xf>
    <xf numFmtId="0" fontId="0" fillId="0" borderId="15" xfId="0" applyBorder="1" applyAlignment="1" applyProtection="1">
      <alignment readingOrder="2"/>
      <protection hidden="1"/>
    </xf>
    <xf numFmtId="0" fontId="0" fillId="24" borderId="82" xfId="0" applyFill="1" applyBorder="1" applyAlignment="1" applyProtection="1">
      <protection hidden="1"/>
    </xf>
  </cellXfs>
  <cellStyles count="64">
    <cellStyle name="20% - تمييز1" xfId="23"/>
    <cellStyle name="20% - تمييز2" xfId="24"/>
    <cellStyle name="20% - تمييز3" xfId="25"/>
    <cellStyle name="20% - تمييز4" xfId="26"/>
    <cellStyle name="20% - تمييز5" xfId="27"/>
    <cellStyle name="20% - تمييز6" xfId="28"/>
    <cellStyle name="40% - تمييز1" xfId="29"/>
    <cellStyle name="40% - تمييز2" xfId="30"/>
    <cellStyle name="40% - تمييز3" xfId="31"/>
    <cellStyle name="40% - تمييز4" xfId="32"/>
    <cellStyle name="40% - تمييز5" xfId="33"/>
    <cellStyle name="40% - تمييز6" xfId="34"/>
    <cellStyle name="60% - تمييز1" xfId="35"/>
    <cellStyle name="60% - تمييز2" xfId="36"/>
    <cellStyle name="60% - تمييز3" xfId="37"/>
    <cellStyle name="60% - تمييز4" xfId="38"/>
    <cellStyle name="60% - تمييز5" xfId="39"/>
    <cellStyle name="60% - تمييز6" xfId="40"/>
    <cellStyle name="Date" xfId="18"/>
    <cellStyle name="Day of the week" xfId="17"/>
    <cellStyle name="Euro" xfId="1"/>
    <cellStyle name="GreyOrWhite" xfId="4"/>
    <cellStyle name="Lien hypertexte" xfId="3" builtinId="8"/>
    <cellStyle name="Lien hypertexte 2" xfId="21"/>
    <cellStyle name="Milliers 2" xfId="22"/>
    <cellStyle name="Month" xfId="16"/>
    <cellStyle name="Normal" xfId="0" builtinId="0"/>
    <cellStyle name="Normal 2" xfId="5"/>
    <cellStyle name="Normal 3" xfId="2"/>
    <cellStyle name="Normal 3 2" xfId="19"/>
    <cellStyle name="Normal 4" xfId="6"/>
    <cellStyle name="Normal 5" xfId="12"/>
    <cellStyle name="Normal 6" xfId="13"/>
    <cellStyle name="Normal 7" xfId="14"/>
    <cellStyle name="Normal 8" xfId="20"/>
    <cellStyle name="Year" xfId="15"/>
    <cellStyle name="Yellow" xfId="7"/>
    <cellStyle name="إخراج" xfId="41"/>
    <cellStyle name="إدخال" xfId="42"/>
    <cellStyle name="الإجمالي" xfId="43"/>
    <cellStyle name="تمييز1" xfId="44"/>
    <cellStyle name="تمييز2" xfId="45"/>
    <cellStyle name="تمييز3" xfId="46"/>
    <cellStyle name="تمييز4" xfId="47"/>
    <cellStyle name="تمييز5" xfId="48"/>
    <cellStyle name="تمييز6" xfId="49"/>
    <cellStyle name="جيد" xfId="50"/>
    <cellStyle name="حساب" xfId="51"/>
    <cellStyle name="خلية تدقيق" xfId="52"/>
    <cellStyle name="خلية مرتبطة" xfId="53"/>
    <cellStyle name="سيئ" xfId="54"/>
    <cellStyle name="عملة [0]_Book1" xfId="8"/>
    <cellStyle name="عملة_Book1" xfId="9"/>
    <cellStyle name="عنوان" xfId="55"/>
    <cellStyle name="عنوان 1" xfId="56"/>
    <cellStyle name="عنوان 2" xfId="57"/>
    <cellStyle name="عنوان 3" xfId="58"/>
    <cellStyle name="عنوان 4" xfId="59"/>
    <cellStyle name="فاصلة [0]_Book1" xfId="10"/>
    <cellStyle name="فاصلة_Book1" xfId="11"/>
    <cellStyle name="محايد" xfId="60"/>
    <cellStyle name="ملاحظة" xfId="61"/>
    <cellStyle name="نص تحذير" xfId="62"/>
    <cellStyle name="نص توضيحي" xfId="63"/>
  </cellStyles>
  <dxfs count="8302">
    <dxf>
      <fill>
        <gradientFill degree="90">
          <stop position="0">
            <color theme="1"/>
          </stop>
          <stop position="1">
            <color theme="1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1"/>
          </stop>
          <stop position="1">
            <color theme="1"/>
          </stop>
        </gradientFill>
      </fill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fill>
        <patternFill patternType="solid"/>
      </fill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rgb="FFFF66CC"/>
      </font>
    </dxf>
    <dxf>
      <border>
        <left/>
        <right/>
        <bottom/>
        <vertical/>
        <horizontal/>
      </border>
    </dxf>
    <dxf>
      <font>
        <color rgb="FFFF33CC"/>
      </font>
    </dxf>
    <dxf>
      <font>
        <color rgb="FFFF33CC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font>
        <color rgb="FFFF33CC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color rgb="FFFF66CC"/>
      </font>
    </dxf>
    <dxf>
      <border>
        <left/>
        <right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80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/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  <border>
        <left/>
        <right/>
        <top/>
        <bottom/>
        <vertical/>
        <horizontal/>
      </border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0080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solid"/>
      </fill>
    </dxf>
    <dxf>
      <fill>
        <patternFill>
          <bgColor rgb="FFFFFFFF"/>
        </patternFill>
      </fill>
    </dxf>
    <dxf>
      <fill>
        <patternFill patternType="solid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gray125"/>
      </fill>
    </dxf>
    <dxf>
      <fill>
        <patternFill>
          <bgColor rgb="FFFFFFFF"/>
        </patternFill>
      </fill>
      <border>
        <left/>
        <right/>
        <top/>
        <bottom/>
        <vertical/>
        <horizontal/>
      </border>
    </dxf>
    <dxf>
      <fill>
        <patternFill patternType="gray125"/>
      </fill>
    </dxf>
    <dxf>
      <fill>
        <patternFill patternType="solid">
          <bgColor rgb="FFFFFFFF"/>
        </patternFill>
      </fill>
      <border>
        <left/>
        <right/>
        <bottom/>
        <vertical/>
        <horizontal/>
      </border>
    </dxf>
    <dxf>
      <fill>
        <patternFill patternType="solid"/>
      </fill>
      <border>
        <left/>
        <right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f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  <dxf>
      <fill>
        <patternFill>
          <bgColor rgb="FF009900"/>
        </patternFill>
      </fill>
    </dxf>
    <dxf>
      <fill>
        <patternFill>
          <bgColor rgb="FF00FF00"/>
        </patternFill>
      </fill>
    </dxf>
  </dxfs>
  <tableStyles count="0" defaultTableStyle="TableStyleMedium9" defaultPivotStyle="PivotStyleLight16"/>
  <colors>
    <mruColors>
      <color rgb="FFB7FFB7"/>
      <color rgb="FFFF33CC"/>
      <color rgb="FF00FF00"/>
      <color rgb="FF008000"/>
      <color rgb="FF009900"/>
      <color rgb="FFFF9933"/>
      <color rgb="FFFFCC00"/>
      <color rgb="FF0000FF"/>
      <color rgb="FFFF9900"/>
      <color rgb="FFFF99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ar-DZ"/>
  <c:chart>
    <c:view3D>
      <c:rotY val="340"/>
      <c:rAngAx val="1"/>
    </c:view3D>
    <c:sideWall>
      <c:spPr>
        <a:blipFill>
          <a:blip xmlns:r="http://schemas.openxmlformats.org/officeDocument/2006/relationships" r:embed="rId1"/>
          <a:tile tx="0" ty="0" sx="100000" sy="100000" flip="none" algn="tl"/>
        </a:blipFill>
        <a:ln>
          <a:solidFill>
            <a:srgbClr val="009900"/>
          </a:solidFill>
        </a:ln>
        <a:effectLst>
          <a:outerShdw blurRad="50800" dist="50800" dir="5400000" algn="ctr" rotWithShape="0">
            <a:srgbClr val="000000">
              <a:alpha val="56000"/>
            </a:srgbClr>
          </a:outerShdw>
        </a:effectLst>
        <a:scene3d>
          <a:camera prst="orthographicFront"/>
          <a:lightRig rig="threePt" dir="t"/>
        </a:scene3d>
        <a:sp3d prstMaterial="metal"/>
      </c:spPr>
    </c:sideWall>
    <c:backWall>
      <c:spPr>
        <a:blipFill>
          <a:blip xmlns:r="http://schemas.openxmlformats.org/officeDocument/2006/relationships" r:embed="rId1"/>
          <a:tile tx="0" ty="0" sx="100000" sy="100000" flip="none" algn="tl"/>
        </a:blipFill>
        <a:ln w="25400">
          <a:noFill/>
        </a:ln>
        <a:effectLst>
          <a:outerShdw blurRad="50800" dist="50800" dir="5400000" algn="ctr" rotWithShape="0">
            <a:srgbClr val="000000">
              <a:alpha val="56000"/>
            </a:srgbClr>
          </a:outerShdw>
        </a:effectLst>
        <a:scene3d>
          <a:camera prst="orthographicFront"/>
          <a:lightRig rig="threePt" dir="t"/>
        </a:scene3d>
        <a:sp3d prstMaterial="metal"/>
      </c:spPr>
    </c:backWall>
    <c:plotArea>
      <c:layout>
        <c:manualLayout>
          <c:layoutTarget val="inner"/>
          <c:xMode val="edge"/>
          <c:yMode val="edge"/>
          <c:x val="8.2031154547453841E-2"/>
          <c:y val="3.1906459863462057E-2"/>
          <c:w val="0.88717792674597051"/>
          <c:h val="0.9414597773136606"/>
        </c:manualLayout>
      </c:layout>
      <c:bar3DChart>
        <c:barDir val="col"/>
        <c:grouping val="standard"/>
        <c:ser>
          <c:idx val="0"/>
          <c:order val="0"/>
          <c:tx>
            <c:strRef>
              <c:f>'التصفية '!$B$8</c:f>
              <c:strCache>
                <c:ptCount val="1"/>
                <c:pt idx="0">
                  <c:v>ذكور</c:v>
                </c:pt>
              </c:strCache>
            </c:strRef>
          </c:tx>
          <c:cat>
            <c:numRef>
              <c:f>'التصفية '!$A$9:$A$15</c:f>
              <c:numCache>
                <c:formatCode>General</c:formatCode>
                <c:ptCount val="7"/>
                <c:pt idx="0">
                  <c:v>2005</c:v>
                </c:pt>
                <c:pt idx="1">
                  <c:v>2004</c:v>
                </c:pt>
                <c:pt idx="2">
                  <c:v>2003</c:v>
                </c:pt>
                <c:pt idx="3">
                  <c:v>2002</c:v>
                </c:pt>
                <c:pt idx="4">
                  <c:v>2001</c:v>
                </c:pt>
                <c:pt idx="5">
                  <c:v>2000</c:v>
                </c:pt>
                <c:pt idx="6">
                  <c:v>1999</c:v>
                </c:pt>
              </c:numCache>
            </c:numRef>
          </c:cat>
          <c:val>
            <c:numRef>
              <c:f>'التصفية '!$B$9:$B$15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'التصفية '!$C$8</c:f>
              <c:strCache>
                <c:ptCount val="1"/>
                <c:pt idx="0">
                  <c:v>إناث</c:v>
                </c:pt>
              </c:strCache>
            </c:strRef>
          </c:tx>
          <c:cat>
            <c:numRef>
              <c:f>'التصفية '!$A$9:$A$15</c:f>
              <c:numCache>
                <c:formatCode>General</c:formatCode>
                <c:ptCount val="7"/>
                <c:pt idx="0">
                  <c:v>2005</c:v>
                </c:pt>
                <c:pt idx="1">
                  <c:v>2004</c:v>
                </c:pt>
                <c:pt idx="2">
                  <c:v>2003</c:v>
                </c:pt>
                <c:pt idx="3">
                  <c:v>2002</c:v>
                </c:pt>
                <c:pt idx="4">
                  <c:v>2001</c:v>
                </c:pt>
                <c:pt idx="5">
                  <c:v>2000</c:v>
                </c:pt>
                <c:pt idx="6">
                  <c:v>1999</c:v>
                </c:pt>
              </c:numCache>
            </c:numRef>
          </c:cat>
          <c:val>
            <c:numRef>
              <c:f>'التصفية '!$C$9:$C$15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cone"/>
        <c:axId val="80748544"/>
        <c:axId val="80750080"/>
        <c:axId val="70669632"/>
      </c:bar3DChart>
      <c:catAx>
        <c:axId val="80748544"/>
        <c:scaling>
          <c:orientation val="maxMin"/>
        </c:scaling>
        <c:axPos val="b"/>
        <c:majorGridlines/>
        <c:minorGridlines/>
        <c:numFmt formatCode="General" sourceLinked="1"/>
        <c:tickLblPos val="nextTo"/>
        <c:spPr>
          <a:ln>
            <a:solidFill>
              <a:srgbClr val="FF0000"/>
            </a:solidFill>
          </a:ln>
          <a:effectLst>
            <a:outerShdw blurRad="596900" dist="660400" dir="5400000" algn="ctr" rotWithShape="0">
              <a:srgbClr val="000000">
                <a:alpha val="30000"/>
              </a:srgbClr>
            </a:outerShdw>
          </a:effectLst>
        </c:spPr>
        <c:txPr>
          <a:bodyPr rot="-5400000" vert="horz"/>
          <a:lstStyle/>
          <a:p>
            <a:pPr>
              <a:defRPr lang="ar-DZ"/>
            </a:pPr>
            <a:endParaRPr lang="ar-DZ"/>
          </a:p>
        </c:txPr>
        <c:crossAx val="80750080"/>
        <c:crosses val="autoZero"/>
        <c:auto val="1"/>
        <c:lblAlgn val="ctr"/>
        <c:lblOffset val="100"/>
      </c:catAx>
      <c:valAx>
        <c:axId val="80750080"/>
        <c:scaling>
          <c:orientation val="minMax"/>
        </c:scaling>
        <c:axPos val="r"/>
        <c:majorGridlines/>
        <c:numFmt formatCode="General" sourceLinked="0"/>
        <c:majorTickMark val="none"/>
        <c:minorTickMark val="out"/>
        <c:tickLblPos val="nextTo"/>
        <c:spPr>
          <a:ln cap="rnd" cmpd="thickThin">
            <a:solidFill>
              <a:srgbClr val="FFFF00"/>
            </a:solidFill>
            <a:headEnd w="lg" len="lg"/>
          </a:ln>
          <a:effectLst>
            <a:outerShdw blurRad="304800" dist="1295400" dir="5400000" algn="ctr" rotWithShape="0">
              <a:srgbClr val="000000">
                <a:alpha val="58000"/>
              </a:srgbClr>
            </a:outerShdw>
          </a:effectLst>
        </c:spPr>
        <c:txPr>
          <a:bodyPr rot="0" anchor="t" anchorCtr="0"/>
          <a:lstStyle/>
          <a:p>
            <a:pPr>
              <a:defRPr lang="ar-DZ"/>
            </a:pPr>
            <a:endParaRPr lang="ar-DZ"/>
          </a:p>
        </c:txPr>
        <c:crossAx val="80748544"/>
        <c:crosses val="autoZero"/>
        <c:crossBetween val="between"/>
        <c:minorUnit val="1"/>
      </c:valAx>
      <c:serAx>
        <c:axId val="70669632"/>
        <c:scaling>
          <c:orientation val="minMax"/>
        </c:scaling>
        <c:axPos val="b"/>
        <c:tickLblPos val="nextTo"/>
        <c:crossAx val="80750080"/>
        <c:crosses val="autoZero"/>
      </c:serAx>
      <c:dTable>
        <c:showHorzBorder val="1"/>
        <c:showVertBorder val="1"/>
        <c:showOutline val="1"/>
      </c:dTable>
    </c:plotArea>
    <c:legend>
      <c:legendPos val="l"/>
      <c:legendEntry>
        <c:idx val="1"/>
        <c:txPr>
          <a:bodyPr/>
          <a:lstStyle/>
          <a:p>
            <a:pPr>
              <a:defRPr lang="ar-DZ" sz="1600"/>
            </a:pPr>
            <a:endParaRPr lang="ar-DZ"/>
          </a:p>
        </c:txPr>
      </c:legendEntry>
      <c:legendEntry>
        <c:idx val="0"/>
        <c:txPr>
          <a:bodyPr/>
          <a:lstStyle/>
          <a:p>
            <a:pPr>
              <a:defRPr lang="ar-DZ" sz="1600"/>
            </a:pPr>
            <a:endParaRPr lang="ar-DZ"/>
          </a:p>
        </c:txPr>
      </c:legendEntry>
      <c:layout>
        <c:manualLayout>
          <c:xMode val="edge"/>
          <c:yMode val="edge"/>
          <c:x val="8.866733409962909E-3"/>
          <c:y val="0.217039617559385"/>
          <c:w val="6.9057024641278386E-2"/>
          <c:h val="0.12885924425404915"/>
        </c:manualLayout>
      </c:layout>
      <c:spPr>
        <a:noFill/>
      </c:spPr>
      <c:txPr>
        <a:bodyPr/>
        <a:lstStyle/>
        <a:p>
          <a:pPr>
            <a:defRPr lang="ar-DZ"/>
          </a:pPr>
          <a:endParaRPr lang="ar-DZ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4</xdr:row>
      <xdr:rowOff>122464</xdr:rowOff>
    </xdr:from>
    <xdr:to>
      <xdr:col>14</xdr:col>
      <xdr:colOff>530678</xdr:colOff>
      <xdr:row>32</xdr:row>
      <xdr:rowOff>0</xdr:rowOff>
    </xdr:to>
    <xdr:graphicFrame macro="">
      <xdr:nvGraphicFramePr>
        <xdr:cNvPr id="2" name="مخطط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190503</xdr:colOff>
      <xdr:row>0</xdr:row>
      <xdr:rowOff>0</xdr:rowOff>
    </xdr:from>
    <xdr:to>
      <xdr:col>19</xdr:col>
      <xdr:colOff>435432</xdr:colOff>
      <xdr:row>6</xdr:row>
      <xdr:rowOff>81644</xdr:rowOff>
    </xdr:to>
    <xdr:sp macro="" textlink="">
      <xdr:nvSpPr>
        <xdr:cNvPr id="3" name="Flèche courbée vers la gauche 2"/>
        <xdr:cNvSpPr/>
      </xdr:nvSpPr>
      <xdr:spPr>
        <a:xfrm flipH="1" flipV="1">
          <a:off x="10020204747" y="0"/>
          <a:ext cx="1469571" cy="1646465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fr-FR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46214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46214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3" name="Connecteur droit avec flèche 2"/>
        <xdr:cNvCxnSpPr/>
      </xdr:nvCxnSpPr>
      <xdr:spPr>
        <a:xfrm rot="16200000" flipH="1">
          <a:off x="11162109" y="1101327"/>
          <a:ext cx="857250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239713</xdr:colOff>
      <xdr:row>33</xdr:row>
      <xdr:rowOff>79373</xdr:rowOff>
    </xdr:from>
    <xdr:to>
      <xdr:col>34</xdr:col>
      <xdr:colOff>220663</xdr:colOff>
      <xdr:row>33</xdr:row>
      <xdr:rowOff>333373</xdr:rowOff>
    </xdr:to>
    <xdr:sp macro="" textlink="">
      <xdr:nvSpPr>
        <xdr:cNvPr id="2" name="TextBox 34"/>
        <xdr:cNvSpPr txBox="1"/>
      </xdr:nvSpPr>
      <xdr:spPr>
        <a:xfrm flipH="1">
          <a:off x="9966415487" y="6842123"/>
          <a:ext cx="7505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 anchorCtr="0"/>
        <a:lstStyle/>
        <a:p>
          <a:pPr rtl="1">
            <a:lnSpc>
              <a:spcPct val="90000"/>
            </a:lnSpc>
          </a:pPr>
          <a:r>
            <a:rPr lang="ar-SA" sz="900" i="1">
              <a:solidFill>
                <a:schemeClr val="accent6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ضع رسالة أو سطر علامة للشركة هنا.</a:t>
          </a:r>
          <a:endParaRPr lang="en-US" sz="900" i="1">
            <a:solidFill>
              <a:schemeClr val="accent6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239713</xdr:colOff>
      <xdr:row>33</xdr:row>
      <xdr:rowOff>79373</xdr:rowOff>
    </xdr:from>
    <xdr:to>
      <xdr:col>34</xdr:col>
      <xdr:colOff>220663</xdr:colOff>
      <xdr:row>33</xdr:row>
      <xdr:rowOff>333373</xdr:rowOff>
    </xdr:to>
    <xdr:sp macro="" textlink="">
      <xdr:nvSpPr>
        <xdr:cNvPr id="3" name="TextBox 34"/>
        <xdr:cNvSpPr txBox="1"/>
      </xdr:nvSpPr>
      <xdr:spPr>
        <a:xfrm flipH="1">
          <a:off x="9966415487" y="6842123"/>
          <a:ext cx="7505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 anchorCtr="0"/>
        <a:lstStyle/>
        <a:p>
          <a:pPr rtl="1">
            <a:lnSpc>
              <a:spcPct val="90000"/>
            </a:lnSpc>
          </a:pPr>
          <a:r>
            <a:rPr lang="ar-SA" sz="900" i="1">
              <a:solidFill>
                <a:schemeClr val="accent6">
                  <a:lumMod val="75000"/>
                </a:schemeClr>
              </a:solidFill>
              <a:latin typeface="Arial" pitchFamily="34" charset="0"/>
              <a:cs typeface="Arial" pitchFamily="34" charset="0"/>
            </a:rPr>
            <a:t>ضع رسالة أو سطر علامة للشركة هنا.</a:t>
          </a:r>
          <a:endParaRPr lang="en-US" sz="900" i="1">
            <a:solidFill>
              <a:schemeClr val="accent6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476252</xdr:colOff>
      <xdr:row>0</xdr:row>
      <xdr:rowOff>0</xdr:rowOff>
    </xdr:from>
    <xdr:to>
      <xdr:col>48</xdr:col>
      <xdr:colOff>137588</xdr:colOff>
      <xdr:row>6</xdr:row>
      <xdr:rowOff>21167</xdr:rowOff>
    </xdr:to>
    <xdr:sp macro="" textlink="">
      <xdr:nvSpPr>
        <xdr:cNvPr id="2" name="Flèche courbée vers la gauche 1"/>
        <xdr:cNvSpPr/>
      </xdr:nvSpPr>
      <xdr:spPr>
        <a:xfrm flipH="1" flipV="1">
          <a:off x="10026829912" y="0"/>
          <a:ext cx="2116669" cy="1428750"/>
        </a:xfrm>
        <a:prstGeom prst="curved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endParaRPr lang="fr-FR" sz="1100">
            <a:solidFill>
              <a:schemeClr val="tx1"/>
            </a:solidFill>
          </a:endParaRPr>
        </a:p>
      </xdr:txBody>
    </xdr:sp>
    <xdr:clientData/>
  </xdr:twoCellAnchor>
  <xdr:oneCellAnchor>
    <xdr:from>
      <xdr:col>49</xdr:col>
      <xdr:colOff>460852</xdr:colOff>
      <xdr:row>6</xdr:row>
      <xdr:rowOff>63500</xdr:rowOff>
    </xdr:from>
    <xdr:ext cx="184731" cy="264560"/>
    <xdr:sp macro="" textlink="">
      <xdr:nvSpPr>
        <xdr:cNvPr id="3" name="ZoneTexte 2"/>
        <xdr:cNvSpPr txBox="1"/>
      </xdr:nvSpPr>
      <xdr:spPr>
        <a:xfrm>
          <a:off x="10025708083" y="1471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fr-F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47624</xdr:rowOff>
    </xdr:from>
    <xdr:to>
      <xdr:col>11</xdr:col>
      <xdr:colOff>222250</xdr:colOff>
      <xdr:row>19</xdr:row>
      <xdr:rowOff>79375</xdr:rowOff>
    </xdr:to>
    <xdr:sp macro="" textlink="">
      <xdr:nvSpPr>
        <xdr:cNvPr id="21" name="Pensées 20"/>
        <xdr:cNvSpPr/>
      </xdr:nvSpPr>
      <xdr:spPr>
        <a:xfrm>
          <a:off x="9877377375" y="1476374"/>
          <a:ext cx="6699250" cy="1603376"/>
        </a:xfrm>
        <a:prstGeom prst="cloudCallout">
          <a:avLst>
            <a:gd name="adj1" fmla="val 12185"/>
            <a:gd name="adj2" fmla="val 157813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rtlCol="0" anchor="ctr">
          <a:scene3d>
            <a:camera prst="orthographicFront"/>
            <a:lightRig rig="threePt" dir="t"/>
          </a:scene3d>
          <a:sp3d extrusionH="57150" contourW="12700">
            <a:extrusionClr>
              <a:srgbClr val="00FFFF"/>
            </a:extrusionClr>
            <a:contourClr>
              <a:srgbClr val="00FF00"/>
            </a:contourClr>
          </a:sp3d>
        </a:bodyPr>
        <a:lstStyle/>
        <a:p>
          <a:pPr algn="ctr" rtl="1"/>
          <a:r>
            <a:rPr lang="ar-MA" sz="4000">
              <a:cs typeface="ALAWI-3-51" pitchFamily="2" charset="-78"/>
            </a:rPr>
            <a:t>عبئني بالبيانات المطلوبة</a:t>
          </a:r>
          <a:endParaRPr lang="fr-FR" sz="4000">
            <a:cs typeface="ALAWI-3-51" pitchFamily="2" charset="-78"/>
          </a:endParaRPr>
        </a:p>
      </xdr:txBody>
    </xdr:sp>
    <xdr:clientData/>
  </xdr:twoCellAnchor>
  <xdr:twoCellAnchor>
    <xdr:from>
      <xdr:col>15</xdr:col>
      <xdr:colOff>666750</xdr:colOff>
      <xdr:row>11</xdr:row>
      <xdr:rowOff>35720</xdr:rowOff>
    </xdr:from>
    <xdr:to>
      <xdr:col>21</xdr:col>
      <xdr:colOff>321469</xdr:colOff>
      <xdr:row>16</xdr:row>
      <xdr:rowOff>95251</xdr:rowOff>
    </xdr:to>
    <xdr:sp macro="" textlink="">
      <xdr:nvSpPr>
        <xdr:cNvPr id="23" name="Pensées 22"/>
        <xdr:cNvSpPr/>
      </xdr:nvSpPr>
      <xdr:spPr>
        <a:xfrm>
          <a:off x="9936075188" y="1631158"/>
          <a:ext cx="3679031" cy="1333499"/>
        </a:xfrm>
        <a:prstGeom prst="cloudCallout">
          <a:avLst>
            <a:gd name="adj1" fmla="val 34961"/>
            <a:gd name="adj2" fmla="val 64399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rtlCol="0" anchor="ctr">
          <a:scene3d>
            <a:camera prst="orthographicFront"/>
            <a:lightRig rig="threePt" dir="t"/>
          </a:scene3d>
          <a:sp3d extrusionH="57150" contourW="12700">
            <a:extrusionClr>
              <a:srgbClr val="00FFFF"/>
            </a:extrusionClr>
            <a:contourClr>
              <a:srgbClr val="00FF00"/>
            </a:contourClr>
          </a:sp3d>
        </a:bodyPr>
        <a:lstStyle/>
        <a:p>
          <a:pPr algn="ctr" rtl="1"/>
          <a:r>
            <a:rPr lang="ar-SA" sz="3200">
              <a:cs typeface="ALAWI-3-51" pitchFamily="2" charset="-78"/>
            </a:rPr>
            <a:t>بيانات</a:t>
          </a:r>
          <a:r>
            <a:rPr lang="ar-SA" sz="3200" baseline="0">
              <a:cs typeface="ALAWI-3-51" pitchFamily="2" charset="-78"/>
            </a:rPr>
            <a:t> جاهزة </a:t>
          </a:r>
        </a:p>
        <a:p>
          <a:pPr algn="ctr" rtl="1"/>
          <a:r>
            <a:rPr lang="ar-SA" sz="3200" baseline="0">
              <a:cs typeface="ALAWI-3-51" pitchFamily="2" charset="-78"/>
            </a:rPr>
            <a:t>للطبع</a:t>
          </a:r>
          <a:endParaRPr lang="fr-FR" sz="3200">
            <a:cs typeface="ALAWI-3-51" pitchFamily="2" charset="-78"/>
          </a:endParaRPr>
        </a:p>
      </xdr:txBody>
    </xdr:sp>
    <xdr:clientData/>
  </xdr:twoCellAnchor>
  <xdr:twoCellAnchor>
    <xdr:from>
      <xdr:col>17</xdr:col>
      <xdr:colOff>142875</xdr:colOff>
      <xdr:row>23</xdr:row>
      <xdr:rowOff>35913</xdr:rowOff>
    </xdr:from>
    <xdr:to>
      <xdr:col>22</xdr:col>
      <xdr:colOff>188178</xdr:colOff>
      <xdr:row>25</xdr:row>
      <xdr:rowOff>365124</xdr:rowOff>
    </xdr:to>
    <xdr:sp macro="" textlink="">
      <xdr:nvSpPr>
        <xdr:cNvPr id="5" name="Pensées 4"/>
        <xdr:cNvSpPr/>
      </xdr:nvSpPr>
      <xdr:spPr>
        <a:xfrm>
          <a:off x="9870537572" y="3877663"/>
          <a:ext cx="3934678" cy="1186461"/>
        </a:xfrm>
        <a:prstGeom prst="cloudCallout">
          <a:avLst>
            <a:gd name="adj1" fmla="val -2290"/>
            <a:gd name="adj2" fmla="val 239375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rtlCol="0" anchor="ctr">
          <a:scene3d>
            <a:camera prst="orthographicFront"/>
            <a:lightRig rig="threePt" dir="t"/>
          </a:scene3d>
          <a:sp3d extrusionH="57150" contourW="12700">
            <a:extrusionClr>
              <a:srgbClr val="00FFFF"/>
            </a:extrusionClr>
            <a:contourClr>
              <a:srgbClr val="00FF00"/>
            </a:contourClr>
          </a:sp3d>
        </a:bodyPr>
        <a:lstStyle/>
        <a:p>
          <a:pPr algn="ctr" rtl="1"/>
          <a:r>
            <a:rPr lang="ar-DZ" sz="3200">
              <a:cs typeface="ALAWI-3-51" pitchFamily="2" charset="-78"/>
            </a:rPr>
            <a:t>عبئني</a:t>
          </a:r>
          <a:endParaRPr lang="ar-DZ" sz="3200" baseline="0">
            <a:cs typeface="ALAWI-3-51" pitchFamily="2" charset="-78"/>
          </a:endParaRPr>
        </a:p>
      </xdr:txBody>
    </xdr:sp>
    <xdr:clientData/>
  </xdr:twoCellAnchor>
  <xdr:twoCellAnchor>
    <xdr:from>
      <xdr:col>15</xdr:col>
      <xdr:colOff>702468</xdr:colOff>
      <xdr:row>11</xdr:row>
      <xdr:rowOff>35719</xdr:rowOff>
    </xdr:from>
    <xdr:to>
      <xdr:col>21</xdr:col>
      <xdr:colOff>357187</xdr:colOff>
      <xdr:row>16</xdr:row>
      <xdr:rowOff>95250</xdr:rowOff>
    </xdr:to>
    <xdr:sp macro="" textlink="">
      <xdr:nvSpPr>
        <xdr:cNvPr id="10" name="Pensées 9"/>
        <xdr:cNvSpPr/>
      </xdr:nvSpPr>
      <xdr:spPr>
        <a:xfrm>
          <a:off x="9936039470" y="1631157"/>
          <a:ext cx="3679031" cy="1333499"/>
        </a:xfrm>
        <a:prstGeom prst="cloudCallout">
          <a:avLst>
            <a:gd name="adj1" fmla="val -39149"/>
            <a:gd name="adj2" fmla="val 60827"/>
          </a:avLst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rtlCol="0" anchor="ctr">
          <a:scene3d>
            <a:camera prst="orthographicFront"/>
            <a:lightRig rig="threePt" dir="t"/>
          </a:scene3d>
          <a:sp3d extrusionH="57150" contourW="12700">
            <a:extrusionClr>
              <a:srgbClr val="00FFFF"/>
            </a:extrusionClr>
            <a:contourClr>
              <a:srgbClr val="00FF00"/>
            </a:contourClr>
          </a:sp3d>
        </a:bodyPr>
        <a:lstStyle/>
        <a:p>
          <a:pPr algn="ctr" rtl="1"/>
          <a:r>
            <a:rPr lang="ar-SA" sz="3200">
              <a:cs typeface="ALAWI-3-51" pitchFamily="2" charset="-78"/>
            </a:rPr>
            <a:t>بيانات</a:t>
          </a:r>
          <a:r>
            <a:rPr lang="ar-SA" sz="3200" baseline="0">
              <a:cs typeface="ALAWI-3-51" pitchFamily="2" charset="-78"/>
            </a:rPr>
            <a:t> جاهزة </a:t>
          </a:r>
        </a:p>
        <a:p>
          <a:pPr algn="ctr" rtl="1"/>
          <a:r>
            <a:rPr lang="ar-SA" sz="3200" baseline="0">
              <a:cs typeface="ALAWI-3-51" pitchFamily="2" charset="-78"/>
            </a:rPr>
            <a:t>للطبع</a:t>
          </a:r>
          <a:endParaRPr lang="fr-FR" sz="3200">
            <a:cs typeface="ALAWI-3-51" pitchFamily="2" charset="-78"/>
          </a:endParaRPr>
        </a:p>
      </xdr:txBody>
    </xdr:sp>
    <xdr:clientData/>
  </xdr:twoCellAnchor>
  <xdr:twoCellAnchor editAs="oneCell">
    <xdr:from>
      <xdr:col>8</xdr:col>
      <xdr:colOff>158751</xdr:colOff>
      <xdr:row>23</xdr:row>
      <xdr:rowOff>22184</xdr:rowOff>
    </xdr:from>
    <xdr:to>
      <xdr:col>16</xdr:col>
      <xdr:colOff>657145</xdr:colOff>
      <xdr:row>37</xdr:row>
      <xdr:rowOff>111126</xdr:rowOff>
    </xdr:to>
    <xdr:pic>
      <xdr:nvPicPr>
        <xdr:cNvPr id="6" name="Image 5" descr="778124426 - 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4656480" y="3863934"/>
          <a:ext cx="4594144" cy="42799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21449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21449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21449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21449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060489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462146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404811</xdr:colOff>
      <xdr:row>2</xdr:row>
      <xdr:rowOff>0</xdr:rowOff>
    </xdr:from>
    <xdr:to>
      <xdr:col>54</xdr:col>
      <xdr:colOff>416718</xdr:colOff>
      <xdr:row>5</xdr:row>
      <xdr:rowOff>357187</xdr:rowOff>
    </xdr:to>
    <xdr:cxnSp macro="">
      <xdr:nvCxnSpPr>
        <xdr:cNvPr id="2" name="Connecteur droit avec flèche 1"/>
        <xdr:cNvCxnSpPr/>
      </xdr:nvCxnSpPr>
      <xdr:spPr>
        <a:xfrm rot="16200000" flipH="1">
          <a:off x="11090671" y="1096565"/>
          <a:ext cx="852487" cy="11907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8"/>
  <dimension ref="A1:AG163"/>
  <sheetViews>
    <sheetView showGridLines="0" rightToLeft="1" zoomScale="70" zoomScaleNormal="70" workbookViewId="0">
      <pane xSplit="13" ySplit="64" topLeftCell="N69" activePane="bottomRight" state="frozen"/>
      <selection activeCell="A36" sqref="A36"/>
      <selection pane="topRight" activeCell="N36" sqref="N36"/>
      <selection pane="bottomLeft" activeCell="A65" sqref="A65"/>
      <selection pane="bottomRight" activeCell="Q3" sqref="Q3:S4"/>
    </sheetView>
  </sheetViews>
  <sheetFormatPr baseColWidth="10" defaultColWidth="9.140625" defaultRowHeight="14.25"/>
  <cols>
    <col min="1" max="1" width="12.28515625" style="146" customWidth="1"/>
    <col min="2" max="9" width="9.140625" style="146"/>
    <col min="10" max="10" width="9.42578125" style="146" bestFit="1" customWidth="1"/>
    <col min="11" max="15" width="9.140625" style="146"/>
    <col min="16" max="33" width="9.140625" style="145"/>
    <col min="34" max="16384" width="9.140625" style="146"/>
  </cols>
  <sheetData>
    <row r="1" spans="1:19" ht="27" customHeight="1">
      <c r="A1" s="141"/>
      <c r="B1" s="142"/>
      <c r="C1" s="142"/>
      <c r="D1" s="142"/>
      <c r="E1" s="142"/>
      <c r="F1" s="374" t="s">
        <v>43</v>
      </c>
      <c r="G1" s="374"/>
      <c r="H1" s="374"/>
      <c r="I1" s="374"/>
      <c r="J1" s="142"/>
      <c r="K1" s="142"/>
      <c r="L1" s="142"/>
      <c r="M1" s="142"/>
      <c r="N1" s="142"/>
      <c r="O1" s="143"/>
      <c r="P1" s="144"/>
    </row>
    <row r="2" spans="1:19" ht="22.5" customHeight="1">
      <c r="A2" s="380" t="s">
        <v>53</v>
      </c>
      <c r="B2" s="381"/>
      <c r="C2" s="381"/>
      <c r="D2" s="147"/>
      <c r="E2" s="147"/>
      <c r="F2" s="375"/>
      <c r="G2" s="375"/>
      <c r="H2" s="375"/>
      <c r="I2" s="375"/>
      <c r="J2" s="376" t="s">
        <v>44</v>
      </c>
      <c r="K2" s="376"/>
      <c r="L2" s="377" t="str">
        <f>IF(J3&gt;'ق التلاميد'!AF2,"",'ق التلاميد'!AC2)</f>
        <v>2014/2013</v>
      </c>
      <c r="M2" s="377"/>
      <c r="N2" s="147"/>
      <c r="O2" s="148"/>
      <c r="P2" s="144"/>
    </row>
    <row r="3" spans="1:19" ht="21.75" customHeight="1">
      <c r="A3" s="378" t="s">
        <v>52</v>
      </c>
      <c r="B3" s="376"/>
      <c r="C3" s="371" t="str">
        <f>'ق التلاميد'!V3</f>
        <v>مستغانم</v>
      </c>
      <c r="D3" s="371"/>
      <c r="E3" s="147"/>
      <c r="F3" s="147"/>
      <c r="G3" s="147"/>
      <c r="H3" s="379" t="s">
        <v>51</v>
      </c>
      <c r="I3" s="379"/>
      <c r="J3" s="149">
        <f>'التصفية '!N19</f>
        <v>12</v>
      </c>
      <c r="K3" s="147"/>
      <c r="L3" s="147"/>
      <c r="M3" s="150"/>
      <c r="N3" s="150"/>
      <c r="O3" s="151"/>
      <c r="P3" s="152"/>
      <c r="Q3" s="365" t="s">
        <v>45</v>
      </c>
      <c r="R3" s="366"/>
      <c r="S3" s="367"/>
    </row>
    <row r="4" spans="1:19" ht="24.75" customHeight="1">
      <c r="A4" s="153" t="s">
        <v>46</v>
      </c>
      <c r="B4" s="371" t="str">
        <f>'ق التلاميد'!D1</f>
        <v>الشهيد حدوش بن فغلو</v>
      </c>
      <c r="C4" s="371"/>
      <c r="D4" s="147"/>
      <c r="E4" s="147"/>
      <c r="F4" s="147"/>
      <c r="G4" s="147"/>
      <c r="H4" s="147"/>
      <c r="I4" s="154" t="s">
        <v>47</v>
      </c>
      <c r="J4" s="155">
        <f>'التصفية '!N17</f>
        <v>8</v>
      </c>
      <c r="K4" s="154" t="s">
        <v>48</v>
      </c>
      <c r="L4" s="155">
        <f>'التصفية '!O17</f>
        <v>4</v>
      </c>
      <c r="M4" s="150"/>
      <c r="N4" s="150"/>
      <c r="O4" s="151"/>
      <c r="P4" s="152"/>
      <c r="Q4" s="368"/>
      <c r="R4" s="369"/>
      <c r="S4" s="370"/>
    </row>
    <row r="5" spans="1:19">
      <c r="A5" s="156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8"/>
      <c r="P5" s="144"/>
    </row>
    <row r="6" spans="1:19">
      <c r="A6" s="156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8"/>
      <c r="P6" s="144"/>
    </row>
    <row r="7" spans="1:19">
      <c r="A7" s="15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8"/>
      <c r="P7" s="144"/>
    </row>
    <row r="8" spans="1:19">
      <c r="A8" s="15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8"/>
      <c r="P8" s="144"/>
    </row>
    <row r="9" spans="1:19">
      <c r="A9" s="156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8"/>
      <c r="P9" s="144"/>
      <c r="Q9" s="157"/>
    </row>
    <row r="10" spans="1:19">
      <c r="A10" s="15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8"/>
      <c r="P10" s="144"/>
    </row>
    <row r="11" spans="1:19">
      <c r="A11" s="156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8"/>
      <c r="P11" s="144"/>
    </row>
    <row r="12" spans="1:19">
      <c r="A12" s="156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8"/>
      <c r="P12" s="144"/>
    </row>
    <row r="13" spans="1:19">
      <c r="A13" s="156"/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8"/>
      <c r="P13" s="144"/>
    </row>
    <row r="14" spans="1:19">
      <c r="A14" s="156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8"/>
      <c r="P14" s="144"/>
    </row>
    <row r="15" spans="1:19">
      <c r="A15" s="156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8"/>
      <c r="P15" s="144"/>
    </row>
    <row r="16" spans="1:19">
      <c r="A16" s="156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8"/>
      <c r="P16" s="144"/>
    </row>
    <row r="17" spans="1:16">
      <c r="A17" s="156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8"/>
      <c r="P17" s="144"/>
    </row>
    <row r="18" spans="1:16">
      <c r="A18" s="156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8"/>
      <c r="P18" s="144"/>
    </row>
    <row r="19" spans="1:16">
      <c r="A19" s="156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8"/>
      <c r="P19" s="144"/>
    </row>
    <row r="20" spans="1:16">
      <c r="A20" s="156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8"/>
      <c r="P20" s="144"/>
    </row>
    <row r="21" spans="1:16">
      <c r="A21" s="15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8"/>
      <c r="P21" s="144"/>
    </row>
    <row r="22" spans="1:16">
      <c r="A22" s="156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8"/>
      <c r="P22" s="144"/>
    </row>
    <row r="23" spans="1:16">
      <c r="A23" s="156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8"/>
      <c r="P23" s="144"/>
    </row>
    <row r="24" spans="1:16">
      <c r="A24" s="156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8"/>
      <c r="P24" s="144"/>
    </row>
    <row r="25" spans="1:16">
      <c r="A25" s="15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8"/>
      <c r="P25" s="144"/>
    </row>
    <row r="26" spans="1:16">
      <c r="A26" s="156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8"/>
      <c r="P26" s="144"/>
    </row>
    <row r="27" spans="1:16">
      <c r="A27" s="156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8"/>
      <c r="P27" s="144"/>
    </row>
    <row r="28" spans="1:16">
      <c r="A28" s="156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8"/>
      <c r="P28" s="144"/>
    </row>
    <row r="29" spans="1:16">
      <c r="A29" s="156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8"/>
      <c r="P29" s="144"/>
    </row>
    <row r="30" spans="1:16">
      <c r="A30" s="156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8"/>
      <c r="P30" s="144"/>
    </row>
    <row r="31" spans="1:16">
      <c r="A31" s="156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8"/>
      <c r="P31" s="144"/>
    </row>
    <row r="32" spans="1:16" ht="27" customHeight="1">
      <c r="A32" s="156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8"/>
      <c r="P32" s="144"/>
    </row>
    <row r="33" spans="1:16" ht="26.25" customHeight="1">
      <c r="A33" s="372" t="s">
        <v>49</v>
      </c>
      <c r="B33" s="373"/>
      <c r="C33" s="158"/>
      <c r="D33" s="158"/>
      <c r="E33" s="158"/>
      <c r="F33" s="158"/>
      <c r="G33" s="158"/>
      <c r="H33" s="158"/>
      <c r="I33" s="158"/>
      <c r="J33" s="158"/>
      <c r="K33" s="373" t="s">
        <v>50</v>
      </c>
      <c r="L33" s="373"/>
      <c r="M33" s="158"/>
      <c r="N33" s="158"/>
      <c r="O33" s="159"/>
      <c r="P33" s="144"/>
    </row>
    <row r="34" spans="1:16">
      <c r="A34" s="160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9"/>
      <c r="P34" s="144"/>
    </row>
    <row r="35" spans="1:16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</row>
    <row r="36" spans="1:16" s="145" customFormat="1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</row>
    <row r="37" spans="1:16" s="145" customFormat="1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</row>
    <row r="38" spans="1:16" s="145" customFormat="1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</row>
    <row r="39" spans="1:16" s="145" customFormat="1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</row>
    <row r="40" spans="1:16" s="145" customFormat="1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</row>
    <row r="41" spans="1:16" s="145" customFormat="1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</row>
    <row r="42" spans="1:16" s="145" customFormat="1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4"/>
      <c r="L42" s="144"/>
      <c r="M42" s="144"/>
    </row>
    <row r="43" spans="1:16" s="145" customFormat="1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</row>
    <row r="44" spans="1:16" s="145" customFormat="1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</row>
    <row r="45" spans="1:16" s="145" customFormat="1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</row>
    <row r="46" spans="1:16" s="145" customFormat="1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</row>
    <row r="47" spans="1:16" s="145" customFormat="1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</row>
    <row r="48" spans="1:16" s="145" customFormat="1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</row>
    <row r="49" spans="1:13" s="145" customFormat="1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</row>
    <row r="50" spans="1:13" s="145" customFormat="1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</row>
    <row r="51" spans="1:13" s="145" customFormat="1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</row>
    <row r="52" spans="1:13" s="145" customFormat="1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</row>
    <row r="53" spans="1:13" s="145" customFormat="1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</row>
    <row r="54" spans="1:13" s="145" customFormat="1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</row>
    <row r="55" spans="1:13" s="145" customFormat="1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4"/>
      <c r="L55" s="144"/>
      <c r="M55" s="144"/>
    </row>
    <row r="56" spans="1:13" s="145" customFormat="1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</row>
    <row r="57" spans="1:13" s="145" customFormat="1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</row>
    <row r="58" spans="1:13" s="145" customFormat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</row>
    <row r="59" spans="1:13" s="145" customFormat="1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</row>
    <row r="60" spans="1:13" s="145" customFormat="1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</row>
    <row r="61" spans="1:13" s="145" customFormat="1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</row>
    <row r="62" spans="1:13" s="145" customFormat="1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</row>
    <row r="63" spans="1:13" s="145" customFormat="1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</row>
    <row r="64" spans="1:13" s="145" customFormat="1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</row>
    <row r="65" spans="1:13" s="145" customFormat="1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</row>
    <row r="66" spans="1:13" s="145" customFormat="1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</row>
    <row r="67" spans="1:13" s="145" customFormat="1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</row>
    <row r="68" spans="1:13" s="145" customFormat="1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</row>
    <row r="69" spans="1:13" s="145" customFormat="1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</row>
    <row r="70" spans="1:13" s="145" customFormat="1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</row>
    <row r="71" spans="1:13" s="145" customFormat="1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</row>
    <row r="72" spans="1:13" s="145" customFormat="1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</row>
    <row r="73" spans="1:13" s="145" customFormat="1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</row>
    <row r="74" spans="1:13" s="145" customFormat="1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</row>
    <row r="75" spans="1:13" s="145" customFormat="1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</row>
    <row r="76" spans="1:13" s="145" customFormat="1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</row>
    <row r="77" spans="1:13" s="145" customFormat="1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</row>
    <row r="78" spans="1:13" s="145" customFormat="1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</row>
    <row r="79" spans="1:13" s="145" customFormat="1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</row>
    <row r="80" spans="1:13" s="145" customFormat="1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</row>
    <row r="81" spans="1:13" s="145" customFormat="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4"/>
      <c r="L81" s="144"/>
      <c r="M81" s="144"/>
    </row>
    <row r="82" spans="1:13" s="145" customFormat="1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</row>
    <row r="83" spans="1:13" s="145" customFormat="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</row>
    <row r="84" spans="1:13" s="145" customFormat="1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</row>
    <row r="85" spans="1:13" s="145" customFormat="1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</row>
    <row r="86" spans="1:13" s="145" customFormat="1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</row>
    <row r="87" spans="1:13" s="145" customFormat="1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</row>
    <row r="88" spans="1:13" s="145" customFormat="1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</row>
    <row r="89" spans="1:13" s="145" customFormat="1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</row>
    <row r="90" spans="1:13" s="145" customFormat="1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</row>
    <row r="91" spans="1:13" s="145" customFormat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</row>
    <row r="92" spans="1:13" s="145" customFormat="1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</row>
    <row r="93" spans="1:13" s="145" customFormat="1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</row>
    <row r="94" spans="1:13" s="145" customFormat="1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4"/>
      <c r="L94" s="144"/>
      <c r="M94" s="144"/>
    </row>
    <row r="95" spans="1:13" s="145" customFormat="1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</row>
    <row r="96" spans="1:13" s="145" customFormat="1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</row>
    <row r="97" spans="1:13" s="145" customFormat="1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</row>
    <row r="98" spans="1:13" s="145" customFormat="1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</row>
    <row r="99" spans="1:13" s="145" customFormat="1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</row>
    <row r="100" spans="1:13" s="145" customFormat="1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</row>
    <row r="101" spans="1:13" s="145" customFormat="1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</row>
    <row r="102" spans="1:13" s="145" customFormat="1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</row>
    <row r="103" spans="1:13" s="145" customFormat="1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</row>
    <row r="104" spans="1:13" s="145" customFormat="1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</row>
    <row r="105" spans="1:13" s="145" customFormat="1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</row>
    <row r="106" spans="1:13" s="145" customFormat="1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</row>
    <row r="107" spans="1:13" s="145" customFormat="1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</row>
    <row r="108" spans="1:13" s="145" customFormat="1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</row>
    <row r="109" spans="1:13" s="145" customFormat="1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</row>
    <row r="110" spans="1:13" s="145" customFormat="1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</row>
    <row r="111" spans="1:13" s="145" customFormat="1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</row>
    <row r="112" spans="1:13" s="145" customFormat="1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</row>
    <row r="113" spans="1:13" s="145" customFormat="1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</row>
    <row r="114" spans="1:13" s="145" customFormat="1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</row>
    <row r="115" spans="1:13" s="145" customFormat="1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</row>
    <row r="116" spans="1:13" s="145" customFormat="1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</row>
    <row r="117" spans="1:13" s="145" customFormat="1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</row>
    <row r="118" spans="1:13" s="145" customFormat="1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</row>
    <row r="119" spans="1:13" s="145" customFormat="1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</row>
    <row r="120" spans="1:13" s="145" customFormat="1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</row>
    <row r="121" spans="1:13" s="145" customFormat="1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</row>
    <row r="122" spans="1:13" s="145" customFormat="1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</row>
    <row r="123" spans="1:13" s="145" customFormat="1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</row>
    <row r="124" spans="1:13" s="145" customFormat="1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</row>
    <row r="125" spans="1:13" s="145" customFormat="1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</row>
    <row r="126" spans="1:13" s="145" customFormat="1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</row>
    <row r="127" spans="1:13" s="145" customFormat="1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</row>
    <row r="128" spans="1:13" s="145" customFormat="1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</row>
    <row r="129" spans="1:13" s="145" customFormat="1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</row>
    <row r="130" spans="1:13" s="145" customFormat="1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</row>
    <row r="131" spans="1:13" s="145" customFormat="1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</row>
    <row r="132" spans="1:13" s="145" customFormat="1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</row>
    <row r="133" spans="1:13" s="145" customFormat="1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</row>
    <row r="134" spans="1:13" s="145" customFormat="1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</row>
    <row r="135" spans="1:13" s="145" customFormat="1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</row>
    <row r="136" spans="1:13" s="145" customFormat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</row>
    <row r="137" spans="1:13" s="145" customFormat="1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</row>
    <row r="138" spans="1:13" s="145" customFormat="1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</row>
    <row r="139" spans="1:13" s="145" customFormat="1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</row>
    <row r="140" spans="1:13" s="145" customFormat="1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</row>
    <row r="141" spans="1:13" s="145" customFormat="1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</row>
    <row r="142" spans="1:13" s="145" customFormat="1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</row>
    <row r="143" spans="1:13" s="145" customFormat="1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</row>
    <row r="144" spans="1:13" s="145" customFormat="1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</row>
    <row r="145" spans="1:13" s="145" customFormat="1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</row>
    <row r="146" spans="1:13" s="145" customFormat="1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</row>
    <row r="147" spans="1:13" s="145" customFormat="1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</row>
    <row r="148" spans="1:13" s="145" customFormat="1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</row>
    <row r="149" spans="1:13" s="145" customFormat="1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</row>
    <row r="150" spans="1:13" s="145" customFormat="1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</row>
    <row r="151" spans="1:13" s="145" customFormat="1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</row>
    <row r="152" spans="1:13" s="145" customFormat="1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</row>
    <row r="153" spans="1:13" s="145" customFormat="1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</row>
    <row r="154" spans="1:13" s="145" customFormat="1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</row>
    <row r="155" spans="1:13" s="145" customFormat="1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</row>
    <row r="156" spans="1:13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</row>
    <row r="157" spans="1:13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</row>
    <row r="158" spans="1:13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</row>
    <row r="159" spans="1:13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</row>
    <row r="160" spans="1:13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</row>
    <row r="161" spans="1:13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</row>
    <row r="162" spans="1:13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</row>
    <row r="163" spans="1:13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</row>
  </sheetData>
  <sheetProtection password="CFE2" sheet="1" objects="1" scenarios="1" formatCells="0" formatColumns="0"/>
  <mergeCells count="11">
    <mergeCell ref="Q3:S4"/>
    <mergeCell ref="B4:C4"/>
    <mergeCell ref="A33:B33"/>
    <mergeCell ref="K33:L33"/>
    <mergeCell ref="F1:I2"/>
    <mergeCell ref="J2:K2"/>
    <mergeCell ref="L2:M2"/>
    <mergeCell ref="A3:B3"/>
    <mergeCell ref="C3:D3"/>
    <mergeCell ref="H3:I3"/>
    <mergeCell ref="A2:C2"/>
  </mergeCells>
  <hyperlinks>
    <hyperlink ref="Q3:S4" location="'1'!A1" display="عودة للصفحة الرئيسية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247" customWidth="1"/>
    <col min="4" max="7" width="5.28515625" style="247" hidden="1" customWidth="1"/>
    <col min="8" max="8" width="5.28515625" style="247" customWidth="1"/>
    <col min="9" max="9" width="4.85546875" style="247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2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5</v>
      </c>
      <c r="L2" s="484">
        <f>'متابعة الغياب'!I10</f>
        <v>2014</v>
      </c>
      <c r="M2" s="485"/>
      <c r="N2" s="486"/>
      <c r="O2" s="487" t="s">
        <v>114</v>
      </c>
      <c r="P2" s="487"/>
      <c r="Q2" s="487"/>
      <c r="R2" s="488"/>
      <c r="S2" s="489" t="s">
        <v>85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 t="str">
        <f t="shared" ref="L3:AD3" si="0">IF(L5="ج","",IF(L5="س","",L4))</f>
        <v/>
      </c>
      <c r="M3" s="30">
        <f t="shared" si="0"/>
        <v>0</v>
      </c>
      <c r="N3" s="30">
        <f t="shared" si="0"/>
        <v>0</v>
      </c>
      <c r="O3" s="30">
        <f t="shared" si="0"/>
        <v>0</v>
      </c>
      <c r="P3" s="30">
        <f t="shared" si="0"/>
        <v>0</v>
      </c>
      <c r="Q3" s="30">
        <f t="shared" si="0"/>
        <v>0</v>
      </c>
      <c r="R3" s="30" t="str">
        <f t="shared" si="0"/>
        <v/>
      </c>
      <c r="S3" s="30" t="str">
        <f t="shared" si="0"/>
        <v/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>
        <f t="shared" si="0"/>
        <v>0</v>
      </c>
      <c r="Y3" s="30" t="str">
        <f t="shared" si="0"/>
        <v/>
      </c>
      <c r="Z3" s="30" t="str">
        <f t="shared" si="0"/>
        <v/>
      </c>
      <c r="AA3" s="30">
        <f t="shared" si="0"/>
        <v>0</v>
      </c>
      <c r="AB3" s="30">
        <f t="shared" si="0"/>
        <v>0</v>
      </c>
      <c r="AC3" s="30">
        <f t="shared" si="0"/>
        <v>0</v>
      </c>
      <c r="AD3" s="30">
        <f t="shared" si="0"/>
        <v>0</v>
      </c>
      <c r="AE3" s="30">
        <f>IF(AE5="ج","",IF(AE5="س","",AE4))</f>
        <v>0</v>
      </c>
      <c r="AF3" s="30" t="str">
        <f t="shared" ref="AF3:AP3" si="1">IF(AF5="ج","",IF(AF5="س","",AF4))</f>
        <v/>
      </c>
      <c r="AG3" s="30" t="str">
        <f t="shared" si="1"/>
        <v/>
      </c>
      <c r="AH3" s="30">
        <f t="shared" si="1"/>
        <v>0</v>
      </c>
      <c r="AI3" s="30">
        <f t="shared" si="1"/>
        <v>0</v>
      </c>
      <c r="AJ3" s="30">
        <f t="shared" si="1"/>
        <v>0</v>
      </c>
      <c r="AK3" s="30">
        <f t="shared" si="1"/>
        <v>0</v>
      </c>
      <c r="AL3" s="30">
        <f t="shared" si="1"/>
        <v>0</v>
      </c>
      <c r="AM3" s="30" t="str">
        <f t="shared" si="1"/>
        <v/>
      </c>
      <c r="AN3" s="31" t="str">
        <f t="shared" si="1"/>
        <v/>
      </c>
      <c r="AO3" s="31" t="str">
        <f t="shared" si="1"/>
        <v>ع</v>
      </c>
      <c r="AP3" s="31" t="str">
        <f t="shared" si="1"/>
        <v>ع</v>
      </c>
    </row>
    <row r="4" spans="2:61" ht="19.5" customHeight="1" thickBot="1">
      <c r="J4" s="25" t="s">
        <v>102</v>
      </c>
      <c r="K4" s="54">
        <f>COUNTIF(L5:AP5,"س")</f>
        <v>4</v>
      </c>
      <c r="L4" s="50"/>
      <c r="M4" s="50"/>
      <c r="N4" s="50"/>
      <c r="O4" s="50"/>
      <c r="P4" s="50"/>
      <c r="Q4" s="50"/>
      <c r="R4" s="50"/>
      <c r="S4" s="50" t="s">
        <v>113</v>
      </c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 t="s">
        <v>113</v>
      </c>
      <c r="AO4" s="50" t="s">
        <v>113</v>
      </c>
      <c r="AP4" s="50" t="s">
        <v>113</v>
      </c>
      <c r="AQ4" s="48"/>
      <c r="AU4" s="200"/>
    </row>
    <row r="5" spans="2:61" ht="20.100000000000001" customHeight="1" thickTop="1">
      <c r="C5" s="464" t="s">
        <v>101</v>
      </c>
      <c r="D5" s="248"/>
      <c r="E5" s="248"/>
      <c r="F5" s="248"/>
      <c r="G5" s="466" t="s">
        <v>100</v>
      </c>
      <c r="H5" s="464" t="s">
        <v>100</v>
      </c>
      <c r="I5" s="466" t="s">
        <v>99</v>
      </c>
      <c r="J5" s="32">
        <f>K4+K2+K1</f>
        <v>11</v>
      </c>
      <c r="K5" s="33">
        <f>31-K6</f>
        <v>31</v>
      </c>
      <c r="L5" s="34" t="str">
        <f>IF(L6="","",VLOOKUP(AY37,روزنامة3!C3:D47,2,))</f>
        <v>ج</v>
      </c>
      <c r="M5" s="34" t="str">
        <f>IF(M6="","",VLOOKUP(AY36,روزنامة3!C3:D47,2,))</f>
        <v>خ</v>
      </c>
      <c r="N5" s="34" t="str">
        <f>IF(N6="","",VLOOKUP(AY35,روزنامة3!C3:D47,2,))</f>
        <v>ر</v>
      </c>
      <c r="O5" s="34" t="str">
        <f>VLOOKUP(AY34,روزنامة3!C3:D47,2,)</f>
        <v>ث</v>
      </c>
      <c r="P5" s="34" t="str">
        <f>VLOOKUP(AY33,روزنامة3!C3:D47,2,)</f>
        <v>ا</v>
      </c>
      <c r="Q5" s="34" t="str">
        <f>VLOOKUP(AY32,روزنامة3!C3:D47,2,)</f>
        <v>ح</v>
      </c>
      <c r="R5" s="34" t="str">
        <f>VLOOKUP(AY31,روزنامة3!C3:D47,2,)</f>
        <v>س</v>
      </c>
      <c r="S5" s="34" t="str">
        <f>VLOOKUP(AY30,روزنامة3!C3:D47,2,)</f>
        <v>ج</v>
      </c>
      <c r="T5" s="34" t="str">
        <f>VLOOKUP(AY29,روزنامة3!C3:D47,2,)</f>
        <v>خ</v>
      </c>
      <c r="U5" s="34" t="str">
        <f>VLOOKUP(AY28,روزنامة3!C3:D47,2,)</f>
        <v>ر</v>
      </c>
      <c r="V5" s="34" t="str">
        <f>VLOOKUP(AY27,روزنامة3!C3:D47,2,)</f>
        <v>ث</v>
      </c>
      <c r="W5" s="34" t="str">
        <f>VLOOKUP(AY26,روزنامة3!C3:D47,2,)</f>
        <v>ا</v>
      </c>
      <c r="X5" s="34" t="str">
        <f>VLOOKUP(AY25,روزنامة3!C3:D47,2,)</f>
        <v>ح</v>
      </c>
      <c r="Y5" s="34" t="str">
        <f>VLOOKUP(AY24,روزنامة3!C3:D47,2,)</f>
        <v>س</v>
      </c>
      <c r="Z5" s="34" t="str">
        <f>VLOOKUP(AY23,روزنامة3!C3:D47,2,)</f>
        <v>ج</v>
      </c>
      <c r="AA5" s="34" t="str">
        <f>VLOOKUP(AY22,روزنامة3!C3:D47,2,)</f>
        <v>خ</v>
      </c>
      <c r="AB5" s="34" t="str">
        <f>VLOOKUP(AY21,روزنامة3!C3:D47,2,)</f>
        <v>ر</v>
      </c>
      <c r="AC5" s="34" t="str">
        <f>VLOOKUP(AY20,روزنامة3!C3:D47,2,)</f>
        <v>ث</v>
      </c>
      <c r="AD5" s="34" t="str">
        <f>VLOOKUP(AY19,روزنامة3!C3:D47,2,)</f>
        <v>ا</v>
      </c>
      <c r="AE5" s="34" t="str">
        <f>VLOOKUP(AY18,روزنامة3!C3:D47,2,)</f>
        <v>ح</v>
      </c>
      <c r="AF5" s="34" t="str">
        <f>VLOOKUP(AY17,روزنامة3!C3:D47,2,)</f>
        <v>س</v>
      </c>
      <c r="AG5" s="34" t="str">
        <f>VLOOKUP(AY16,روزنامة3!C3:D47,2,)</f>
        <v>ج</v>
      </c>
      <c r="AH5" s="34" t="str">
        <f>VLOOKUP(AY15,روزنامة3!C3:D47,2,)</f>
        <v>خ</v>
      </c>
      <c r="AI5" s="34" t="str">
        <f>VLOOKUP(AY14,روزنامة3!C3:D47,2,)</f>
        <v>ر</v>
      </c>
      <c r="AJ5" s="34" t="str">
        <f>VLOOKUP(AY13,روزنامة3!C3:D47,2,)</f>
        <v>ث</v>
      </c>
      <c r="AK5" s="34" t="str">
        <f>VLOOKUP(AY12,روزنامة3!C3:D47,2,)</f>
        <v>ا</v>
      </c>
      <c r="AL5" s="34" t="str">
        <f>VLOOKUP(AY11,روزنامة3!C3:D47,2,)</f>
        <v>ح</v>
      </c>
      <c r="AM5" s="34" t="str">
        <f>VLOOKUP(AY10,روزنامة3!C3:D47,2,)</f>
        <v>س</v>
      </c>
      <c r="AN5" s="34" t="str">
        <f>VLOOKUP(AY9,روزنامة3!C3:D47,2,)</f>
        <v>ج</v>
      </c>
      <c r="AO5" s="34" t="str">
        <f>VLOOKUP(AY8,روزنامة3!C3:D47,2,)</f>
        <v>خ</v>
      </c>
      <c r="AP5" s="34" t="str">
        <f>VLOOKUP(AY7,روزنامة3!C3:D47,2,)</f>
        <v>ر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250" t="s">
        <v>109</v>
      </c>
      <c r="E6" s="250" t="s">
        <v>110</v>
      </c>
      <c r="F6" s="250" t="s">
        <v>111</v>
      </c>
      <c r="G6" s="467"/>
      <c r="H6" s="465"/>
      <c r="I6" s="468"/>
      <c r="J6" s="250"/>
      <c r="K6" s="35">
        <f>COUNTIF(L6:AP6,"")</f>
        <v>0</v>
      </c>
      <c r="L6" s="36" t="str">
        <f>IF(BA7&lt;31,"","31")</f>
        <v>31</v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40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40</v>
      </c>
      <c r="J7" s="38">
        <f>K5-J5</f>
        <v>20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MIN(روزنامة3!C3:C47)</f>
        <v>41640</v>
      </c>
      <c r="AZ7" s="247">
        <v>1</v>
      </c>
      <c r="BA7" s="244">
        <f>COUNTIF(روزنامة3!B3:B47,"&gt;1")</f>
        <v>31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40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40</v>
      </c>
      <c r="J8" s="38">
        <f>J7</f>
        <v>20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41641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40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40</v>
      </c>
      <c r="J9" s="38">
        <f t="shared" ref="J9:J72" si="11">J8</f>
        <v>20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41642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40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40</v>
      </c>
      <c r="J10" s="38">
        <f t="shared" si="11"/>
        <v>20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41643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40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40</v>
      </c>
      <c r="J11" s="38">
        <f t="shared" si="11"/>
        <v>20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41644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40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40</v>
      </c>
      <c r="J12" s="38">
        <f t="shared" si="11"/>
        <v>20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41645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520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40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40</v>
      </c>
      <c r="J13" s="38">
        <f t="shared" si="11"/>
        <v>20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41646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40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40</v>
      </c>
      <c r="J14" s="38">
        <f t="shared" si="11"/>
        <v>20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41647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40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40</v>
      </c>
      <c r="J15" s="38">
        <f t="shared" si="11"/>
        <v>20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41648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40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40</v>
      </c>
      <c r="J16" s="38">
        <f t="shared" si="11"/>
        <v>20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41649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40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40</v>
      </c>
      <c r="J17" s="38">
        <f t="shared" si="11"/>
        <v>20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41650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520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40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40</v>
      </c>
      <c r="J18" s="38">
        <f t="shared" si="11"/>
        <v>20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41651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40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40</v>
      </c>
      <c r="J19" s="38">
        <f t="shared" si="11"/>
        <v>20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41652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20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41653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20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41654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20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41655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20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41656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20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41657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20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41658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20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41659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20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41660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20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41661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20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41662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20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41663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20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41664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20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41665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20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41666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20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41667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20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41668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20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41669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20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41670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20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41671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20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41672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20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41673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20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41674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20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41675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20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41676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20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41677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20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41678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20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41679</v>
      </c>
      <c r="AZ46" s="247">
        <v>40</v>
      </c>
      <c r="BB46" s="41" t="str">
        <f t="shared" si="10"/>
        <v/>
      </c>
      <c r="BC46" s="252"/>
      <c r="BD46" s="46"/>
    </row>
    <row r="47" spans="2:56" s="269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20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69">
        <f t="shared" si="12"/>
        <v>41680</v>
      </c>
      <c r="AZ47" s="269">
        <v>41</v>
      </c>
      <c r="BB47" s="41" t="str">
        <f t="shared" si="10"/>
        <v/>
      </c>
      <c r="BC47" s="252"/>
      <c r="BD47" s="46"/>
    </row>
    <row r="48" spans="2:56" s="269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20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69">
        <f t="shared" si="12"/>
        <v>41681</v>
      </c>
      <c r="AZ48" s="269">
        <v>42</v>
      </c>
      <c r="BB48" s="41" t="str">
        <f t="shared" si="10"/>
        <v/>
      </c>
      <c r="BC48" s="252"/>
      <c r="BD48" s="46"/>
    </row>
    <row r="49" spans="1:58" s="269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20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69">
        <f t="shared" si="12"/>
        <v>41682</v>
      </c>
      <c r="AZ49" s="269">
        <v>43</v>
      </c>
      <c r="BB49" s="41" t="str">
        <f t="shared" si="10"/>
        <v/>
      </c>
      <c r="BC49" s="252"/>
      <c r="BD49" s="46"/>
    </row>
    <row r="50" spans="1:58" s="269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20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69">
        <f t="shared" si="12"/>
        <v>41683</v>
      </c>
      <c r="AZ50" s="269">
        <v>44</v>
      </c>
      <c r="BB50" s="41" t="str">
        <f t="shared" si="10"/>
        <v/>
      </c>
      <c r="BC50" s="252"/>
      <c r="BD50" s="46"/>
    </row>
    <row r="51" spans="1:58" s="269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20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69">
        <f t="shared" si="12"/>
        <v>41684</v>
      </c>
      <c r="AZ51" s="269">
        <v>45</v>
      </c>
      <c r="BB51" s="41" t="str">
        <f t="shared" si="10"/>
        <v/>
      </c>
      <c r="BC51" s="252"/>
      <c r="BD51" s="46"/>
    </row>
    <row r="52" spans="1:58" s="269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20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69">
        <f t="shared" si="12"/>
        <v>41685</v>
      </c>
      <c r="AZ52" s="269">
        <v>46</v>
      </c>
      <c r="BB52" s="41" t="str">
        <f t="shared" si="10"/>
        <v/>
      </c>
      <c r="BC52" s="252"/>
      <c r="BD52" s="46"/>
    </row>
    <row r="53" spans="1:58" s="269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20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69">
        <f t="shared" si="12"/>
        <v>41686</v>
      </c>
      <c r="AZ53" s="269">
        <v>47</v>
      </c>
      <c r="BB53" s="41" t="str">
        <f t="shared" si="10"/>
        <v/>
      </c>
      <c r="BC53" s="252"/>
      <c r="BD53" s="46"/>
    </row>
    <row r="54" spans="1:58" s="269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20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69">
        <f t="shared" si="12"/>
        <v>41687</v>
      </c>
      <c r="AZ54" s="269">
        <v>48</v>
      </c>
      <c r="BB54" s="41" t="str">
        <f t="shared" si="10"/>
        <v/>
      </c>
      <c r="BC54" s="252"/>
      <c r="BD54" s="46"/>
    </row>
    <row r="55" spans="1:58" s="269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20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69">
        <f t="shared" si="12"/>
        <v>41688</v>
      </c>
      <c r="AZ55" s="269">
        <v>49</v>
      </c>
      <c r="BB55" s="41" t="str">
        <f t="shared" si="10"/>
        <v/>
      </c>
      <c r="BC55" s="252"/>
      <c r="BD55" s="46"/>
    </row>
    <row r="56" spans="1:58" s="269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20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69">
        <f t="shared" si="12"/>
        <v>41689</v>
      </c>
      <c r="AZ56" s="269">
        <v>50</v>
      </c>
      <c r="BB56" s="41" t="str">
        <f t="shared" si="10"/>
        <v/>
      </c>
      <c r="BC56" s="252"/>
      <c r="BD56" s="46"/>
    </row>
    <row r="57" spans="1:58" s="269" customFormat="1" ht="37.5" hidden="1" customHeight="1">
      <c r="A57" s="200">
        <f>50-B57</f>
        <v>0</v>
      </c>
      <c r="B57" s="269">
        <f>COUNTIF(B7:B56,"")</f>
        <v>50</v>
      </c>
      <c r="F57" s="269">
        <f>COUNTIF(BC7:BC56,"انقطع ( ت )")</f>
        <v>0</v>
      </c>
      <c r="G57" s="269">
        <f>G58-F57</f>
        <v>13</v>
      </c>
      <c r="H57" s="269">
        <f>COUNTIF(H7:H56,"&gt;=1")</f>
        <v>0</v>
      </c>
      <c r="I57" s="34" t="str">
        <f t="shared" si="9"/>
        <v/>
      </c>
      <c r="J57" s="38">
        <f>J46</f>
        <v>20</v>
      </c>
      <c r="AX57" s="27"/>
      <c r="AY57" s="269">
        <f>AY56+1</f>
        <v>41690</v>
      </c>
      <c r="BA57" s="269">
        <f>MAX(AX7:AX57)-BB57</f>
        <v>13</v>
      </c>
      <c r="BB57" s="269">
        <f>COUNTIF(BB7:BB56,"انقطع ( ت )")</f>
        <v>0</v>
      </c>
      <c r="BC57" s="41" t="s">
        <v>136</v>
      </c>
      <c r="BD57" s="46"/>
      <c r="BF57" s="269">
        <f>BA57</f>
        <v>13</v>
      </c>
    </row>
    <row r="58" spans="1:58" s="269" customFormat="1" ht="18" hidden="1">
      <c r="G58" s="269">
        <f>COUNTIF(G7:G56,"&lt;=3")</f>
        <v>13</v>
      </c>
      <c r="H58" s="269">
        <f>BA57-H57</f>
        <v>13</v>
      </c>
      <c r="I58" s="34" t="str">
        <f t="shared" si="9"/>
        <v/>
      </c>
      <c r="J58" s="38">
        <f t="shared" si="11"/>
        <v>20</v>
      </c>
      <c r="AX58" s="27"/>
      <c r="BA58" s="269">
        <f>BA57</f>
        <v>13</v>
      </c>
      <c r="BC58" s="41" t="s">
        <v>136</v>
      </c>
      <c r="BD58" s="46"/>
      <c r="BF58" s="269">
        <f t="shared" ref="BF58:BF131" si="13">BA58</f>
        <v>13</v>
      </c>
    </row>
    <row r="59" spans="1:58" s="269" customFormat="1" ht="12.75" hidden="1" customHeight="1"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20</v>
      </c>
      <c r="AX59" s="27"/>
      <c r="BA59" s="269">
        <f t="shared" ref="BA59:BA122" si="14">BA58</f>
        <v>13</v>
      </c>
      <c r="BC59" s="41" t="s">
        <v>136</v>
      </c>
      <c r="BD59" s="46"/>
      <c r="BF59" s="269">
        <f t="shared" si="13"/>
        <v>13</v>
      </c>
    </row>
    <row r="60" spans="1:58" s="269" customFormat="1" ht="13.5" hidden="1" customHeight="1"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20</v>
      </c>
      <c r="AX60" s="27"/>
      <c r="BA60" s="269">
        <f t="shared" si="14"/>
        <v>13</v>
      </c>
      <c r="BC60" s="41" t="s">
        <v>136</v>
      </c>
      <c r="BD60" s="46"/>
      <c r="BF60" s="269">
        <f t="shared" si="13"/>
        <v>13</v>
      </c>
    </row>
    <row r="61" spans="1:58" s="269" customFormat="1" ht="18" hidden="1"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20</v>
      </c>
      <c r="AX61" s="27"/>
      <c r="BA61" s="269">
        <f t="shared" si="14"/>
        <v>13</v>
      </c>
      <c r="BC61" s="41" t="s">
        <v>136</v>
      </c>
      <c r="BD61" s="46"/>
      <c r="BF61" s="269">
        <f t="shared" si="13"/>
        <v>13</v>
      </c>
    </row>
    <row r="62" spans="1:58" s="269" customFormat="1" ht="12.75" hidden="1" customHeight="1"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20</v>
      </c>
      <c r="AX62" s="27"/>
      <c r="BA62" s="269">
        <f t="shared" si="14"/>
        <v>13</v>
      </c>
      <c r="BC62" s="41" t="s">
        <v>136</v>
      </c>
      <c r="BD62" s="46"/>
      <c r="BF62" s="269">
        <f t="shared" si="13"/>
        <v>13</v>
      </c>
    </row>
    <row r="63" spans="1:58" s="269" customFormat="1" ht="13.5" hidden="1" customHeight="1"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20</v>
      </c>
      <c r="AX63" s="27"/>
      <c r="BA63" s="269">
        <f t="shared" si="14"/>
        <v>13</v>
      </c>
      <c r="BC63" s="41" t="s">
        <v>136</v>
      </c>
      <c r="BD63" s="46"/>
      <c r="BF63" s="269">
        <f t="shared" si="13"/>
        <v>13</v>
      </c>
    </row>
    <row r="64" spans="1:58" s="269" customFormat="1" ht="18" hidden="1"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20</v>
      </c>
      <c r="AX64" s="27"/>
      <c r="BA64" s="269">
        <f t="shared" si="14"/>
        <v>13</v>
      </c>
      <c r="BC64" s="41" t="s">
        <v>136</v>
      </c>
      <c r="BD64" s="46"/>
      <c r="BF64" s="269">
        <f t="shared" si="13"/>
        <v>13</v>
      </c>
    </row>
    <row r="65" spans="7:58" s="269" customFormat="1" ht="18" hidden="1"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20</v>
      </c>
      <c r="AX65" s="27"/>
      <c r="BA65" s="269">
        <f t="shared" si="14"/>
        <v>13</v>
      </c>
      <c r="BC65" s="41" t="s">
        <v>136</v>
      </c>
      <c r="BD65" s="46"/>
      <c r="BF65" s="269">
        <f t="shared" si="13"/>
        <v>13</v>
      </c>
    </row>
    <row r="66" spans="7:58" s="269" customFormat="1" ht="18" hidden="1"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20</v>
      </c>
      <c r="AX66" s="27"/>
      <c r="BA66" s="269">
        <f t="shared" si="14"/>
        <v>13</v>
      </c>
      <c r="BC66" s="41" t="s">
        <v>136</v>
      </c>
      <c r="BD66" s="46"/>
      <c r="BF66" s="269">
        <f t="shared" si="13"/>
        <v>13</v>
      </c>
    </row>
    <row r="67" spans="7:58" s="269" customFormat="1" ht="12.75" hidden="1" customHeight="1"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20</v>
      </c>
      <c r="AX67" s="27"/>
      <c r="BA67" s="269">
        <f t="shared" si="14"/>
        <v>13</v>
      </c>
      <c r="BC67" s="41" t="s">
        <v>136</v>
      </c>
      <c r="BD67" s="46"/>
      <c r="BF67" s="269">
        <f t="shared" si="13"/>
        <v>13</v>
      </c>
    </row>
    <row r="68" spans="7:58" s="269" customFormat="1" ht="13.5" hidden="1" customHeight="1"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20</v>
      </c>
      <c r="AX68" s="27"/>
      <c r="BA68" s="269">
        <f t="shared" si="14"/>
        <v>13</v>
      </c>
      <c r="BC68" s="41" t="s">
        <v>136</v>
      </c>
      <c r="BD68" s="46"/>
      <c r="BF68" s="269">
        <f t="shared" si="13"/>
        <v>13</v>
      </c>
    </row>
    <row r="69" spans="7:58" s="269" customFormat="1" ht="18" hidden="1"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20</v>
      </c>
      <c r="AX69" s="27"/>
      <c r="BA69" s="269">
        <f t="shared" si="14"/>
        <v>13</v>
      </c>
      <c r="BC69" s="41" t="s">
        <v>136</v>
      </c>
      <c r="BD69" s="46"/>
      <c r="BF69" s="269">
        <f t="shared" si="13"/>
        <v>13</v>
      </c>
    </row>
    <row r="70" spans="7:58" s="269" customFormat="1" ht="12.75" hidden="1" customHeight="1"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20</v>
      </c>
      <c r="AX70" s="27"/>
      <c r="BA70" s="269">
        <f t="shared" si="14"/>
        <v>13</v>
      </c>
      <c r="BC70" s="41" t="s">
        <v>136</v>
      </c>
      <c r="BD70" s="46"/>
      <c r="BF70" s="269">
        <f t="shared" si="13"/>
        <v>13</v>
      </c>
    </row>
    <row r="71" spans="7:58" s="269" customFormat="1" ht="13.5" hidden="1" customHeight="1"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20</v>
      </c>
      <c r="AX71" s="27"/>
      <c r="BA71" s="269">
        <f t="shared" si="14"/>
        <v>13</v>
      </c>
      <c r="BC71" s="41" t="s">
        <v>136</v>
      </c>
      <c r="BD71" s="46"/>
      <c r="BF71" s="269">
        <f t="shared" si="13"/>
        <v>13</v>
      </c>
    </row>
    <row r="72" spans="7:58" s="269" customFormat="1" ht="18" hidden="1"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20</v>
      </c>
      <c r="AX72" s="27"/>
      <c r="BA72" s="269">
        <f t="shared" si="14"/>
        <v>13</v>
      </c>
      <c r="BC72" s="41" t="s">
        <v>136</v>
      </c>
      <c r="BD72" s="46"/>
      <c r="BF72" s="269">
        <f t="shared" si="13"/>
        <v>13</v>
      </c>
    </row>
    <row r="73" spans="7:58" s="269" customFormat="1" ht="18" hidden="1"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20</v>
      </c>
      <c r="AX73" s="27"/>
      <c r="BA73" s="269">
        <f t="shared" si="14"/>
        <v>13</v>
      </c>
      <c r="BC73" s="41" t="s">
        <v>136</v>
      </c>
      <c r="BD73" s="46"/>
      <c r="BF73" s="269">
        <f t="shared" si="13"/>
        <v>13</v>
      </c>
    </row>
    <row r="74" spans="7:58" s="269" customFormat="1" ht="18" hidden="1"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20</v>
      </c>
      <c r="AX74" s="27"/>
      <c r="BA74" s="269">
        <f t="shared" si="14"/>
        <v>13</v>
      </c>
      <c r="BC74" s="41" t="s">
        <v>136</v>
      </c>
      <c r="BD74" s="46"/>
      <c r="BF74" s="269">
        <f t="shared" si="13"/>
        <v>13</v>
      </c>
    </row>
    <row r="75" spans="7:58" s="269" customFormat="1" ht="18" hidden="1"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20</v>
      </c>
      <c r="AX75" s="27"/>
      <c r="BA75" s="269">
        <f t="shared" si="14"/>
        <v>13</v>
      </c>
      <c r="BC75" s="41" t="s">
        <v>136</v>
      </c>
      <c r="BD75" s="46"/>
      <c r="BF75" s="269">
        <f t="shared" si="13"/>
        <v>13</v>
      </c>
    </row>
    <row r="76" spans="7:58" s="269" customFormat="1" ht="18" hidden="1"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20</v>
      </c>
      <c r="AX76" s="27"/>
      <c r="BA76" s="269">
        <f t="shared" si="14"/>
        <v>13</v>
      </c>
      <c r="BC76" s="41" t="s">
        <v>136</v>
      </c>
      <c r="BD76" s="46"/>
      <c r="BF76" s="269">
        <f t="shared" si="13"/>
        <v>13</v>
      </c>
    </row>
    <row r="77" spans="7:58" s="269" customFormat="1" ht="21" hidden="1" customHeight="1"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20</v>
      </c>
      <c r="AX77" s="27"/>
      <c r="BA77" s="269">
        <f t="shared" si="14"/>
        <v>13</v>
      </c>
      <c r="BC77" s="41" t="s">
        <v>136</v>
      </c>
      <c r="BD77" s="46"/>
      <c r="BF77" s="269">
        <f t="shared" si="13"/>
        <v>13</v>
      </c>
    </row>
    <row r="78" spans="7:58" s="269" customFormat="1" ht="21" hidden="1" customHeight="1"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20</v>
      </c>
      <c r="AX78" s="27"/>
      <c r="BA78" s="269">
        <f t="shared" si="14"/>
        <v>13</v>
      </c>
      <c r="BC78" s="41" t="s">
        <v>136</v>
      </c>
      <c r="BD78" s="46"/>
      <c r="BF78" s="269">
        <f t="shared" si="13"/>
        <v>13</v>
      </c>
    </row>
    <row r="79" spans="7:58" s="269" customFormat="1" ht="21" hidden="1" customHeight="1"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20</v>
      </c>
      <c r="AX79" s="27"/>
      <c r="BA79" s="269">
        <f t="shared" si="14"/>
        <v>13</v>
      </c>
      <c r="BC79" s="41" t="s">
        <v>136</v>
      </c>
      <c r="BD79" s="46"/>
      <c r="BF79" s="269">
        <f t="shared" si="13"/>
        <v>13</v>
      </c>
    </row>
    <row r="80" spans="7:58" s="269" customFormat="1" ht="21" hidden="1" customHeight="1"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20</v>
      </c>
      <c r="AX80" s="27"/>
      <c r="BA80" s="269">
        <f t="shared" si="14"/>
        <v>13</v>
      </c>
      <c r="BC80" s="41" t="s">
        <v>136</v>
      </c>
      <c r="BD80" s="46"/>
      <c r="BF80" s="269">
        <f t="shared" si="13"/>
        <v>13</v>
      </c>
    </row>
    <row r="81" spans="7:58" s="269" customFormat="1" ht="21" hidden="1" customHeight="1"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20</v>
      </c>
      <c r="AX81" s="27"/>
      <c r="BA81" s="269">
        <f t="shared" si="14"/>
        <v>13</v>
      </c>
      <c r="BC81" s="41" t="s">
        <v>136</v>
      </c>
      <c r="BD81" s="46"/>
      <c r="BF81" s="269">
        <f t="shared" si="13"/>
        <v>13</v>
      </c>
    </row>
    <row r="82" spans="7:58" s="269" customFormat="1" ht="21" hidden="1" customHeight="1"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20</v>
      </c>
      <c r="AX82" s="27"/>
      <c r="BA82" s="269">
        <f t="shared" si="14"/>
        <v>13</v>
      </c>
      <c r="BC82" s="41" t="s">
        <v>136</v>
      </c>
      <c r="BD82" s="46"/>
      <c r="BF82" s="269">
        <f t="shared" si="13"/>
        <v>13</v>
      </c>
    </row>
    <row r="83" spans="7:58" s="269" customFormat="1" ht="21" hidden="1" customHeight="1"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20</v>
      </c>
      <c r="AX83" s="27"/>
      <c r="BA83" s="269">
        <f t="shared" si="14"/>
        <v>13</v>
      </c>
      <c r="BC83" s="41" t="s">
        <v>136</v>
      </c>
      <c r="BD83" s="46"/>
      <c r="BF83" s="269">
        <f t="shared" si="13"/>
        <v>13</v>
      </c>
    </row>
    <row r="84" spans="7:58" s="269" customFormat="1" ht="21" hidden="1" customHeight="1"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20</v>
      </c>
      <c r="AX84" s="27"/>
      <c r="BA84" s="269">
        <f t="shared" si="14"/>
        <v>13</v>
      </c>
      <c r="BC84" s="41" t="s">
        <v>136</v>
      </c>
      <c r="BD84" s="46"/>
      <c r="BF84" s="269">
        <f t="shared" si="13"/>
        <v>13</v>
      </c>
    </row>
    <row r="85" spans="7:58" s="269" customFormat="1" ht="21" hidden="1" customHeight="1"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20</v>
      </c>
      <c r="AX85" s="27"/>
      <c r="BA85" s="269">
        <f t="shared" si="14"/>
        <v>13</v>
      </c>
      <c r="BC85" s="41" t="s">
        <v>136</v>
      </c>
      <c r="BD85" s="46"/>
      <c r="BF85" s="269">
        <f t="shared" si="13"/>
        <v>13</v>
      </c>
    </row>
    <row r="86" spans="7:58" s="269" customFormat="1" ht="21" hidden="1" customHeight="1"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20</v>
      </c>
      <c r="AX86" s="27"/>
      <c r="BA86" s="269">
        <f t="shared" si="14"/>
        <v>13</v>
      </c>
      <c r="BC86" s="41" t="s">
        <v>136</v>
      </c>
      <c r="BD86" s="46"/>
      <c r="BF86" s="269">
        <f t="shared" si="13"/>
        <v>13</v>
      </c>
    </row>
    <row r="87" spans="7:58" s="269" customFormat="1" ht="21" hidden="1" customHeight="1"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20</v>
      </c>
      <c r="AX87" s="27"/>
      <c r="BA87" s="269">
        <f t="shared" si="14"/>
        <v>13</v>
      </c>
      <c r="BC87" s="41" t="s">
        <v>136</v>
      </c>
      <c r="BD87" s="46"/>
      <c r="BF87" s="269">
        <f t="shared" si="13"/>
        <v>13</v>
      </c>
    </row>
    <row r="88" spans="7:58" s="269" customFormat="1" ht="21" hidden="1" customHeight="1"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20</v>
      </c>
      <c r="AX88" s="27"/>
      <c r="BA88" s="269">
        <f t="shared" si="14"/>
        <v>13</v>
      </c>
      <c r="BC88" s="41" t="s">
        <v>136</v>
      </c>
      <c r="BD88" s="46"/>
      <c r="BF88" s="269">
        <f t="shared" si="13"/>
        <v>13</v>
      </c>
    </row>
    <row r="89" spans="7:58" s="269" customFormat="1" ht="21" hidden="1" customHeight="1"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20</v>
      </c>
      <c r="AX89" s="27"/>
      <c r="BA89" s="269">
        <f t="shared" si="14"/>
        <v>13</v>
      </c>
      <c r="BC89" s="41" t="s">
        <v>136</v>
      </c>
      <c r="BD89" s="46"/>
      <c r="BF89" s="269">
        <f t="shared" si="13"/>
        <v>13</v>
      </c>
    </row>
    <row r="90" spans="7:58" s="269" customFormat="1" ht="21" hidden="1" customHeight="1"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20</v>
      </c>
      <c r="AX90" s="27"/>
      <c r="BA90" s="269">
        <f t="shared" si="14"/>
        <v>13</v>
      </c>
      <c r="BC90" s="41" t="s">
        <v>136</v>
      </c>
      <c r="BD90" s="46"/>
      <c r="BF90" s="269">
        <f t="shared" si="13"/>
        <v>13</v>
      </c>
    </row>
    <row r="91" spans="7:58" s="269" customFormat="1" ht="18" hidden="1"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20</v>
      </c>
      <c r="AX91" s="27"/>
      <c r="BA91" s="269">
        <f t="shared" si="14"/>
        <v>13</v>
      </c>
      <c r="BC91" s="41" t="s">
        <v>136</v>
      </c>
      <c r="BD91" s="46"/>
      <c r="BF91" s="269">
        <f t="shared" si="13"/>
        <v>13</v>
      </c>
    </row>
    <row r="92" spans="7:58" s="269" customFormat="1" ht="18" hidden="1"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20</v>
      </c>
      <c r="AX92" s="27"/>
      <c r="BA92" s="269">
        <f t="shared" si="14"/>
        <v>13</v>
      </c>
      <c r="BC92" s="41" t="s">
        <v>136</v>
      </c>
      <c r="BD92" s="46"/>
      <c r="BF92" s="269">
        <f t="shared" si="13"/>
        <v>13</v>
      </c>
    </row>
    <row r="93" spans="7:58" s="269" customFormat="1" ht="18" hidden="1"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20</v>
      </c>
      <c r="AX93" s="27"/>
      <c r="BA93" s="269">
        <f t="shared" si="14"/>
        <v>13</v>
      </c>
      <c r="BC93" s="41" t="s">
        <v>136</v>
      </c>
      <c r="BD93" s="46"/>
      <c r="BF93" s="269">
        <f t="shared" si="13"/>
        <v>13</v>
      </c>
    </row>
    <row r="94" spans="7:58" s="269" customFormat="1" ht="18" hidden="1"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20</v>
      </c>
      <c r="AX94" s="27"/>
      <c r="BA94" s="269">
        <f t="shared" si="14"/>
        <v>13</v>
      </c>
      <c r="BC94" s="41" t="s">
        <v>136</v>
      </c>
      <c r="BD94" s="46"/>
      <c r="BF94" s="269">
        <f t="shared" si="13"/>
        <v>13</v>
      </c>
    </row>
    <row r="95" spans="7:58" s="269" customFormat="1" ht="18" hidden="1"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20</v>
      </c>
      <c r="AX95" s="27"/>
      <c r="BA95" s="269">
        <f t="shared" si="14"/>
        <v>13</v>
      </c>
      <c r="BC95" s="41" t="s">
        <v>136</v>
      </c>
      <c r="BD95" s="46"/>
      <c r="BF95" s="269">
        <f t="shared" si="13"/>
        <v>13</v>
      </c>
    </row>
    <row r="96" spans="7:58" s="269" customFormat="1" ht="15.75" hidden="1" customHeight="1"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20</v>
      </c>
      <c r="AX96" s="27"/>
      <c r="BA96" s="269">
        <f t="shared" si="14"/>
        <v>13</v>
      </c>
      <c r="BC96" s="41" t="s">
        <v>136</v>
      </c>
      <c r="BD96" s="46"/>
      <c r="BF96" s="269">
        <f t="shared" si="13"/>
        <v>13</v>
      </c>
    </row>
    <row r="97" spans="7:58" s="269" customFormat="1" ht="18" hidden="1"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20</v>
      </c>
      <c r="AX97" s="27"/>
      <c r="BA97" s="269">
        <f t="shared" si="14"/>
        <v>13</v>
      </c>
      <c r="BC97" s="41" t="s">
        <v>136</v>
      </c>
      <c r="BD97" s="46"/>
      <c r="BF97" s="269">
        <f t="shared" si="13"/>
        <v>13</v>
      </c>
    </row>
    <row r="98" spans="7:58" s="269" customFormat="1" ht="18" hidden="1"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20</v>
      </c>
      <c r="AX98" s="27"/>
      <c r="BA98" s="269">
        <f t="shared" si="14"/>
        <v>13</v>
      </c>
      <c r="BC98" s="41" t="s">
        <v>136</v>
      </c>
      <c r="BD98" s="46"/>
      <c r="BF98" s="269">
        <f t="shared" si="13"/>
        <v>13</v>
      </c>
    </row>
    <row r="99" spans="7:58" s="269" customFormat="1" ht="18" hidden="1"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7:58" s="269" customFormat="1" ht="18" hidden="1"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7:58" s="269" customFormat="1" ht="18" hidden="1"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7:58" s="269" customFormat="1" ht="18" hidden="1"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7:58" s="269" customFormat="1" ht="18" hidden="1"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7:58" s="269" customFormat="1" ht="18" hidden="1"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7:58" s="269" customFormat="1" ht="18" hidden="1"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7:58" s="269" customFormat="1" ht="18" hidden="1"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7:58" s="269" customFormat="1" ht="18" hidden="1"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7:58" s="269" customFormat="1" ht="18" hidden="1"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7:58" s="269" customFormat="1" ht="12.75" hidden="1" customHeight="1"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20</v>
      </c>
      <c r="AX109" s="27"/>
      <c r="BA109" s="269">
        <f>BA98</f>
        <v>13</v>
      </c>
      <c r="BC109" s="41" t="s">
        <v>136</v>
      </c>
      <c r="BD109" s="46"/>
      <c r="BF109" s="269">
        <f t="shared" si="13"/>
        <v>13</v>
      </c>
    </row>
    <row r="110" spans="7:58" s="269" customFormat="1" ht="13.5" hidden="1" customHeight="1">
      <c r="I110" s="34" t="str">
        <f t="shared" si="16"/>
        <v/>
      </c>
      <c r="J110" s="38">
        <f t="shared" si="17"/>
        <v>20</v>
      </c>
      <c r="AX110" s="27"/>
      <c r="BA110" s="269">
        <f t="shared" si="14"/>
        <v>13</v>
      </c>
      <c r="BC110" s="41" t="s">
        <v>136</v>
      </c>
      <c r="BD110" s="46"/>
      <c r="BF110" s="269">
        <f t="shared" si="13"/>
        <v>13</v>
      </c>
    </row>
    <row r="111" spans="7:58" s="269" customFormat="1" ht="18" hidden="1">
      <c r="I111" s="34" t="str">
        <f t="shared" si="16"/>
        <v/>
      </c>
      <c r="J111" s="38">
        <f t="shared" si="17"/>
        <v>20</v>
      </c>
      <c r="AX111" s="27"/>
      <c r="BA111" s="269">
        <f t="shared" si="14"/>
        <v>13</v>
      </c>
      <c r="BC111" s="41" t="s">
        <v>136</v>
      </c>
      <c r="BD111" s="46"/>
      <c r="BF111" s="269">
        <f t="shared" si="13"/>
        <v>13</v>
      </c>
    </row>
    <row r="112" spans="7:58" s="269" customFormat="1" ht="12.75" hidden="1" customHeight="1">
      <c r="I112" s="34" t="str">
        <f t="shared" si="16"/>
        <v/>
      </c>
      <c r="J112" s="38">
        <f t="shared" si="17"/>
        <v>20</v>
      </c>
      <c r="AX112" s="27"/>
      <c r="BA112" s="269">
        <f t="shared" si="14"/>
        <v>13</v>
      </c>
      <c r="BC112" s="41" t="s">
        <v>136</v>
      </c>
      <c r="BD112" s="46"/>
      <c r="BF112" s="269">
        <f t="shared" si="13"/>
        <v>13</v>
      </c>
    </row>
    <row r="113" spans="9:58" s="269" customFormat="1" ht="13.5" hidden="1" customHeight="1">
      <c r="I113" s="34" t="str">
        <f t="shared" si="16"/>
        <v/>
      </c>
      <c r="J113" s="38">
        <f t="shared" si="17"/>
        <v>20</v>
      </c>
      <c r="AX113" s="27"/>
      <c r="BA113" s="269">
        <f t="shared" si="14"/>
        <v>13</v>
      </c>
      <c r="BC113" s="41" t="s">
        <v>136</v>
      </c>
      <c r="BD113" s="46"/>
      <c r="BF113" s="269">
        <f t="shared" si="13"/>
        <v>13</v>
      </c>
    </row>
    <row r="114" spans="9:58" s="269" customFormat="1" ht="18" hidden="1">
      <c r="I114" s="34" t="str">
        <f t="shared" si="16"/>
        <v/>
      </c>
      <c r="J114" s="38">
        <f t="shared" si="17"/>
        <v>20</v>
      </c>
      <c r="AX114" s="27"/>
      <c r="BA114" s="269">
        <f t="shared" si="14"/>
        <v>13</v>
      </c>
      <c r="BC114" s="41" t="s">
        <v>136</v>
      </c>
      <c r="BD114" s="46"/>
      <c r="BF114" s="269">
        <f t="shared" si="13"/>
        <v>13</v>
      </c>
    </row>
    <row r="115" spans="9:58" s="269" customFormat="1" ht="18" hidden="1">
      <c r="I115" s="34" t="str">
        <f t="shared" si="16"/>
        <v/>
      </c>
      <c r="J115" s="38">
        <f t="shared" si="17"/>
        <v>20</v>
      </c>
      <c r="AX115" s="27"/>
      <c r="BA115" s="269">
        <f t="shared" si="14"/>
        <v>13</v>
      </c>
      <c r="BC115" s="41" t="s">
        <v>136</v>
      </c>
      <c r="BD115" s="46"/>
      <c r="BF115" s="269">
        <f t="shared" si="13"/>
        <v>13</v>
      </c>
    </row>
    <row r="116" spans="9:58" s="269" customFormat="1" ht="12.75" hidden="1" customHeight="1">
      <c r="I116" s="34" t="str">
        <f t="shared" si="16"/>
        <v/>
      </c>
      <c r="J116" s="38">
        <f t="shared" si="17"/>
        <v>20</v>
      </c>
      <c r="AX116" s="27"/>
      <c r="BA116" s="269">
        <f t="shared" si="14"/>
        <v>13</v>
      </c>
      <c r="BC116" s="41" t="s">
        <v>136</v>
      </c>
      <c r="BD116" s="46"/>
      <c r="BF116" s="269">
        <f t="shared" si="13"/>
        <v>13</v>
      </c>
    </row>
    <row r="117" spans="9:58" s="269" customFormat="1" ht="13.5" hidden="1" customHeight="1">
      <c r="I117" s="34" t="str">
        <f t="shared" si="16"/>
        <v/>
      </c>
      <c r="J117" s="38">
        <f t="shared" si="17"/>
        <v>20</v>
      </c>
      <c r="AX117" s="27"/>
      <c r="BA117" s="269">
        <f t="shared" si="14"/>
        <v>13</v>
      </c>
      <c r="BC117" s="41" t="s">
        <v>136</v>
      </c>
      <c r="BD117" s="46"/>
      <c r="BF117" s="269">
        <f t="shared" si="13"/>
        <v>13</v>
      </c>
    </row>
    <row r="118" spans="9:58" s="269" customFormat="1" ht="18" hidden="1">
      <c r="I118" s="34" t="str">
        <f t="shared" si="16"/>
        <v/>
      </c>
      <c r="J118" s="38">
        <f t="shared" si="17"/>
        <v>20</v>
      </c>
      <c r="AX118" s="27"/>
      <c r="BA118" s="269">
        <f t="shared" si="14"/>
        <v>13</v>
      </c>
      <c r="BC118" s="41" t="s">
        <v>136</v>
      </c>
      <c r="BD118" s="46"/>
      <c r="BF118" s="269">
        <f t="shared" si="13"/>
        <v>13</v>
      </c>
    </row>
    <row r="119" spans="9:58" s="269" customFormat="1" ht="12.75" hidden="1" customHeight="1">
      <c r="I119" s="34" t="str">
        <f t="shared" si="16"/>
        <v/>
      </c>
      <c r="J119" s="38">
        <f t="shared" si="17"/>
        <v>20</v>
      </c>
      <c r="AX119" s="27"/>
      <c r="BA119" s="269">
        <f t="shared" si="14"/>
        <v>13</v>
      </c>
      <c r="BC119" s="41" t="s">
        <v>136</v>
      </c>
      <c r="BD119" s="46"/>
      <c r="BF119" s="269">
        <f t="shared" si="13"/>
        <v>13</v>
      </c>
    </row>
    <row r="120" spans="9:58" s="269" customFormat="1" ht="13.5" hidden="1" customHeight="1">
      <c r="I120" s="34" t="str">
        <f t="shared" si="16"/>
        <v/>
      </c>
      <c r="J120" s="38">
        <f t="shared" si="17"/>
        <v>20</v>
      </c>
      <c r="AX120" s="27"/>
      <c r="BA120" s="269">
        <f t="shared" si="14"/>
        <v>13</v>
      </c>
      <c r="BC120" s="41" t="s">
        <v>136</v>
      </c>
      <c r="BD120" s="46"/>
      <c r="BF120" s="269">
        <f t="shared" si="13"/>
        <v>13</v>
      </c>
    </row>
    <row r="121" spans="9:58" s="269" customFormat="1" ht="18" hidden="1">
      <c r="I121" s="34" t="str">
        <f t="shared" si="16"/>
        <v/>
      </c>
      <c r="J121" s="38">
        <f t="shared" si="17"/>
        <v>20</v>
      </c>
      <c r="AX121" s="27"/>
      <c r="BA121" s="269">
        <f t="shared" si="14"/>
        <v>13</v>
      </c>
      <c r="BC121" s="41" t="s">
        <v>136</v>
      </c>
      <c r="BD121" s="46"/>
      <c r="BF121" s="269">
        <f t="shared" si="13"/>
        <v>13</v>
      </c>
    </row>
    <row r="122" spans="9:58" s="269" customFormat="1" ht="18" hidden="1">
      <c r="I122" s="34" t="str">
        <f t="shared" si="16"/>
        <v/>
      </c>
      <c r="J122" s="38">
        <f t="shared" si="17"/>
        <v>20</v>
      </c>
      <c r="AX122" s="27"/>
      <c r="BA122" s="269">
        <f t="shared" si="14"/>
        <v>13</v>
      </c>
      <c r="BC122" s="41" t="s">
        <v>136</v>
      </c>
      <c r="BD122" s="46"/>
      <c r="BF122" s="269">
        <f t="shared" si="13"/>
        <v>13</v>
      </c>
    </row>
    <row r="123" spans="9:58" s="269" customFormat="1" ht="18" hidden="1">
      <c r="I123" s="34" t="str">
        <f t="shared" si="16"/>
        <v/>
      </c>
      <c r="J123" s="38">
        <f t="shared" si="17"/>
        <v>20</v>
      </c>
      <c r="AX123" s="27"/>
      <c r="BA123" s="269">
        <f t="shared" ref="BA123:BA186" si="20">BA122</f>
        <v>13</v>
      </c>
      <c r="BC123" s="41" t="s">
        <v>136</v>
      </c>
      <c r="BD123" s="46"/>
      <c r="BF123" s="269">
        <f t="shared" si="13"/>
        <v>13</v>
      </c>
    </row>
    <row r="124" spans="9:58" s="269" customFormat="1" ht="18" hidden="1">
      <c r="I124" s="34" t="str">
        <f t="shared" si="16"/>
        <v/>
      </c>
      <c r="J124" s="38">
        <f t="shared" si="17"/>
        <v>20</v>
      </c>
      <c r="AX124" s="27"/>
      <c r="BA124" s="269">
        <f t="shared" si="20"/>
        <v>13</v>
      </c>
      <c r="BC124" s="41" t="s">
        <v>136</v>
      </c>
      <c r="BD124" s="46"/>
      <c r="BF124" s="269">
        <f t="shared" si="13"/>
        <v>13</v>
      </c>
    </row>
    <row r="125" spans="9:58" s="269" customFormat="1" ht="18" hidden="1">
      <c r="I125" s="34" t="str">
        <f t="shared" si="16"/>
        <v/>
      </c>
      <c r="J125" s="38">
        <f t="shared" si="17"/>
        <v>20</v>
      </c>
      <c r="AX125" s="27"/>
      <c r="BA125" s="269">
        <f t="shared" si="20"/>
        <v>13</v>
      </c>
      <c r="BC125" s="41" t="s">
        <v>136</v>
      </c>
      <c r="BD125" s="46"/>
      <c r="BF125" s="269">
        <f t="shared" si="13"/>
        <v>13</v>
      </c>
    </row>
    <row r="126" spans="9:58" s="269" customFormat="1" ht="18" hidden="1">
      <c r="I126" s="34" t="str">
        <f t="shared" si="16"/>
        <v/>
      </c>
      <c r="J126" s="38">
        <f t="shared" si="17"/>
        <v>20</v>
      </c>
      <c r="AX126" s="27"/>
      <c r="BA126" s="269">
        <f t="shared" si="20"/>
        <v>13</v>
      </c>
      <c r="BC126" s="41" t="s">
        <v>136</v>
      </c>
      <c r="BD126" s="46"/>
      <c r="BF126" s="269">
        <f t="shared" si="13"/>
        <v>13</v>
      </c>
    </row>
    <row r="127" spans="9:58" s="269" customFormat="1" ht="18" hidden="1">
      <c r="I127" s="34" t="str">
        <f t="shared" si="16"/>
        <v/>
      </c>
      <c r="J127" s="38">
        <f t="shared" si="17"/>
        <v>20</v>
      </c>
      <c r="AX127" s="27"/>
      <c r="BA127" s="269">
        <f t="shared" si="20"/>
        <v>13</v>
      </c>
      <c r="BC127" s="41" t="s">
        <v>136</v>
      </c>
      <c r="BD127" s="46"/>
      <c r="BF127" s="269">
        <f t="shared" si="13"/>
        <v>13</v>
      </c>
    </row>
    <row r="128" spans="9:58" s="269" customFormat="1" ht="18" hidden="1">
      <c r="I128" s="34" t="str">
        <f t="shared" si="16"/>
        <v/>
      </c>
      <c r="J128" s="38">
        <f t="shared" si="17"/>
        <v>20</v>
      </c>
      <c r="AX128" s="27"/>
      <c r="BA128" s="269">
        <f t="shared" si="20"/>
        <v>13</v>
      </c>
      <c r="BC128" s="41" t="s">
        <v>136</v>
      </c>
      <c r="BD128" s="46"/>
      <c r="BF128" s="269">
        <f t="shared" si="13"/>
        <v>13</v>
      </c>
    </row>
    <row r="129" spans="9:58" s="269" customFormat="1" ht="18" hidden="1">
      <c r="I129" s="34" t="str">
        <f t="shared" si="16"/>
        <v/>
      </c>
      <c r="J129" s="38">
        <f t="shared" si="17"/>
        <v>20</v>
      </c>
      <c r="AX129" s="27"/>
      <c r="BA129" s="269">
        <f t="shared" si="20"/>
        <v>13</v>
      </c>
      <c r="BC129" s="41" t="s">
        <v>136</v>
      </c>
      <c r="BD129" s="46"/>
      <c r="BF129" s="269">
        <f t="shared" si="13"/>
        <v>13</v>
      </c>
    </row>
    <row r="130" spans="9:58" s="269" customFormat="1" ht="18" hidden="1">
      <c r="I130" s="34" t="str">
        <f t="shared" si="16"/>
        <v/>
      </c>
      <c r="J130" s="38">
        <f t="shared" si="17"/>
        <v>20</v>
      </c>
      <c r="AX130" s="27"/>
      <c r="BA130" s="269">
        <f t="shared" si="20"/>
        <v>13</v>
      </c>
      <c r="BC130" s="41" t="s">
        <v>136</v>
      </c>
      <c r="BD130" s="46"/>
      <c r="BF130" s="269">
        <f t="shared" si="13"/>
        <v>13</v>
      </c>
    </row>
    <row r="131" spans="9:58" s="269" customFormat="1" ht="18" hidden="1">
      <c r="I131" s="34" t="str">
        <f t="shared" si="16"/>
        <v/>
      </c>
      <c r="J131" s="38">
        <f t="shared" si="17"/>
        <v>20</v>
      </c>
      <c r="AX131" s="27"/>
      <c r="BA131" s="269">
        <f t="shared" si="20"/>
        <v>13</v>
      </c>
      <c r="BC131" s="41" t="s">
        <v>136</v>
      </c>
      <c r="BD131" s="46"/>
      <c r="BF131" s="269">
        <f t="shared" si="13"/>
        <v>13</v>
      </c>
    </row>
    <row r="132" spans="9:58" s="269" customFormat="1" ht="18" hidden="1">
      <c r="I132" s="34" t="str">
        <f t="shared" si="16"/>
        <v/>
      </c>
      <c r="J132" s="38">
        <f t="shared" si="17"/>
        <v>20</v>
      </c>
      <c r="AX132" s="27"/>
      <c r="BA132" s="269">
        <f t="shared" si="20"/>
        <v>13</v>
      </c>
      <c r="BC132" s="41" t="s">
        <v>136</v>
      </c>
      <c r="BD132" s="46"/>
      <c r="BF132" s="269">
        <f t="shared" ref="BF132:BF188" si="21">BA132</f>
        <v>13</v>
      </c>
    </row>
    <row r="133" spans="9:58" s="269" customFormat="1" ht="18" hidden="1">
      <c r="I133" s="34" t="str">
        <f t="shared" si="16"/>
        <v/>
      </c>
      <c r="J133" s="38">
        <f t="shared" si="17"/>
        <v>20</v>
      </c>
      <c r="AX133" s="27"/>
      <c r="BA133" s="269">
        <f t="shared" si="20"/>
        <v>13</v>
      </c>
      <c r="BC133" s="41" t="s">
        <v>136</v>
      </c>
      <c r="BD133" s="46"/>
      <c r="BF133" s="269">
        <f t="shared" si="21"/>
        <v>13</v>
      </c>
    </row>
    <row r="134" spans="9:58" s="269" customFormat="1" ht="18" hidden="1">
      <c r="I134" s="34" t="str">
        <f t="shared" si="16"/>
        <v/>
      </c>
      <c r="J134" s="38">
        <f t="shared" si="17"/>
        <v>20</v>
      </c>
      <c r="AX134" s="27"/>
      <c r="BA134" s="269">
        <f t="shared" si="20"/>
        <v>13</v>
      </c>
      <c r="BC134" s="41" t="s">
        <v>136</v>
      </c>
      <c r="BD134" s="46"/>
      <c r="BF134" s="269">
        <f t="shared" si="21"/>
        <v>13</v>
      </c>
    </row>
    <row r="135" spans="9:58" s="269" customFormat="1" ht="18" hidden="1">
      <c r="I135" s="34" t="str">
        <f t="shared" si="16"/>
        <v/>
      </c>
      <c r="J135" s="38">
        <f t="shared" si="17"/>
        <v>20</v>
      </c>
      <c r="AX135" s="27"/>
      <c r="BA135" s="269">
        <f t="shared" si="20"/>
        <v>13</v>
      </c>
      <c r="BC135" s="41" t="s">
        <v>136</v>
      </c>
      <c r="BD135" s="46"/>
      <c r="BF135" s="269">
        <f t="shared" si="21"/>
        <v>13</v>
      </c>
    </row>
    <row r="136" spans="9:58" s="269" customFormat="1" ht="18" hidden="1">
      <c r="I136" s="34" t="str">
        <f t="shared" si="16"/>
        <v/>
      </c>
      <c r="J136" s="38">
        <f t="shared" si="17"/>
        <v>20</v>
      </c>
      <c r="AX136" s="27"/>
      <c r="BA136" s="269">
        <f t="shared" si="20"/>
        <v>13</v>
      </c>
      <c r="BC136" s="41" t="s">
        <v>136</v>
      </c>
      <c r="BD136" s="46"/>
      <c r="BF136" s="269">
        <f t="shared" si="21"/>
        <v>13</v>
      </c>
    </row>
    <row r="137" spans="9:58" s="269" customFormat="1" ht="18" hidden="1">
      <c r="I137" s="34" t="str">
        <f t="shared" si="16"/>
        <v/>
      </c>
      <c r="J137" s="38">
        <f t="shared" ref="J137:J188" si="22">J136</f>
        <v>20</v>
      </c>
      <c r="AX137" s="27"/>
      <c r="BA137" s="269">
        <f t="shared" si="20"/>
        <v>13</v>
      </c>
      <c r="BC137" s="41" t="s">
        <v>136</v>
      </c>
      <c r="BD137" s="46"/>
      <c r="BF137" s="269">
        <f t="shared" si="21"/>
        <v>13</v>
      </c>
    </row>
    <row r="138" spans="9:58" s="269" customFormat="1" ht="18" hidden="1">
      <c r="I138" s="34" t="str">
        <f t="shared" si="16"/>
        <v/>
      </c>
      <c r="J138" s="38">
        <f t="shared" si="22"/>
        <v>20</v>
      </c>
      <c r="AX138" s="27"/>
      <c r="BA138" s="269">
        <f t="shared" si="20"/>
        <v>13</v>
      </c>
      <c r="BC138" s="41" t="s">
        <v>136</v>
      </c>
      <c r="BD138" s="46"/>
      <c r="BF138" s="269">
        <f t="shared" si="21"/>
        <v>13</v>
      </c>
    </row>
    <row r="139" spans="9:58" s="269" customFormat="1" ht="18" hidden="1">
      <c r="I139" s="34" t="str">
        <f t="shared" si="16"/>
        <v/>
      </c>
      <c r="J139" s="38">
        <f t="shared" si="22"/>
        <v>20</v>
      </c>
      <c r="AX139" s="27"/>
      <c r="BA139" s="269">
        <f t="shared" si="20"/>
        <v>13</v>
      </c>
      <c r="BC139" s="41" t="s">
        <v>136</v>
      </c>
      <c r="BD139" s="46"/>
      <c r="BF139" s="269">
        <f t="shared" si="21"/>
        <v>13</v>
      </c>
    </row>
    <row r="140" spans="9:58" s="269" customFormat="1" ht="18" hidden="1">
      <c r="I140" s="34" t="str">
        <f t="shared" si="16"/>
        <v/>
      </c>
      <c r="J140" s="38">
        <f t="shared" si="22"/>
        <v>20</v>
      </c>
      <c r="AX140" s="27"/>
      <c r="BA140" s="269">
        <f t="shared" si="20"/>
        <v>13</v>
      </c>
      <c r="BC140" s="41" t="s">
        <v>136</v>
      </c>
      <c r="BD140" s="46"/>
      <c r="BF140" s="269">
        <f t="shared" si="21"/>
        <v>13</v>
      </c>
    </row>
    <row r="141" spans="9:58" s="269" customFormat="1" ht="18" hidden="1">
      <c r="I141" s="34" t="str">
        <f t="shared" si="16"/>
        <v/>
      </c>
      <c r="J141" s="38">
        <f t="shared" si="22"/>
        <v>20</v>
      </c>
      <c r="AX141" s="27"/>
      <c r="BA141" s="269">
        <f t="shared" si="20"/>
        <v>13</v>
      </c>
      <c r="BC141" s="41" t="s">
        <v>136</v>
      </c>
      <c r="BD141" s="46"/>
      <c r="BF141" s="269">
        <f t="shared" si="21"/>
        <v>13</v>
      </c>
    </row>
    <row r="142" spans="9:58" s="269" customFormat="1" ht="18" hidden="1">
      <c r="I142" s="34" t="str">
        <f t="shared" si="16"/>
        <v/>
      </c>
      <c r="J142" s="38">
        <f t="shared" si="22"/>
        <v>20</v>
      </c>
      <c r="AX142" s="27"/>
      <c r="BA142" s="269">
        <f t="shared" si="20"/>
        <v>13</v>
      </c>
      <c r="BC142" s="41" t="s">
        <v>136</v>
      </c>
      <c r="BD142" s="46"/>
      <c r="BF142" s="269">
        <f t="shared" si="21"/>
        <v>13</v>
      </c>
    </row>
    <row r="143" spans="9:58" s="269" customFormat="1" ht="18" hidden="1">
      <c r="I143" s="34" t="str">
        <f t="shared" si="16"/>
        <v/>
      </c>
      <c r="J143" s="38">
        <f t="shared" si="22"/>
        <v>20</v>
      </c>
      <c r="AX143" s="27"/>
      <c r="BA143" s="269">
        <f t="shared" si="20"/>
        <v>13</v>
      </c>
      <c r="BC143" s="41" t="s">
        <v>136</v>
      </c>
      <c r="BD143" s="46"/>
      <c r="BF143" s="269">
        <f t="shared" si="21"/>
        <v>13</v>
      </c>
    </row>
    <row r="144" spans="9:58" s="269" customFormat="1" ht="18" hidden="1">
      <c r="I144" s="34" t="str">
        <f t="shared" si="16"/>
        <v/>
      </c>
      <c r="J144" s="38">
        <f t="shared" si="22"/>
        <v>20</v>
      </c>
      <c r="AX144" s="27"/>
      <c r="BA144" s="269">
        <f t="shared" si="20"/>
        <v>13</v>
      </c>
      <c r="BC144" s="41" t="s">
        <v>136</v>
      </c>
      <c r="BD144" s="46"/>
      <c r="BF144" s="269">
        <f t="shared" si="21"/>
        <v>13</v>
      </c>
    </row>
    <row r="145" spans="9:58" s="269" customFormat="1" ht="18" hidden="1">
      <c r="I145" s="34" t="str">
        <f t="shared" si="16"/>
        <v/>
      </c>
      <c r="J145" s="38">
        <f t="shared" si="22"/>
        <v>20</v>
      </c>
      <c r="AX145" s="27"/>
      <c r="BA145" s="269">
        <f t="shared" si="20"/>
        <v>13</v>
      </c>
      <c r="BC145" s="41" t="s">
        <v>136</v>
      </c>
      <c r="BD145" s="46"/>
      <c r="BF145" s="269">
        <f t="shared" si="21"/>
        <v>13</v>
      </c>
    </row>
    <row r="146" spans="9:58" s="269" customFormat="1" ht="18" hidden="1">
      <c r="I146" s="34" t="str">
        <f t="shared" ref="I146:I188" si="23">IF(BB146="انقطع ( ت )","",IF(BB146="انقطع ( ت )","",IF(AS146="","",J146*2)))</f>
        <v/>
      </c>
      <c r="J146" s="38">
        <f t="shared" si="22"/>
        <v>20</v>
      </c>
      <c r="AX146" s="27"/>
      <c r="BA146" s="269">
        <f t="shared" si="20"/>
        <v>13</v>
      </c>
      <c r="BC146" s="41" t="s">
        <v>136</v>
      </c>
      <c r="BD146" s="46"/>
      <c r="BF146" s="269">
        <f t="shared" si="21"/>
        <v>13</v>
      </c>
    </row>
    <row r="147" spans="9:58" s="269" customFormat="1" ht="18" hidden="1">
      <c r="I147" s="34" t="str">
        <f t="shared" si="23"/>
        <v/>
      </c>
      <c r="J147" s="38">
        <f t="shared" si="22"/>
        <v>20</v>
      </c>
      <c r="AX147" s="27"/>
      <c r="BA147" s="269">
        <f t="shared" si="20"/>
        <v>13</v>
      </c>
      <c r="BC147" s="41" t="s">
        <v>136</v>
      </c>
      <c r="BD147" s="46"/>
      <c r="BF147" s="269">
        <f t="shared" si="21"/>
        <v>13</v>
      </c>
    </row>
    <row r="148" spans="9:58" s="269" customFormat="1" ht="18" hidden="1">
      <c r="I148" s="34" t="str">
        <f t="shared" si="23"/>
        <v/>
      </c>
      <c r="J148" s="38">
        <f t="shared" si="22"/>
        <v>20</v>
      </c>
      <c r="AX148" s="27"/>
      <c r="BA148" s="269">
        <f t="shared" si="20"/>
        <v>13</v>
      </c>
      <c r="BC148" s="41" t="s">
        <v>136</v>
      </c>
      <c r="BD148" s="46"/>
      <c r="BF148" s="269">
        <f t="shared" si="21"/>
        <v>13</v>
      </c>
    </row>
    <row r="149" spans="9:58" s="269" customFormat="1" ht="18" hidden="1">
      <c r="I149" s="34" t="str">
        <f t="shared" si="23"/>
        <v/>
      </c>
      <c r="J149" s="38">
        <f t="shared" si="22"/>
        <v>20</v>
      </c>
      <c r="AX149" s="27"/>
      <c r="BA149" s="269">
        <f t="shared" si="20"/>
        <v>13</v>
      </c>
      <c r="BC149" s="41" t="s">
        <v>136</v>
      </c>
      <c r="BD149" s="46"/>
      <c r="BF149" s="269">
        <f t="shared" si="21"/>
        <v>13</v>
      </c>
    </row>
    <row r="150" spans="9:58" s="269" customFormat="1" ht="18" hidden="1">
      <c r="I150" s="34" t="str">
        <f t="shared" si="23"/>
        <v/>
      </c>
      <c r="J150" s="38">
        <f t="shared" si="22"/>
        <v>20</v>
      </c>
      <c r="AX150" s="27"/>
      <c r="BA150" s="269">
        <f t="shared" si="20"/>
        <v>13</v>
      </c>
      <c r="BC150" s="41" t="s">
        <v>136</v>
      </c>
      <c r="BD150" s="46"/>
      <c r="BF150" s="269">
        <f t="shared" si="21"/>
        <v>13</v>
      </c>
    </row>
    <row r="151" spans="9:58" s="269" customFormat="1" ht="18" hidden="1">
      <c r="I151" s="34" t="str">
        <f t="shared" si="23"/>
        <v/>
      </c>
      <c r="J151" s="38">
        <f t="shared" si="22"/>
        <v>20</v>
      </c>
      <c r="AX151" s="27"/>
      <c r="BA151" s="269">
        <f t="shared" si="20"/>
        <v>13</v>
      </c>
      <c r="BC151" s="41" t="s">
        <v>136</v>
      </c>
      <c r="BD151" s="46"/>
      <c r="BF151" s="269">
        <f t="shared" si="21"/>
        <v>13</v>
      </c>
    </row>
    <row r="152" spans="9:58" s="269" customFormat="1" ht="18" hidden="1">
      <c r="I152" s="34" t="str">
        <f t="shared" si="23"/>
        <v/>
      </c>
      <c r="J152" s="38">
        <f t="shared" si="22"/>
        <v>20</v>
      </c>
      <c r="AX152" s="27"/>
      <c r="BA152" s="269">
        <f t="shared" si="20"/>
        <v>13</v>
      </c>
      <c r="BC152" s="41" t="s">
        <v>136</v>
      </c>
      <c r="BD152" s="46"/>
      <c r="BF152" s="269">
        <f t="shared" si="21"/>
        <v>13</v>
      </c>
    </row>
    <row r="153" spans="9:58" s="269" customFormat="1" ht="18" hidden="1">
      <c r="I153" s="34" t="str">
        <f t="shared" si="23"/>
        <v/>
      </c>
      <c r="J153" s="38">
        <f t="shared" si="22"/>
        <v>20</v>
      </c>
      <c r="AX153" s="27"/>
      <c r="BA153" s="269">
        <f t="shared" si="20"/>
        <v>13</v>
      </c>
      <c r="BC153" s="41" t="s">
        <v>136</v>
      </c>
      <c r="BD153" s="46"/>
      <c r="BF153" s="269">
        <f t="shared" si="21"/>
        <v>13</v>
      </c>
    </row>
    <row r="154" spans="9:58" s="269" customFormat="1" ht="18" hidden="1">
      <c r="I154" s="34" t="str">
        <f t="shared" si="23"/>
        <v/>
      </c>
      <c r="J154" s="38">
        <f t="shared" si="22"/>
        <v>20</v>
      </c>
      <c r="AX154" s="27"/>
      <c r="BA154" s="269">
        <f t="shared" si="20"/>
        <v>13</v>
      </c>
      <c r="BC154" s="41" t="s">
        <v>136</v>
      </c>
      <c r="BD154" s="46"/>
      <c r="BF154" s="269">
        <f t="shared" si="21"/>
        <v>13</v>
      </c>
    </row>
    <row r="155" spans="9:58" s="269" customFormat="1" ht="18" hidden="1">
      <c r="I155" s="34" t="str">
        <f t="shared" si="23"/>
        <v/>
      </c>
      <c r="J155" s="38">
        <f t="shared" si="22"/>
        <v>20</v>
      </c>
      <c r="AX155" s="27"/>
      <c r="BA155" s="269">
        <f t="shared" si="20"/>
        <v>13</v>
      </c>
      <c r="BC155" s="41" t="s">
        <v>136</v>
      </c>
      <c r="BD155" s="46"/>
      <c r="BF155" s="269">
        <f t="shared" si="21"/>
        <v>13</v>
      </c>
    </row>
    <row r="156" spans="9:58" s="269" customFormat="1" ht="18" hidden="1">
      <c r="I156" s="34" t="str">
        <f t="shared" si="23"/>
        <v/>
      </c>
      <c r="J156" s="38">
        <f t="shared" si="22"/>
        <v>20</v>
      </c>
      <c r="AX156" s="27"/>
      <c r="BA156" s="269">
        <f t="shared" si="20"/>
        <v>13</v>
      </c>
      <c r="BC156" s="41" t="s">
        <v>136</v>
      </c>
      <c r="BD156" s="46"/>
      <c r="BF156" s="269">
        <f t="shared" si="21"/>
        <v>13</v>
      </c>
    </row>
    <row r="157" spans="9:58" s="269" customFormat="1" ht="18" hidden="1">
      <c r="I157" s="34" t="str">
        <f t="shared" si="23"/>
        <v/>
      </c>
      <c r="J157" s="38">
        <f t="shared" si="22"/>
        <v>20</v>
      </c>
      <c r="AX157" s="27"/>
      <c r="BA157" s="269">
        <f t="shared" si="20"/>
        <v>13</v>
      </c>
      <c r="BC157" s="41" t="s">
        <v>136</v>
      </c>
      <c r="BD157" s="46"/>
      <c r="BF157" s="269">
        <f t="shared" si="21"/>
        <v>13</v>
      </c>
    </row>
    <row r="158" spans="9:58" s="269" customFormat="1" ht="18" hidden="1">
      <c r="I158" s="34" t="str">
        <f t="shared" si="23"/>
        <v/>
      </c>
      <c r="J158" s="38">
        <f t="shared" si="22"/>
        <v>20</v>
      </c>
      <c r="AX158" s="27"/>
      <c r="BA158" s="269">
        <f t="shared" si="20"/>
        <v>13</v>
      </c>
      <c r="BC158" s="41" t="s">
        <v>136</v>
      </c>
      <c r="BD158" s="46"/>
      <c r="BF158" s="269">
        <f t="shared" si="21"/>
        <v>13</v>
      </c>
    </row>
    <row r="159" spans="9:58" s="269" customFormat="1" ht="18" hidden="1">
      <c r="I159" s="34" t="str">
        <f t="shared" si="23"/>
        <v/>
      </c>
      <c r="J159" s="38">
        <f t="shared" si="22"/>
        <v>20</v>
      </c>
      <c r="AX159" s="27"/>
      <c r="BA159" s="269">
        <f t="shared" si="20"/>
        <v>13</v>
      </c>
      <c r="BC159" s="41" t="s">
        <v>136</v>
      </c>
      <c r="BD159" s="46"/>
      <c r="BF159" s="269">
        <f t="shared" si="21"/>
        <v>13</v>
      </c>
    </row>
    <row r="160" spans="9:58" s="269" customFormat="1" ht="18" hidden="1">
      <c r="I160" s="34" t="str">
        <f t="shared" si="23"/>
        <v/>
      </c>
      <c r="J160" s="38">
        <f t="shared" si="22"/>
        <v>20</v>
      </c>
      <c r="AX160" s="27"/>
      <c r="BA160" s="269">
        <f t="shared" si="20"/>
        <v>13</v>
      </c>
      <c r="BC160" s="41" t="s">
        <v>136</v>
      </c>
      <c r="BD160" s="46"/>
      <c r="BF160" s="269">
        <f t="shared" si="21"/>
        <v>13</v>
      </c>
    </row>
    <row r="161" spans="9:58" s="269" customFormat="1" ht="18" hidden="1">
      <c r="I161" s="34" t="str">
        <f t="shared" si="23"/>
        <v/>
      </c>
      <c r="J161" s="38">
        <f t="shared" si="22"/>
        <v>20</v>
      </c>
      <c r="AX161" s="27"/>
      <c r="BA161" s="269">
        <f t="shared" si="20"/>
        <v>13</v>
      </c>
      <c r="BC161" s="41" t="s">
        <v>136</v>
      </c>
      <c r="BD161" s="46"/>
      <c r="BF161" s="269">
        <f t="shared" si="21"/>
        <v>13</v>
      </c>
    </row>
    <row r="162" spans="9:58" s="269" customFormat="1" ht="18" hidden="1">
      <c r="I162" s="34" t="str">
        <f t="shared" si="23"/>
        <v/>
      </c>
      <c r="J162" s="38">
        <f t="shared" si="22"/>
        <v>20</v>
      </c>
      <c r="AX162" s="27"/>
      <c r="BA162" s="269">
        <f t="shared" si="20"/>
        <v>13</v>
      </c>
      <c r="BC162" s="41" t="s">
        <v>136</v>
      </c>
      <c r="BD162" s="46"/>
      <c r="BF162" s="269">
        <f t="shared" si="21"/>
        <v>13</v>
      </c>
    </row>
    <row r="163" spans="9:58" s="269" customFormat="1" ht="18" hidden="1">
      <c r="I163" s="34" t="str">
        <f t="shared" si="23"/>
        <v/>
      </c>
      <c r="J163" s="38">
        <f t="shared" si="22"/>
        <v>20</v>
      </c>
      <c r="AX163" s="27"/>
      <c r="BA163" s="269">
        <f t="shared" si="20"/>
        <v>13</v>
      </c>
      <c r="BC163" s="41" t="s">
        <v>136</v>
      </c>
      <c r="BD163" s="46"/>
      <c r="BF163" s="269">
        <f t="shared" si="21"/>
        <v>13</v>
      </c>
    </row>
    <row r="164" spans="9:58" s="269" customFormat="1" ht="18" hidden="1">
      <c r="I164" s="34" t="str">
        <f t="shared" si="23"/>
        <v/>
      </c>
      <c r="J164" s="38">
        <f t="shared" si="22"/>
        <v>20</v>
      </c>
      <c r="AX164" s="27"/>
      <c r="BA164" s="269">
        <f t="shared" si="20"/>
        <v>13</v>
      </c>
      <c r="BC164" s="41" t="s">
        <v>136</v>
      </c>
      <c r="BD164" s="46"/>
      <c r="BF164" s="269">
        <f t="shared" si="21"/>
        <v>13</v>
      </c>
    </row>
    <row r="165" spans="9:58" s="269" customFormat="1" ht="18" hidden="1">
      <c r="I165" s="34" t="str">
        <f t="shared" si="23"/>
        <v/>
      </c>
      <c r="J165" s="38">
        <f t="shared" si="22"/>
        <v>20</v>
      </c>
      <c r="AX165" s="27"/>
      <c r="BA165" s="269">
        <f t="shared" si="20"/>
        <v>13</v>
      </c>
      <c r="BC165" s="41" t="s">
        <v>136</v>
      </c>
      <c r="BD165" s="46"/>
      <c r="BF165" s="269">
        <f t="shared" si="21"/>
        <v>13</v>
      </c>
    </row>
    <row r="166" spans="9:58" s="269" customFormat="1" ht="18" hidden="1">
      <c r="I166" s="34" t="str">
        <f t="shared" si="23"/>
        <v/>
      </c>
      <c r="J166" s="38">
        <f t="shared" si="22"/>
        <v>20</v>
      </c>
      <c r="AX166" s="27"/>
      <c r="BA166" s="269">
        <f t="shared" si="20"/>
        <v>13</v>
      </c>
      <c r="BC166" s="41" t="s">
        <v>136</v>
      </c>
      <c r="BD166" s="46"/>
      <c r="BF166" s="269">
        <f t="shared" si="21"/>
        <v>13</v>
      </c>
    </row>
    <row r="167" spans="9:58" s="269" customFormat="1" ht="18" hidden="1">
      <c r="I167" s="34" t="str">
        <f t="shared" si="23"/>
        <v/>
      </c>
      <c r="J167" s="38">
        <f t="shared" si="22"/>
        <v>20</v>
      </c>
      <c r="AX167" s="27"/>
      <c r="BA167" s="269">
        <f t="shared" si="20"/>
        <v>13</v>
      </c>
      <c r="BC167" s="41" t="s">
        <v>136</v>
      </c>
      <c r="BD167" s="46"/>
      <c r="BF167" s="269">
        <f t="shared" si="21"/>
        <v>13</v>
      </c>
    </row>
    <row r="168" spans="9:58" s="269" customFormat="1" ht="18" hidden="1">
      <c r="I168" s="34" t="str">
        <f t="shared" si="23"/>
        <v/>
      </c>
      <c r="J168" s="38">
        <f t="shared" si="22"/>
        <v>20</v>
      </c>
      <c r="AX168" s="27"/>
      <c r="BA168" s="269">
        <f t="shared" si="20"/>
        <v>13</v>
      </c>
      <c r="BC168" s="41" t="s">
        <v>136</v>
      </c>
      <c r="BD168" s="46"/>
      <c r="BF168" s="269">
        <f t="shared" si="21"/>
        <v>13</v>
      </c>
    </row>
    <row r="169" spans="9:58" s="269" customFormat="1" ht="18" hidden="1">
      <c r="I169" s="34" t="str">
        <f t="shared" si="23"/>
        <v/>
      </c>
      <c r="J169" s="38">
        <f t="shared" si="22"/>
        <v>20</v>
      </c>
      <c r="AX169" s="27"/>
      <c r="BA169" s="269">
        <f t="shared" si="20"/>
        <v>13</v>
      </c>
      <c r="BC169" s="41" t="s">
        <v>136</v>
      </c>
      <c r="BD169" s="46"/>
      <c r="BF169" s="269">
        <f t="shared" si="21"/>
        <v>13</v>
      </c>
    </row>
    <row r="170" spans="9:58" s="269" customFormat="1" ht="18" hidden="1">
      <c r="I170" s="34" t="str">
        <f t="shared" si="23"/>
        <v/>
      </c>
      <c r="J170" s="38">
        <f t="shared" si="22"/>
        <v>20</v>
      </c>
      <c r="AX170" s="27"/>
      <c r="BA170" s="269">
        <f t="shared" si="20"/>
        <v>13</v>
      </c>
      <c r="BC170" s="41" t="s">
        <v>136</v>
      </c>
      <c r="BD170" s="46"/>
      <c r="BF170" s="269">
        <f t="shared" si="21"/>
        <v>13</v>
      </c>
    </row>
    <row r="171" spans="9:58" s="269" customFormat="1" ht="18" hidden="1">
      <c r="I171" s="34" t="str">
        <f t="shared" si="23"/>
        <v/>
      </c>
      <c r="J171" s="38">
        <f t="shared" si="22"/>
        <v>20</v>
      </c>
      <c r="AX171" s="27"/>
      <c r="BA171" s="269">
        <f t="shared" si="20"/>
        <v>13</v>
      </c>
      <c r="BC171" s="41" t="s">
        <v>136</v>
      </c>
      <c r="BD171" s="46"/>
      <c r="BF171" s="269">
        <f t="shared" si="21"/>
        <v>13</v>
      </c>
    </row>
    <row r="172" spans="9:58" s="269" customFormat="1" ht="18" hidden="1">
      <c r="I172" s="34" t="str">
        <f t="shared" si="23"/>
        <v/>
      </c>
      <c r="J172" s="38">
        <f t="shared" si="22"/>
        <v>20</v>
      </c>
      <c r="AX172" s="27"/>
      <c r="BA172" s="269">
        <f t="shared" si="20"/>
        <v>13</v>
      </c>
      <c r="BC172" s="41" t="s">
        <v>136</v>
      </c>
      <c r="BD172" s="46"/>
      <c r="BF172" s="269">
        <f t="shared" si="21"/>
        <v>13</v>
      </c>
    </row>
    <row r="173" spans="9:58" s="269" customFormat="1" ht="18" hidden="1">
      <c r="I173" s="34" t="str">
        <f t="shared" si="23"/>
        <v/>
      </c>
      <c r="J173" s="38">
        <f t="shared" si="22"/>
        <v>20</v>
      </c>
      <c r="AX173" s="27"/>
      <c r="BA173" s="269">
        <f t="shared" si="20"/>
        <v>13</v>
      </c>
      <c r="BC173" s="41" t="s">
        <v>136</v>
      </c>
      <c r="BD173" s="46"/>
      <c r="BF173" s="269">
        <f t="shared" si="21"/>
        <v>13</v>
      </c>
    </row>
    <row r="174" spans="9:58" s="269" customFormat="1" ht="18" hidden="1">
      <c r="I174" s="34" t="str">
        <f t="shared" si="23"/>
        <v/>
      </c>
      <c r="J174" s="38">
        <f t="shared" si="22"/>
        <v>20</v>
      </c>
      <c r="AX174" s="27"/>
      <c r="BA174" s="269">
        <f t="shared" si="20"/>
        <v>13</v>
      </c>
      <c r="BC174" s="41" t="s">
        <v>136</v>
      </c>
      <c r="BD174" s="46"/>
      <c r="BF174" s="269">
        <f t="shared" si="21"/>
        <v>13</v>
      </c>
    </row>
    <row r="175" spans="9:58" s="269" customFormat="1" ht="18" hidden="1">
      <c r="I175" s="34" t="str">
        <f t="shared" si="23"/>
        <v/>
      </c>
      <c r="J175" s="38">
        <f t="shared" si="22"/>
        <v>20</v>
      </c>
      <c r="AX175" s="27"/>
      <c r="BA175" s="269">
        <f t="shared" si="20"/>
        <v>13</v>
      </c>
      <c r="BC175" s="41" t="s">
        <v>136</v>
      </c>
      <c r="BD175" s="46"/>
      <c r="BF175" s="269">
        <f t="shared" si="21"/>
        <v>13</v>
      </c>
    </row>
    <row r="176" spans="9:58" s="269" customFormat="1" ht="18" hidden="1">
      <c r="I176" s="34" t="str">
        <f t="shared" si="23"/>
        <v/>
      </c>
      <c r="J176" s="38">
        <f t="shared" si="22"/>
        <v>20</v>
      </c>
      <c r="AX176" s="27"/>
      <c r="BA176" s="269">
        <f t="shared" si="20"/>
        <v>13</v>
      </c>
      <c r="BC176" s="41" t="s">
        <v>136</v>
      </c>
      <c r="BD176" s="46"/>
      <c r="BF176" s="269">
        <f t="shared" si="21"/>
        <v>13</v>
      </c>
    </row>
    <row r="177" spans="9:58" s="269" customFormat="1" ht="18" hidden="1">
      <c r="I177" s="34" t="str">
        <f t="shared" si="23"/>
        <v/>
      </c>
      <c r="J177" s="38">
        <f t="shared" si="22"/>
        <v>20</v>
      </c>
      <c r="AX177" s="27"/>
      <c r="BA177" s="269">
        <f t="shared" si="20"/>
        <v>13</v>
      </c>
      <c r="BC177" s="41" t="s">
        <v>136</v>
      </c>
      <c r="BD177" s="46"/>
      <c r="BF177" s="269">
        <f t="shared" si="21"/>
        <v>13</v>
      </c>
    </row>
    <row r="178" spans="9:58" s="269" customFormat="1" ht="18" hidden="1">
      <c r="I178" s="34" t="str">
        <f t="shared" si="23"/>
        <v/>
      </c>
      <c r="J178" s="38">
        <f t="shared" si="22"/>
        <v>20</v>
      </c>
      <c r="AX178" s="27"/>
      <c r="BA178" s="269">
        <f t="shared" si="20"/>
        <v>13</v>
      </c>
      <c r="BC178" s="41" t="s">
        <v>136</v>
      </c>
      <c r="BD178" s="46"/>
      <c r="BF178" s="269">
        <f t="shared" si="21"/>
        <v>13</v>
      </c>
    </row>
    <row r="179" spans="9:58" s="269" customFormat="1" ht="18" hidden="1">
      <c r="I179" s="34" t="str">
        <f t="shared" si="23"/>
        <v/>
      </c>
      <c r="J179" s="38">
        <f t="shared" si="22"/>
        <v>20</v>
      </c>
      <c r="AX179" s="27"/>
      <c r="BA179" s="269">
        <f t="shared" si="20"/>
        <v>13</v>
      </c>
      <c r="BC179" s="41" t="s">
        <v>136</v>
      </c>
      <c r="BD179" s="46"/>
      <c r="BF179" s="269">
        <f t="shared" si="21"/>
        <v>13</v>
      </c>
    </row>
    <row r="180" spans="9:58" s="269" customFormat="1" ht="18" hidden="1">
      <c r="I180" s="34" t="str">
        <f t="shared" si="23"/>
        <v/>
      </c>
      <c r="J180" s="38">
        <f t="shared" si="22"/>
        <v>20</v>
      </c>
      <c r="AX180" s="27"/>
      <c r="BA180" s="269">
        <f t="shared" si="20"/>
        <v>13</v>
      </c>
      <c r="BC180" s="41" t="s">
        <v>136</v>
      </c>
      <c r="BD180" s="46"/>
      <c r="BF180" s="269">
        <f t="shared" si="21"/>
        <v>13</v>
      </c>
    </row>
    <row r="181" spans="9:58" s="269" customFormat="1" ht="18" hidden="1">
      <c r="I181" s="34" t="str">
        <f t="shared" si="23"/>
        <v/>
      </c>
      <c r="J181" s="38">
        <f t="shared" si="22"/>
        <v>20</v>
      </c>
      <c r="AX181" s="27"/>
      <c r="BA181" s="269">
        <f t="shared" si="20"/>
        <v>13</v>
      </c>
      <c r="BC181" s="41" t="s">
        <v>136</v>
      </c>
      <c r="BD181" s="46"/>
      <c r="BF181" s="269">
        <f t="shared" si="21"/>
        <v>13</v>
      </c>
    </row>
    <row r="182" spans="9:58" s="269" customFormat="1" ht="18" hidden="1">
      <c r="I182" s="34" t="str">
        <f t="shared" si="23"/>
        <v/>
      </c>
      <c r="J182" s="38">
        <f t="shared" si="22"/>
        <v>20</v>
      </c>
      <c r="AX182" s="27"/>
      <c r="BA182" s="269">
        <f t="shared" si="20"/>
        <v>13</v>
      </c>
      <c r="BC182" s="41" t="s">
        <v>136</v>
      </c>
      <c r="BD182" s="46"/>
      <c r="BF182" s="269">
        <f t="shared" si="21"/>
        <v>13</v>
      </c>
    </row>
    <row r="183" spans="9:58" s="269" customFormat="1" ht="18" hidden="1">
      <c r="I183" s="34" t="str">
        <f t="shared" si="23"/>
        <v/>
      </c>
      <c r="J183" s="38">
        <f t="shared" si="22"/>
        <v>20</v>
      </c>
      <c r="AX183" s="27"/>
      <c r="BA183" s="269">
        <f t="shared" si="20"/>
        <v>13</v>
      </c>
      <c r="BC183" s="41" t="s">
        <v>136</v>
      </c>
      <c r="BD183" s="46"/>
      <c r="BF183" s="269">
        <f t="shared" si="21"/>
        <v>13</v>
      </c>
    </row>
    <row r="184" spans="9:58" s="269" customFormat="1" ht="18" hidden="1">
      <c r="I184" s="34" t="str">
        <f t="shared" si="23"/>
        <v/>
      </c>
      <c r="J184" s="38">
        <f t="shared" si="22"/>
        <v>20</v>
      </c>
      <c r="AX184" s="27"/>
      <c r="BA184" s="269">
        <f t="shared" si="20"/>
        <v>13</v>
      </c>
      <c r="BC184" s="41" t="s">
        <v>136</v>
      </c>
      <c r="BD184" s="46"/>
      <c r="BF184" s="269">
        <f t="shared" si="21"/>
        <v>13</v>
      </c>
    </row>
    <row r="185" spans="9:58" s="269" customFormat="1" ht="18" hidden="1">
      <c r="I185" s="34" t="str">
        <f t="shared" si="23"/>
        <v/>
      </c>
      <c r="J185" s="38">
        <f t="shared" si="22"/>
        <v>20</v>
      </c>
      <c r="AX185" s="27"/>
      <c r="BA185" s="269">
        <f t="shared" si="20"/>
        <v>13</v>
      </c>
      <c r="BC185" s="41" t="s">
        <v>136</v>
      </c>
      <c r="BD185" s="46"/>
      <c r="BF185" s="269">
        <f t="shared" si="21"/>
        <v>13</v>
      </c>
    </row>
    <row r="186" spans="9:58" s="269" customFormat="1" ht="18" hidden="1">
      <c r="I186" s="34" t="str">
        <f t="shared" si="23"/>
        <v/>
      </c>
      <c r="J186" s="38">
        <f t="shared" si="22"/>
        <v>20</v>
      </c>
      <c r="AX186" s="27"/>
      <c r="BA186" s="269">
        <f t="shared" si="20"/>
        <v>13</v>
      </c>
      <c r="BC186" s="41" t="s">
        <v>136</v>
      </c>
      <c r="BD186" s="46"/>
      <c r="BF186" s="269">
        <f t="shared" si="21"/>
        <v>13</v>
      </c>
    </row>
    <row r="187" spans="9:58" s="269" customFormat="1" ht="18" hidden="1">
      <c r="I187" s="34" t="str">
        <f t="shared" si="23"/>
        <v/>
      </c>
      <c r="J187" s="38">
        <f t="shared" si="22"/>
        <v>20</v>
      </c>
      <c r="AX187" s="27"/>
      <c r="BA187" s="269">
        <f>BA186</f>
        <v>13</v>
      </c>
      <c r="BC187" s="41" t="s">
        <v>136</v>
      </c>
      <c r="BD187" s="46"/>
      <c r="BF187" s="269">
        <f t="shared" si="21"/>
        <v>13</v>
      </c>
    </row>
    <row r="188" spans="9:58" s="269" customFormat="1" ht="18" hidden="1">
      <c r="I188" s="34" t="str">
        <f t="shared" si="23"/>
        <v/>
      </c>
      <c r="J188" s="38">
        <f t="shared" si="22"/>
        <v>20</v>
      </c>
      <c r="AX188" s="27"/>
      <c r="BA188" s="269">
        <f>BA187</f>
        <v>13</v>
      </c>
      <c r="BC188" s="41" t="s">
        <v>136</v>
      </c>
      <c r="BD188" s="46"/>
      <c r="BF188" s="269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4969" priority="491">
      <formula>$AP$5="س"</formula>
    </cfRule>
    <cfRule type="expression" dxfId="4968" priority="492">
      <formula>$AP$5="ج"</formula>
    </cfRule>
    <cfRule type="expression" dxfId="4967" priority="493">
      <formula>$AP$4="س"</formula>
    </cfRule>
    <cfRule type="expression" dxfId="4966" priority="494">
      <formula>$AP$5="ج"</formula>
    </cfRule>
    <cfRule type="expression" dxfId="4965" priority="495">
      <formula>$AP$4="ع"</formula>
    </cfRule>
    <cfRule type="expression" dxfId="4964" priority="496">
      <formula>$AP$4="ع"</formula>
    </cfRule>
  </conditionalFormatting>
  <conditionalFormatting sqref="AO7:AO46">
    <cfRule type="expression" dxfId="4963" priority="488">
      <formula>$AO$5="س"</formula>
    </cfRule>
    <cfRule type="expression" dxfId="4962" priority="489">
      <formula>$AO$5="ج"</formula>
    </cfRule>
    <cfRule type="expression" dxfId="4961" priority="490">
      <formula>$AO$4="ع"</formula>
    </cfRule>
  </conditionalFormatting>
  <conditionalFormatting sqref="AN7:AN46">
    <cfRule type="expression" dxfId="4960" priority="485">
      <formula>$AN$5="س"</formula>
    </cfRule>
    <cfRule type="expression" dxfId="4959" priority="486">
      <formula>$AN$5="ج"</formula>
    </cfRule>
    <cfRule type="expression" dxfId="4958" priority="487">
      <formula>$AN$4="ع"</formula>
    </cfRule>
  </conditionalFormatting>
  <conditionalFormatting sqref="AM7:AM46">
    <cfRule type="expression" dxfId="4957" priority="482">
      <formula>$AM$5="س"</formula>
    </cfRule>
    <cfRule type="expression" dxfId="4956" priority="483">
      <formula>$AM$5="ج"</formula>
    </cfRule>
    <cfRule type="expression" dxfId="4955" priority="484">
      <formula>$AM$4="ع"</formula>
    </cfRule>
  </conditionalFormatting>
  <conditionalFormatting sqref="AL7:AL46">
    <cfRule type="expression" dxfId="4954" priority="479">
      <formula>$AL$5="س"</formula>
    </cfRule>
    <cfRule type="expression" dxfId="4953" priority="480">
      <formula>$AL$5="ج"</formula>
    </cfRule>
    <cfRule type="expression" dxfId="4952" priority="481">
      <formula>$AL$4="ع"</formula>
    </cfRule>
  </conditionalFormatting>
  <conditionalFormatting sqref="AK7:AK46">
    <cfRule type="expression" dxfId="4951" priority="476">
      <formula>$AK$5="س"</formula>
    </cfRule>
    <cfRule type="expression" dxfId="4950" priority="477">
      <formula>$AK$5="ج"</formula>
    </cfRule>
    <cfRule type="expression" dxfId="4949" priority="478">
      <formula>$AK$4="ع"</formula>
    </cfRule>
  </conditionalFormatting>
  <conditionalFormatting sqref="AJ7:AJ46">
    <cfRule type="expression" dxfId="4948" priority="473">
      <formula>$AJ$5="س"</formula>
    </cfRule>
    <cfRule type="expression" dxfId="4947" priority="474">
      <formula>$AJ$5="ج"</formula>
    </cfRule>
    <cfRule type="expression" dxfId="4946" priority="475">
      <formula>$AJ$4="ع"</formula>
    </cfRule>
  </conditionalFormatting>
  <conditionalFormatting sqref="AI7:AI46">
    <cfRule type="expression" dxfId="4945" priority="469">
      <formula>$AI$5="ج"</formula>
    </cfRule>
    <cfRule type="expression" dxfId="4944" priority="470">
      <formula>$AI$5="س"</formula>
    </cfRule>
    <cfRule type="expression" dxfId="4943" priority="471">
      <formula>$AI$5="ع"</formula>
    </cfRule>
    <cfRule type="expression" dxfId="4942" priority="472">
      <formula>$AI$4="ع"</formula>
    </cfRule>
  </conditionalFormatting>
  <conditionalFormatting sqref="AH7:AH46">
    <cfRule type="expression" dxfId="4941" priority="466">
      <formula>$AH$5="س"</formula>
    </cfRule>
    <cfRule type="expression" dxfId="4940" priority="467">
      <formula>$AH$5="ج"</formula>
    </cfRule>
    <cfRule type="expression" dxfId="4939" priority="468">
      <formula>$AH$4="ع"</formula>
    </cfRule>
  </conditionalFormatting>
  <conditionalFormatting sqref="AG7:AG46">
    <cfRule type="expression" dxfId="4938" priority="463">
      <formula>$AG$5="س"</formula>
    </cfRule>
    <cfRule type="expression" dxfId="4937" priority="464">
      <formula>$AG$5="ج"</formula>
    </cfRule>
    <cfRule type="expression" dxfId="4936" priority="465">
      <formula>$AG$4="ع"</formula>
    </cfRule>
  </conditionalFormatting>
  <conditionalFormatting sqref="AF7:AF46">
    <cfRule type="expression" dxfId="4935" priority="460">
      <formula>$AF$5="س"</formula>
    </cfRule>
    <cfRule type="expression" dxfId="4934" priority="461">
      <formula>$AF$5="ج"</formula>
    </cfRule>
    <cfRule type="expression" dxfId="4933" priority="462">
      <formula>$AF$4="ع"</formula>
    </cfRule>
  </conditionalFormatting>
  <conditionalFormatting sqref="AE7:AE46">
    <cfRule type="expression" dxfId="4932" priority="457">
      <formula>$AE$5="س"</formula>
    </cfRule>
    <cfRule type="expression" dxfId="4931" priority="458">
      <formula>$AE$5="ج"</formula>
    </cfRule>
    <cfRule type="expression" dxfId="4930" priority="459">
      <formula>$AE$4="ع"</formula>
    </cfRule>
  </conditionalFormatting>
  <conditionalFormatting sqref="AD7:AD46">
    <cfRule type="expression" dxfId="4929" priority="454">
      <formula>$AD$5="س"</formula>
    </cfRule>
    <cfRule type="expression" dxfId="4928" priority="455">
      <formula>$AD$5="ج"</formula>
    </cfRule>
    <cfRule type="expression" dxfId="4927" priority="456">
      <formula>$AD$4="ع"</formula>
    </cfRule>
  </conditionalFormatting>
  <conditionalFormatting sqref="AC7:AC46">
    <cfRule type="expression" dxfId="4926" priority="451">
      <formula>$AC$5="س"</formula>
    </cfRule>
    <cfRule type="expression" dxfId="4925" priority="452">
      <formula>$AC$5="ج"</formula>
    </cfRule>
    <cfRule type="expression" dxfId="4924" priority="453">
      <formula>$AC$4="ع"</formula>
    </cfRule>
  </conditionalFormatting>
  <conditionalFormatting sqref="AB7:AB46">
    <cfRule type="expression" dxfId="4923" priority="448">
      <formula>$AB$5="س"</formula>
    </cfRule>
    <cfRule type="expression" dxfId="4922" priority="449">
      <formula>$AB$5="ج"</formula>
    </cfRule>
    <cfRule type="expression" dxfId="4921" priority="450">
      <formula>$AB$4="ع"</formula>
    </cfRule>
  </conditionalFormatting>
  <conditionalFormatting sqref="AA7:AA46">
    <cfRule type="expression" dxfId="4920" priority="445">
      <formula>$AA$5="س"</formula>
    </cfRule>
    <cfRule type="expression" dxfId="4919" priority="446">
      <formula>$AA$5="ج"</formula>
    </cfRule>
    <cfRule type="expression" dxfId="4918" priority="447">
      <formula>$AA$4="ع"</formula>
    </cfRule>
  </conditionalFormatting>
  <conditionalFormatting sqref="Z7:Z46">
    <cfRule type="expression" dxfId="4917" priority="442">
      <formula>$Z$5="س"</formula>
    </cfRule>
    <cfRule type="expression" dxfId="4916" priority="443">
      <formula>$Z$5="ج"</formula>
    </cfRule>
    <cfRule type="expression" dxfId="4915" priority="444">
      <formula>$Z$4="ع"</formula>
    </cfRule>
  </conditionalFormatting>
  <conditionalFormatting sqref="Y7:Y46">
    <cfRule type="expression" dxfId="4914" priority="439">
      <formula>$Y$5="س"</formula>
    </cfRule>
    <cfRule type="expression" dxfId="4913" priority="440">
      <formula>$Y$5="ج"</formula>
    </cfRule>
    <cfRule type="expression" dxfId="4912" priority="441">
      <formula>$Y$4="ع"</formula>
    </cfRule>
  </conditionalFormatting>
  <conditionalFormatting sqref="X7:X46">
    <cfRule type="expression" dxfId="4911" priority="436">
      <formula>$X$5="س"</formula>
    </cfRule>
    <cfRule type="expression" dxfId="4910" priority="437">
      <formula>$X$5="ج"</formula>
    </cfRule>
    <cfRule type="expression" dxfId="4909" priority="438">
      <formula>$X$4="ع"</formula>
    </cfRule>
  </conditionalFormatting>
  <conditionalFormatting sqref="W7:W46">
    <cfRule type="expression" dxfId="4908" priority="433">
      <formula>$W$5="س"</formula>
    </cfRule>
    <cfRule type="expression" dxfId="4907" priority="434">
      <formula>$W$5="ج"</formula>
    </cfRule>
    <cfRule type="expression" dxfId="4906" priority="435">
      <formula>$W$4="ع"</formula>
    </cfRule>
  </conditionalFormatting>
  <conditionalFormatting sqref="V7:V46">
    <cfRule type="expression" dxfId="4905" priority="430">
      <formula>$V$5="س"</formula>
    </cfRule>
    <cfRule type="expression" dxfId="4904" priority="431">
      <formula>$V$5="ج"</formula>
    </cfRule>
    <cfRule type="expression" dxfId="4903" priority="432">
      <formula>$V$4="ع"</formula>
    </cfRule>
  </conditionalFormatting>
  <conditionalFormatting sqref="U7:U46">
    <cfRule type="expression" dxfId="4902" priority="427">
      <formula>$U$5="س"</formula>
    </cfRule>
    <cfRule type="expression" dxfId="4901" priority="428">
      <formula>$U$5="ج"</formula>
    </cfRule>
    <cfRule type="expression" dxfId="4900" priority="429">
      <formula>$U$4="ع"</formula>
    </cfRule>
  </conditionalFormatting>
  <conditionalFormatting sqref="T7:T46">
    <cfRule type="expression" dxfId="4899" priority="424">
      <formula>$T$5="س"</formula>
    </cfRule>
    <cfRule type="expression" dxfId="4898" priority="425">
      <formula>$T$5="ج"</formula>
    </cfRule>
    <cfRule type="expression" dxfId="4897" priority="426">
      <formula>$T$4="ع"</formula>
    </cfRule>
  </conditionalFormatting>
  <conditionalFormatting sqref="S7:S46">
    <cfRule type="expression" dxfId="4896" priority="421">
      <formula>$S$5="س"</formula>
    </cfRule>
    <cfRule type="expression" dxfId="4895" priority="422">
      <formula>$S$5="ج"</formula>
    </cfRule>
    <cfRule type="expression" dxfId="4894" priority="423">
      <formula>$S$4="ع"</formula>
    </cfRule>
  </conditionalFormatting>
  <conditionalFormatting sqref="R7:R46">
    <cfRule type="expression" dxfId="4893" priority="418">
      <formula>$R$5="س"</formula>
    </cfRule>
    <cfRule type="expression" dxfId="4892" priority="419">
      <formula>$R$5="ج"</formula>
    </cfRule>
    <cfRule type="expression" dxfId="4891" priority="420">
      <formula>$R$4="ع"</formula>
    </cfRule>
  </conditionalFormatting>
  <conditionalFormatting sqref="Q7:Q46">
    <cfRule type="expression" dxfId="4890" priority="415">
      <formula>$Q$5="س"</formula>
    </cfRule>
    <cfRule type="expression" dxfId="4889" priority="416">
      <formula>$Q$5="ج"</formula>
    </cfRule>
    <cfRule type="expression" dxfId="4888" priority="417">
      <formula>$Q$4="ع"</formula>
    </cfRule>
  </conditionalFormatting>
  <conditionalFormatting sqref="P7:P46">
    <cfRule type="expression" dxfId="4887" priority="412">
      <formula>$P$5="س"</formula>
    </cfRule>
    <cfRule type="expression" dxfId="4886" priority="413">
      <formula>$P$5="ج"</formula>
    </cfRule>
    <cfRule type="expression" dxfId="4885" priority="414">
      <formula>$P$4="ع"</formula>
    </cfRule>
  </conditionalFormatting>
  <conditionalFormatting sqref="O7:O46">
    <cfRule type="expression" dxfId="4884" priority="409">
      <formula>$O$5="س"</formula>
    </cfRule>
    <cfRule type="expression" dxfId="4883" priority="410">
      <formula>$O$5="ج"</formula>
    </cfRule>
    <cfRule type="expression" dxfId="4882" priority="411">
      <formula>$O$4="ع"</formula>
    </cfRule>
  </conditionalFormatting>
  <conditionalFormatting sqref="N7:N46">
    <cfRule type="expression" dxfId="4881" priority="406">
      <formula>$N$5="س"</formula>
    </cfRule>
    <cfRule type="expression" dxfId="4880" priority="407">
      <formula>$N$5="ج"</formula>
    </cfRule>
    <cfRule type="expression" dxfId="4879" priority="408">
      <formula>$N$4="ع"</formula>
    </cfRule>
  </conditionalFormatting>
  <conditionalFormatting sqref="M7:M46">
    <cfRule type="expression" dxfId="4878" priority="403">
      <formula>$M$5="س"</formula>
    </cfRule>
    <cfRule type="expression" dxfId="4877" priority="404">
      <formula>$M$5="ج"</formula>
    </cfRule>
    <cfRule type="expression" dxfId="4876" priority="405">
      <formula>$M$4="ع"</formula>
    </cfRule>
  </conditionalFormatting>
  <conditionalFormatting sqref="L7:L46">
    <cfRule type="expression" dxfId="4875" priority="400">
      <formula>$L$5="س"</formula>
    </cfRule>
    <cfRule type="expression" dxfId="4874" priority="401">
      <formula>$L$5="ج"</formula>
    </cfRule>
    <cfRule type="expression" dxfId="4873" priority="402">
      <formula>$L$4="ع"</formula>
    </cfRule>
  </conditionalFormatting>
  <conditionalFormatting sqref="A7:AS7 C8:C46 G8:I46 I57:I168">
    <cfRule type="expression" dxfId="4872" priority="399">
      <formula>$AX$7=""</formula>
    </cfRule>
  </conditionalFormatting>
  <conditionalFormatting sqref="C7:AS7 C8:C46 J8:J168 G8:I46 I57:I168">
    <cfRule type="expression" dxfId="4871" priority="398">
      <formula>$AX$7=""</formula>
    </cfRule>
  </conditionalFormatting>
  <conditionalFormatting sqref="C17:AX17">
    <cfRule type="expression" dxfId="4870" priority="396">
      <formula>$BB$17="انقطع ( ت )"</formula>
    </cfRule>
    <cfRule type="expression" dxfId="4869" priority="397">
      <formula>$AX$17=""</formula>
    </cfRule>
  </conditionalFormatting>
  <conditionalFormatting sqref="C18:AX18">
    <cfRule type="expression" dxfId="4868" priority="393">
      <formula>$BB$18="انقطع ( ت )"</formula>
    </cfRule>
    <cfRule type="expression" dxfId="4867" priority="394">
      <formula>$BB$18="انقطع ( ت )"</formula>
    </cfRule>
    <cfRule type="expression" dxfId="4866" priority="395">
      <formula>$AX$18=""</formula>
    </cfRule>
  </conditionalFormatting>
  <conditionalFormatting sqref="A19:AX19">
    <cfRule type="expression" dxfId="4865" priority="392">
      <formula>$AX$19=""</formula>
    </cfRule>
  </conditionalFormatting>
  <conditionalFormatting sqref="A20:AX20">
    <cfRule type="expression" dxfId="4864" priority="391">
      <formula>$AX$20=""</formula>
    </cfRule>
  </conditionalFormatting>
  <conditionalFormatting sqref="C21:AX21">
    <cfRule type="expression" dxfId="4863" priority="390">
      <formula>$AX$21=""</formula>
    </cfRule>
  </conditionalFormatting>
  <conditionalFormatting sqref="C22:AX22">
    <cfRule type="expression" dxfId="4862" priority="388">
      <formula>$BB$22="انقطع ( ت )"</formula>
    </cfRule>
    <cfRule type="expression" dxfId="4861" priority="389">
      <formula>$AX$22=""</formula>
    </cfRule>
  </conditionalFormatting>
  <conditionalFormatting sqref="C23:AX23">
    <cfRule type="expression" dxfId="4860" priority="386">
      <formula>$BB$23="انقطع ( ت )"</formula>
    </cfRule>
    <cfRule type="expression" dxfId="4859" priority="387">
      <formula>$AX$23=""</formula>
    </cfRule>
  </conditionalFormatting>
  <conditionalFormatting sqref="C24:AX24">
    <cfRule type="expression" dxfId="4858" priority="384">
      <formula>$BB$24="انقطع ( ت )"</formula>
    </cfRule>
    <cfRule type="expression" dxfId="4857" priority="385">
      <formula>$AX$24=""</formula>
    </cfRule>
  </conditionalFormatting>
  <conditionalFormatting sqref="A25:AX25">
    <cfRule type="expression" dxfId="4856" priority="383">
      <formula>$AX$25=""</formula>
    </cfRule>
  </conditionalFormatting>
  <conditionalFormatting sqref="C26:AX26">
    <cfRule type="expression" dxfId="4855" priority="381">
      <formula>$BB$26="انقطع ( ت )"</formula>
    </cfRule>
    <cfRule type="expression" dxfId="4854" priority="382">
      <formula>$AX$26=""</formula>
    </cfRule>
  </conditionalFormatting>
  <conditionalFormatting sqref="C27:AX27">
    <cfRule type="expression" dxfId="4853" priority="379">
      <formula>$BB$27="انقطع ( ت )"</formula>
    </cfRule>
    <cfRule type="expression" dxfId="4852" priority="380">
      <formula>$AX$27=""</formula>
    </cfRule>
  </conditionalFormatting>
  <conditionalFormatting sqref="A28:AX28">
    <cfRule type="expression" dxfId="4851" priority="378">
      <formula>$AX$28=""</formula>
    </cfRule>
  </conditionalFormatting>
  <conditionalFormatting sqref="C29:AX29">
    <cfRule type="expression" dxfId="4850" priority="376">
      <formula>$BB$29="انقطع ( ت )"</formula>
    </cfRule>
    <cfRule type="expression" dxfId="4849" priority="377">
      <formula>$AX$29=""</formula>
    </cfRule>
  </conditionalFormatting>
  <conditionalFormatting sqref="C30:AX30">
    <cfRule type="expression" dxfId="4848" priority="375">
      <formula>$AX$30=""</formula>
    </cfRule>
  </conditionalFormatting>
  <conditionalFormatting sqref="A31:AX31">
    <cfRule type="expression" dxfId="4847" priority="374">
      <formula>$AX$31=""</formula>
    </cfRule>
  </conditionalFormatting>
  <conditionalFormatting sqref="C32:AX32">
    <cfRule type="expression" dxfId="4846" priority="372">
      <formula>$BB$32="انقطع ( ت )"</formula>
    </cfRule>
    <cfRule type="expression" dxfId="4845" priority="373">
      <formula>$AX$32=""</formula>
    </cfRule>
  </conditionalFormatting>
  <conditionalFormatting sqref="C33:AX33">
    <cfRule type="expression" dxfId="4844" priority="370">
      <formula>$BB$33="انقطع ( ت )"</formula>
    </cfRule>
    <cfRule type="expression" dxfId="4843" priority="371">
      <formula>$AX$33=""</formula>
    </cfRule>
  </conditionalFormatting>
  <conditionalFormatting sqref="C34:AX34">
    <cfRule type="expression" dxfId="4842" priority="368">
      <formula>$BB$34="انقطع ( ت )"</formula>
    </cfRule>
    <cfRule type="expression" dxfId="4841" priority="369">
      <formula>$AX$34=""</formula>
    </cfRule>
  </conditionalFormatting>
  <conditionalFormatting sqref="C35:AX35">
    <cfRule type="expression" dxfId="4840" priority="366">
      <formula>$BB$35="انقطع ( ت )"</formula>
    </cfRule>
    <cfRule type="expression" dxfId="4839" priority="367">
      <formula>$AX$35=""</formula>
    </cfRule>
  </conditionalFormatting>
  <conditionalFormatting sqref="C36:AX36">
    <cfRule type="expression" dxfId="4838" priority="365">
      <formula>$AX$36=""</formula>
    </cfRule>
  </conditionalFormatting>
  <conditionalFormatting sqref="C37:AX37">
    <cfRule type="expression" dxfId="4837" priority="363">
      <formula>$BB$37="انقطع ( ت )"</formula>
    </cfRule>
    <cfRule type="expression" dxfId="4836" priority="364">
      <formula>$AX$37=""</formula>
    </cfRule>
  </conditionalFormatting>
  <conditionalFormatting sqref="C38:AX38">
    <cfRule type="expression" dxfId="4835" priority="361">
      <formula>$BB$38="انقطع ( ت )"</formula>
    </cfRule>
    <cfRule type="expression" dxfId="4834" priority="362">
      <formula>$AX$38=""</formula>
    </cfRule>
  </conditionalFormatting>
  <conditionalFormatting sqref="C39:AX39">
    <cfRule type="expression" dxfId="4833" priority="359">
      <formula>$BB$39="انقطع ( ت )"</formula>
    </cfRule>
    <cfRule type="expression" dxfId="4832" priority="360">
      <formula>$AX$39=""</formula>
    </cfRule>
  </conditionalFormatting>
  <conditionalFormatting sqref="C40:AX40">
    <cfRule type="expression" dxfId="4831" priority="357">
      <formula>$BB$40="انقطع ( ت )"</formula>
    </cfRule>
    <cfRule type="expression" dxfId="4830" priority="358">
      <formula>$AX$40=""</formula>
    </cfRule>
  </conditionalFormatting>
  <conditionalFormatting sqref="C41:AX41">
    <cfRule type="expression" dxfId="4829" priority="355">
      <formula>$BB$41="انقطع ( ت )"</formula>
    </cfRule>
    <cfRule type="expression" dxfId="4828" priority="356">
      <formula>$AX$41=""</formula>
    </cfRule>
  </conditionalFormatting>
  <conditionalFormatting sqref="C42:AX42">
    <cfRule type="expression" dxfId="4827" priority="353">
      <formula>$BB$42="انقطع ( ت )"</formula>
    </cfRule>
    <cfRule type="expression" dxfId="4826" priority="354">
      <formula>$AX$42=""</formula>
    </cfRule>
  </conditionalFormatting>
  <conditionalFormatting sqref="A43:AX43">
    <cfRule type="expression" dxfId="4825" priority="352">
      <formula>$AX$43=""</formula>
    </cfRule>
  </conditionalFormatting>
  <conditionalFormatting sqref="C44:AX44">
    <cfRule type="expression" dxfId="4824" priority="351">
      <formula>$AX$44=""</formula>
    </cfRule>
  </conditionalFormatting>
  <conditionalFormatting sqref="C45:AX45">
    <cfRule type="expression" dxfId="4823" priority="349">
      <formula>$BB$45="انقطع ( ت )"</formula>
    </cfRule>
    <cfRule type="expression" dxfId="4822" priority="350">
      <formula>$AX$45=""</formula>
    </cfRule>
  </conditionalFormatting>
  <conditionalFormatting sqref="C46:AX46">
    <cfRule type="expression" dxfId="4821" priority="347">
      <formula>$BB$46="انقطع ( ت )"</formula>
    </cfRule>
    <cfRule type="expression" dxfId="4820" priority="348">
      <formula>$AX$46=""</formula>
    </cfRule>
  </conditionalFormatting>
  <conditionalFormatting sqref="C7:AX7 C8:C46 G8:I46 I57:I168">
    <cfRule type="expression" dxfId="4819" priority="345">
      <formula>$BB$7="انقطع ( ت )"</formula>
    </cfRule>
    <cfRule type="expression" dxfId="4818" priority="346">
      <formula>$AX$7=""</formula>
    </cfRule>
  </conditionalFormatting>
  <conditionalFormatting sqref="C8:AX8 J9:J168">
    <cfRule type="expression" dxfId="4817" priority="343">
      <formula>$BB$8="انقطع ( ت )"</formula>
    </cfRule>
    <cfRule type="expression" dxfId="4816" priority="344">
      <formula>$AX$8=""</formula>
    </cfRule>
  </conditionalFormatting>
  <conditionalFormatting sqref="C9:AX9">
    <cfRule type="expression" dxfId="4815" priority="341">
      <formula>$BB$9="انقطع ( ت )"</formula>
    </cfRule>
    <cfRule type="expression" dxfId="4814" priority="342">
      <formula>$AX$9=""</formula>
    </cfRule>
  </conditionalFormatting>
  <conditionalFormatting sqref="C10:AX10">
    <cfRule type="expression" dxfId="4813" priority="340">
      <formula>$AX$10=""</formula>
    </cfRule>
  </conditionalFormatting>
  <conditionalFormatting sqref="C11:AX11">
    <cfRule type="expression" dxfId="4812" priority="338">
      <formula>$BB$11="انقطع ( ت )"</formula>
    </cfRule>
    <cfRule type="expression" dxfId="4811" priority="339">
      <formula>$AX$11=""</formula>
    </cfRule>
  </conditionalFormatting>
  <conditionalFormatting sqref="A12:AX12">
    <cfRule type="expression" dxfId="4810" priority="337">
      <formula>$AX$12=""</formula>
    </cfRule>
  </conditionalFormatting>
  <conditionalFormatting sqref="C13:AX13">
    <cfRule type="expression" dxfId="4809" priority="335">
      <formula>$BB$13="انقطع ( ت )"</formula>
    </cfRule>
    <cfRule type="expression" dxfId="4808" priority="336">
      <formula>$AX$13=""</formula>
    </cfRule>
  </conditionalFormatting>
  <conditionalFormatting sqref="C14:AX14">
    <cfRule type="expression" dxfId="4807" priority="334">
      <formula>$AX$14=""</formula>
    </cfRule>
  </conditionalFormatting>
  <conditionalFormatting sqref="C15:AX15">
    <cfRule type="expression" dxfId="4806" priority="333">
      <formula>$AX$15=""</formula>
    </cfRule>
  </conditionalFormatting>
  <conditionalFormatting sqref="A16:AX16">
    <cfRule type="expression" dxfId="4805" priority="332">
      <formula>$AX$16=""</formula>
    </cfRule>
  </conditionalFormatting>
  <conditionalFormatting sqref="A10:AX10">
    <cfRule type="expression" dxfId="4804" priority="331">
      <formula>$BB$10="انقطع ( ت )"</formula>
    </cfRule>
  </conditionalFormatting>
  <conditionalFormatting sqref="C12:AX12">
    <cfRule type="expression" dxfId="4803" priority="330">
      <formula>$BB$12="انقطع ( ت )"</formula>
    </cfRule>
  </conditionalFormatting>
  <conditionalFormatting sqref="A14:BA14">
    <cfRule type="expression" dxfId="4802" priority="329">
      <formula>$BB$14="انقطع ( ت )"</formula>
    </cfRule>
  </conditionalFormatting>
  <conditionalFormatting sqref="C15:BA15">
    <cfRule type="expression" dxfId="4801" priority="328">
      <formula>$BB$15="انقطع ( ت )"</formula>
    </cfRule>
  </conditionalFormatting>
  <conditionalFormatting sqref="C16:BA16">
    <cfRule type="expression" dxfId="4800" priority="327">
      <formula>$BB$16="انقطع ( ت )"</formula>
    </cfRule>
  </conditionalFormatting>
  <conditionalFormatting sqref="C17:BA17 BC17:BC168">
    <cfRule type="expression" dxfId="4799" priority="326">
      <formula>$BB$17="انقطع ( ت )"</formula>
    </cfRule>
  </conditionalFormatting>
  <conditionalFormatting sqref="C19:AX19">
    <cfRule type="expression" dxfId="4798" priority="324">
      <formula>$BB$19="انقطع ( ت )"</formula>
    </cfRule>
    <cfRule type="expression" dxfId="4797" priority="325">
      <formula>$BB$19="انقطع ( ت )"</formula>
    </cfRule>
  </conditionalFormatting>
  <conditionalFormatting sqref="BC7">
    <cfRule type="expression" dxfId="4796" priority="323">
      <formula>$AX$7=""</formula>
    </cfRule>
  </conditionalFormatting>
  <conditionalFormatting sqref="BC17:BC168">
    <cfRule type="expression" dxfId="4795" priority="322">
      <formula>$AX$17=""</formula>
    </cfRule>
  </conditionalFormatting>
  <conditionalFormatting sqref="BC18">
    <cfRule type="expression" dxfId="4794" priority="321">
      <formula>$AX$18=""</formula>
    </cfRule>
  </conditionalFormatting>
  <conditionalFormatting sqref="BC19">
    <cfRule type="expression" dxfId="4793" priority="320">
      <formula>$AX$19=""</formula>
    </cfRule>
  </conditionalFormatting>
  <conditionalFormatting sqref="BC20">
    <cfRule type="expression" dxfId="4792" priority="319">
      <formula>$AX$20=""</formula>
    </cfRule>
  </conditionalFormatting>
  <conditionalFormatting sqref="BC21">
    <cfRule type="expression" dxfId="4791" priority="318">
      <formula>$AX$21=""</formula>
    </cfRule>
  </conditionalFormatting>
  <conditionalFormatting sqref="BC22">
    <cfRule type="expression" dxfId="4790" priority="317">
      <formula>$BC$22=""</formula>
    </cfRule>
  </conditionalFormatting>
  <conditionalFormatting sqref="BC23">
    <cfRule type="expression" dxfId="4789" priority="316">
      <formula>$AX$23=""</formula>
    </cfRule>
  </conditionalFormatting>
  <conditionalFormatting sqref="C20:AX20">
    <cfRule type="expression" dxfId="4788" priority="315">
      <formula>$BB$20="انقطع ( ت )"</formula>
    </cfRule>
  </conditionalFormatting>
  <conditionalFormatting sqref="A21:AX21">
    <cfRule type="expression" dxfId="4787" priority="314">
      <formula>$BB$21="انقطع ( ت )"</formula>
    </cfRule>
  </conditionalFormatting>
  <conditionalFormatting sqref="C25:AX25">
    <cfRule type="expression" dxfId="4786" priority="313">
      <formula>$BB$25="انقطع ( ت )"</formula>
    </cfRule>
  </conditionalFormatting>
  <conditionalFormatting sqref="C28:AX28">
    <cfRule type="expression" dxfId="4785" priority="311">
      <formula>$BB$28="انقطع ( ت )"</formula>
    </cfRule>
    <cfRule type="expression" dxfId="4784" priority="312">
      <formula>$BB$28="انقطع ( ت )"</formula>
    </cfRule>
  </conditionalFormatting>
  <conditionalFormatting sqref="A30:AX30">
    <cfRule type="expression" dxfId="4783" priority="310">
      <formula>$BB$30="انقطع ( ت )"</formula>
    </cfRule>
  </conditionalFormatting>
  <conditionalFormatting sqref="C31:AX31">
    <cfRule type="expression" dxfId="4782" priority="309">
      <formula>$BB$31="انقطع ( ت )"</formula>
    </cfRule>
  </conditionalFormatting>
  <conditionalFormatting sqref="A36:AX36">
    <cfRule type="expression" dxfId="4781" priority="308">
      <formula>$BB$36="انقطع ( ت )"</formula>
    </cfRule>
  </conditionalFormatting>
  <conditionalFormatting sqref="C43:AX43">
    <cfRule type="expression" dxfId="4780" priority="307">
      <formula>$BB$43="انقطع ( ت )"</formula>
    </cfRule>
  </conditionalFormatting>
  <conditionalFormatting sqref="A44:AX44">
    <cfRule type="expression" dxfId="4779" priority="306">
      <formula>$BB$44="انقطع ( ت )"</formula>
    </cfRule>
  </conditionalFormatting>
  <conditionalFormatting sqref="C7:AX7 G8:G46">
    <cfRule type="expression" dxfId="4778" priority="305">
      <formula>$BC$7="انقطع ( ت )"</formula>
    </cfRule>
  </conditionalFormatting>
  <conditionalFormatting sqref="C8:I8">
    <cfRule type="expression" dxfId="4777" priority="303">
      <formula>$BC$8=""</formula>
    </cfRule>
    <cfRule type="expression" dxfId="4776" priority="304">
      <formula>$BC$8=""</formula>
    </cfRule>
  </conditionalFormatting>
  <conditionalFormatting sqref="C9:I9">
    <cfRule type="expression" dxfId="4775" priority="302">
      <formula>$BC$9=""</formula>
    </cfRule>
  </conditionalFormatting>
  <conditionalFormatting sqref="C10:I10">
    <cfRule type="expression" dxfId="4774" priority="300">
      <formula>$BC$10=""</formula>
    </cfRule>
    <cfRule type="expression" dxfId="4773" priority="301">
      <formula>$BC$10=""</formula>
    </cfRule>
  </conditionalFormatting>
  <conditionalFormatting sqref="C11:I11">
    <cfRule type="expression" dxfId="4772" priority="299">
      <formula>$BC$11=""</formula>
    </cfRule>
  </conditionalFormatting>
  <conditionalFormatting sqref="C12:I12">
    <cfRule type="expression" dxfId="4771" priority="298">
      <formula>$BC$12=""</formula>
    </cfRule>
  </conditionalFormatting>
  <conditionalFormatting sqref="A13:I13">
    <cfRule type="expression" dxfId="4770" priority="297">
      <formula>$BC$13=""</formula>
    </cfRule>
  </conditionalFormatting>
  <conditionalFormatting sqref="A14:I14">
    <cfRule type="expression" dxfId="4769" priority="296">
      <formula>$BC$14=""</formula>
    </cfRule>
  </conditionalFormatting>
  <conditionalFormatting sqref="C15:I15">
    <cfRule type="expression" dxfId="4768" priority="295">
      <formula>$BC$15=""</formula>
    </cfRule>
  </conditionalFormatting>
  <conditionalFormatting sqref="C16:I16">
    <cfRule type="expression" dxfId="4767" priority="294">
      <formula>$BC$16=""</formula>
    </cfRule>
  </conditionalFormatting>
  <conditionalFormatting sqref="C17:I17">
    <cfRule type="expression" dxfId="4766" priority="293">
      <formula>$BC$17=""</formula>
    </cfRule>
  </conditionalFormatting>
  <conditionalFormatting sqref="A18:I18">
    <cfRule type="expression" dxfId="4765" priority="292">
      <formula>$BC$18=""</formula>
    </cfRule>
  </conditionalFormatting>
  <conditionalFormatting sqref="C19:I19">
    <cfRule type="expression" dxfId="4764" priority="291">
      <formula>$BC$19=""</formula>
    </cfRule>
  </conditionalFormatting>
  <conditionalFormatting sqref="C20:I20">
    <cfRule type="expression" dxfId="4763" priority="290">
      <formula>$BC$20=""</formula>
    </cfRule>
  </conditionalFormatting>
  <conditionalFormatting sqref="C21:I21">
    <cfRule type="expression" dxfId="4762" priority="289">
      <formula>$BC$21=""</formula>
    </cfRule>
  </conditionalFormatting>
  <conditionalFormatting sqref="C22:I22">
    <cfRule type="expression" dxfId="4761" priority="288">
      <formula>$BC$22=""</formula>
    </cfRule>
  </conditionalFormatting>
  <conditionalFormatting sqref="A23:I23">
    <cfRule type="expression" dxfId="4760" priority="287">
      <formula>$BC$23=""</formula>
    </cfRule>
  </conditionalFormatting>
  <conditionalFormatting sqref="C24:I24">
    <cfRule type="expression" dxfId="4759" priority="286">
      <formula>$BC$24=""</formula>
    </cfRule>
  </conditionalFormatting>
  <conditionalFormatting sqref="C25:I25">
    <cfRule type="expression" dxfId="4758" priority="285">
      <formula>$BC$25=""</formula>
    </cfRule>
  </conditionalFormatting>
  <conditionalFormatting sqref="C26:I26">
    <cfRule type="expression" dxfId="4757" priority="284">
      <formula>$BC$26=""</formula>
    </cfRule>
  </conditionalFormatting>
  <conditionalFormatting sqref="C27:I27">
    <cfRule type="expression" dxfId="4756" priority="283">
      <formula>$BC$27=""</formula>
    </cfRule>
  </conditionalFormatting>
  <conditionalFormatting sqref="C28:I28">
    <cfRule type="expression" dxfId="4755" priority="282">
      <formula>$BC$28=""</formula>
    </cfRule>
  </conditionalFormatting>
  <conditionalFormatting sqref="C29:I29">
    <cfRule type="expression" dxfId="4754" priority="281">
      <formula>$BC$29=""</formula>
    </cfRule>
  </conditionalFormatting>
  <conditionalFormatting sqref="A30:I30">
    <cfRule type="expression" dxfId="4753" priority="280">
      <formula>$BC$30=""</formula>
    </cfRule>
  </conditionalFormatting>
  <conditionalFormatting sqref="A31:I31">
    <cfRule type="expression" dxfId="4752" priority="279">
      <formula>$BC$31=""</formula>
    </cfRule>
  </conditionalFormatting>
  <conditionalFormatting sqref="C32:I32">
    <cfRule type="expression" dxfId="4751" priority="278">
      <formula>$BC$32=""</formula>
    </cfRule>
  </conditionalFormatting>
  <conditionalFormatting sqref="A33:I33">
    <cfRule type="expression" dxfId="4750" priority="277">
      <formula>$BC$33=""</formula>
    </cfRule>
  </conditionalFormatting>
  <conditionalFormatting sqref="C34:I34">
    <cfRule type="expression" dxfId="4749" priority="276">
      <formula>$BC$34=""</formula>
    </cfRule>
  </conditionalFormatting>
  <conditionalFormatting sqref="C35:I35">
    <cfRule type="expression" dxfId="4748" priority="275">
      <formula>$BC$35=""</formula>
    </cfRule>
  </conditionalFormatting>
  <conditionalFormatting sqref="A36:I36">
    <cfRule type="expression" dxfId="4747" priority="274">
      <formula>$BC$36=""</formula>
    </cfRule>
  </conditionalFormatting>
  <conditionalFormatting sqref="C37:I37">
    <cfRule type="expression" dxfId="4746" priority="273">
      <formula>$BC$37=""</formula>
    </cfRule>
  </conditionalFormatting>
  <conditionalFormatting sqref="A38:I38">
    <cfRule type="expression" dxfId="4745" priority="272">
      <formula>$BC$38=""</formula>
    </cfRule>
  </conditionalFormatting>
  <conditionalFormatting sqref="C39:I39">
    <cfRule type="expression" dxfId="4744" priority="271">
      <formula>$BC$39=""</formula>
    </cfRule>
  </conditionalFormatting>
  <conditionalFormatting sqref="C40:I40">
    <cfRule type="expression" dxfId="4743" priority="270">
      <formula>$BC$40=""</formula>
    </cfRule>
  </conditionalFormatting>
  <conditionalFormatting sqref="C41:I41">
    <cfRule type="expression" dxfId="4742" priority="269">
      <formula>$BC$41=""</formula>
    </cfRule>
  </conditionalFormatting>
  <conditionalFormatting sqref="C42:I42">
    <cfRule type="expression" dxfId="4741" priority="268">
      <formula>$BC$42=""</formula>
    </cfRule>
  </conditionalFormatting>
  <conditionalFormatting sqref="C43:I43">
    <cfRule type="expression" dxfId="4740" priority="267">
      <formula>$BC$43=""</formula>
    </cfRule>
  </conditionalFormatting>
  <conditionalFormatting sqref="C44:I44">
    <cfRule type="expression" dxfId="4739" priority="266">
      <formula>$BC$44=""</formula>
    </cfRule>
  </conditionalFormatting>
  <conditionalFormatting sqref="C45:I45">
    <cfRule type="expression" dxfId="4738" priority="265">
      <formula>$BC$45=""</formula>
    </cfRule>
  </conditionalFormatting>
  <conditionalFormatting sqref="C46:I46">
    <cfRule type="expression" dxfId="4737" priority="264">
      <formula>$BC$46=""</formula>
    </cfRule>
  </conditionalFormatting>
  <conditionalFormatting sqref="I57:I168">
    <cfRule type="expression" dxfId="4736" priority="263">
      <formula>$AX$7=""</formula>
    </cfRule>
  </conditionalFormatting>
  <conditionalFormatting sqref="J47:J168 I57:I168">
    <cfRule type="expression" dxfId="4735" priority="262">
      <formula>$AX$7=""</formula>
    </cfRule>
  </conditionalFormatting>
  <conditionalFormatting sqref="I57:I168">
    <cfRule type="expression" dxfId="4734" priority="260">
      <formula>$BB$7="انقطع ( ت )"</formula>
    </cfRule>
    <cfRule type="expression" dxfId="4733" priority="261">
      <formula>$AX$7=""</formula>
    </cfRule>
  </conditionalFormatting>
  <conditionalFormatting sqref="J47:J168">
    <cfRule type="expression" dxfId="4732" priority="258">
      <formula>$BB$8="انقطع ( ت )"</formula>
    </cfRule>
    <cfRule type="expression" dxfId="4731" priority="259">
      <formula>$AX$8=""</formula>
    </cfRule>
  </conditionalFormatting>
  <conditionalFormatting sqref="BC47:BC168">
    <cfRule type="expression" dxfId="4730" priority="257">
      <formula>$BB$17="انقطع ( ت )"</formula>
    </cfRule>
  </conditionalFormatting>
  <conditionalFormatting sqref="BC47:BC168">
    <cfRule type="expression" dxfId="4729" priority="256">
      <formula>$AX$17=""</formula>
    </cfRule>
  </conditionalFormatting>
  <conditionalFormatting sqref="AP47:AP56">
    <cfRule type="expression" dxfId="4728" priority="250">
      <formula>$AP$5="س"</formula>
    </cfRule>
    <cfRule type="expression" dxfId="4727" priority="251">
      <formula>$AP$5="ج"</formula>
    </cfRule>
    <cfRule type="expression" dxfId="4726" priority="252">
      <formula>$AP$4="س"</formula>
    </cfRule>
    <cfRule type="expression" dxfId="4725" priority="253">
      <formula>$AP$5="ج"</formula>
    </cfRule>
    <cfRule type="expression" dxfId="4724" priority="254">
      <formula>$AP$4="ع"</formula>
    </cfRule>
    <cfRule type="expression" dxfId="4723" priority="255">
      <formula>$AP$4="ع"</formula>
    </cfRule>
  </conditionalFormatting>
  <conditionalFormatting sqref="AO47:AO54 AO56">
    <cfRule type="expression" dxfId="4722" priority="247">
      <formula>$AO$5="س"</formula>
    </cfRule>
    <cfRule type="expression" dxfId="4721" priority="248">
      <formula>$AO$5="ج"</formula>
    </cfRule>
    <cfRule type="expression" dxfId="4720" priority="249">
      <formula>$AO$4="ع"</formula>
    </cfRule>
  </conditionalFormatting>
  <conditionalFormatting sqref="AN47:AN54 AN56">
    <cfRule type="expression" dxfId="4719" priority="244">
      <formula>$AN$5="س"</formula>
    </cfRule>
    <cfRule type="expression" dxfId="4718" priority="245">
      <formula>$AN$5="ج"</formula>
    </cfRule>
    <cfRule type="expression" dxfId="4717" priority="246">
      <formula>$AN$4="ع"</formula>
    </cfRule>
  </conditionalFormatting>
  <conditionalFormatting sqref="AM47:AM54 AM56">
    <cfRule type="expression" dxfId="4716" priority="241">
      <formula>$AM$5="س"</formula>
    </cfRule>
    <cfRule type="expression" dxfId="4715" priority="242">
      <formula>$AM$5="ج"</formula>
    </cfRule>
    <cfRule type="expression" dxfId="4714" priority="243">
      <formula>$AM$4="ع"</formula>
    </cfRule>
  </conditionalFormatting>
  <conditionalFormatting sqref="AL47:AL56">
    <cfRule type="expression" dxfId="4713" priority="238">
      <formula>$AL$5="س"</formula>
    </cfRule>
    <cfRule type="expression" dxfId="4712" priority="239">
      <formula>$AL$5="ج"</formula>
    </cfRule>
    <cfRule type="expression" dxfId="4711" priority="240">
      <formula>$AL$4="ع"</formula>
    </cfRule>
  </conditionalFormatting>
  <conditionalFormatting sqref="AK47:AK56">
    <cfRule type="expression" dxfId="4710" priority="235">
      <formula>$AK$5="س"</formula>
    </cfRule>
    <cfRule type="expression" dxfId="4709" priority="236">
      <formula>$AK$5="ج"</formula>
    </cfRule>
    <cfRule type="expression" dxfId="4708" priority="237">
      <formula>$AK$4="ع"</formula>
    </cfRule>
  </conditionalFormatting>
  <conditionalFormatting sqref="AJ47:AJ56">
    <cfRule type="expression" dxfId="4707" priority="232">
      <formula>$AJ$5="س"</formula>
    </cfRule>
    <cfRule type="expression" dxfId="4706" priority="233">
      <formula>$AJ$5="ج"</formula>
    </cfRule>
    <cfRule type="expression" dxfId="4705" priority="234">
      <formula>$AJ$4="ع"</formula>
    </cfRule>
  </conditionalFormatting>
  <conditionalFormatting sqref="AI47:AI56">
    <cfRule type="expression" dxfId="4704" priority="228">
      <formula>$AI$5="ج"</formula>
    </cfRule>
    <cfRule type="expression" dxfId="4703" priority="229">
      <formula>$AI$5="س"</formula>
    </cfRule>
    <cfRule type="expression" dxfId="4702" priority="230">
      <formula>$AI$5="ع"</formula>
    </cfRule>
    <cfRule type="expression" dxfId="4701" priority="231">
      <formula>$AI$4="ع"</formula>
    </cfRule>
  </conditionalFormatting>
  <conditionalFormatting sqref="AH47:AH56">
    <cfRule type="expression" dxfId="4700" priority="225">
      <formula>$AH$5="س"</formula>
    </cfRule>
    <cfRule type="expression" dxfId="4699" priority="226">
      <formula>$AH$5="ج"</formula>
    </cfRule>
    <cfRule type="expression" dxfId="4698" priority="227">
      <formula>$AH$4="ع"</formula>
    </cfRule>
  </conditionalFormatting>
  <conditionalFormatting sqref="AG47:AG56">
    <cfRule type="expression" dxfId="4697" priority="222">
      <formula>$AG$5="س"</formula>
    </cfRule>
    <cfRule type="expression" dxfId="4696" priority="223">
      <formula>$AG$5="ج"</formula>
    </cfRule>
    <cfRule type="expression" dxfId="4695" priority="224">
      <formula>$AG$4="ع"</formula>
    </cfRule>
  </conditionalFormatting>
  <conditionalFormatting sqref="AF47:AF56">
    <cfRule type="expression" dxfId="4694" priority="219">
      <formula>$AF$5="س"</formula>
    </cfRule>
    <cfRule type="expression" dxfId="4693" priority="220">
      <formula>$AF$5="ج"</formula>
    </cfRule>
    <cfRule type="expression" dxfId="4692" priority="221">
      <formula>$AF$4="ع"</formula>
    </cfRule>
  </conditionalFormatting>
  <conditionalFormatting sqref="AE47:AE56">
    <cfRule type="expression" dxfId="4691" priority="216">
      <formula>$AE$5="س"</formula>
    </cfRule>
    <cfRule type="expression" dxfId="4690" priority="217">
      <formula>$AE$5="ج"</formula>
    </cfRule>
    <cfRule type="expression" dxfId="4689" priority="218">
      <formula>$AE$4="ع"</formula>
    </cfRule>
  </conditionalFormatting>
  <conditionalFormatting sqref="AD47:AD56">
    <cfRule type="expression" dxfId="4688" priority="213">
      <formula>$AD$5="س"</formula>
    </cfRule>
    <cfRule type="expression" dxfId="4687" priority="214">
      <formula>$AD$5="ج"</formula>
    </cfRule>
    <cfRule type="expression" dxfId="4686" priority="215">
      <formula>$AD$4="ع"</formula>
    </cfRule>
  </conditionalFormatting>
  <conditionalFormatting sqref="AC47:AC56">
    <cfRule type="expression" dxfId="4685" priority="210">
      <formula>$AC$5="س"</formula>
    </cfRule>
    <cfRule type="expression" dxfId="4684" priority="211">
      <formula>$AC$5="ج"</formula>
    </cfRule>
    <cfRule type="expression" dxfId="4683" priority="212">
      <formula>$AC$4="ع"</formula>
    </cfRule>
  </conditionalFormatting>
  <conditionalFormatting sqref="AB47:AB56">
    <cfRule type="expression" dxfId="4682" priority="207">
      <formula>$AB$5="س"</formula>
    </cfRule>
    <cfRule type="expression" dxfId="4681" priority="208">
      <formula>$AB$5="ج"</formula>
    </cfRule>
    <cfRule type="expression" dxfId="4680" priority="209">
      <formula>$AB$4="ع"</formula>
    </cfRule>
  </conditionalFormatting>
  <conditionalFormatting sqref="AA47:AA56">
    <cfRule type="expression" dxfId="4679" priority="204">
      <formula>$AA$5="س"</formula>
    </cfRule>
    <cfRule type="expression" dxfId="4678" priority="205">
      <formula>$AA$5="ج"</formula>
    </cfRule>
    <cfRule type="expression" dxfId="4677" priority="206">
      <formula>$AA$4="ع"</formula>
    </cfRule>
  </conditionalFormatting>
  <conditionalFormatting sqref="Z47:Z56">
    <cfRule type="expression" dxfId="4676" priority="201">
      <formula>$Z$5="س"</formula>
    </cfRule>
    <cfRule type="expression" dxfId="4675" priority="202">
      <formula>$Z$5="ج"</formula>
    </cfRule>
    <cfRule type="expression" dxfId="4674" priority="203">
      <formula>$Z$4="ع"</formula>
    </cfRule>
  </conditionalFormatting>
  <conditionalFormatting sqref="Y47:Y56">
    <cfRule type="expression" dxfId="4673" priority="198">
      <formula>$Y$5="س"</formula>
    </cfRule>
    <cfRule type="expression" dxfId="4672" priority="199">
      <formula>$Y$5="ج"</formula>
    </cfRule>
    <cfRule type="expression" dxfId="4671" priority="200">
      <formula>$Y$4="ع"</formula>
    </cfRule>
  </conditionalFormatting>
  <conditionalFormatting sqref="X47:X56">
    <cfRule type="expression" dxfId="4670" priority="195">
      <formula>$X$5="س"</formula>
    </cfRule>
    <cfRule type="expression" dxfId="4669" priority="196">
      <formula>$X$5="ج"</formula>
    </cfRule>
    <cfRule type="expression" dxfId="4668" priority="197">
      <formula>$X$4="ع"</formula>
    </cfRule>
  </conditionalFormatting>
  <conditionalFormatting sqref="W47:W56">
    <cfRule type="expression" dxfId="4667" priority="192">
      <formula>$W$5="س"</formula>
    </cfRule>
    <cfRule type="expression" dxfId="4666" priority="193">
      <formula>$W$5="ج"</formula>
    </cfRule>
    <cfRule type="expression" dxfId="4665" priority="194">
      <formula>$W$4="ع"</formula>
    </cfRule>
  </conditionalFormatting>
  <conditionalFormatting sqref="V47:V56">
    <cfRule type="expression" dxfId="4664" priority="189">
      <formula>$V$5="س"</formula>
    </cfRule>
    <cfRule type="expression" dxfId="4663" priority="190">
      <formula>$V$5="ج"</formula>
    </cfRule>
    <cfRule type="expression" dxfId="4662" priority="191">
      <formula>$V$4="ع"</formula>
    </cfRule>
  </conditionalFormatting>
  <conditionalFormatting sqref="U47:U56">
    <cfRule type="expression" dxfId="4661" priority="186">
      <formula>$U$5="س"</formula>
    </cfRule>
    <cfRule type="expression" dxfId="4660" priority="187">
      <formula>$U$5="ج"</formula>
    </cfRule>
    <cfRule type="expression" dxfId="4659" priority="188">
      <formula>$U$4="ع"</formula>
    </cfRule>
  </conditionalFormatting>
  <conditionalFormatting sqref="T47:T56">
    <cfRule type="expression" dxfId="4658" priority="183">
      <formula>$T$5="س"</formula>
    </cfRule>
    <cfRule type="expression" dxfId="4657" priority="184">
      <formula>$T$5="ج"</formula>
    </cfRule>
    <cfRule type="expression" dxfId="4656" priority="185">
      <formula>$T$4="ع"</formula>
    </cfRule>
  </conditionalFormatting>
  <conditionalFormatting sqref="S47:S56">
    <cfRule type="expression" dxfId="4655" priority="180">
      <formula>$S$5="س"</formula>
    </cfRule>
    <cfRule type="expression" dxfId="4654" priority="181">
      <formula>$S$5="ج"</formula>
    </cfRule>
    <cfRule type="expression" dxfId="4653" priority="182">
      <formula>$S$4="ع"</formula>
    </cfRule>
  </conditionalFormatting>
  <conditionalFormatting sqref="R47:R56">
    <cfRule type="expression" dxfId="4652" priority="177">
      <formula>$R$5="س"</formula>
    </cfRule>
    <cfRule type="expression" dxfId="4651" priority="178">
      <formula>$R$5="ج"</formula>
    </cfRule>
    <cfRule type="expression" dxfId="4650" priority="179">
      <formula>$R$4="ع"</formula>
    </cfRule>
  </conditionalFormatting>
  <conditionalFormatting sqref="Q47:Q56">
    <cfRule type="expression" dxfId="4649" priority="174">
      <formula>$Q$5="س"</formula>
    </cfRule>
    <cfRule type="expression" dxfId="4648" priority="175">
      <formula>$Q$5="ج"</formula>
    </cfRule>
    <cfRule type="expression" dxfId="4647" priority="176">
      <formula>$Q$4="ع"</formula>
    </cfRule>
  </conditionalFormatting>
  <conditionalFormatting sqref="P47:P56">
    <cfRule type="expression" dxfId="4646" priority="171">
      <formula>$P$5="س"</formula>
    </cfRule>
    <cfRule type="expression" dxfId="4645" priority="172">
      <formula>$P$5="ج"</formula>
    </cfRule>
    <cfRule type="expression" dxfId="4644" priority="173">
      <formula>$P$4="ع"</formula>
    </cfRule>
  </conditionalFormatting>
  <conditionalFormatting sqref="O47:O56">
    <cfRule type="expression" dxfId="4643" priority="168">
      <formula>$O$5="س"</formula>
    </cfRule>
    <cfRule type="expression" dxfId="4642" priority="169">
      <formula>$O$5="ج"</formula>
    </cfRule>
    <cfRule type="expression" dxfId="4641" priority="170">
      <formula>$O$4="ع"</formula>
    </cfRule>
  </conditionalFormatting>
  <conditionalFormatting sqref="N47:N56">
    <cfRule type="expression" dxfId="4640" priority="165">
      <formula>$N$5="س"</formula>
    </cfRule>
    <cfRule type="expression" dxfId="4639" priority="166">
      <formula>$N$5="ج"</formula>
    </cfRule>
    <cfRule type="expression" dxfId="4638" priority="167">
      <formula>$N$4="ع"</formula>
    </cfRule>
  </conditionalFormatting>
  <conditionalFormatting sqref="M47:M56">
    <cfRule type="expression" dxfId="4637" priority="162">
      <formula>$M$5="س"</formula>
    </cfRule>
    <cfRule type="expression" dxfId="4636" priority="163">
      <formula>$M$5="ج"</formula>
    </cfRule>
    <cfRule type="expression" dxfId="4635" priority="164">
      <formula>$M$4="ع"</formula>
    </cfRule>
  </conditionalFormatting>
  <conditionalFormatting sqref="L47:L56">
    <cfRule type="expression" dxfId="4634" priority="159">
      <formula>$L$5="س"</formula>
    </cfRule>
    <cfRule type="expression" dxfId="4633" priority="160">
      <formula>$L$5="ج"</formula>
    </cfRule>
    <cfRule type="expression" dxfId="4632" priority="161">
      <formula>$L$4="ع"</formula>
    </cfRule>
  </conditionalFormatting>
  <conditionalFormatting sqref="I57:I188">
    <cfRule type="expression" dxfId="4631" priority="158">
      <formula>$AX$7=""</formula>
    </cfRule>
  </conditionalFormatting>
  <conditionalFormatting sqref="I57:I188 J47:J188">
    <cfRule type="expression" dxfId="4630" priority="157">
      <formula>$AX$7=""</formula>
    </cfRule>
  </conditionalFormatting>
  <conditionalFormatting sqref="AM56:AO56 AP47:AX56 AM47:AO54 J47:AL56">
    <cfRule type="expression" dxfId="4629" priority="155">
      <formula>$BB$46="انقطع ( ت )"</formula>
    </cfRule>
    <cfRule type="expression" dxfId="4628" priority="156">
      <formula>$AX$46=""</formula>
    </cfRule>
  </conditionalFormatting>
  <conditionalFormatting sqref="I57:I188">
    <cfRule type="expression" dxfId="4627" priority="153">
      <formula>$BB$7="انقطع ( ت )"</formula>
    </cfRule>
    <cfRule type="expression" dxfId="4626" priority="154">
      <formula>$AX$7=""</formula>
    </cfRule>
  </conditionalFormatting>
  <conditionalFormatting sqref="J47:J188">
    <cfRule type="expression" dxfId="4625" priority="151">
      <formula>$BB$8="انقطع ( ت )"</formula>
    </cfRule>
    <cfRule type="expression" dxfId="4624" priority="152">
      <formula>$AX$8=""</formula>
    </cfRule>
  </conditionalFormatting>
  <conditionalFormatting sqref="BC47:BC188">
    <cfRule type="expression" dxfId="4623" priority="150">
      <formula>$BB$17="انقطع ( ت )"</formula>
    </cfRule>
  </conditionalFormatting>
  <conditionalFormatting sqref="BC47:BC188">
    <cfRule type="expression" dxfId="4622" priority="149">
      <formula>$AX$17=""</formula>
    </cfRule>
  </conditionalFormatting>
  <conditionalFormatting sqref="BC47:BC56">
    <cfRule type="expression" dxfId="4621" priority="147">
      <formula>$BB$17="انقطع ( ت )"</formula>
    </cfRule>
  </conditionalFormatting>
  <conditionalFormatting sqref="BC47:BC56">
    <cfRule type="expression" dxfId="4620" priority="146">
      <formula>$AX$17=""</formula>
    </cfRule>
  </conditionalFormatting>
  <conditionalFormatting sqref="AP47:AP56">
    <cfRule type="expression" dxfId="4619" priority="143">
      <formula>$AP$5="ج"</formula>
    </cfRule>
    <cfRule type="expression" dxfId="4618" priority="144">
      <formula>$AP$5="س"</formula>
    </cfRule>
    <cfRule type="expression" dxfId="4617" priority="145">
      <formula>$AP$4="ع"</formula>
    </cfRule>
  </conditionalFormatting>
  <conditionalFormatting sqref="AO47:AO54 AO56">
    <cfRule type="expression" dxfId="4616" priority="140">
      <formula>$AO$5="ج"</formula>
    </cfRule>
    <cfRule type="expression" dxfId="4615" priority="141">
      <formula>$AO$5="س"</formula>
    </cfRule>
    <cfRule type="expression" dxfId="4614" priority="142">
      <formula>$AO$4="ع"</formula>
    </cfRule>
  </conditionalFormatting>
  <conditionalFormatting sqref="AN47:AN54 AN56">
    <cfRule type="expression" dxfId="4613" priority="137">
      <formula>$AN$5="ج"</formula>
    </cfRule>
    <cfRule type="expression" dxfId="4612" priority="138">
      <formula>$AN$5="س"</formula>
    </cfRule>
    <cfRule type="expression" dxfId="4611" priority="139">
      <formula>$AN$4="ع"</formula>
    </cfRule>
  </conditionalFormatting>
  <conditionalFormatting sqref="AM47:AM54 AM56">
    <cfRule type="expression" dxfId="4610" priority="134">
      <formula>$AM$5="ج"</formula>
    </cfRule>
    <cfRule type="expression" dxfId="4609" priority="135">
      <formula>$AM$5="س"</formula>
    </cfRule>
    <cfRule type="expression" dxfId="4608" priority="136">
      <formula>$AM$4="ع"</formula>
    </cfRule>
  </conditionalFormatting>
  <conditionalFormatting sqref="AL47:AL56">
    <cfRule type="expression" dxfId="4607" priority="131">
      <formula>$AL$5="ج"</formula>
    </cfRule>
    <cfRule type="expression" dxfId="4606" priority="132">
      <formula>$AL$5="س"</formula>
    </cfRule>
    <cfRule type="expression" dxfId="4605" priority="133">
      <formula>$AL$4="ع"</formula>
    </cfRule>
  </conditionalFormatting>
  <conditionalFormatting sqref="AK47:AK56">
    <cfRule type="expression" dxfId="4604" priority="128">
      <formula>$AK$5="ع"</formula>
    </cfRule>
    <cfRule type="expression" dxfId="4603" priority="129">
      <formula>$AK$5="س"</formula>
    </cfRule>
    <cfRule type="expression" dxfId="4602" priority="130">
      <formula>$AK$4="ع"</formula>
    </cfRule>
  </conditionalFormatting>
  <conditionalFormatting sqref="AJ47:AJ56">
    <cfRule type="expression" dxfId="4601" priority="125">
      <formula>$AJ$5="ج"</formula>
    </cfRule>
    <cfRule type="expression" dxfId="4600" priority="126">
      <formula>$AJ$5="س"</formula>
    </cfRule>
    <cfRule type="expression" dxfId="4599" priority="127">
      <formula>$AJ$4="ع"</formula>
    </cfRule>
  </conditionalFormatting>
  <conditionalFormatting sqref="AI47:AI56">
    <cfRule type="expression" dxfId="4598" priority="122">
      <formula>$AI$5="ج"</formula>
    </cfRule>
    <cfRule type="expression" dxfId="4597" priority="123">
      <formula>$AI$5="س"</formula>
    </cfRule>
    <cfRule type="expression" dxfId="4596" priority="124">
      <formula>$AI$4="ع"</formula>
    </cfRule>
  </conditionalFormatting>
  <conditionalFormatting sqref="AH47:AH56">
    <cfRule type="expression" dxfId="4595" priority="119">
      <formula>$AH$5="ج"</formula>
    </cfRule>
    <cfRule type="expression" dxfId="4594" priority="120">
      <formula>$AH$5="س"</formula>
    </cfRule>
    <cfRule type="expression" dxfId="4593" priority="121">
      <formula>$AH$4="ع"</formula>
    </cfRule>
  </conditionalFormatting>
  <conditionalFormatting sqref="AG47:AG56">
    <cfRule type="expression" dxfId="4592" priority="116">
      <formula>$AG$5="ج"</formula>
    </cfRule>
    <cfRule type="expression" dxfId="4591" priority="117">
      <formula>$AG$5="س"</formula>
    </cfRule>
    <cfRule type="expression" dxfId="4590" priority="118">
      <formula>$AG$4="ع"</formula>
    </cfRule>
  </conditionalFormatting>
  <conditionalFormatting sqref="AF47:AF56">
    <cfRule type="expression" dxfId="4589" priority="113">
      <formula>$AF$5="ج"</formula>
    </cfRule>
    <cfRule type="expression" dxfId="4588" priority="114">
      <formula>$AF$5="س"</formula>
    </cfRule>
    <cfRule type="expression" dxfId="4587" priority="115">
      <formula>$AF$4="ع"</formula>
    </cfRule>
  </conditionalFormatting>
  <conditionalFormatting sqref="AE47:AE56">
    <cfRule type="expression" dxfId="4586" priority="110">
      <formula>$AE$5="ج"</formula>
    </cfRule>
    <cfRule type="expression" dxfId="4585" priority="111">
      <formula>$AE$5="س"</formula>
    </cfRule>
    <cfRule type="expression" dxfId="4584" priority="112">
      <formula>$AE$4="ع"</formula>
    </cfRule>
  </conditionalFormatting>
  <conditionalFormatting sqref="AD47:AD56">
    <cfRule type="expression" dxfId="4583" priority="107">
      <formula>$AD$5="ج"</formula>
    </cfRule>
    <cfRule type="expression" dxfId="4582" priority="108">
      <formula>$AD$5="س"</formula>
    </cfRule>
    <cfRule type="expression" dxfId="4581" priority="109">
      <formula>$AD$4="ع"</formula>
    </cfRule>
  </conditionalFormatting>
  <conditionalFormatting sqref="AC47:AC56">
    <cfRule type="expression" dxfId="4580" priority="104">
      <formula>$AC$5="ج"</formula>
    </cfRule>
    <cfRule type="expression" dxfId="4579" priority="105">
      <formula>$AC$5="س"</formula>
    </cfRule>
    <cfRule type="expression" dxfId="4578" priority="106">
      <formula>$AC$4="ع"</formula>
    </cfRule>
  </conditionalFormatting>
  <conditionalFormatting sqref="AB47:AB56">
    <cfRule type="expression" dxfId="4577" priority="101">
      <formula>$AB$5="ج"</formula>
    </cfRule>
    <cfRule type="expression" dxfId="4576" priority="102">
      <formula>$AB$5="س"</formula>
    </cfRule>
    <cfRule type="expression" dxfId="4575" priority="103">
      <formula>$AB$4="ع"</formula>
    </cfRule>
  </conditionalFormatting>
  <conditionalFormatting sqref="AA47:AA56">
    <cfRule type="expression" dxfId="4574" priority="98">
      <formula>$AA$5="ج"</formula>
    </cfRule>
    <cfRule type="expression" dxfId="4573" priority="99">
      <formula>$AA$5="س"</formula>
    </cfRule>
    <cfRule type="expression" dxfId="4572" priority="100">
      <formula>$AA$4="ع"</formula>
    </cfRule>
  </conditionalFormatting>
  <conditionalFormatting sqref="Z47:Z56">
    <cfRule type="expression" dxfId="4571" priority="95">
      <formula>$Z$5="ج"</formula>
    </cfRule>
    <cfRule type="expression" dxfId="4570" priority="96">
      <formula>$Z$5="س"</formula>
    </cfRule>
    <cfRule type="expression" dxfId="4569" priority="97">
      <formula>$Z$4="ع"</formula>
    </cfRule>
  </conditionalFormatting>
  <conditionalFormatting sqref="Y47:Y56">
    <cfRule type="expression" dxfId="4568" priority="92">
      <formula>$Y$5="ج"</formula>
    </cfRule>
    <cfRule type="expression" dxfId="4567" priority="93">
      <formula>$Y$5="س"</formula>
    </cfRule>
    <cfRule type="expression" dxfId="4566" priority="94">
      <formula>$Y$4="ع"</formula>
    </cfRule>
  </conditionalFormatting>
  <conditionalFormatting sqref="X47:X56">
    <cfRule type="expression" dxfId="4565" priority="89">
      <formula>$X$5="ج"</formula>
    </cfRule>
    <cfRule type="expression" dxfId="4564" priority="90">
      <formula>$X$5="س"</formula>
    </cfRule>
    <cfRule type="expression" dxfId="4563" priority="91">
      <formula>$X$4="ع"</formula>
    </cfRule>
  </conditionalFormatting>
  <conditionalFormatting sqref="W47:W56">
    <cfRule type="expression" dxfId="4562" priority="86">
      <formula>$W$5="ج"</formula>
    </cfRule>
    <cfRule type="expression" dxfId="4561" priority="87">
      <formula>$W$5="س"</formula>
    </cfRule>
    <cfRule type="expression" dxfId="4560" priority="88">
      <formula>$W$4="ع"</formula>
    </cfRule>
  </conditionalFormatting>
  <conditionalFormatting sqref="V47:V56">
    <cfRule type="expression" dxfId="4559" priority="83">
      <formula>$V$5="ج"</formula>
    </cfRule>
    <cfRule type="expression" dxfId="4558" priority="84">
      <formula>$V$5="س"</formula>
    </cfRule>
    <cfRule type="expression" dxfId="4557" priority="85">
      <formula>$V$4="ع"</formula>
    </cfRule>
  </conditionalFormatting>
  <conditionalFormatting sqref="U47:U56">
    <cfRule type="expression" dxfId="4556" priority="80">
      <formula>$U$5="ج"</formula>
    </cfRule>
    <cfRule type="expression" dxfId="4555" priority="81">
      <formula>$U$5="س"</formula>
    </cfRule>
    <cfRule type="expression" dxfId="4554" priority="82">
      <formula>$U$5="ع"</formula>
    </cfRule>
  </conditionalFormatting>
  <conditionalFormatting sqref="T47:T56">
    <cfRule type="expression" dxfId="4553" priority="77">
      <formula>$T$5="ج"</formula>
    </cfRule>
    <cfRule type="expression" dxfId="4552" priority="78">
      <formula>$T$5="س"</formula>
    </cfRule>
    <cfRule type="expression" dxfId="4551" priority="79">
      <formula>$T$4="ع"</formula>
    </cfRule>
  </conditionalFormatting>
  <conditionalFormatting sqref="S47:S56">
    <cfRule type="expression" dxfId="4550" priority="73">
      <formula>$S$5="ج"</formula>
    </cfRule>
    <cfRule type="expression" dxfId="4549" priority="74">
      <formula>$S$5="س"</formula>
    </cfRule>
    <cfRule type="expression" dxfId="4548" priority="75">
      <formula>$S$5="ع"</formula>
    </cfRule>
    <cfRule type="expression" dxfId="4547" priority="76">
      <formula>$S$4="ع"</formula>
    </cfRule>
  </conditionalFormatting>
  <conditionalFormatting sqref="R47:R56">
    <cfRule type="expression" dxfId="4546" priority="70">
      <formula>$R$5="ج"</formula>
    </cfRule>
    <cfRule type="expression" dxfId="4545" priority="71">
      <formula>$R$5="س"</formula>
    </cfRule>
    <cfRule type="expression" dxfId="4544" priority="72">
      <formula>$R$4="ع"</formula>
    </cfRule>
  </conditionalFormatting>
  <conditionalFormatting sqref="Q47:Q56">
    <cfRule type="expression" dxfId="4543" priority="67">
      <formula>$Q$5="ج"</formula>
    </cfRule>
    <cfRule type="expression" dxfId="4542" priority="68">
      <formula>$Q$5="س"</formula>
    </cfRule>
    <cfRule type="expression" dxfId="4541" priority="69">
      <formula>$Q$4="ع"</formula>
    </cfRule>
  </conditionalFormatting>
  <conditionalFormatting sqref="P47:P56">
    <cfRule type="expression" dxfId="4540" priority="64">
      <formula>$P$5="ج"</formula>
    </cfRule>
    <cfRule type="expression" dxfId="4539" priority="65">
      <formula>$P$5="س"</formula>
    </cfRule>
    <cfRule type="expression" dxfId="4538" priority="66">
      <formula>$P$4="ع"</formula>
    </cfRule>
  </conditionalFormatting>
  <conditionalFormatting sqref="O47:O56">
    <cfRule type="expression" dxfId="4537" priority="61">
      <formula>$O$5="ج"</formula>
    </cfRule>
    <cfRule type="expression" dxfId="4536" priority="62">
      <formula>$O$5="س"</formula>
    </cfRule>
    <cfRule type="expression" dxfId="4535" priority="63">
      <formula>$O$4="ع"</formula>
    </cfRule>
  </conditionalFormatting>
  <conditionalFormatting sqref="N47:N56">
    <cfRule type="expression" dxfId="4534" priority="58">
      <formula>$N$5="ج"</formula>
    </cfRule>
    <cfRule type="expression" dxfId="4533" priority="59">
      <formula>$N$5="س"</formula>
    </cfRule>
    <cfRule type="expression" dxfId="4532" priority="60">
      <formula>$N$4="ع"</formula>
    </cfRule>
  </conditionalFormatting>
  <conditionalFormatting sqref="M47:M56">
    <cfRule type="expression" dxfId="4531" priority="55">
      <formula>$M$5="ج"</formula>
    </cfRule>
    <cfRule type="expression" dxfId="4530" priority="56">
      <formula>$M$5="س"</formula>
    </cfRule>
    <cfRule type="expression" dxfId="4529" priority="57">
      <formula>$M$4="ع"</formula>
    </cfRule>
  </conditionalFormatting>
  <conditionalFormatting sqref="L47:L56">
    <cfRule type="expression" dxfId="4528" priority="52">
      <formula>$L$5="ج"</formula>
    </cfRule>
    <cfRule type="expression" dxfId="4527" priority="53">
      <formula>$L$5="س"</formula>
    </cfRule>
    <cfRule type="expression" dxfId="4526" priority="54">
      <formula>$L$4="ع"</formula>
    </cfRule>
  </conditionalFormatting>
  <conditionalFormatting sqref="U47:U56">
    <cfRule type="expression" dxfId="4525" priority="51">
      <formula>$U$4="ع"</formula>
    </cfRule>
  </conditionalFormatting>
  <conditionalFormatting sqref="AK47:AK56">
    <cfRule type="expression" dxfId="4524" priority="50">
      <formula>$AK$5="ج"</formula>
    </cfRule>
  </conditionalFormatting>
  <conditionalFormatting sqref="J47:AX47">
    <cfRule type="expression" dxfId="4523" priority="48">
      <formula>$AX$47=""</formula>
    </cfRule>
    <cfRule type="expression" dxfId="4522" priority="49">
      <formula>$BC$47="انقطع ( ت )"</formula>
    </cfRule>
  </conditionalFormatting>
  <conditionalFormatting sqref="BA48:BC48 J48:AY48">
    <cfRule type="expression" dxfId="4521" priority="47">
      <formula>$BC$48="انقطع ( ت )"</formula>
    </cfRule>
  </conditionalFormatting>
  <conditionalFormatting sqref="BA49:BC49 J49:AY49">
    <cfRule type="expression" dxfId="4520" priority="46">
      <formula>$BC$49="انقطع ( ت )"</formula>
    </cfRule>
  </conditionalFormatting>
  <conditionalFormatting sqref="BA50:BC50 J50:AY50">
    <cfRule type="expression" dxfId="4519" priority="45">
      <formula>$BC$50="انقطع ( ت )"</formula>
    </cfRule>
  </conditionalFormatting>
  <conditionalFormatting sqref="BA51:BC51 J51:AY51">
    <cfRule type="expression" dxfId="4518" priority="44">
      <formula>$BC$51="انقطع ( ت )"</formula>
    </cfRule>
  </conditionalFormatting>
  <conditionalFormatting sqref="BA52:BC52 J52:AY52">
    <cfRule type="expression" dxfId="4517" priority="43">
      <formula>$BC$52="انقطع ( ت )"</formula>
    </cfRule>
  </conditionalFormatting>
  <conditionalFormatting sqref="BA53:BC53 J53:AY53">
    <cfRule type="expression" dxfId="4516" priority="42">
      <formula>$BC$53="انقطع ( ت )"</formula>
    </cfRule>
  </conditionalFormatting>
  <conditionalFormatting sqref="BA54:BC54 J54:AY54">
    <cfRule type="expression" dxfId="4515" priority="41">
      <formula>$BC$54="انقطع ( ت )"</formula>
    </cfRule>
  </conditionalFormatting>
  <conditionalFormatting sqref="BA55:BC55 AP55:AY55 J55:AL55">
    <cfRule type="expression" dxfId="4514" priority="40">
      <formula>$BC$55="انقطع ( ت )"</formula>
    </cfRule>
  </conditionalFormatting>
  <conditionalFormatting sqref="BA56:BC56 J56:AY56">
    <cfRule type="expression" dxfId="4513" priority="39">
      <formula>$BC$56="انقطع ( ت )"</formula>
    </cfRule>
  </conditionalFormatting>
  <conditionalFormatting sqref="J48:AX48">
    <cfRule type="expression" dxfId="4512" priority="38">
      <formula>$AX$48=""</formula>
    </cfRule>
  </conditionalFormatting>
  <conditionalFormatting sqref="J49:AX49">
    <cfRule type="expression" dxfId="4511" priority="37">
      <formula>$AX$49=""</formula>
    </cfRule>
  </conditionalFormatting>
  <conditionalFormatting sqref="J50:AX50">
    <cfRule type="expression" dxfId="4510" priority="36">
      <formula>$AX$50=""</formula>
    </cfRule>
  </conditionalFormatting>
  <conditionalFormatting sqref="J51:AX51">
    <cfRule type="expression" dxfId="4509" priority="35">
      <formula>$AX$51=""</formula>
    </cfRule>
  </conditionalFormatting>
  <conditionalFormatting sqref="J52:AX52">
    <cfRule type="expression" dxfId="4508" priority="34">
      <formula>$AX$52=""</formula>
    </cfRule>
  </conditionalFormatting>
  <conditionalFormatting sqref="J53:AX53">
    <cfRule type="expression" dxfId="4507" priority="33">
      <formula>$AX$53=""</formula>
    </cfRule>
  </conditionalFormatting>
  <conditionalFormatting sqref="J54:AX54">
    <cfRule type="expression" dxfId="4506" priority="32">
      <formula>$AX$54=""</formula>
    </cfRule>
  </conditionalFormatting>
  <conditionalFormatting sqref="AP55:AX55 J55:AL55">
    <cfRule type="expression" dxfId="4505" priority="31">
      <formula>$AX$55=""</formula>
    </cfRule>
  </conditionalFormatting>
  <conditionalFormatting sqref="J56:AX56">
    <cfRule type="expression" dxfId="4504" priority="30">
      <formula>$AX$56=""</formula>
    </cfRule>
  </conditionalFormatting>
  <conditionalFormatting sqref="AO55">
    <cfRule type="expression" dxfId="4503" priority="29">
      <formula>$AO$4="ع"</formula>
    </cfRule>
    <cfRule type="expression" dxfId="4502" priority="28">
      <formula>$AO$5="س"</formula>
    </cfRule>
    <cfRule type="expression" dxfId="4501" priority="27">
      <formula>$AO$5="ج"</formula>
    </cfRule>
  </conditionalFormatting>
  <conditionalFormatting sqref="AN55">
    <cfRule type="expression" dxfId="4500" priority="26">
      <formula>$AN$4="ع"</formula>
    </cfRule>
    <cfRule type="expression" dxfId="4499" priority="25">
      <formula>$AN$5="س"</formula>
    </cfRule>
    <cfRule type="expression" dxfId="4498" priority="24">
      <formula>$AN$5="ج"</formula>
    </cfRule>
  </conditionalFormatting>
  <conditionalFormatting sqref="AM55">
    <cfRule type="expression" dxfId="4497" priority="23">
      <formula>$AM$4="ع"</formula>
    </cfRule>
    <cfRule type="expression" dxfId="4496" priority="22">
      <formula>$AM$5="س"</formula>
    </cfRule>
    <cfRule type="expression" dxfId="4495" priority="21">
      <formula>$AM$5="ج"</formula>
    </cfRule>
  </conditionalFormatting>
  <conditionalFormatting sqref="C47:I47">
    <cfRule type="expression" dxfId="4494" priority="20">
      <formula>$BC$47="انقطع ( ت )"</formula>
    </cfRule>
    <cfRule type="expression" dxfId="4493" priority="10">
      <formula>$AX$47=""</formula>
    </cfRule>
  </conditionalFormatting>
  <conditionalFormatting sqref="C48:I48">
    <cfRule type="expression" dxfId="4492" priority="19">
      <formula>$BC$48="انقطع ( ت )"</formula>
    </cfRule>
    <cfRule type="expression" dxfId="4491" priority="9">
      <formula>$AX$48=""</formula>
    </cfRule>
  </conditionalFormatting>
  <conditionalFormatting sqref="C49:I49">
    <cfRule type="expression" dxfId="4490" priority="18">
      <formula>$BC$49="انقطع ( ت )"</formula>
    </cfRule>
    <cfRule type="expression" dxfId="4489" priority="8">
      <formula>$AX$49=""</formula>
    </cfRule>
  </conditionalFormatting>
  <conditionalFormatting sqref="C50:I50">
    <cfRule type="expression" dxfId="4488" priority="17">
      <formula>$BC$50="انقطع ( ت )"</formula>
    </cfRule>
    <cfRule type="expression" dxfId="4487" priority="7">
      <formula>$AX$50=""</formula>
    </cfRule>
  </conditionalFormatting>
  <conditionalFormatting sqref="C51:I51">
    <cfRule type="expression" dxfId="4486" priority="16">
      <formula>$BC$51="انقطع ( ت )"</formula>
    </cfRule>
    <cfRule type="expression" dxfId="4485" priority="6">
      <formula>$AX$51=""</formula>
    </cfRule>
  </conditionalFormatting>
  <conditionalFormatting sqref="C52:I52">
    <cfRule type="expression" dxfId="4484" priority="15">
      <formula>$BC$52="انقطع ( ت )"</formula>
    </cfRule>
    <cfRule type="expression" dxfId="4483" priority="5">
      <formula>$AX$52=""</formula>
    </cfRule>
  </conditionalFormatting>
  <conditionalFormatting sqref="C53:I53">
    <cfRule type="expression" dxfId="4482" priority="14">
      <formula>$BC$53="انقطع ( ت )"</formula>
    </cfRule>
  </conditionalFormatting>
  <conditionalFormatting sqref="C54:I54">
    <cfRule type="expression" dxfId="4481" priority="13">
      <formula>$BC$54="انقطع ( ت )"</formula>
    </cfRule>
    <cfRule type="expression" dxfId="4480" priority="3">
      <formula>$AX$54=""</formula>
    </cfRule>
  </conditionalFormatting>
  <conditionalFormatting sqref="C55:I55">
    <cfRule type="expression" dxfId="4479" priority="12">
      <formula>$BC$55="انقطع ( ت )"</formula>
    </cfRule>
  </conditionalFormatting>
  <conditionalFormatting sqref="C56:I56">
    <cfRule type="expression" dxfId="4478" priority="11">
      <formula>$BC$56="انقطع ( ت )"</formula>
    </cfRule>
  </conditionalFormatting>
  <conditionalFormatting sqref="A53:I53">
    <cfRule type="expression" dxfId="4477" priority="4">
      <formula>$AX$53=""</formula>
    </cfRule>
  </conditionalFormatting>
  <conditionalFormatting sqref="A55:I55">
    <cfRule type="expression" dxfId="4476" priority="2">
      <formula>$AX$55=""</formula>
    </cfRule>
  </conditionalFormatting>
  <conditionalFormatting sqref="A56:I56">
    <cfRule type="expression" dxfId="4475" priority="1">
      <formula>$AX$56=""</formula>
    </cfRule>
  </conditionalFormatting>
  <dataValidations count="5"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BC7:BD188">
      <formula1>"انقطع ( ت )"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4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الغياب'!I6</f>
        <v>2013</v>
      </c>
      <c r="M2" s="485"/>
      <c r="N2" s="486"/>
      <c r="O2" s="487" t="s">
        <v>114</v>
      </c>
      <c r="P2" s="487"/>
      <c r="Q2" s="487"/>
      <c r="R2" s="488"/>
      <c r="S2" s="489" t="s">
        <v>81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>
        <f t="shared" ref="L3:AD3" si="0">IF(L5="ج","",IF(L5="س","",L4))</f>
        <v>0</v>
      </c>
      <c r="M3" s="30">
        <f t="shared" si="0"/>
        <v>0</v>
      </c>
      <c r="N3" s="30">
        <f t="shared" si="0"/>
        <v>0</v>
      </c>
      <c r="O3" s="30" t="str">
        <f t="shared" si="0"/>
        <v/>
      </c>
      <c r="P3" s="30" t="str">
        <f t="shared" si="0"/>
        <v/>
      </c>
      <c r="Q3" s="30">
        <f t="shared" si="0"/>
        <v>0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 t="str">
        <f t="shared" si="0"/>
        <v/>
      </c>
      <c r="W3" s="30" t="str">
        <f t="shared" si="0"/>
        <v/>
      </c>
      <c r="X3" s="30">
        <f t="shared" si="0"/>
        <v>0</v>
      </c>
      <c r="Y3" s="30">
        <f t="shared" si="0"/>
        <v>0</v>
      </c>
      <c r="Z3" s="30">
        <f t="shared" si="0"/>
        <v>0</v>
      </c>
      <c r="AA3" s="30">
        <f t="shared" si="0"/>
        <v>0</v>
      </c>
      <c r="AB3" s="30">
        <f t="shared" si="0"/>
        <v>0</v>
      </c>
      <c r="AC3" s="30" t="str">
        <f t="shared" si="0"/>
        <v/>
      </c>
      <c r="AD3" s="30" t="str">
        <f t="shared" si="0"/>
        <v/>
      </c>
      <c r="AE3" s="30">
        <f>IF(AE5="ج","",IF(AE5="س","",AE4))</f>
        <v>0</v>
      </c>
      <c r="AF3" s="30">
        <f t="shared" ref="AF3:AP3" si="1">IF(AF5="ج","",IF(AF5="س","",AF4))</f>
        <v>0</v>
      </c>
      <c r="AG3" s="30">
        <f t="shared" si="1"/>
        <v>0</v>
      </c>
      <c r="AH3" s="30">
        <f t="shared" si="1"/>
        <v>0</v>
      </c>
      <c r="AI3" s="30">
        <f t="shared" si="1"/>
        <v>0</v>
      </c>
      <c r="AJ3" s="30" t="str">
        <f t="shared" si="1"/>
        <v/>
      </c>
      <c r="AK3" s="30" t="str">
        <f t="shared" si="1"/>
        <v/>
      </c>
      <c r="AL3" s="30" t="str">
        <f t="shared" si="1"/>
        <v>ع</v>
      </c>
      <c r="AM3" s="30" t="str">
        <f t="shared" si="1"/>
        <v>ع</v>
      </c>
      <c r="AN3" s="31" t="str">
        <f t="shared" si="1"/>
        <v>ع</v>
      </c>
      <c r="AO3" s="31" t="str">
        <f t="shared" si="1"/>
        <v>ع</v>
      </c>
      <c r="AP3" s="31">
        <f t="shared" si="1"/>
        <v>0</v>
      </c>
    </row>
    <row r="4" spans="2:61" ht="19.5" customHeight="1" thickBot="1">
      <c r="J4" s="25" t="s">
        <v>102</v>
      </c>
      <c r="K4" s="54">
        <f>COUNTIF(L5:AP5,"س")</f>
        <v>4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 t="s">
        <v>113</v>
      </c>
      <c r="AK4" s="50" t="s">
        <v>113</v>
      </c>
      <c r="AL4" s="50" t="s">
        <v>113</v>
      </c>
      <c r="AM4" s="50" t="s">
        <v>113</v>
      </c>
      <c r="AN4" s="50" t="s">
        <v>113</v>
      </c>
      <c r="AO4" s="50" t="s">
        <v>113</v>
      </c>
      <c r="AP4" s="50"/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12</v>
      </c>
      <c r="K5" s="33">
        <f>31-K6</f>
        <v>30</v>
      </c>
      <c r="L5" s="34" t="str">
        <f>IF(L6="","",VLOOKUP(AY37,روزنامة3!C51:M95,2,))</f>
        <v/>
      </c>
      <c r="M5" s="34" t="str">
        <f>IF(M6="","",VLOOKUP(AY36,روزنامة3!C51:M95,2,))</f>
        <v>ا</v>
      </c>
      <c r="N5" s="34" t="str">
        <f>IF(N6="","",VLOOKUP(AY35,روزنامة3!C51:M95,2,))</f>
        <v>ح</v>
      </c>
      <c r="O5" s="34" t="str">
        <f>VLOOKUP(AY34,روزنامة3!C51:M95,2,)</f>
        <v>س</v>
      </c>
      <c r="P5" s="34" t="str">
        <f>VLOOKUP(AY33,روزنامة3!C51:M95,2,)</f>
        <v>ج</v>
      </c>
      <c r="Q5" s="34" t="str">
        <f>VLOOKUP(AY32,روزنامة3!C51:M95,2,)</f>
        <v>خ</v>
      </c>
      <c r="R5" s="34" t="str">
        <f>VLOOKUP(AY31,روزنامة3!C51:M95,2,)</f>
        <v>ر</v>
      </c>
      <c r="S5" s="34" t="str">
        <f>VLOOKUP(AY30,روزنامة3!C51:M95,2,)</f>
        <v>ث</v>
      </c>
      <c r="T5" s="34" t="str">
        <f>VLOOKUP(AY29,روزنامة3!C51:M95,2,)</f>
        <v>ا</v>
      </c>
      <c r="U5" s="34" t="str">
        <f>VLOOKUP(AY28,روزنامة3!C51:M95,2,)</f>
        <v>ح</v>
      </c>
      <c r="V5" s="34" t="str">
        <f>VLOOKUP(AY27,روزنامة3!C51:M95,2,)</f>
        <v>س</v>
      </c>
      <c r="W5" s="34" t="str">
        <f>VLOOKUP(AY26,روزنامة3!C51:M95,2,)</f>
        <v>ج</v>
      </c>
      <c r="X5" s="34" t="str">
        <f>VLOOKUP(AY25,روزنامة3!C51:M95,2,)</f>
        <v>خ</v>
      </c>
      <c r="Y5" s="34" t="str">
        <f>VLOOKUP(AY24,روزنامة3!C51:M95,2,)</f>
        <v>ر</v>
      </c>
      <c r="Z5" s="34" t="str">
        <f>VLOOKUP(AY23,روزنامة3!C51:M95,2,)</f>
        <v>ث</v>
      </c>
      <c r="AA5" s="34" t="str">
        <f>VLOOKUP(AY22,روزنامة3!C51:M95,2,)</f>
        <v>ا</v>
      </c>
      <c r="AB5" s="34" t="str">
        <f>VLOOKUP(AY21,روزنامة3!C51:M95,2,)</f>
        <v>ح</v>
      </c>
      <c r="AC5" s="34" t="str">
        <f>VLOOKUP(AY20,روزنامة3!C51:M95,2,)</f>
        <v>س</v>
      </c>
      <c r="AD5" s="34" t="str">
        <f>VLOOKUP(AY19,روزنامة3!C51:M95,2,)</f>
        <v>ج</v>
      </c>
      <c r="AE5" s="34" t="str">
        <f>VLOOKUP(AY18,روزنامة3!C51:M95,2,)</f>
        <v>خ</v>
      </c>
      <c r="AF5" s="34" t="str">
        <f>VLOOKUP(AY17,روزنامة3!C51:M95,2,)</f>
        <v>ر</v>
      </c>
      <c r="AG5" s="34" t="str">
        <f>VLOOKUP(AY16,روزنامة3!C51:M95,2,)</f>
        <v>ث</v>
      </c>
      <c r="AH5" s="34" t="str">
        <f>VLOOKUP(AY15,روزنامة3!C51:M95,2,)</f>
        <v>ا</v>
      </c>
      <c r="AI5" s="34" t="str">
        <f>VLOOKUP(AY14,روزنامة3!C51:M95,2,)</f>
        <v>ح</v>
      </c>
      <c r="AJ5" s="34" t="str">
        <f>VLOOKUP(AY13,روزنامة3!C51:M95,2,)</f>
        <v>س</v>
      </c>
      <c r="AK5" s="34" t="str">
        <f>VLOOKUP(AY12,روزنامة3!C51:M95,2,)</f>
        <v>ج</v>
      </c>
      <c r="AL5" s="34" t="str">
        <f>VLOOKUP(AY11,روزنامة3!C51:M95,2,)</f>
        <v>خ</v>
      </c>
      <c r="AM5" s="34" t="str">
        <f>VLOOKUP(AY10,روزنامة3!C51:M95,2,)</f>
        <v>ر</v>
      </c>
      <c r="AN5" s="34" t="str">
        <f>VLOOKUP(AY9,روزنامة3!C51:M95,2,)</f>
        <v>ث</v>
      </c>
      <c r="AO5" s="34" t="str">
        <f>VLOOKUP(AY8,روزنامة3!C51:M95,2,)</f>
        <v>ا</v>
      </c>
      <c r="AP5" s="34" t="str">
        <f>VLOOKUP(AY7,روزنامة3!C51:M95,2,)</f>
        <v>ح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1</v>
      </c>
      <c r="L6" s="36" t="str">
        <f>IF(BA7&lt;31,"","31")</f>
        <v/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36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36</v>
      </c>
      <c r="J7" s="38">
        <f>K5-J5</f>
        <v>18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MIN(روزنامة3!C51:C95)</f>
        <v>41518</v>
      </c>
      <c r="AZ7" s="247">
        <v>1</v>
      </c>
      <c r="BA7" s="244">
        <f>COUNTIF(روزنامة3!B51:B95,"&gt;1")</f>
        <v>30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46" si="2">IF(G8&lt;4,"",AS8)</f>
        <v/>
      </c>
      <c r="C8" s="34">
        <f t="shared" ref="C8:C56" si="3">IF(BB8="انقطع ( ت )","",IF(AX8="","",I8-G8))</f>
        <v>36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36</v>
      </c>
      <c r="J8" s="38">
        <f>J7</f>
        <v>18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41519</v>
      </c>
      <c r="AZ8" s="247">
        <v>2</v>
      </c>
      <c r="BB8" s="41">
        <f t="shared" ref="BB8:BB4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36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36</v>
      </c>
      <c r="J9" s="38">
        <f t="shared" ref="J9:J56" si="11">J8</f>
        <v>18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41520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36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36</v>
      </c>
      <c r="J10" s="38">
        <f t="shared" si="11"/>
        <v>18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41521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36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36</v>
      </c>
      <c r="J11" s="38">
        <f t="shared" si="11"/>
        <v>18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41522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36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36</v>
      </c>
      <c r="J12" s="38">
        <f t="shared" si="11"/>
        <v>18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41523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468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36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36</v>
      </c>
      <c r="J13" s="38">
        <f t="shared" si="11"/>
        <v>18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41524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36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36</v>
      </c>
      <c r="J14" s="38">
        <f t="shared" si="11"/>
        <v>18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41525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36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36</v>
      </c>
      <c r="J15" s="38">
        <f t="shared" si="11"/>
        <v>18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41526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36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36</v>
      </c>
      <c r="J16" s="38">
        <f t="shared" si="11"/>
        <v>18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41527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36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36</v>
      </c>
      <c r="J17" s="38">
        <f t="shared" si="11"/>
        <v>18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41528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468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36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36</v>
      </c>
      <c r="J18" s="38">
        <f t="shared" si="11"/>
        <v>18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41529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36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36</v>
      </c>
      <c r="J19" s="38">
        <f t="shared" si="11"/>
        <v>18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41530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18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41531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18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41532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18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41533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18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41534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18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41535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18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41536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18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41537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18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41538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18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41539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18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41540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18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41541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18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41542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18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41543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18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41544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18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41545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18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41546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18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41547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18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41548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18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41549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18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41550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18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41551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18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41552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18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41553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18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41554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18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41555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18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41556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18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/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41557</v>
      </c>
      <c r="AZ46" s="247">
        <v>40</v>
      </c>
      <c r="BB46" s="41" t="str">
        <f t="shared" si="10"/>
        <v/>
      </c>
      <c r="BC46" s="252"/>
      <c r="BD46" s="46"/>
    </row>
    <row r="47" spans="2:56" s="269" customFormat="1" ht="20.100000000000001" customHeight="1">
      <c r="B47" s="49" t="str">
        <f t="shared" ref="B47:B56" si="13">IF(G47&lt;4,"",AS47)</f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18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69">
        <f t="shared" si="12"/>
        <v>41558</v>
      </c>
      <c r="AZ47" s="269">
        <v>41</v>
      </c>
      <c r="BB47" s="41" t="str">
        <f t="shared" ref="BB47:BB56" si="14">IF(AX47="","",BC47)</f>
        <v/>
      </c>
      <c r="BC47" s="252"/>
      <c r="BD47" s="46"/>
    </row>
    <row r="48" spans="2:56" s="269" customFormat="1" ht="20.100000000000001" customHeight="1">
      <c r="B48" s="49" t="str">
        <f t="shared" si="13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18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69">
        <f t="shared" si="12"/>
        <v>41559</v>
      </c>
      <c r="AZ48" s="269">
        <v>42</v>
      </c>
      <c r="BB48" s="41" t="str">
        <f t="shared" si="14"/>
        <v/>
      </c>
      <c r="BC48" s="252"/>
      <c r="BD48" s="46"/>
    </row>
    <row r="49" spans="1:58" s="269" customFormat="1" ht="20.100000000000001" customHeight="1">
      <c r="B49" s="49" t="str">
        <f t="shared" si="13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18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69">
        <f t="shared" si="12"/>
        <v>41560</v>
      </c>
      <c r="AZ49" s="269">
        <v>43</v>
      </c>
      <c r="BB49" s="41" t="str">
        <f t="shared" si="14"/>
        <v/>
      </c>
      <c r="BC49" s="252"/>
      <c r="BD49" s="46"/>
    </row>
    <row r="50" spans="1:58" s="269" customFormat="1" ht="20.100000000000001" customHeight="1">
      <c r="B50" s="49" t="str">
        <f t="shared" si="13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18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69">
        <f t="shared" si="12"/>
        <v>41561</v>
      </c>
      <c r="AZ50" s="269">
        <v>44</v>
      </c>
      <c r="BB50" s="41" t="str">
        <f t="shared" si="14"/>
        <v/>
      </c>
      <c r="BC50" s="252"/>
      <c r="BD50" s="46"/>
    </row>
    <row r="51" spans="1:58" s="269" customFormat="1" ht="20.100000000000001" customHeight="1">
      <c r="B51" s="49" t="str">
        <f t="shared" si="13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18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69">
        <f t="shared" si="12"/>
        <v>41562</v>
      </c>
      <c r="AZ51" s="269">
        <v>45</v>
      </c>
      <c r="BB51" s="41" t="str">
        <f t="shared" si="14"/>
        <v/>
      </c>
      <c r="BC51" s="252"/>
      <c r="BD51" s="46"/>
    </row>
    <row r="52" spans="1:58" s="269" customFormat="1" ht="20.100000000000001" customHeight="1">
      <c r="B52" s="49" t="str">
        <f t="shared" si="13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18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69">
        <f t="shared" si="12"/>
        <v>41563</v>
      </c>
      <c r="AZ52" s="269">
        <v>46</v>
      </c>
      <c r="BB52" s="41" t="str">
        <f t="shared" si="14"/>
        <v/>
      </c>
      <c r="BC52" s="252"/>
      <c r="BD52" s="46"/>
    </row>
    <row r="53" spans="1:58" s="269" customFormat="1" ht="20.100000000000001" customHeight="1">
      <c r="B53" s="49" t="str">
        <f t="shared" si="13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18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69">
        <f t="shared" si="12"/>
        <v>41564</v>
      </c>
      <c r="AZ53" s="269">
        <v>47</v>
      </c>
      <c r="BB53" s="41" t="str">
        <f t="shared" si="14"/>
        <v/>
      </c>
      <c r="BC53" s="252"/>
      <c r="BD53" s="46"/>
    </row>
    <row r="54" spans="1:58" s="269" customFormat="1" ht="20.100000000000001" customHeight="1">
      <c r="B54" s="49" t="str">
        <f t="shared" si="13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18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69">
        <f t="shared" si="12"/>
        <v>41565</v>
      </c>
      <c r="AZ54" s="269">
        <v>48</v>
      </c>
      <c r="BB54" s="41" t="str">
        <f t="shared" si="14"/>
        <v/>
      </c>
      <c r="BC54" s="252"/>
      <c r="BD54" s="46"/>
    </row>
    <row r="55" spans="1:58" s="269" customFormat="1" ht="20.100000000000001" customHeight="1">
      <c r="B55" s="49" t="str">
        <f t="shared" si="13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18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69">
        <f t="shared" si="12"/>
        <v>41566</v>
      </c>
      <c r="AZ55" s="269">
        <v>49</v>
      </c>
      <c r="BB55" s="41" t="str">
        <f t="shared" si="14"/>
        <v/>
      </c>
      <c r="BC55" s="252"/>
      <c r="BD55" s="46"/>
    </row>
    <row r="56" spans="1:58" s="269" customFormat="1" ht="20.100000000000001" customHeight="1">
      <c r="B56" s="49" t="str">
        <f t="shared" si="13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18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69">
        <f t="shared" si="12"/>
        <v>41567</v>
      </c>
      <c r="AZ56" s="269">
        <v>50</v>
      </c>
      <c r="BB56" s="41" t="str">
        <f t="shared" si="14"/>
        <v/>
      </c>
      <c r="BC56" s="252"/>
      <c r="BD56" s="46"/>
    </row>
    <row r="57" spans="1:58" s="269" customFormat="1" ht="37.5" hidden="1" customHeight="1">
      <c r="A57" s="200">
        <f>50-B57</f>
        <v>0</v>
      </c>
      <c r="B57" s="269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18</v>
      </c>
      <c r="AX57" s="27"/>
      <c r="AY57" s="269">
        <f>AY56+1</f>
        <v>41568</v>
      </c>
      <c r="BA57" s="269">
        <f>MAX(AX7:AX57)-BB57</f>
        <v>13</v>
      </c>
      <c r="BB57" s="269">
        <f>COUNTIF(BB7:BB56,"انقطع ( ت )")</f>
        <v>0</v>
      </c>
      <c r="BC57" s="41" t="s">
        <v>136</v>
      </c>
      <c r="BD57" s="46"/>
      <c r="BF57" s="269">
        <f>BA57</f>
        <v>13</v>
      </c>
    </row>
    <row r="58" spans="1:58" s="269" customFormat="1" ht="18" hidden="1" customHeight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>J57</f>
        <v>18</v>
      </c>
      <c r="AX58" s="27"/>
      <c r="BA58" s="269">
        <f>BA57</f>
        <v>13</v>
      </c>
      <c r="BC58" s="41" t="s">
        <v>136</v>
      </c>
      <c r="BD58" s="46"/>
      <c r="BF58" s="269">
        <f>BA58</f>
        <v>13</v>
      </c>
    </row>
    <row r="59" spans="1:58" s="269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ref="J59:J121" si="15">J58</f>
        <v>18</v>
      </c>
      <c r="AX59" s="27"/>
      <c r="BA59" s="269">
        <f t="shared" ref="BA59:BA122" si="16">BA58</f>
        <v>13</v>
      </c>
      <c r="BC59" s="41" t="s">
        <v>136</v>
      </c>
      <c r="BD59" s="46"/>
      <c r="BF59" s="269">
        <f t="shared" ref="BF59:BF131" si="17">BA59</f>
        <v>13</v>
      </c>
    </row>
    <row r="60" spans="1:58" s="269" customFormat="1" ht="13.5" hidden="1" customHeight="1">
      <c r="C60" s="321"/>
      <c r="D60" s="321"/>
      <c r="E60" s="321"/>
      <c r="F60" s="321"/>
      <c r="G60" s="54" t="str">
        <f t="shared" ref="G60:H75" si="18">IF(F8&gt;3,G8,"")</f>
        <v/>
      </c>
      <c r="H60" s="54" t="str">
        <f t="shared" si="18"/>
        <v/>
      </c>
      <c r="I60" s="34" t="str">
        <f t="shared" si="9"/>
        <v/>
      </c>
      <c r="J60" s="38">
        <f t="shared" si="15"/>
        <v>18</v>
      </c>
      <c r="AX60" s="27"/>
      <c r="BA60" s="269">
        <f t="shared" si="16"/>
        <v>13</v>
      </c>
      <c r="BC60" s="41" t="s">
        <v>136</v>
      </c>
      <c r="BD60" s="46"/>
      <c r="BF60" s="269">
        <f t="shared" si="17"/>
        <v>13</v>
      </c>
    </row>
    <row r="61" spans="1:58" s="269" customFormat="1" ht="18" hidden="1" customHeight="1">
      <c r="C61" s="321"/>
      <c r="D61" s="321"/>
      <c r="E61" s="321"/>
      <c r="F61" s="321"/>
      <c r="G61" s="54" t="str">
        <f t="shared" si="18"/>
        <v/>
      </c>
      <c r="H61" s="54" t="str">
        <f t="shared" si="18"/>
        <v/>
      </c>
      <c r="I61" s="34" t="str">
        <f t="shared" si="9"/>
        <v/>
      </c>
      <c r="J61" s="38">
        <f t="shared" si="15"/>
        <v>18</v>
      </c>
      <c r="AX61" s="27"/>
      <c r="BA61" s="269">
        <f t="shared" si="16"/>
        <v>13</v>
      </c>
      <c r="BC61" s="41" t="s">
        <v>136</v>
      </c>
      <c r="BD61" s="46"/>
      <c r="BF61" s="269">
        <f t="shared" si="17"/>
        <v>13</v>
      </c>
    </row>
    <row r="62" spans="1:58" s="269" customFormat="1" ht="12.75" hidden="1" customHeight="1">
      <c r="C62" s="321"/>
      <c r="D62" s="321"/>
      <c r="E62" s="321"/>
      <c r="F62" s="321"/>
      <c r="G62" s="54" t="str">
        <f t="shared" si="18"/>
        <v/>
      </c>
      <c r="H62" s="54" t="str">
        <f t="shared" si="18"/>
        <v/>
      </c>
      <c r="I62" s="34" t="str">
        <f t="shared" si="9"/>
        <v/>
      </c>
      <c r="J62" s="38">
        <f t="shared" si="15"/>
        <v>18</v>
      </c>
      <c r="AX62" s="27"/>
      <c r="BA62" s="269">
        <f t="shared" si="16"/>
        <v>13</v>
      </c>
      <c r="BC62" s="41" t="s">
        <v>136</v>
      </c>
      <c r="BD62" s="46"/>
      <c r="BF62" s="269">
        <f t="shared" si="17"/>
        <v>13</v>
      </c>
    </row>
    <row r="63" spans="1:58" s="269" customFormat="1" ht="13.5" hidden="1" customHeight="1">
      <c r="C63" s="321"/>
      <c r="D63" s="321"/>
      <c r="E63" s="321"/>
      <c r="F63" s="321"/>
      <c r="G63" s="54" t="str">
        <f t="shared" si="18"/>
        <v/>
      </c>
      <c r="H63" s="54" t="str">
        <f t="shared" si="18"/>
        <v/>
      </c>
      <c r="I63" s="34" t="str">
        <f t="shared" si="9"/>
        <v/>
      </c>
      <c r="J63" s="38">
        <f t="shared" si="15"/>
        <v>18</v>
      </c>
      <c r="AX63" s="27"/>
      <c r="BA63" s="269">
        <f t="shared" si="16"/>
        <v>13</v>
      </c>
      <c r="BC63" s="41" t="s">
        <v>136</v>
      </c>
      <c r="BD63" s="46"/>
      <c r="BF63" s="269">
        <f t="shared" si="17"/>
        <v>13</v>
      </c>
    </row>
    <row r="64" spans="1:58" s="269" customFormat="1" ht="18" hidden="1" customHeight="1">
      <c r="C64" s="321"/>
      <c r="D64" s="321"/>
      <c r="E64" s="321"/>
      <c r="F64" s="321"/>
      <c r="G64" s="54" t="str">
        <f t="shared" si="18"/>
        <v/>
      </c>
      <c r="H64" s="54" t="str">
        <f t="shared" si="18"/>
        <v/>
      </c>
      <c r="I64" s="34" t="str">
        <f t="shared" si="9"/>
        <v/>
      </c>
      <c r="J64" s="38">
        <f t="shared" si="15"/>
        <v>18</v>
      </c>
      <c r="AX64" s="27"/>
      <c r="BA64" s="269">
        <f t="shared" si="16"/>
        <v>13</v>
      </c>
      <c r="BC64" s="41" t="s">
        <v>136</v>
      </c>
      <c r="BD64" s="46"/>
      <c r="BF64" s="269">
        <f t="shared" si="17"/>
        <v>13</v>
      </c>
    </row>
    <row r="65" spans="3:58" s="269" customFormat="1" ht="18" hidden="1" customHeight="1">
      <c r="C65" s="321"/>
      <c r="D65" s="321"/>
      <c r="E65" s="321"/>
      <c r="F65" s="321"/>
      <c r="G65" s="54" t="str">
        <f t="shared" si="18"/>
        <v/>
      </c>
      <c r="H65" s="54" t="str">
        <f t="shared" si="18"/>
        <v/>
      </c>
      <c r="I65" s="34" t="str">
        <f t="shared" si="9"/>
        <v/>
      </c>
      <c r="J65" s="38">
        <f t="shared" si="15"/>
        <v>18</v>
      </c>
      <c r="AX65" s="27"/>
      <c r="BA65" s="269">
        <f t="shared" si="16"/>
        <v>13</v>
      </c>
      <c r="BC65" s="41" t="s">
        <v>136</v>
      </c>
      <c r="BD65" s="46"/>
      <c r="BF65" s="269">
        <f t="shared" si="17"/>
        <v>13</v>
      </c>
    </row>
    <row r="66" spans="3:58" s="269" customFormat="1" ht="18" hidden="1" customHeight="1">
      <c r="C66" s="321"/>
      <c r="D66" s="321"/>
      <c r="E66" s="321"/>
      <c r="F66" s="321"/>
      <c r="G66" s="54" t="str">
        <f t="shared" si="18"/>
        <v/>
      </c>
      <c r="H66" s="54" t="str">
        <f t="shared" si="18"/>
        <v/>
      </c>
      <c r="I66" s="34" t="str">
        <f t="shared" si="9"/>
        <v/>
      </c>
      <c r="J66" s="38">
        <f t="shared" si="15"/>
        <v>18</v>
      </c>
      <c r="AX66" s="27"/>
      <c r="BA66" s="269">
        <f t="shared" si="16"/>
        <v>13</v>
      </c>
      <c r="BC66" s="41" t="s">
        <v>136</v>
      </c>
      <c r="BD66" s="46"/>
      <c r="BF66" s="269">
        <f t="shared" si="17"/>
        <v>13</v>
      </c>
    </row>
    <row r="67" spans="3:58" s="269" customFormat="1" ht="12.75" hidden="1" customHeight="1">
      <c r="C67" s="321"/>
      <c r="D67" s="321"/>
      <c r="E67" s="321"/>
      <c r="F67" s="321"/>
      <c r="G67" s="54" t="str">
        <f t="shared" si="18"/>
        <v/>
      </c>
      <c r="H67" s="54" t="str">
        <f t="shared" si="18"/>
        <v/>
      </c>
      <c r="I67" s="34" t="str">
        <f t="shared" si="9"/>
        <v/>
      </c>
      <c r="J67" s="38">
        <f t="shared" si="15"/>
        <v>18</v>
      </c>
      <c r="AX67" s="27"/>
      <c r="BA67" s="269">
        <f t="shared" si="16"/>
        <v>13</v>
      </c>
      <c r="BC67" s="41" t="s">
        <v>136</v>
      </c>
      <c r="BD67" s="46"/>
      <c r="BF67" s="269">
        <f t="shared" si="17"/>
        <v>13</v>
      </c>
    </row>
    <row r="68" spans="3:58" s="269" customFormat="1" ht="13.5" hidden="1" customHeight="1">
      <c r="C68" s="321"/>
      <c r="D68" s="321"/>
      <c r="E68" s="321"/>
      <c r="F68" s="321"/>
      <c r="G68" s="54" t="str">
        <f t="shared" si="18"/>
        <v/>
      </c>
      <c r="H68" s="54" t="str">
        <f t="shared" si="18"/>
        <v/>
      </c>
      <c r="I68" s="34" t="str">
        <f t="shared" si="9"/>
        <v/>
      </c>
      <c r="J68" s="38">
        <f t="shared" si="15"/>
        <v>18</v>
      </c>
      <c r="AX68" s="27"/>
      <c r="BA68" s="269">
        <f t="shared" si="16"/>
        <v>13</v>
      </c>
      <c r="BC68" s="41" t="s">
        <v>136</v>
      </c>
      <c r="BD68" s="46"/>
      <c r="BF68" s="269">
        <f t="shared" si="17"/>
        <v>13</v>
      </c>
    </row>
    <row r="69" spans="3:58" s="269" customFormat="1" ht="18" hidden="1" customHeight="1">
      <c r="C69" s="321"/>
      <c r="D69" s="321"/>
      <c r="E69" s="321"/>
      <c r="F69" s="321"/>
      <c r="G69" s="54" t="str">
        <f t="shared" si="18"/>
        <v/>
      </c>
      <c r="H69" s="54" t="str">
        <f t="shared" si="18"/>
        <v/>
      </c>
      <c r="I69" s="34" t="str">
        <f t="shared" si="9"/>
        <v/>
      </c>
      <c r="J69" s="38">
        <f t="shared" si="15"/>
        <v>18</v>
      </c>
      <c r="AX69" s="27"/>
      <c r="BA69" s="269">
        <f t="shared" si="16"/>
        <v>13</v>
      </c>
      <c r="BC69" s="41" t="s">
        <v>136</v>
      </c>
      <c r="BD69" s="46"/>
      <c r="BF69" s="269">
        <f t="shared" si="17"/>
        <v>13</v>
      </c>
    </row>
    <row r="70" spans="3:58" s="269" customFormat="1" ht="12.75" hidden="1" customHeight="1">
      <c r="C70" s="321"/>
      <c r="D70" s="321"/>
      <c r="E70" s="321"/>
      <c r="F70" s="321"/>
      <c r="G70" s="54" t="str">
        <f t="shared" si="18"/>
        <v/>
      </c>
      <c r="H70" s="54" t="str">
        <f t="shared" si="18"/>
        <v/>
      </c>
      <c r="I70" s="34" t="str">
        <f t="shared" si="9"/>
        <v/>
      </c>
      <c r="J70" s="38">
        <f t="shared" si="15"/>
        <v>18</v>
      </c>
      <c r="AX70" s="27"/>
      <c r="BA70" s="269">
        <f t="shared" si="16"/>
        <v>13</v>
      </c>
      <c r="BC70" s="41" t="s">
        <v>136</v>
      </c>
      <c r="BD70" s="46"/>
      <c r="BF70" s="269">
        <f t="shared" si="17"/>
        <v>13</v>
      </c>
    </row>
    <row r="71" spans="3:58" s="269" customFormat="1" ht="13.5" hidden="1" customHeight="1">
      <c r="C71" s="321"/>
      <c r="D71" s="321"/>
      <c r="E71" s="321"/>
      <c r="F71" s="321"/>
      <c r="G71" s="54" t="str">
        <f t="shared" si="18"/>
        <v/>
      </c>
      <c r="H71" s="54" t="str">
        <f t="shared" si="18"/>
        <v/>
      </c>
      <c r="I71" s="34" t="str">
        <f t="shared" si="9"/>
        <v/>
      </c>
      <c r="J71" s="38">
        <f t="shared" si="15"/>
        <v>18</v>
      </c>
      <c r="AX71" s="27"/>
      <c r="BA71" s="269">
        <f t="shared" si="16"/>
        <v>13</v>
      </c>
      <c r="BC71" s="41" t="s">
        <v>136</v>
      </c>
      <c r="BD71" s="46"/>
      <c r="BF71" s="269">
        <f t="shared" si="17"/>
        <v>13</v>
      </c>
    </row>
    <row r="72" spans="3:58" s="269" customFormat="1" ht="18" hidden="1" customHeight="1">
      <c r="C72" s="321"/>
      <c r="D72" s="321"/>
      <c r="E72" s="321"/>
      <c r="F72" s="321"/>
      <c r="G72" s="54" t="str">
        <f t="shared" si="18"/>
        <v/>
      </c>
      <c r="H72" s="54" t="str">
        <f t="shared" si="18"/>
        <v/>
      </c>
      <c r="I72" s="34" t="str">
        <f t="shared" ref="I72:I145" si="19">IF(BB72="انقطع ( ت )","",IF(BB72="انقطع ( ت )","",IF(AS72="","",J72*2)))</f>
        <v/>
      </c>
      <c r="J72" s="38">
        <f t="shared" si="15"/>
        <v>18</v>
      </c>
      <c r="AX72" s="27"/>
      <c r="BA72" s="269">
        <f t="shared" si="16"/>
        <v>13</v>
      </c>
      <c r="BC72" s="41" t="s">
        <v>136</v>
      </c>
      <c r="BD72" s="46"/>
      <c r="BF72" s="269">
        <f t="shared" si="17"/>
        <v>13</v>
      </c>
    </row>
    <row r="73" spans="3:58" s="269" customFormat="1" ht="18" hidden="1" customHeight="1">
      <c r="C73" s="321"/>
      <c r="D73" s="321"/>
      <c r="E73" s="321"/>
      <c r="F73" s="321"/>
      <c r="G73" s="54" t="str">
        <f t="shared" si="18"/>
        <v/>
      </c>
      <c r="H73" s="54" t="str">
        <f t="shared" si="18"/>
        <v/>
      </c>
      <c r="I73" s="34" t="str">
        <f t="shared" si="19"/>
        <v/>
      </c>
      <c r="J73" s="38">
        <f t="shared" si="15"/>
        <v>18</v>
      </c>
      <c r="AX73" s="27"/>
      <c r="BA73" s="269">
        <f t="shared" si="16"/>
        <v>13</v>
      </c>
      <c r="BC73" s="41" t="s">
        <v>136</v>
      </c>
      <c r="BD73" s="46"/>
      <c r="BF73" s="269">
        <f t="shared" si="17"/>
        <v>13</v>
      </c>
    </row>
    <row r="74" spans="3:58" s="269" customFormat="1" ht="18" hidden="1" customHeight="1">
      <c r="C74" s="321"/>
      <c r="D74" s="321"/>
      <c r="E74" s="321"/>
      <c r="F74" s="321"/>
      <c r="G74" s="54" t="str">
        <f t="shared" si="18"/>
        <v/>
      </c>
      <c r="H74" s="54" t="str">
        <f t="shared" si="18"/>
        <v/>
      </c>
      <c r="I74" s="34" t="str">
        <f t="shared" si="19"/>
        <v/>
      </c>
      <c r="J74" s="38">
        <f t="shared" si="15"/>
        <v>18</v>
      </c>
      <c r="AX74" s="27"/>
      <c r="BA74" s="269">
        <f t="shared" si="16"/>
        <v>13</v>
      </c>
      <c r="BC74" s="41" t="s">
        <v>136</v>
      </c>
      <c r="BD74" s="46"/>
      <c r="BF74" s="269">
        <f t="shared" si="17"/>
        <v>13</v>
      </c>
    </row>
    <row r="75" spans="3:58" s="269" customFormat="1" ht="18" hidden="1" customHeight="1">
      <c r="C75" s="321"/>
      <c r="D75" s="321"/>
      <c r="E75" s="321"/>
      <c r="F75" s="321"/>
      <c r="G75" s="54" t="str">
        <f t="shared" si="18"/>
        <v/>
      </c>
      <c r="H75" s="54" t="str">
        <f t="shared" si="18"/>
        <v/>
      </c>
      <c r="I75" s="34" t="str">
        <f t="shared" si="19"/>
        <v/>
      </c>
      <c r="J75" s="38">
        <f t="shared" si="15"/>
        <v>18</v>
      </c>
      <c r="AX75" s="27"/>
      <c r="BA75" s="269">
        <f t="shared" si="16"/>
        <v>13</v>
      </c>
      <c r="BC75" s="41" t="s">
        <v>136</v>
      </c>
      <c r="BD75" s="46"/>
      <c r="BF75" s="269">
        <f t="shared" si="17"/>
        <v>13</v>
      </c>
    </row>
    <row r="76" spans="3:58" s="269" customFormat="1" ht="18" hidden="1" customHeight="1">
      <c r="C76" s="321"/>
      <c r="D76" s="321"/>
      <c r="E76" s="321"/>
      <c r="F76" s="321"/>
      <c r="G76" s="54" t="str">
        <f t="shared" ref="G76:H91" si="20">IF(F24&gt;3,G24,"")</f>
        <v/>
      </c>
      <c r="H76" s="54" t="str">
        <f t="shared" si="20"/>
        <v/>
      </c>
      <c r="I76" s="34" t="str">
        <f t="shared" si="19"/>
        <v/>
      </c>
      <c r="J76" s="38">
        <f t="shared" si="15"/>
        <v>18</v>
      </c>
      <c r="AX76" s="27"/>
      <c r="BA76" s="269">
        <f t="shared" si="16"/>
        <v>13</v>
      </c>
      <c r="BC76" s="41" t="s">
        <v>136</v>
      </c>
      <c r="BD76" s="46"/>
      <c r="BF76" s="269">
        <f t="shared" si="17"/>
        <v>13</v>
      </c>
    </row>
    <row r="77" spans="3:58" s="269" customFormat="1" ht="21" hidden="1" customHeight="1">
      <c r="C77" s="321"/>
      <c r="D77" s="321"/>
      <c r="E77" s="321"/>
      <c r="F77" s="321"/>
      <c r="G77" s="54" t="str">
        <f t="shared" si="20"/>
        <v/>
      </c>
      <c r="H77" s="54" t="str">
        <f t="shared" si="20"/>
        <v/>
      </c>
      <c r="I77" s="34" t="str">
        <f t="shared" si="19"/>
        <v/>
      </c>
      <c r="J77" s="38">
        <f t="shared" si="15"/>
        <v>18</v>
      </c>
      <c r="AX77" s="27"/>
      <c r="BA77" s="269">
        <f t="shared" si="16"/>
        <v>13</v>
      </c>
      <c r="BC77" s="41" t="s">
        <v>136</v>
      </c>
      <c r="BD77" s="46"/>
      <c r="BF77" s="269">
        <f t="shared" si="17"/>
        <v>13</v>
      </c>
    </row>
    <row r="78" spans="3:58" s="269" customFormat="1" ht="21" hidden="1" customHeight="1">
      <c r="C78" s="321"/>
      <c r="D78" s="321"/>
      <c r="E78" s="321"/>
      <c r="F78" s="321"/>
      <c r="G78" s="54" t="str">
        <f t="shared" si="20"/>
        <v/>
      </c>
      <c r="H78" s="54" t="str">
        <f t="shared" si="20"/>
        <v/>
      </c>
      <c r="I78" s="34" t="str">
        <f t="shared" si="19"/>
        <v/>
      </c>
      <c r="J78" s="38">
        <f t="shared" si="15"/>
        <v>18</v>
      </c>
      <c r="AX78" s="27"/>
      <c r="BA78" s="269">
        <f t="shared" si="16"/>
        <v>13</v>
      </c>
      <c r="BC78" s="41" t="s">
        <v>136</v>
      </c>
      <c r="BD78" s="46"/>
      <c r="BF78" s="269">
        <f t="shared" si="17"/>
        <v>13</v>
      </c>
    </row>
    <row r="79" spans="3:58" s="269" customFormat="1" ht="21" hidden="1" customHeight="1">
      <c r="C79" s="321"/>
      <c r="D79" s="321"/>
      <c r="E79" s="321"/>
      <c r="F79" s="321"/>
      <c r="G79" s="54" t="str">
        <f t="shared" si="20"/>
        <v/>
      </c>
      <c r="H79" s="54" t="str">
        <f t="shared" si="20"/>
        <v/>
      </c>
      <c r="I79" s="34" t="str">
        <f t="shared" si="19"/>
        <v/>
      </c>
      <c r="J79" s="38">
        <f t="shared" si="15"/>
        <v>18</v>
      </c>
      <c r="AX79" s="27"/>
      <c r="BA79" s="269">
        <f t="shared" si="16"/>
        <v>13</v>
      </c>
      <c r="BC79" s="41" t="s">
        <v>136</v>
      </c>
      <c r="BD79" s="46"/>
      <c r="BF79" s="269">
        <f t="shared" si="17"/>
        <v>13</v>
      </c>
    </row>
    <row r="80" spans="3:58" s="269" customFormat="1" ht="21" hidden="1" customHeight="1">
      <c r="C80" s="321"/>
      <c r="D80" s="321"/>
      <c r="E80" s="321"/>
      <c r="F80" s="321"/>
      <c r="G80" s="54" t="str">
        <f t="shared" si="20"/>
        <v/>
      </c>
      <c r="H80" s="54" t="str">
        <f t="shared" si="20"/>
        <v/>
      </c>
      <c r="I80" s="34" t="str">
        <f t="shared" si="19"/>
        <v/>
      </c>
      <c r="J80" s="38">
        <f t="shared" si="15"/>
        <v>18</v>
      </c>
      <c r="AX80" s="27"/>
      <c r="BA80" s="269">
        <f t="shared" si="16"/>
        <v>13</v>
      </c>
      <c r="BC80" s="41" t="s">
        <v>136</v>
      </c>
      <c r="BD80" s="46"/>
      <c r="BF80" s="269">
        <f t="shared" si="17"/>
        <v>13</v>
      </c>
    </row>
    <row r="81" spans="3:58" s="269" customFormat="1" ht="21" hidden="1" customHeight="1">
      <c r="C81" s="321"/>
      <c r="D81" s="321"/>
      <c r="E81" s="321"/>
      <c r="F81" s="321"/>
      <c r="G81" s="54" t="str">
        <f t="shared" si="20"/>
        <v/>
      </c>
      <c r="H81" s="54" t="str">
        <f t="shared" si="20"/>
        <v/>
      </c>
      <c r="I81" s="34" t="str">
        <f t="shared" si="19"/>
        <v/>
      </c>
      <c r="J81" s="38">
        <f t="shared" si="15"/>
        <v>18</v>
      </c>
      <c r="AX81" s="27"/>
      <c r="BA81" s="269">
        <f t="shared" si="16"/>
        <v>13</v>
      </c>
      <c r="BC81" s="41" t="s">
        <v>136</v>
      </c>
      <c r="BD81" s="46"/>
      <c r="BF81" s="269">
        <f t="shared" si="17"/>
        <v>13</v>
      </c>
    </row>
    <row r="82" spans="3:58" s="269" customFormat="1" ht="21" hidden="1" customHeight="1">
      <c r="C82" s="321"/>
      <c r="D82" s="321"/>
      <c r="E82" s="321"/>
      <c r="F82" s="321"/>
      <c r="G82" s="54" t="str">
        <f t="shared" si="20"/>
        <v/>
      </c>
      <c r="H82" s="54" t="str">
        <f t="shared" si="20"/>
        <v/>
      </c>
      <c r="I82" s="34" t="str">
        <f t="shared" si="19"/>
        <v/>
      </c>
      <c r="J82" s="38">
        <f t="shared" si="15"/>
        <v>18</v>
      </c>
      <c r="AX82" s="27"/>
      <c r="BA82" s="269">
        <f t="shared" si="16"/>
        <v>13</v>
      </c>
      <c r="BC82" s="41" t="s">
        <v>136</v>
      </c>
      <c r="BD82" s="46"/>
      <c r="BF82" s="269">
        <f t="shared" si="17"/>
        <v>13</v>
      </c>
    </row>
    <row r="83" spans="3:58" s="269" customFormat="1" ht="21" hidden="1" customHeight="1">
      <c r="C83" s="321"/>
      <c r="D83" s="321"/>
      <c r="E83" s="321"/>
      <c r="F83" s="321"/>
      <c r="G83" s="54" t="str">
        <f t="shared" si="20"/>
        <v/>
      </c>
      <c r="H83" s="54" t="str">
        <f t="shared" si="20"/>
        <v/>
      </c>
      <c r="I83" s="34" t="str">
        <f t="shared" si="19"/>
        <v/>
      </c>
      <c r="J83" s="38">
        <f t="shared" si="15"/>
        <v>18</v>
      </c>
      <c r="AX83" s="27"/>
      <c r="BA83" s="269">
        <f t="shared" si="16"/>
        <v>13</v>
      </c>
      <c r="BC83" s="41" t="s">
        <v>136</v>
      </c>
      <c r="BD83" s="46"/>
      <c r="BF83" s="269">
        <f t="shared" si="17"/>
        <v>13</v>
      </c>
    </row>
    <row r="84" spans="3:58" s="269" customFormat="1" ht="21" hidden="1" customHeight="1">
      <c r="C84" s="321"/>
      <c r="D84" s="321"/>
      <c r="E84" s="321"/>
      <c r="F84" s="321"/>
      <c r="G84" s="54" t="str">
        <f t="shared" si="20"/>
        <v/>
      </c>
      <c r="H84" s="54" t="str">
        <f t="shared" si="20"/>
        <v/>
      </c>
      <c r="I84" s="34" t="str">
        <f t="shared" si="19"/>
        <v/>
      </c>
      <c r="J84" s="38">
        <f t="shared" si="15"/>
        <v>18</v>
      </c>
      <c r="AX84" s="27"/>
      <c r="BA84" s="269">
        <f t="shared" si="16"/>
        <v>13</v>
      </c>
      <c r="BC84" s="41" t="s">
        <v>136</v>
      </c>
      <c r="BD84" s="46"/>
      <c r="BF84" s="269">
        <f t="shared" si="17"/>
        <v>13</v>
      </c>
    </row>
    <row r="85" spans="3:58" s="269" customFormat="1" ht="21" hidden="1" customHeight="1">
      <c r="C85" s="321"/>
      <c r="D85" s="321"/>
      <c r="E85" s="321"/>
      <c r="F85" s="321"/>
      <c r="G85" s="54" t="str">
        <f t="shared" si="20"/>
        <v/>
      </c>
      <c r="H85" s="54" t="str">
        <f t="shared" si="20"/>
        <v/>
      </c>
      <c r="I85" s="34" t="str">
        <f t="shared" si="19"/>
        <v/>
      </c>
      <c r="J85" s="38">
        <f t="shared" si="15"/>
        <v>18</v>
      </c>
      <c r="AX85" s="27"/>
      <c r="BA85" s="269">
        <f t="shared" si="16"/>
        <v>13</v>
      </c>
      <c r="BC85" s="41" t="s">
        <v>136</v>
      </c>
      <c r="BD85" s="46"/>
      <c r="BF85" s="269">
        <f t="shared" si="17"/>
        <v>13</v>
      </c>
    </row>
    <row r="86" spans="3:58" s="269" customFormat="1" ht="21" hidden="1" customHeight="1">
      <c r="C86" s="321"/>
      <c r="D86" s="321"/>
      <c r="E86" s="321"/>
      <c r="F86" s="321"/>
      <c r="G86" s="54" t="str">
        <f t="shared" si="20"/>
        <v/>
      </c>
      <c r="H86" s="54" t="str">
        <f t="shared" si="20"/>
        <v/>
      </c>
      <c r="I86" s="34" t="str">
        <f t="shared" si="19"/>
        <v/>
      </c>
      <c r="J86" s="38">
        <f t="shared" si="15"/>
        <v>18</v>
      </c>
      <c r="AX86" s="27"/>
      <c r="BA86" s="269">
        <f t="shared" si="16"/>
        <v>13</v>
      </c>
      <c r="BC86" s="41" t="s">
        <v>136</v>
      </c>
      <c r="BD86" s="46"/>
      <c r="BF86" s="269">
        <f t="shared" si="17"/>
        <v>13</v>
      </c>
    </row>
    <row r="87" spans="3:58" s="269" customFormat="1" ht="21" hidden="1" customHeight="1">
      <c r="C87" s="321"/>
      <c r="D87" s="321"/>
      <c r="E87" s="321"/>
      <c r="F87" s="321"/>
      <c r="G87" s="54" t="str">
        <f t="shared" si="20"/>
        <v/>
      </c>
      <c r="H87" s="54" t="str">
        <f t="shared" si="20"/>
        <v/>
      </c>
      <c r="I87" s="34" t="str">
        <f t="shared" si="19"/>
        <v/>
      </c>
      <c r="J87" s="38">
        <f t="shared" si="15"/>
        <v>18</v>
      </c>
      <c r="AX87" s="27"/>
      <c r="BA87" s="269">
        <f t="shared" si="16"/>
        <v>13</v>
      </c>
      <c r="BC87" s="41" t="s">
        <v>136</v>
      </c>
      <c r="BD87" s="46"/>
      <c r="BF87" s="269">
        <f t="shared" si="17"/>
        <v>13</v>
      </c>
    </row>
    <row r="88" spans="3:58" s="269" customFormat="1" ht="21" hidden="1" customHeight="1">
      <c r="C88" s="321"/>
      <c r="D88" s="321"/>
      <c r="E88" s="321"/>
      <c r="F88" s="321"/>
      <c r="G88" s="54" t="str">
        <f t="shared" si="20"/>
        <v/>
      </c>
      <c r="H88" s="54" t="str">
        <f t="shared" si="20"/>
        <v/>
      </c>
      <c r="I88" s="34" t="str">
        <f t="shared" si="19"/>
        <v/>
      </c>
      <c r="J88" s="38">
        <f t="shared" si="15"/>
        <v>18</v>
      </c>
      <c r="AX88" s="27"/>
      <c r="BA88" s="269">
        <f t="shared" si="16"/>
        <v>13</v>
      </c>
      <c r="BC88" s="41" t="s">
        <v>136</v>
      </c>
      <c r="BD88" s="46"/>
      <c r="BF88" s="269">
        <f t="shared" si="17"/>
        <v>13</v>
      </c>
    </row>
    <row r="89" spans="3:58" s="269" customFormat="1" ht="21" hidden="1" customHeight="1">
      <c r="C89" s="321"/>
      <c r="D89" s="321"/>
      <c r="E89" s="321"/>
      <c r="F89" s="321"/>
      <c r="G89" s="54" t="str">
        <f t="shared" si="20"/>
        <v/>
      </c>
      <c r="H89" s="54" t="str">
        <f t="shared" si="20"/>
        <v/>
      </c>
      <c r="I89" s="34" t="str">
        <f t="shared" si="19"/>
        <v/>
      </c>
      <c r="J89" s="38">
        <f t="shared" si="15"/>
        <v>18</v>
      </c>
      <c r="AX89" s="27"/>
      <c r="BA89" s="269">
        <f t="shared" si="16"/>
        <v>13</v>
      </c>
      <c r="BC89" s="41" t="s">
        <v>136</v>
      </c>
      <c r="BD89" s="46"/>
      <c r="BF89" s="269">
        <f t="shared" si="17"/>
        <v>13</v>
      </c>
    </row>
    <row r="90" spans="3:58" s="269" customFormat="1" ht="21" hidden="1" customHeight="1">
      <c r="C90" s="321"/>
      <c r="D90" s="321"/>
      <c r="E90" s="321"/>
      <c r="F90" s="321"/>
      <c r="G90" s="54" t="str">
        <f t="shared" si="20"/>
        <v/>
      </c>
      <c r="H90" s="54" t="str">
        <f t="shared" si="20"/>
        <v/>
      </c>
      <c r="I90" s="34" t="str">
        <f t="shared" si="19"/>
        <v/>
      </c>
      <c r="J90" s="38">
        <f t="shared" si="15"/>
        <v>18</v>
      </c>
      <c r="AX90" s="27"/>
      <c r="BA90" s="269">
        <f t="shared" si="16"/>
        <v>13</v>
      </c>
      <c r="BC90" s="41" t="s">
        <v>136</v>
      </c>
      <c r="BD90" s="46"/>
      <c r="BF90" s="269">
        <f t="shared" si="17"/>
        <v>13</v>
      </c>
    </row>
    <row r="91" spans="3:58" s="269" customFormat="1" ht="18" hidden="1" customHeight="1">
      <c r="C91" s="321"/>
      <c r="D91" s="321"/>
      <c r="E91" s="321"/>
      <c r="F91" s="321"/>
      <c r="G91" s="54" t="str">
        <f t="shared" si="20"/>
        <v/>
      </c>
      <c r="H91" s="54" t="str">
        <f t="shared" si="20"/>
        <v/>
      </c>
      <c r="I91" s="34" t="str">
        <f t="shared" si="19"/>
        <v/>
      </c>
      <c r="J91" s="38">
        <f t="shared" si="15"/>
        <v>18</v>
      </c>
      <c r="AX91" s="27"/>
      <c r="BA91" s="269">
        <f t="shared" si="16"/>
        <v>13</v>
      </c>
      <c r="BC91" s="41" t="s">
        <v>136</v>
      </c>
      <c r="BD91" s="46"/>
      <c r="BF91" s="269">
        <f t="shared" si="17"/>
        <v>13</v>
      </c>
    </row>
    <row r="92" spans="3:58" s="269" customFormat="1" ht="18" hidden="1" customHeight="1">
      <c r="C92" s="321"/>
      <c r="D92" s="321"/>
      <c r="E92" s="321"/>
      <c r="F92" s="321"/>
      <c r="G92" s="54" t="str">
        <f t="shared" ref="G92:H107" si="21">IF(F40&gt;3,G40,"")</f>
        <v/>
      </c>
      <c r="H92" s="54" t="str">
        <f t="shared" si="21"/>
        <v/>
      </c>
      <c r="I92" s="34" t="str">
        <f t="shared" si="19"/>
        <v/>
      </c>
      <c r="J92" s="38">
        <f t="shared" si="15"/>
        <v>18</v>
      </c>
      <c r="AX92" s="27"/>
      <c r="BA92" s="269">
        <f t="shared" si="16"/>
        <v>13</v>
      </c>
      <c r="BC92" s="41" t="s">
        <v>136</v>
      </c>
      <c r="BD92" s="46"/>
      <c r="BF92" s="269">
        <f t="shared" si="17"/>
        <v>13</v>
      </c>
    </row>
    <row r="93" spans="3:58" s="269" customFormat="1" ht="18" hidden="1" customHeight="1">
      <c r="C93" s="321"/>
      <c r="D93" s="321"/>
      <c r="E93" s="321"/>
      <c r="F93" s="321"/>
      <c r="G93" s="54" t="str">
        <f t="shared" si="21"/>
        <v/>
      </c>
      <c r="H93" s="54" t="str">
        <f t="shared" si="21"/>
        <v/>
      </c>
      <c r="I93" s="34" t="str">
        <f t="shared" si="19"/>
        <v/>
      </c>
      <c r="J93" s="38">
        <f t="shared" si="15"/>
        <v>18</v>
      </c>
      <c r="AX93" s="27"/>
      <c r="BA93" s="269">
        <f t="shared" si="16"/>
        <v>13</v>
      </c>
      <c r="BC93" s="41" t="s">
        <v>136</v>
      </c>
      <c r="BD93" s="46"/>
      <c r="BF93" s="269">
        <f t="shared" si="17"/>
        <v>13</v>
      </c>
    </row>
    <row r="94" spans="3:58" s="269" customFormat="1" ht="18" hidden="1" customHeight="1">
      <c r="C94" s="321"/>
      <c r="D94" s="321"/>
      <c r="E94" s="321"/>
      <c r="F94" s="321"/>
      <c r="G94" s="54" t="str">
        <f t="shared" si="21"/>
        <v/>
      </c>
      <c r="H94" s="54" t="str">
        <f t="shared" si="21"/>
        <v/>
      </c>
      <c r="I94" s="34" t="str">
        <f t="shared" si="19"/>
        <v/>
      </c>
      <c r="J94" s="38">
        <f t="shared" si="15"/>
        <v>18</v>
      </c>
      <c r="AX94" s="27"/>
      <c r="BA94" s="269">
        <f t="shared" si="16"/>
        <v>13</v>
      </c>
      <c r="BC94" s="41" t="s">
        <v>136</v>
      </c>
      <c r="BD94" s="46"/>
      <c r="BF94" s="269">
        <f t="shared" si="17"/>
        <v>13</v>
      </c>
    </row>
    <row r="95" spans="3:58" s="269" customFormat="1" ht="18" hidden="1" customHeight="1">
      <c r="C95" s="321"/>
      <c r="D95" s="321"/>
      <c r="E95" s="321"/>
      <c r="F95" s="321"/>
      <c r="G95" s="54" t="str">
        <f t="shared" si="21"/>
        <v/>
      </c>
      <c r="H95" s="54" t="str">
        <f t="shared" si="21"/>
        <v/>
      </c>
      <c r="I95" s="34" t="str">
        <f t="shared" si="19"/>
        <v/>
      </c>
      <c r="J95" s="38">
        <f t="shared" si="15"/>
        <v>18</v>
      </c>
      <c r="AX95" s="27"/>
      <c r="BA95" s="269">
        <f t="shared" si="16"/>
        <v>13</v>
      </c>
      <c r="BC95" s="41" t="s">
        <v>136</v>
      </c>
      <c r="BD95" s="46"/>
      <c r="BF95" s="269">
        <f t="shared" si="17"/>
        <v>13</v>
      </c>
    </row>
    <row r="96" spans="3:58" s="269" customFormat="1" ht="15.75" hidden="1" customHeight="1">
      <c r="C96" s="321"/>
      <c r="D96" s="321"/>
      <c r="E96" s="321"/>
      <c r="F96" s="321"/>
      <c r="G96" s="54" t="str">
        <f t="shared" si="21"/>
        <v/>
      </c>
      <c r="H96" s="54" t="str">
        <f t="shared" si="21"/>
        <v/>
      </c>
      <c r="I96" s="34" t="str">
        <f t="shared" si="19"/>
        <v/>
      </c>
      <c r="J96" s="38">
        <f t="shared" si="15"/>
        <v>18</v>
      </c>
      <c r="AX96" s="27"/>
      <c r="BA96" s="269">
        <f t="shared" si="16"/>
        <v>13</v>
      </c>
      <c r="BC96" s="41" t="s">
        <v>136</v>
      </c>
      <c r="BD96" s="46"/>
      <c r="BF96" s="269">
        <f t="shared" si="17"/>
        <v>13</v>
      </c>
    </row>
    <row r="97" spans="3:58" s="269" customFormat="1" ht="18" hidden="1" customHeight="1">
      <c r="C97" s="321"/>
      <c r="D97" s="321"/>
      <c r="E97" s="321"/>
      <c r="F97" s="321"/>
      <c r="G97" s="54" t="str">
        <f t="shared" si="21"/>
        <v/>
      </c>
      <c r="H97" s="54" t="str">
        <f t="shared" si="21"/>
        <v/>
      </c>
      <c r="I97" s="34" t="str">
        <f t="shared" si="19"/>
        <v/>
      </c>
      <c r="J97" s="38">
        <f t="shared" si="15"/>
        <v>18</v>
      </c>
      <c r="AX97" s="27"/>
      <c r="BA97" s="269">
        <f t="shared" si="16"/>
        <v>13</v>
      </c>
      <c r="BC97" s="41" t="s">
        <v>136</v>
      </c>
      <c r="BD97" s="46"/>
      <c r="BF97" s="269">
        <f t="shared" si="17"/>
        <v>13</v>
      </c>
    </row>
    <row r="98" spans="3:58" s="269" customFormat="1" ht="18" hidden="1" customHeight="1">
      <c r="C98" s="321"/>
      <c r="D98" s="321"/>
      <c r="E98" s="321"/>
      <c r="F98" s="321"/>
      <c r="G98" s="54" t="str">
        <f t="shared" si="21"/>
        <v/>
      </c>
      <c r="H98" s="54" t="str">
        <f t="shared" si="21"/>
        <v/>
      </c>
      <c r="I98" s="34" t="str">
        <f t="shared" si="19"/>
        <v/>
      </c>
      <c r="J98" s="38">
        <f t="shared" si="15"/>
        <v>18</v>
      </c>
      <c r="AX98" s="27"/>
      <c r="BA98" s="269">
        <f t="shared" si="16"/>
        <v>13</v>
      </c>
      <c r="BC98" s="41" t="s">
        <v>136</v>
      </c>
      <c r="BD98" s="46"/>
      <c r="BF98" s="269">
        <f t="shared" si="17"/>
        <v>13</v>
      </c>
    </row>
    <row r="99" spans="3:58" s="269" customFormat="1" ht="18" hidden="1" customHeight="1">
      <c r="C99" s="321"/>
      <c r="D99" s="321"/>
      <c r="E99" s="321"/>
      <c r="F99" s="321"/>
      <c r="G99" s="54" t="str">
        <f t="shared" si="21"/>
        <v/>
      </c>
      <c r="H99" s="54" t="str">
        <f t="shared" si="21"/>
        <v/>
      </c>
      <c r="I99" s="34" t="str">
        <f t="shared" si="19"/>
        <v/>
      </c>
      <c r="J99" s="38"/>
      <c r="AX99" s="27"/>
      <c r="BC99" s="41"/>
      <c r="BD99" s="46"/>
    </row>
    <row r="100" spans="3:58" s="269" customFormat="1" ht="18" hidden="1" customHeight="1">
      <c r="C100" s="321"/>
      <c r="D100" s="321"/>
      <c r="E100" s="321"/>
      <c r="F100" s="321"/>
      <c r="G100" s="54" t="str">
        <f t="shared" si="21"/>
        <v/>
      </c>
      <c r="H100" s="54" t="str">
        <f t="shared" si="21"/>
        <v/>
      </c>
      <c r="I100" s="34" t="str">
        <f t="shared" si="19"/>
        <v/>
      </c>
      <c r="J100" s="38"/>
      <c r="AX100" s="27"/>
      <c r="BC100" s="41"/>
      <c r="BD100" s="46"/>
    </row>
    <row r="101" spans="3:58" s="269" customFormat="1" ht="18" hidden="1" customHeight="1">
      <c r="C101" s="321"/>
      <c r="D101" s="321"/>
      <c r="E101" s="321"/>
      <c r="F101" s="321"/>
      <c r="G101" s="54" t="str">
        <f t="shared" si="21"/>
        <v/>
      </c>
      <c r="H101" s="54" t="str">
        <f t="shared" si="21"/>
        <v/>
      </c>
      <c r="I101" s="34" t="str">
        <f t="shared" si="19"/>
        <v/>
      </c>
      <c r="J101" s="38"/>
      <c r="AX101" s="27"/>
      <c r="BC101" s="41"/>
      <c r="BD101" s="46"/>
    </row>
    <row r="102" spans="3:58" s="269" customFormat="1" ht="18" hidden="1" customHeight="1">
      <c r="C102" s="321"/>
      <c r="D102" s="321"/>
      <c r="E102" s="321"/>
      <c r="F102" s="321"/>
      <c r="G102" s="54" t="str">
        <f t="shared" si="21"/>
        <v/>
      </c>
      <c r="H102" s="54" t="str">
        <f t="shared" si="21"/>
        <v/>
      </c>
      <c r="I102" s="34" t="str">
        <f t="shared" si="19"/>
        <v/>
      </c>
      <c r="J102" s="38"/>
      <c r="AX102" s="27"/>
      <c r="BC102" s="41"/>
      <c r="BD102" s="46"/>
    </row>
    <row r="103" spans="3:58" s="269" customFormat="1" ht="18" hidden="1" customHeight="1">
      <c r="C103" s="321"/>
      <c r="D103" s="321"/>
      <c r="E103" s="321"/>
      <c r="F103" s="321"/>
      <c r="G103" s="54" t="str">
        <f t="shared" si="21"/>
        <v/>
      </c>
      <c r="H103" s="54" t="str">
        <f t="shared" si="21"/>
        <v/>
      </c>
      <c r="I103" s="34" t="str">
        <f t="shared" si="19"/>
        <v/>
      </c>
      <c r="J103" s="38"/>
      <c r="AX103" s="27"/>
      <c r="BC103" s="41"/>
      <c r="BD103" s="46"/>
    </row>
    <row r="104" spans="3:58" s="269" customFormat="1" ht="18" hidden="1" customHeight="1">
      <c r="C104" s="321"/>
      <c r="D104" s="321"/>
      <c r="E104" s="321"/>
      <c r="F104" s="321"/>
      <c r="G104" s="54" t="str">
        <f t="shared" si="21"/>
        <v/>
      </c>
      <c r="H104" s="54" t="str">
        <f t="shared" si="21"/>
        <v/>
      </c>
      <c r="I104" s="34" t="str">
        <f t="shared" si="19"/>
        <v/>
      </c>
      <c r="J104" s="38"/>
      <c r="AX104" s="27"/>
      <c r="BC104" s="41"/>
      <c r="BD104" s="46"/>
    </row>
    <row r="105" spans="3:58" s="269" customFormat="1" ht="18" hidden="1" customHeight="1">
      <c r="C105" s="321"/>
      <c r="D105" s="321"/>
      <c r="E105" s="321"/>
      <c r="F105" s="321"/>
      <c r="G105" s="54" t="str">
        <f t="shared" si="21"/>
        <v/>
      </c>
      <c r="H105" s="54" t="str">
        <f t="shared" si="21"/>
        <v/>
      </c>
      <c r="I105" s="34" t="str">
        <f t="shared" si="19"/>
        <v/>
      </c>
      <c r="J105" s="38"/>
      <c r="AX105" s="27"/>
      <c r="BC105" s="41"/>
      <c r="BD105" s="46"/>
    </row>
    <row r="106" spans="3:58" s="269" customFormat="1" ht="18" hidden="1" customHeight="1">
      <c r="C106" s="321"/>
      <c r="D106" s="321"/>
      <c r="E106" s="321"/>
      <c r="F106" s="321"/>
      <c r="G106" s="54" t="str">
        <f t="shared" si="21"/>
        <v/>
      </c>
      <c r="H106" s="54" t="str">
        <f t="shared" si="21"/>
        <v/>
      </c>
      <c r="I106" s="34" t="str">
        <f t="shared" si="19"/>
        <v/>
      </c>
      <c r="J106" s="38"/>
      <c r="AX106" s="27"/>
      <c r="BC106" s="41"/>
      <c r="BD106" s="46"/>
    </row>
    <row r="107" spans="3:58" s="269" customFormat="1" ht="18" hidden="1" customHeight="1">
      <c r="C107" s="321"/>
      <c r="D107" s="321"/>
      <c r="E107" s="321"/>
      <c r="F107" s="321"/>
      <c r="G107" s="54" t="str">
        <f t="shared" si="21"/>
        <v/>
      </c>
      <c r="H107" s="54" t="str">
        <f t="shared" si="21"/>
        <v/>
      </c>
      <c r="I107" s="34" t="str">
        <f t="shared" si="19"/>
        <v/>
      </c>
      <c r="J107" s="38"/>
      <c r="AX107" s="27"/>
      <c r="BC107" s="41"/>
      <c r="BD107" s="46"/>
    </row>
    <row r="108" spans="3:58" s="269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9"/>
        <v/>
      </c>
      <c r="J108" s="38"/>
      <c r="AX108" s="27"/>
      <c r="BC108" s="41"/>
      <c r="BD108" s="46"/>
    </row>
    <row r="109" spans="3:58" s="269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9"/>
        <v/>
      </c>
      <c r="J109" s="38">
        <f>J98</f>
        <v>18</v>
      </c>
      <c r="AX109" s="27"/>
      <c r="BA109" s="269">
        <f>BA98</f>
        <v>13</v>
      </c>
      <c r="BC109" s="41" t="s">
        <v>136</v>
      </c>
      <c r="BD109" s="46"/>
      <c r="BF109" s="269">
        <f t="shared" si="17"/>
        <v>13</v>
      </c>
    </row>
    <row r="110" spans="3:58" s="269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9"/>
        <v/>
      </c>
      <c r="J110" s="38">
        <f t="shared" si="15"/>
        <v>18</v>
      </c>
      <c r="AX110" s="27"/>
      <c r="BA110" s="269">
        <f t="shared" si="16"/>
        <v>13</v>
      </c>
      <c r="BC110" s="41" t="s">
        <v>136</v>
      </c>
      <c r="BD110" s="46"/>
      <c r="BF110" s="269">
        <f t="shared" si="17"/>
        <v>13</v>
      </c>
    </row>
    <row r="111" spans="3:58" s="269" customFormat="1" ht="18" hidden="1" customHeight="1">
      <c r="C111" s="321"/>
      <c r="D111" s="321"/>
      <c r="E111" s="321"/>
      <c r="F111" s="321"/>
      <c r="G111" s="321"/>
      <c r="H111" s="321"/>
      <c r="I111" s="34" t="str">
        <f t="shared" si="19"/>
        <v/>
      </c>
      <c r="J111" s="38">
        <f t="shared" si="15"/>
        <v>18</v>
      </c>
      <c r="AX111" s="27"/>
      <c r="BA111" s="269">
        <f t="shared" si="16"/>
        <v>13</v>
      </c>
      <c r="BC111" s="41" t="s">
        <v>136</v>
      </c>
      <c r="BD111" s="46"/>
      <c r="BF111" s="269">
        <f t="shared" si="17"/>
        <v>13</v>
      </c>
    </row>
    <row r="112" spans="3:58" s="269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9"/>
        <v/>
      </c>
      <c r="J112" s="38">
        <f t="shared" si="15"/>
        <v>18</v>
      </c>
      <c r="AX112" s="27"/>
      <c r="BA112" s="269">
        <f t="shared" si="16"/>
        <v>13</v>
      </c>
      <c r="BC112" s="41" t="s">
        <v>136</v>
      </c>
      <c r="BD112" s="46"/>
      <c r="BF112" s="269">
        <f t="shared" si="17"/>
        <v>13</v>
      </c>
    </row>
    <row r="113" spans="3:58" s="269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9"/>
        <v/>
      </c>
      <c r="J113" s="38">
        <f t="shared" si="15"/>
        <v>18</v>
      </c>
      <c r="AX113" s="27"/>
      <c r="BA113" s="269">
        <f t="shared" si="16"/>
        <v>13</v>
      </c>
      <c r="BC113" s="41" t="s">
        <v>136</v>
      </c>
      <c r="BD113" s="46"/>
      <c r="BF113" s="269">
        <f t="shared" si="17"/>
        <v>13</v>
      </c>
    </row>
    <row r="114" spans="3:58" s="269" customFormat="1" ht="18" hidden="1" customHeight="1">
      <c r="C114" s="321"/>
      <c r="D114" s="321"/>
      <c r="E114" s="321"/>
      <c r="F114" s="321"/>
      <c r="G114" s="321"/>
      <c r="H114" s="321"/>
      <c r="I114" s="34" t="str">
        <f t="shared" si="19"/>
        <v/>
      </c>
      <c r="J114" s="38">
        <f t="shared" si="15"/>
        <v>18</v>
      </c>
      <c r="AX114" s="27"/>
      <c r="BA114" s="269">
        <f t="shared" si="16"/>
        <v>13</v>
      </c>
      <c r="BC114" s="41" t="s">
        <v>136</v>
      </c>
      <c r="BD114" s="46"/>
      <c r="BF114" s="269">
        <f t="shared" si="17"/>
        <v>13</v>
      </c>
    </row>
    <row r="115" spans="3:58" s="269" customFormat="1" ht="18" hidden="1" customHeight="1">
      <c r="C115" s="321"/>
      <c r="D115" s="321"/>
      <c r="E115" s="321"/>
      <c r="F115" s="321"/>
      <c r="G115" s="321"/>
      <c r="H115" s="321"/>
      <c r="I115" s="34" t="str">
        <f t="shared" si="19"/>
        <v/>
      </c>
      <c r="J115" s="38">
        <f t="shared" si="15"/>
        <v>18</v>
      </c>
      <c r="AX115" s="27"/>
      <c r="BA115" s="269">
        <f t="shared" si="16"/>
        <v>13</v>
      </c>
      <c r="BC115" s="41" t="s">
        <v>136</v>
      </c>
      <c r="BD115" s="46"/>
      <c r="BF115" s="269">
        <f t="shared" si="17"/>
        <v>13</v>
      </c>
    </row>
    <row r="116" spans="3:58" s="269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9"/>
        <v/>
      </c>
      <c r="J116" s="38">
        <f t="shared" si="15"/>
        <v>18</v>
      </c>
      <c r="AX116" s="27"/>
      <c r="BA116" s="269">
        <f t="shared" si="16"/>
        <v>13</v>
      </c>
      <c r="BC116" s="41" t="s">
        <v>136</v>
      </c>
      <c r="BD116" s="46"/>
      <c r="BF116" s="269">
        <f t="shared" si="17"/>
        <v>13</v>
      </c>
    </row>
    <row r="117" spans="3:58" s="269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9"/>
        <v/>
      </c>
      <c r="J117" s="38">
        <f t="shared" si="15"/>
        <v>18</v>
      </c>
      <c r="AX117" s="27"/>
      <c r="BA117" s="269">
        <f t="shared" si="16"/>
        <v>13</v>
      </c>
      <c r="BC117" s="41" t="s">
        <v>136</v>
      </c>
      <c r="BD117" s="46"/>
      <c r="BF117" s="269">
        <f t="shared" si="17"/>
        <v>13</v>
      </c>
    </row>
    <row r="118" spans="3:58" s="269" customFormat="1" ht="18" hidden="1" customHeight="1">
      <c r="C118" s="321"/>
      <c r="D118" s="321"/>
      <c r="E118" s="321"/>
      <c r="F118" s="321"/>
      <c r="G118" s="321"/>
      <c r="H118" s="321"/>
      <c r="I118" s="34" t="str">
        <f t="shared" si="19"/>
        <v/>
      </c>
      <c r="J118" s="38">
        <f t="shared" si="15"/>
        <v>18</v>
      </c>
      <c r="AX118" s="27"/>
      <c r="BA118" s="269">
        <f t="shared" si="16"/>
        <v>13</v>
      </c>
      <c r="BC118" s="41" t="s">
        <v>136</v>
      </c>
      <c r="BD118" s="46"/>
      <c r="BF118" s="269">
        <f t="shared" si="17"/>
        <v>13</v>
      </c>
    </row>
    <row r="119" spans="3:58" s="269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9"/>
        <v/>
      </c>
      <c r="J119" s="38">
        <f t="shared" si="15"/>
        <v>18</v>
      </c>
      <c r="AX119" s="27"/>
      <c r="BA119" s="269">
        <f t="shared" si="16"/>
        <v>13</v>
      </c>
      <c r="BC119" s="41" t="s">
        <v>136</v>
      </c>
      <c r="BD119" s="46"/>
      <c r="BF119" s="269">
        <f t="shared" si="17"/>
        <v>13</v>
      </c>
    </row>
    <row r="120" spans="3:58" s="269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9"/>
        <v/>
      </c>
      <c r="J120" s="38">
        <f t="shared" si="15"/>
        <v>18</v>
      </c>
      <c r="AX120" s="27"/>
      <c r="BA120" s="269">
        <f t="shared" si="16"/>
        <v>13</v>
      </c>
      <c r="BC120" s="41" t="s">
        <v>136</v>
      </c>
      <c r="BD120" s="46"/>
      <c r="BF120" s="269">
        <f t="shared" si="17"/>
        <v>13</v>
      </c>
    </row>
    <row r="121" spans="3:58" s="269" customFormat="1" ht="18" hidden="1" customHeight="1">
      <c r="C121" s="321"/>
      <c r="D121" s="321"/>
      <c r="E121" s="321"/>
      <c r="F121" s="321"/>
      <c r="G121" s="321"/>
      <c r="H121" s="321"/>
      <c r="I121" s="34" t="str">
        <f t="shared" si="19"/>
        <v/>
      </c>
      <c r="J121" s="38">
        <f t="shared" si="15"/>
        <v>18</v>
      </c>
      <c r="AX121" s="27"/>
      <c r="BA121" s="269">
        <f t="shared" si="16"/>
        <v>13</v>
      </c>
      <c r="BC121" s="41" t="s">
        <v>136</v>
      </c>
      <c r="BD121" s="46"/>
      <c r="BF121" s="269">
        <f t="shared" si="17"/>
        <v>13</v>
      </c>
    </row>
    <row r="122" spans="3:58" s="269" customFormat="1" ht="18" hidden="1" customHeight="1">
      <c r="C122" s="321"/>
      <c r="D122" s="321"/>
      <c r="E122" s="321"/>
      <c r="F122" s="321"/>
      <c r="G122" s="321"/>
      <c r="H122" s="321"/>
      <c r="I122" s="34" t="str">
        <f t="shared" si="19"/>
        <v/>
      </c>
      <c r="J122" s="38">
        <f t="shared" ref="J122:J185" si="22">J121</f>
        <v>18</v>
      </c>
      <c r="AX122" s="27"/>
      <c r="BA122" s="269">
        <f t="shared" si="16"/>
        <v>13</v>
      </c>
      <c r="BC122" s="41" t="s">
        <v>136</v>
      </c>
      <c r="BD122" s="46"/>
      <c r="BF122" s="269">
        <f t="shared" si="17"/>
        <v>13</v>
      </c>
    </row>
    <row r="123" spans="3:58" s="269" customFormat="1" ht="18" hidden="1" customHeight="1">
      <c r="C123" s="321"/>
      <c r="D123" s="321"/>
      <c r="E123" s="321"/>
      <c r="F123" s="321"/>
      <c r="G123" s="321"/>
      <c r="H123" s="321"/>
      <c r="I123" s="34" t="str">
        <f t="shared" si="19"/>
        <v/>
      </c>
      <c r="J123" s="38">
        <f t="shared" si="22"/>
        <v>18</v>
      </c>
      <c r="AX123" s="27"/>
      <c r="BA123" s="269">
        <f t="shared" ref="BA123:BA186" si="23">BA122</f>
        <v>13</v>
      </c>
      <c r="BC123" s="41" t="s">
        <v>136</v>
      </c>
      <c r="BD123" s="46"/>
      <c r="BF123" s="269">
        <f t="shared" si="17"/>
        <v>13</v>
      </c>
    </row>
    <row r="124" spans="3:58" s="269" customFormat="1" ht="18" hidden="1" customHeight="1">
      <c r="C124" s="321"/>
      <c r="D124" s="321"/>
      <c r="E124" s="321"/>
      <c r="F124" s="321"/>
      <c r="G124" s="321"/>
      <c r="H124" s="321"/>
      <c r="I124" s="34" t="str">
        <f t="shared" si="19"/>
        <v/>
      </c>
      <c r="J124" s="38">
        <f t="shared" si="22"/>
        <v>18</v>
      </c>
      <c r="AX124" s="27"/>
      <c r="BA124" s="269">
        <f t="shared" si="23"/>
        <v>13</v>
      </c>
      <c r="BC124" s="41" t="s">
        <v>136</v>
      </c>
      <c r="BD124" s="46"/>
      <c r="BF124" s="269">
        <f t="shared" si="17"/>
        <v>13</v>
      </c>
    </row>
    <row r="125" spans="3:58" s="269" customFormat="1" ht="18" hidden="1" customHeight="1">
      <c r="C125" s="321"/>
      <c r="D125" s="321"/>
      <c r="E125" s="321"/>
      <c r="F125" s="321"/>
      <c r="G125" s="321"/>
      <c r="H125" s="321"/>
      <c r="I125" s="34" t="str">
        <f t="shared" si="19"/>
        <v/>
      </c>
      <c r="J125" s="38">
        <f t="shared" si="22"/>
        <v>18</v>
      </c>
      <c r="AX125" s="27"/>
      <c r="BA125" s="269">
        <f t="shared" si="23"/>
        <v>13</v>
      </c>
      <c r="BC125" s="41" t="s">
        <v>136</v>
      </c>
      <c r="BD125" s="46"/>
      <c r="BF125" s="269">
        <f t="shared" si="17"/>
        <v>13</v>
      </c>
    </row>
    <row r="126" spans="3:58" s="269" customFormat="1" ht="18" hidden="1" customHeight="1">
      <c r="C126" s="321"/>
      <c r="D126" s="321"/>
      <c r="E126" s="321"/>
      <c r="F126" s="321"/>
      <c r="G126" s="321"/>
      <c r="H126" s="321"/>
      <c r="I126" s="34" t="str">
        <f t="shared" si="19"/>
        <v/>
      </c>
      <c r="J126" s="38">
        <f t="shared" si="22"/>
        <v>18</v>
      </c>
      <c r="AX126" s="27"/>
      <c r="BA126" s="269">
        <f t="shared" si="23"/>
        <v>13</v>
      </c>
      <c r="BC126" s="41" t="s">
        <v>136</v>
      </c>
      <c r="BD126" s="46"/>
      <c r="BF126" s="269">
        <f t="shared" si="17"/>
        <v>13</v>
      </c>
    </row>
    <row r="127" spans="3:58" s="269" customFormat="1" ht="18" hidden="1" customHeight="1">
      <c r="C127" s="321"/>
      <c r="D127" s="321"/>
      <c r="E127" s="321"/>
      <c r="F127" s="321"/>
      <c r="G127" s="321"/>
      <c r="H127" s="321"/>
      <c r="I127" s="34" t="str">
        <f t="shared" si="19"/>
        <v/>
      </c>
      <c r="J127" s="38">
        <f t="shared" si="22"/>
        <v>18</v>
      </c>
      <c r="AX127" s="27"/>
      <c r="BA127" s="269">
        <f t="shared" si="23"/>
        <v>13</v>
      </c>
      <c r="BC127" s="41" t="s">
        <v>136</v>
      </c>
      <c r="BD127" s="46"/>
      <c r="BF127" s="269">
        <f t="shared" si="17"/>
        <v>13</v>
      </c>
    </row>
    <row r="128" spans="3:58" s="269" customFormat="1" ht="18" hidden="1" customHeight="1">
      <c r="C128" s="321"/>
      <c r="D128" s="321"/>
      <c r="E128" s="321"/>
      <c r="F128" s="321"/>
      <c r="G128" s="321"/>
      <c r="H128" s="321"/>
      <c r="I128" s="34" t="str">
        <f t="shared" si="19"/>
        <v/>
      </c>
      <c r="J128" s="38">
        <f t="shared" si="22"/>
        <v>18</v>
      </c>
      <c r="AX128" s="27"/>
      <c r="BA128" s="269">
        <f t="shared" si="23"/>
        <v>13</v>
      </c>
      <c r="BC128" s="41" t="s">
        <v>136</v>
      </c>
      <c r="BD128" s="46"/>
      <c r="BF128" s="269">
        <f t="shared" si="17"/>
        <v>13</v>
      </c>
    </row>
    <row r="129" spans="3:58" s="269" customFormat="1" ht="18" hidden="1" customHeight="1">
      <c r="C129" s="321"/>
      <c r="D129" s="321"/>
      <c r="E129" s="321"/>
      <c r="F129" s="321"/>
      <c r="G129" s="321"/>
      <c r="H129" s="321"/>
      <c r="I129" s="34" t="str">
        <f t="shared" si="19"/>
        <v/>
      </c>
      <c r="J129" s="38">
        <f t="shared" si="22"/>
        <v>18</v>
      </c>
      <c r="AX129" s="27"/>
      <c r="BA129" s="269">
        <f t="shared" si="23"/>
        <v>13</v>
      </c>
      <c r="BC129" s="41" t="s">
        <v>136</v>
      </c>
      <c r="BD129" s="46"/>
      <c r="BF129" s="269">
        <f t="shared" si="17"/>
        <v>13</v>
      </c>
    </row>
    <row r="130" spans="3:58" s="269" customFormat="1" ht="18" hidden="1" customHeight="1">
      <c r="C130" s="321"/>
      <c r="D130" s="321"/>
      <c r="E130" s="321"/>
      <c r="F130" s="321"/>
      <c r="G130" s="321"/>
      <c r="H130" s="321"/>
      <c r="I130" s="34" t="str">
        <f t="shared" si="19"/>
        <v/>
      </c>
      <c r="J130" s="38">
        <f t="shared" si="22"/>
        <v>18</v>
      </c>
      <c r="AX130" s="27"/>
      <c r="BA130" s="269">
        <f t="shared" si="23"/>
        <v>13</v>
      </c>
      <c r="BC130" s="41" t="s">
        <v>136</v>
      </c>
      <c r="BD130" s="46"/>
      <c r="BF130" s="269">
        <f t="shared" si="17"/>
        <v>13</v>
      </c>
    </row>
    <row r="131" spans="3:58" s="269" customFormat="1" ht="18" hidden="1" customHeight="1">
      <c r="C131" s="321"/>
      <c r="D131" s="321"/>
      <c r="E131" s="321"/>
      <c r="F131" s="321"/>
      <c r="G131" s="321"/>
      <c r="H131" s="321"/>
      <c r="I131" s="34" t="str">
        <f t="shared" si="19"/>
        <v/>
      </c>
      <c r="J131" s="38">
        <f t="shared" si="22"/>
        <v>18</v>
      </c>
      <c r="AX131" s="27"/>
      <c r="BA131" s="269">
        <f t="shared" si="23"/>
        <v>13</v>
      </c>
      <c r="BC131" s="41" t="s">
        <v>136</v>
      </c>
      <c r="BD131" s="46"/>
      <c r="BF131" s="269">
        <f t="shared" si="17"/>
        <v>13</v>
      </c>
    </row>
    <row r="132" spans="3:58" s="269" customFormat="1" ht="18" hidden="1" customHeight="1">
      <c r="C132" s="321"/>
      <c r="D132" s="321"/>
      <c r="E132" s="321"/>
      <c r="F132" s="321"/>
      <c r="G132" s="321"/>
      <c r="H132" s="321"/>
      <c r="I132" s="34" t="str">
        <f t="shared" si="19"/>
        <v/>
      </c>
      <c r="J132" s="38">
        <f t="shared" si="22"/>
        <v>18</v>
      </c>
      <c r="AX132" s="27"/>
      <c r="BA132" s="269">
        <f t="shared" si="23"/>
        <v>13</v>
      </c>
      <c r="BC132" s="41" t="s">
        <v>136</v>
      </c>
      <c r="BD132" s="46"/>
      <c r="BF132" s="269">
        <f t="shared" ref="BF132:BF188" si="24">BA132</f>
        <v>13</v>
      </c>
    </row>
    <row r="133" spans="3:58" s="269" customFormat="1" ht="18" hidden="1" customHeight="1">
      <c r="C133" s="321"/>
      <c r="D133" s="321"/>
      <c r="E133" s="321"/>
      <c r="F133" s="321"/>
      <c r="G133" s="321"/>
      <c r="H133" s="321"/>
      <c r="I133" s="34" t="str">
        <f t="shared" si="19"/>
        <v/>
      </c>
      <c r="J133" s="38">
        <f t="shared" si="22"/>
        <v>18</v>
      </c>
      <c r="AX133" s="27"/>
      <c r="BA133" s="269">
        <f t="shared" si="23"/>
        <v>13</v>
      </c>
      <c r="BC133" s="41" t="s">
        <v>136</v>
      </c>
      <c r="BD133" s="46"/>
      <c r="BF133" s="269">
        <f t="shared" si="24"/>
        <v>13</v>
      </c>
    </row>
    <row r="134" spans="3:58" s="269" customFormat="1" ht="18" hidden="1" customHeight="1">
      <c r="C134" s="321"/>
      <c r="D134" s="321"/>
      <c r="E134" s="321"/>
      <c r="F134" s="321"/>
      <c r="G134" s="321"/>
      <c r="H134" s="321"/>
      <c r="I134" s="34" t="str">
        <f t="shared" si="19"/>
        <v/>
      </c>
      <c r="J134" s="38">
        <f t="shared" si="22"/>
        <v>18</v>
      </c>
      <c r="AX134" s="27"/>
      <c r="BA134" s="269">
        <f t="shared" si="23"/>
        <v>13</v>
      </c>
      <c r="BC134" s="41" t="s">
        <v>136</v>
      </c>
      <c r="BD134" s="46"/>
      <c r="BF134" s="269">
        <f t="shared" si="24"/>
        <v>13</v>
      </c>
    </row>
    <row r="135" spans="3:58" s="269" customFormat="1" ht="18" hidden="1" customHeight="1">
      <c r="C135" s="321"/>
      <c r="D135" s="321"/>
      <c r="E135" s="321"/>
      <c r="F135" s="321"/>
      <c r="G135" s="321"/>
      <c r="H135" s="321"/>
      <c r="I135" s="34" t="str">
        <f t="shared" si="19"/>
        <v/>
      </c>
      <c r="J135" s="38">
        <f t="shared" si="22"/>
        <v>18</v>
      </c>
      <c r="AX135" s="27"/>
      <c r="BA135" s="269">
        <f t="shared" si="23"/>
        <v>13</v>
      </c>
      <c r="BC135" s="41" t="s">
        <v>136</v>
      </c>
      <c r="BD135" s="46"/>
      <c r="BF135" s="269">
        <f t="shared" si="24"/>
        <v>13</v>
      </c>
    </row>
    <row r="136" spans="3:58" s="269" customFormat="1" ht="18" hidden="1" customHeight="1">
      <c r="C136" s="321"/>
      <c r="D136" s="321"/>
      <c r="E136" s="321"/>
      <c r="F136" s="321"/>
      <c r="G136" s="321"/>
      <c r="H136" s="321"/>
      <c r="I136" s="34" t="str">
        <f t="shared" si="19"/>
        <v/>
      </c>
      <c r="J136" s="38">
        <f t="shared" si="22"/>
        <v>18</v>
      </c>
      <c r="AX136" s="27"/>
      <c r="BA136" s="269">
        <f t="shared" si="23"/>
        <v>13</v>
      </c>
      <c r="BC136" s="41" t="s">
        <v>136</v>
      </c>
      <c r="BD136" s="46"/>
      <c r="BF136" s="269">
        <f t="shared" si="24"/>
        <v>13</v>
      </c>
    </row>
    <row r="137" spans="3:58" s="269" customFormat="1" ht="18" hidden="1" customHeight="1">
      <c r="C137" s="321"/>
      <c r="D137" s="321"/>
      <c r="E137" s="321"/>
      <c r="F137" s="321"/>
      <c r="G137" s="321"/>
      <c r="H137" s="321"/>
      <c r="I137" s="34" t="str">
        <f t="shared" si="19"/>
        <v/>
      </c>
      <c r="J137" s="38">
        <f t="shared" si="22"/>
        <v>18</v>
      </c>
      <c r="AX137" s="27"/>
      <c r="BA137" s="269">
        <f t="shared" si="23"/>
        <v>13</v>
      </c>
      <c r="BC137" s="41" t="s">
        <v>136</v>
      </c>
      <c r="BD137" s="46"/>
      <c r="BF137" s="269">
        <f t="shared" si="24"/>
        <v>13</v>
      </c>
    </row>
    <row r="138" spans="3:58" s="269" customFormat="1" ht="18" hidden="1" customHeight="1">
      <c r="C138" s="321"/>
      <c r="D138" s="321"/>
      <c r="E138" s="321"/>
      <c r="F138" s="321"/>
      <c r="G138" s="321"/>
      <c r="H138" s="321"/>
      <c r="I138" s="34" t="str">
        <f t="shared" si="19"/>
        <v/>
      </c>
      <c r="J138" s="38">
        <f t="shared" si="22"/>
        <v>18</v>
      </c>
      <c r="AX138" s="27"/>
      <c r="BA138" s="269">
        <f t="shared" si="23"/>
        <v>13</v>
      </c>
      <c r="BC138" s="41" t="s">
        <v>136</v>
      </c>
      <c r="BD138" s="46"/>
      <c r="BF138" s="269">
        <f t="shared" si="24"/>
        <v>13</v>
      </c>
    </row>
    <row r="139" spans="3:58" s="269" customFormat="1" ht="18" hidden="1" customHeight="1">
      <c r="C139" s="321"/>
      <c r="D139" s="321"/>
      <c r="E139" s="321"/>
      <c r="F139" s="321"/>
      <c r="G139" s="321"/>
      <c r="H139" s="321"/>
      <c r="I139" s="34" t="str">
        <f t="shared" si="19"/>
        <v/>
      </c>
      <c r="J139" s="38">
        <f t="shared" si="22"/>
        <v>18</v>
      </c>
      <c r="AX139" s="27"/>
      <c r="BA139" s="269">
        <f t="shared" si="23"/>
        <v>13</v>
      </c>
      <c r="BC139" s="41" t="s">
        <v>136</v>
      </c>
      <c r="BD139" s="46"/>
      <c r="BF139" s="269">
        <f t="shared" si="24"/>
        <v>13</v>
      </c>
    </row>
    <row r="140" spans="3:58" s="269" customFormat="1" ht="18" hidden="1" customHeight="1">
      <c r="C140" s="321"/>
      <c r="D140" s="321"/>
      <c r="E140" s="321"/>
      <c r="F140" s="321"/>
      <c r="G140" s="321"/>
      <c r="H140" s="321"/>
      <c r="I140" s="34" t="str">
        <f t="shared" si="19"/>
        <v/>
      </c>
      <c r="J140" s="38">
        <f t="shared" si="22"/>
        <v>18</v>
      </c>
      <c r="AX140" s="27"/>
      <c r="BA140" s="269">
        <f t="shared" si="23"/>
        <v>13</v>
      </c>
      <c r="BC140" s="41" t="s">
        <v>136</v>
      </c>
      <c r="BD140" s="46"/>
      <c r="BF140" s="269">
        <f t="shared" si="24"/>
        <v>13</v>
      </c>
    </row>
    <row r="141" spans="3:58" s="269" customFormat="1" ht="18" hidden="1" customHeight="1">
      <c r="C141" s="321"/>
      <c r="D141" s="321"/>
      <c r="E141" s="321"/>
      <c r="F141" s="321"/>
      <c r="G141" s="321"/>
      <c r="H141" s="321"/>
      <c r="I141" s="34" t="str">
        <f t="shared" si="19"/>
        <v/>
      </c>
      <c r="J141" s="38">
        <f t="shared" si="22"/>
        <v>18</v>
      </c>
      <c r="AX141" s="27"/>
      <c r="BA141" s="269">
        <f t="shared" si="23"/>
        <v>13</v>
      </c>
      <c r="BC141" s="41" t="s">
        <v>136</v>
      </c>
      <c r="BD141" s="46"/>
      <c r="BF141" s="269">
        <f t="shared" si="24"/>
        <v>13</v>
      </c>
    </row>
    <row r="142" spans="3:58" s="269" customFormat="1" ht="18" hidden="1" customHeight="1">
      <c r="C142" s="321"/>
      <c r="D142" s="321"/>
      <c r="E142" s="321"/>
      <c r="F142" s="321"/>
      <c r="G142" s="321"/>
      <c r="H142" s="321"/>
      <c r="I142" s="34" t="str">
        <f t="shared" si="19"/>
        <v/>
      </c>
      <c r="J142" s="38">
        <f t="shared" si="22"/>
        <v>18</v>
      </c>
      <c r="AX142" s="27"/>
      <c r="BA142" s="269">
        <f t="shared" si="23"/>
        <v>13</v>
      </c>
      <c r="BC142" s="41" t="s">
        <v>136</v>
      </c>
      <c r="BD142" s="46"/>
      <c r="BF142" s="269">
        <f t="shared" si="24"/>
        <v>13</v>
      </c>
    </row>
    <row r="143" spans="3:58" s="269" customFormat="1" ht="18" hidden="1" customHeight="1">
      <c r="C143" s="321"/>
      <c r="D143" s="321"/>
      <c r="E143" s="321"/>
      <c r="F143" s="321"/>
      <c r="G143" s="321"/>
      <c r="H143" s="321"/>
      <c r="I143" s="34" t="str">
        <f t="shared" si="19"/>
        <v/>
      </c>
      <c r="J143" s="38">
        <f t="shared" si="22"/>
        <v>18</v>
      </c>
      <c r="AX143" s="27"/>
      <c r="BA143" s="269">
        <f t="shared" si="23"/>
        <v>13</v>
      </c>
      <c r="BC143" s="41" t="s">
        <v>136</v>
      </c>
      <c r="BD143" s="46"/>
      <c r="BF143" s="269">
        <f t="shared" si="24"/>
        <v>13</v>
      </c>
    </row>
    <row r="144" spans="3:58" s="269" customFormat="1" ht="18" hidden="1" customHeight="1">
      <c r="C144" s="321"/>
      <c r="D144" s="321"/>
      <c r="E144" s="321"/>
      <c r="F144" s="321"/>
      <c r="G144" s="321"/>
      <c r="H144" s="321"/>
      <c r="I144" s="34" t="str">
        <f t="shared" si="19"/>
        <v/>
      </c>
      <c r="J144" s="38">
        <f t="shared" si="22"/>
        <v>18</v>
      </c>
      <c r="AX144" s="27"/>
      <c r="BA144" s="269">
        <f t="shared" si="23"/>
        <v>13</v>
      </c>
      <c r="BC144" s="41" t="s">
        <v>136</v>
      </c>
      <c r="BD144" s="46"/>
      <c r="BF144" s="269">
        <f t="shared" si="24"/>
        <v>13</v>
      </c>
    </row>
    <row r="145" spans="3:58" s="269" customFormat="1" ht="18" hidden="1" customHeight="1">
      <c r="C145" s="321"/>
      <c r="D145" s="321"/>
      <c r="E145" s="321"/>
      <c r="F145" s="321"/>
      <c r="G145" s="321"/>
      <c r="H145" s="321"/>
      <c r="I145" s="34" t="str">
        <f t="shared" si="19"/>
        <v/>
      </c>
      <c r="J145" s="38">
        <f t="shared" si="22"/>
        <v>18</v>
      </c>
      <c r="AX145" s="27"/>
      <c r="BA145" s="269">
        <f t="shared" si="23"/>
        <v>13</v>
      </c>
      <c r="BC145" s="41" t="s">
        <v>136</v>
      </c>
      <c r="BD145" s="46"/>
      <c r="BF145" s="269">
        <f t="shared" si="24"/>
        <v>13</v>
      </c>
    </row>
    <row r="146" spans="3:58" s="269" customFormat="1" ht="18" hidden="1" customHeight="1">
      <c r="C146" s="321"/>
      <c r="D146" s="321"/>
      <c r="E146" s="321"/>
      <c r="F146" s="321"/>
      <c r="G146" s="321"/>
      <c r="H146" s="321"/>
      <c r="I146" s="34" t="str">
        <f t="shared" ref="I146:I188" si="25">IF(BB146="انقطع ( ت )","",IF(BB146="انقطع ( ت )","",IF(AS146="","",J146*2)))</f>
        <v/>
      </c>
      <c r="J146" s="38">
        <f t="shared" si="22"/>
        <v>18</v>
      </c>
      <c r="AX146" s="27"/>
      <c r="BA146" s="269">
        <f t="shared" si="23"/>
        <v>13</v>
      </c>
      <c r="BC146" s="41" t="s">
        <v>136</v>
      </c>
      <c r="BD146" s="46"/>
      <c r="BF146" s="269">
        <f t="shared" si="24"/>
        <v>13</v>
      </c>
    </row>
    <row r="147" spans="3:58" s="269" customFormat="1" ht="18" hidden="1" customHeight="1">
      <c r="C147" s="321"/>
      <c r="D147" s="321"/>
      <c r="E147" s="321"/>
      <c r="F147" s="321"/>
      <c r="G147" s="321"/>
      <c r="H147" s="321"/>
      <c r="I147" s="34" t="str">
        <f t="shared" si="25"/>
        <v/>
      </c>
      <c r="J147" s="38">
        <f t="shared" si="22"/>
        <v>18</v>
      </c>
      <c r="AX147" s="27"/>
      <c r="BA147" s="269">
        <f t="shared" si="23"/>
        <v>13</v>
      </c>
      <c r="BC147" s="41" t="s">
        <v>136</v>
      </c>
      <c r="BD147" s="46"/>
      <c r="BF147" s="269">
        <f t="shared" si="24"/>
        <v>13</v>
      </c>
    </row>
    <row r="148" spans="3:58" s="269" customFormat="1" ht="18" hidden="1" customHeight="1">
      <c r="C148" s="321"/>
      <c r="D148" s="321"/>
      <c r="E148" s="321"/>
      <c r="F148" s="321"/>
      <c r="G148" s="321"/>
      <c r="H148" s="321"/>
      <c r="I148" s="34" t="str">
        <f t="shared" si="25"/>
        <v/>
      </c>
      <c r="J148" s="38">
        <f t="shared" si="22"/>
        <v>18</v>
      </c>
      <c r="AX148" s="27"/>
      <c r="BA148" s="269">
        <f t="shared" si="23"/>
        <v>13</v>
      </c>
      <c r="BC148" s="41" t="s">
        <v>136</v>
      </c>
      <c r="BD148" s="46"/>
      <c r="BF148" s="269">
        <f t="shared" si="24"/>
        <v>13</v>
      </c>
    </row>
    <row r="149" spans="3:58" s="269" customFormat="1" ht="18" hidden="1" customHeight="1">
      <c r="C149" s="321"/>
      <c r="D149" s="321"/>
      <c r="E149" s="321"/>
      <c r="F149" s="321"/>
      <c r="G149" s="321"/>
      <c r="H149" s="321"/>
      <c r="I149" s="34" t="str">
        <f t="shared" si="25"/>
        <v/>
      </c>
      <c r="J149" s="38">
        <f t="shared" si="22"/>
        <v>18</v>
      </c>
      <c r="AX149" s="27"/>
      <c r="BA149" s="269">
        <f t="shared" si="23"/>
        <v>13</v>
      </c>
      <c r="BC149" s="41" t="s">
        <v>136</v>
      </c>
      <c r="BD149" s="46"/>
      <c r="BF149" s="269">
        <f t="shared" si="24"/>
        <v>13</v>
      </c>
    </row>
    <row r="150" spans="3:58" s="269" customFormat="1" ht="18" hidden="1" customHeight="1">
      <c r="C150" s="321"/>
      <c r="D150" s="321"/>
      <c r="E150" s="321"/>
      <c r="F150" s="321"/>
      <c r="G150" s="321"/>
      <c r="H150" s="321"/>
      <c r="I150" s="34" t="str">
        <f t="shared" si="25"/>
        <v/>
      </c>
      <c r="J150" s="38">
        <f t="shared" si="22"/>
        <v>18</v>
      </c>
      <c r="AX150" s="27"/>
      <c r="BA150" s="269">
        <f t="shared" si="23"/>
        <v>13</v>
      </c>
      <c r="BC150" s="41" t="s">
        <v>136</v>
      </c>
      <c r="BD150" s="46"/>
      <c r="BF150" s="269">
        <f t="shared" si="24"/>
        <v>13</v>
      </c>
    </row>
    <row r="151" spans="3:58" s="269" customFormat="1" ht="18" hidden="1" customHeight="1">
      <c r="C151" s="321"/>
      <c r="D151" s="321"/>
      <c r="E151" s="321"/>
      <c r="F151" s="321"/>
      <c r="G151" s="321"/>
      <c r="H151" s="321"/>
      <c r="I151" s="34" t="str">
        <f t="shared" si="25"/>
        <v/>
      </c>
      <c r="J151" s="38">
        <f t="shared" si="22"/>
        <v>18</v>
      </c>
      <c r="AX151" s="27"/>
      <c r="BA151" s="269">
        <f t="shared" si="23"/>
        <v>13</v>
      </c>
      <c r="BC151" s="41" t="s">
        <v>136</v>
      </c>
      <c r="BD151" s="46"/>
      <c r="BF151" s="269">
        <f t="shared" si="24"/>
        <v>13</v>
      </c>
    </row>
    <row r="152" spans="3:58" s="269" customFormat="1" ht="18" hidden="1" customHeight="1">
      <c r="C152" s="321"/>
      <c r="D152" s="321"/>
      <c r="E152" s="321"/>
      <c r="F152" s="321"/>
      <c r="G152" s="321"/>
      <c r="H152" s="321"/>
      <c r="I152" s="34" t="str">
        <f t="shared" si="25"/>
        <v/>
      </c>
      <c r="J152" s="38">
        <f t="shared" si="22"/>
        <v>18</v>
      </c>
      <c r="AX152" s="27"/>
      <c r="BA152" s="269">
        <f t="shared" si="23"/>
        <v>13</v>
      </c>
      <c r="BC152" s="41" t="s">
        <v>136</v>
      </c>
      <c r="BD152" s="46"/>
      <c r="BF152" s="269">
        <f t="shared" si="24"/>
        <v>13</v>
      </c>
    </row>
    <row r="153" spans="3:58" s="269" customFormat="1" ht="18" hidden="1" customHeight="1">
      <c r="C153" s="321"/>
      <c r="D153" s="321"/>
      <c r="E153" s="321"/>
      <c r="F153" s="321"/>
      <c r="G153" s="321"/>
      <c r="H153" s="321"/>
      <c r="I153" s="34" t="str">
        <f t="shared" si="25"/>
        <v/>
      </c>
      <c r="J153" s="38">
        <f t="shared" si="22"/>
        <v>18</v>
      </c>
      <c r="AX153" s="27"/>
      <c r="BA153" s="269">
        <f t="shared" si="23"/>
        <v>13</v>
      </c>
      <c r="BC153" s="41" t="s">
        <v>136</v>
      </c>
      <c r="BD153" s="46"/>
      <c r="BF153" s="269">
        <f t="shared" si="24"/>
        <v>13</v>
      </c>
    </row>
    <row r="154" spans="3:58" s="269" customFormat="1" ht="18" hidden="1" customHeight="1">
      <c r="C154" s="321"/>
      <c r="D154" s="321"/>
      <c r="E154" s="321"/>
      <c r="F154" s="321"/>
      <c r="G154" s="321"/>
      <c r="H154" s="321"/>
      <c r="I154" s="34" t="str">
        <f t="shared" si="25"/>
        <v/>
      </c>
      <c r="J154" s="38">
        <f t="shared" si="22"/>
        <v>18</v>
      </c>
      <c r="AX154" s="27"/>
      <c r="BA154" s="269">
        <f t="shared" si="23"/>
        <v>13</v>
      </c>
      <c r="BC154" s="41" t="s">
        <v>136</v>
      </c>
      <c r="BD154" s="46"/>
      <c r="BF154" s="269">
        <f t="shared" si="24"/>
        <v>13</v>
      </c>
    </row>
    <row r="155" spans="3:58" s="269" customFormat="1" ht="18" hidden="1" customHeight="1">
      <c r="C155" s="321"/>
      <c r="D155" s="321"/>
      <c r="E155" s="321"/>
      <c r="F155" s="321"/>
      <c r="G155" s="321"/>
      <c r="H155" s="321"/>
      <c r="I155" s="34" t="str">
        <f t="shared" si="25"/>
        <v/>
      </c>
      <c r="J155" s="38">
        <f t="shared" si="22"/>
        <v>18</v>
      </c>
      <c r="AX155" s="27"/>
      <c r="BA155" s="269">
        <f t="shared" si="23"/>
        <v>13</v>
      </c>
      <c r="BC155" s="41" t="s">
        <v>136</v>
      </c>
      <c r="BD155" s="46"/>
      <c r="BF155" s="269">
        <f t="shared" si="24"/>
        <v>13</v>
      </c>
    </row>
    <row r="156" spans="3:58" s="269" customFormat="1" ht="18" hidden="1" customHeight="1">
      <c r="C156" s="321"/>
      <c r="D156" s="321"/>
      <c r="E156" s="321"/>
      <c r="F156" s="321"/>
      <c r="G156" s="321"/>
      <c r="H156" s="321"/>
      <c r="I156" s="34" t="str">
        <f t="shared" si="25"/>
        <v/>
      </c>
      <c r="J156" s="38">
        <f t="shared" si="22"/>
        <v>18</v>
      </c>
      <c r="AX156" s="27"/>
      <c r="BA156" s="269">
        <f t="shared" si="23"/>
        <v>13</v>
      </c>
      <c r="BC156" s="41" t="s">
        <v>136</v>
      </c>
      <c r="BD156" s="46"/>
      <c r="BF156" s="269">
        <f t="shared" si="24"/>
        <v>13</v>
      </c>
    </row>
    <row r="157" spans="3:58" s="269" customFormat="1" ht="18" hidden="1" customHeight="1">
      <c r="C157" s="321"/>
      <c r="D157" s="321"/>
      <c r="E157" s="321"/>
      <c r="F157" s="321"/>
      <c r="G157" s="321"/>
      <c r="H157" s="321"/>
      <c r="I157" s="34" t="str">
        <f t="shared" si="25"/>
        <v/>
      </c>
      <c r="J157" s="38">
        <f t="shared" si="22"/>
        <v>18</v>
      </c>
      <c r="AX157" s="27"/>
      <c r="BA157" s="269">
        <f t="shared" si="23"/>
        <v>13</v>
      </c>
      <c r="BC157" s="41" t="s">
        <v>136</v>
      </c>
      <c r="BD157" s="46"/>
      <c r="BF157" s="269">
        <f t="shared" si="24"/>
        <v>13</v>
      </c>
    </row>
    <row r="158" spans="3:58" s="269" customFormat="1" ht="18" hidden="1" customHeight="1">
      <c r="C158" s="321"/>
      <c r="D158" s="321"/>
      <c r="E158" s="321"/>
      <c r="F158" s="321"/>
      <c r="G158" s="321"/>
      <c r="H158" s="321"/>
      <c r="I158" s="34" t="str">
        <f t="shared" si="25"/>
        <v/>
      </c>
      <c r="J158" s="38">
        <f t="shared" si="22"/>
        <v>18</v>
      </c>
      <c r="AX158" s="27"/>
      <c r="BA158" s="269">
        <f t="shared" si="23"/>
        <v>13</v>
      </c>
      <c r="BC158" s="41" t="s">
        <v>136</v>
      </c>
      <c r="BD158" s="46"/>
      <c r="BF158" s="269">
        <f t="shared" si="24"/>
        <v>13</v>
      </c>
    </row>
    <row r="159" spans="3:58" s="269" customFormat="1" ht="18" hidden="1" customHeight="1">
      <c r="C159" s="321"/>
      <c r="D159" s="321"/>
      <c r="E159" s="321"/>
      <c r="F159" s="321"/>
      <c r="G159" s="321"/>
      <c r="H159" s="321"/>
      <c r="I159" s="34" t="str">
        <f t="shared" si="25"/>
        <v/>
      </c>
      <c r="J159" s="38">
        <f t="shared" si="22"/>
        <v>18</v>
      </c>
      <c r="AX159" s="27"/>
      <c r="BA159" s="269">
        <f t="shared" si="23"/>
        <v>13</v>
      </c>
      <c r="BC159" s="41" t="s">
        <v>136</v>
      </c>
      <c r="BD159" s="46"/>
      <c r="BF159" s="269">
        <f t="shared" si="24"/>
        <v>13</v>
      </c>
    </row>
    <row r="160" spans="3:58" s="269" customFormat="1" ht="18" hidden="1" customHeight="1">
      <c r="C160" s="321"/>
      <c r="D160" s="321"/>
      <c r="E160" s="321"/>
      <c r="F160" s="321"/>
      <c r="G160" s="321"/>
      <c r="H160" s="321"/>
      <c r="I160" s="34" t="str">
        <f t="shared" si="25"/>
        <v/>
      </c>
      <c r="J160" s="38">
        <f t="shared" si="22"/>
        <v>18</v>
      </c>
      <c r="AX160" s="27"/>
      <c r="BA160" s="269">
        <f t="shared" si="23"/>
        <v>13</v>
      </c>
      <c r="BC160" s="41" t="s">
        <v>136</v>
      </c>
      <c r="BD160" s="46"/>
      <c r="BF160" s="269">
        <f t="shared" si="24"/>
        <v>13</v>
      </c>
    </row>
    <row r="161" spans="3:58" s="269" customFormat="1" ht="18" hidden="1" customHeight="1">
      <c r="C161" s="321"/>
      <c r="D161" s="321"/>
      <c r="E161" s="321"/>
      <c r="F161" s="321"/>
      <c r="G161" s="321"/>
      <c r="H161" s="321"/>
      <c r="I161" s="34" t="str">
        <f t="shared" si="25"/>
        <v/>
      </c>
      <c r="J161" s="38">
        <f t="shared" si="22"/>
        <v>18</v>
      </c>
      <c r="AX161" s="27"/>
      <c r="BA161" s="269">
        <f t="shared" si="23"/>
        <v>13</v>
      </c>
      <c r="BC161" s="41" t="s">
        <v>136</v>
      </c>
      <c r="BD161" s="46"/>
      <c r="BF161" s="269">
        <f t="shared" si="24"/>
        <v>13</v>
      </c>
    </row>
    <row r="162" spans="3:58" s="269" customFormat="1" ht="18" hidden="1" customHeight="1">
      <c r="C162" s="321"/>
      <c r="D162" s="321"/>
      <c r="E162" s="321"/>
      <c r="F162" s="321"/>
      <c r="G162" s="321"/>
      <c r="H162" s="321"/>
      <c r="I162" s="34" t="str">
        <f t="shared" si="25"/>
        <v/>
      </c>
      <c r="J162" s="38">
        <f t="shared" si="22"/>
        <v>18</v>
      </c>
      <c r="AX162" s="27"/>
      <c r="BA162" s="269">
        <f t="shared" si="23"/>
        <v>13</v>
      </c>
      <c r="BC162" s="41" t="s">
        <v>136</v>
      </c>
      <c r="BD162" s="46"/>
      <c r="BF162" s="269">
        <f t="shared" si="24"/>
        <v>13</v>
      </c>
    </row>
    <row r="163" spans="3:58" s="269" customFormat="1" ht="18" hidden="1" customHeight="1">
      <c r="C163" s="321"/>
      <c r="D163" s="321"/>
      <c r="E163" s="321"/>
      <c r="F163" s="321"/>
      <c r="G163" s="321"/>
      <c r="H163" s="321"/>
      <c r="I163" s="34" t="str">
        <f t="shared" si="25"/>
        <v/>
      </c>
      <c r="J163" s="38">
        <f t="shared" si="22"/>
        <v>18</v>
      </c>
      <c r="AX163" s="27"/>
      <c r="BA163" s="269">
        <f t="shared" si="23"/>
        <v>13</v>
      </c>
      <c r="BC163" s="41" t="s">
        <v>136</v>
      </c>
      <c r="BD163" s="46"/>
      <c r="BF163" s="269">
        <f t="shared" si="24"/>
        <v>13</v>
      </c>
    </row>
    <row r="164" spans="3:58" s="269" customFormat="1" ht="18" hidden="1" customHeight="1">
      <c r="C164" s="321"/>
      <c r="D164" s="321"/>
      <c r="E164" s="321"/>
      <c r="F164" s="321"/>
      <c r="G164" s="321"/>
      <c r="H164" s="321"/>
      <c r="I164" s="34" t="str">
        <f t="shared" si="25"/>
        <v/>
      </c>
      <c r="J164" s="38">
        <f t="shared" si="22"/>
        <v>18</v>
      </c>
      <c r="AX164" s="27"/>
      <c r="BA164" s="269">
        <f t="shared" si="23"/>
        <v>13</v>
      </c>
      <c r="BC164" s="41" t="s">
        <v>136</v>
      </c>
      <c r="BD164" s="46"/>
      <c r="BF164" s="269">
        <f t="shared" si="24"/>
        <v>13</v>
      </c>
    </row>
    <row r="165" spans="3:58" s="269" customFormat="1" ht="18" hidden="1" customHeight="1">
      <c r="C165" s="321"/>
      <c r="D165" s="321"/>
      <c r="E165" s="321"/>
      <c r="F165" s="321"/>
      <c r="G165" s="321"/>
      <c r="H165" s="321"/>
      <c r="I165" s="34" t="str">
        <f t="shared" si="25"/>
        <v/>
      </c>
      <c r="J165" s="38">
        <f t="shared" si="22"/>
        <v>18</v>
      </c>
      <c r="AX165" s="27"/>
      <c r="BA165" s="269">
        <f t="shared" si="23"/>
        <v>13</v>
      </c>
      <c r="BC165" s="41" t="s">
        <v>136</v>
      </c>
      <c r="BD165" s="46"/>
      <c r="BF165" s="269">
        <f t="shared" si="24"/>
        <v>13</v>
      </c>
    </row>
    <row r="166" spans="3:58" s="269" customFormat="1" ht="18" hidden="1" customHeight="1">
      <c r="C166" s="321"/>
      <c r="D166" s="321"/>
      <c r="E166" s="321"/>
      <c r="F166" s="321"/>
      <c r="G166" s="321"/>
      <c r="H166" s="321"/>
      <c r="I166" s="34" t="str">
        <f t="shared" si="25"/>
        <v/>
      </c>
      <c r="J166" s="38">
        <f t="shared" si="22"/>
        <v>18</v>
      </c>
      <c r="AX166" s="27"/>
      <c r="BA166" s="269">
        <f t="shared" si="23"/>
        <v>13</v>
      </c>
      <c r="BC166" s="41" t="s">
        <v>136</v>
      </c>
      <c r="BD166" s="46"/>
      <c r="BF166" s="269">
        <f t="shared" si="24"/>
        <v>13</v>
      </c>
    </row>
    <row r="167" spans="3:58" s="269" customFormat="1" ht="18" hidden="1" customHeight="1">
      <c r="C167" s="321"/>
      <c r="D167" s="321"/>
      <c r="E167" s="321"/>
      <c r="F167" s="321"/>
      <c r="G167" s="321"/>
      <c r="H167" s="321"/>
      <c r="I167" s="34" t="str">
        <f t="shared" si="25"/>
        <v/>
      </c>
      <c r="J167" s="38">
        <f t="shared" si="22"/>
        <v>18</v>
      </c>
      <c r="AX167" s="27"/>
      <c r="BA167" s="269">
        <f t="shared" si="23"/>
        <v>13</v>
      </c>
      <c r="BC167" s="41" t="s">
        <v>136</v>
      </c>
      <c r="BD167" s="46"/>
      <c r="BF167" s="269">
        <f t="shared" si="24"/>
        <v>13</v>
      </c>
    </row>
    <row r="168" spans="3:58" s="269" customFormat="1" ht="18" hidden="1" customHeight="1">
      <c r="C168" s="321"/>
      <c r="D168" s="321"/>
      <c r="E168" s="321"/>
      <c r="F168" s="321"/>
      <c r="G168" s="321"/>
      <c r="H168" s="321"/>
      <c r="I168" s="34" t="str">
        <f t="shared" si="25"/>
        <v/>
      </c>
      <c r="J168" s="38">
        <f t="shared" si="22"/>
        <v>18</v>
      </c>
      <c r="AX168" s="27"/>
      <c r="BA168" s="269">
        <f t="shared" si="23"/>
        <v>13</v>
      </c>
      <c r="BC168" s="41" t="s">
        <v>136</v>
      </c>
      <c r="BD168" s="46"/>
      <c r="BF168" s="269">
        <f t="shared" si="24"/>
        <v>13</v>
      </c>
    </row>
    <row r="169" spans="3:58" s="269" customFormat="1" ht="18" hidden="1" customHeight="1">
      <c r="C169" s="321"/>
      <c r="D169" s="321"/>
      <c r="E169" s="321"/>
      <c r="F169" s="321"/>
      <c r="G169" s="321"/>
      <c r="H169" s="321"/>
      <c r="I169" s="34" t="str">
        <f t="shared" si="25"/>
        <v/>
      </c>
      <c r="J169" s="38">
        <f t="shared" si="22"/>
        <v>18</v>
      </c>
      <c r="AX169" s="27"/>
      <c r="BA169" s="269">
        <f t="shared" si="23"/>
        <v>13</v>
      </c>
      <c r="BC169" s="41" t="s">
        <v>136</v>
      </c>
      <c r="BD169" s="46"/>
      <c r="BF169" s="269">
        <f t="shared" si="24"/>
        <v>13</v>
      </c>
    </row>
    <row r="170" spans="3:58" s="269" customFormat="1" ht="18" hidden="1" customHeight="1">
      <c r="C170" s="321"/>
      <c r="D170" s="321"/>
      <c r="E170" s="321"/>
      <c r="F170" s="321"/>
      <c r="G170" s="321"/>
      <c r="H170" s="321"/>
      <c r="I170" s="34" t="str">
        <f t="shared" si="25"/>
        <v/>
      </c>
      <c r="J170" s="38">
        <f t="shared" si="22"/>
        <v>18</v>
      </c>
      <c r="AX170" s="27"/>
      <c r="BA170" s="269">
        <f t="shared" si="23"/>
        <v>13</v>
      </c>
      <c r="BC170" s="41" t="s">
        <v>136</v>
      </c>
      <c r="BD170" s="46"/>
      <c r="BF170" s="269">
        <f t="shared" si="24"/>
        <v>13</v>
      </c>
    </row>
    <row r="171" spans="3:58" s="269" customFormat="1" ht="18" hidden="1" customHeight="1">
      <c r="C171" s="321"/>
      <c r="D171" s="321"/>
      <c r="E171" s="321"/>
      <c r="F171" s="321"/>
      <c r="G171" s="321"/>
      <c r="H171" s="321"/>
      <c r="I171" s="34" t="str">
        <f t="shared" si="25"/>
        <v/>
      </c>
      <c r="J171" s="38">
        <f t="shared" si="22"/>
        <v>18</v>
      </c>
      <c r="AX171" s="27"/>
      <c r="BA171" s="269">
        <f t="shared" si="23"/>
        <v>13</v>
      </c>
      <c r="BC171" s="41" t="s">
        <v>136</v>
      </c>
      <c r="BD171" s="46"/>
      <c r="BF171" s="269">
        <f t="shared" si="24"/>
        <v>13</v>
      </c>
    </row>
    <row r="172" spans="3:58" s="269" customFormat="1" ht="18" hidden="1" customHeight="1">
      <c r="C172" s="321"/>
      <c r="D172" s="321"/>
      <c r="E172" s="321"/>
      <c r="F172" s="321"/>
      <c r="G172" s="321"/>
      <c r="H172" s="321"/>
      <c r="I172" s="34" t="str">
        <f t="shared" si="25"/>
        <v/>
      </c>
      <c r="J172" s="38">
        <f t="shared" si="22"/>
        <v>18</v>
      </c>
      <c r="AX172" s="27"/>
      <c r="BA172" s="269">
        <f t="shared" si="23"/>
        <v>13</v>
      </c>
      <c r="BC172" s="41" t="s">
        <v>136</v>
      </c>
      <c r="BD172" s="46"/>
      <c r="BF172" s="269">
        <f t="shared" si="24"/>
        <v>13</v>
      </c>
    </row>
    <row r="173" spans="3:58" s="269" customFormat="1" ht="18" hidden="1" customHeight="1">
      <c r="C173" s="321"/>
      <c r="D173" s="321"/>
      <c r="E173" s="321"/>
      <c r="F173" s="321"/>
      <c r="G173" s="321"/>
      <c r="H173" s="321"/>
      <c r="I173" s="34" t="str">
        <f t="shared" si="25"/>
        <v/>
      </c>
      <c r="J173" s="38">
        <f t="shared" si="22"/>
        <v>18</v>
      </c>
      <c r="AX173" s="27"/>
      <c r="BA173" s="269">
        <f t="shared" si="23"/>
        <v>13</v>
      </c>
      <c r="BC173" s="41" t="s">
        <v>136</v>
      </c>
      <c r="BD173" s="46"/>
      <c r="BF173" s="269">
        <f t="shared" si="24"/>
        <v>13</v>
      </c>
    </row>
    <row r="174" spans="3:58" s="269" customFormat="1" ht="18" hidden="1" customHeight="1">
      <c r="C174" s="321"/>
      <c r="D174" s="321"/>
      <c r="E174" s="321"/>
      <c r="F174" s="321"/>
      <c r="G174" s="321"/>
      <c r="H174" s="321"/>
      <c r="I174" s="34" t="str">
        <f t="shared" si="25"/>
        <v/>
      </c>
      <c r="J174" s="38">
        <f t="shared" si="22"/>
        <v>18</v>
      </c>
      <c r="AX174" s="27"/>
      <c r="BA174" s="269">
        <f t="shared" si="23"/>
        <v>13</v>
      </c>
      <c r="BC174" s="41" t="s">
        <v>136</v>
      </c>
      <c r="BD174" s="46"/>
      <c r="BF174" s="269">
        <f t="shared" si="24"/>
        <v>13</v>
      </c>
    </row>
    <row r="175" spans="3:58" s="269" customFormat="1" ht="18" hidden="1" customHeight="1">
      <c r="C175" s="321"/>
      <c r="D175" s="321"/>
      <c r="E175" s="321"/>
      <c r="F175" s="321"/>
      <c r="G175" s="321"/>
      <c r="H175" s="321"/>
      <c r="I175" s="34" t="str">
        <f t="shared" si="25"/>
        <v/>
      </c>
      <c r="J175" s="38">
        <f t="shared" si="22"/>
        <v>18</v>
      </c>
      <c r="AX175" s="27"/>
      <c r="BA175" s="269">
        <f t="shared" si="23"/>
        <v>13</v>
      </c>
      <c r="BC175" s="41" t="s">
        <v>136</v>
      </c>
      <c r="BD175" s="46"/>
      <c r="BF175" s="269">
        <f t="shared" si="24"/>
        <v>13</v>
      </c>
    </row>
    <row r="176" spans="3:58" s="269" customFormat="1" ht="18" hidden="1" customHeight="1">
      <c r="C176" s="321"/>
      <c r="D176" s="321"/>
      <c r="E176" s="321"/>
      <c r="F176" s="321"/>
      <c r="G176" s="321"/>
      <c r="H176" s="321"/>
      <c r="I176" s="34" t="str">
        <f t="shared" si="25"/>
        <v/>
      </c>
      <c r="J176" s="38">
        <f t="shared" si="22"/>
        <v>18</v>
      </c>
      <c r="AX176" s="27"/>
      <c r="BA176" s="269">
        <f t="shared" si="23"/>
        <v>13</v>
      </c>
      <c r="BC176" s="41" t="s">
        <v>136</v>
      </c>
      <c r="BD176" s="46"/>
      <c r="BF176" s="269">
        <f t="shared" si="24"/>
        <v>13</v>
      </c>
    </row>
    <row r="177" spans="3:58" s="269" customFormat="1" ht="18" hidden="1" customHeight="1">
      <c r="C177" s="321"/>
      <c r="D177" s="321"/>
      <c r="E177" s="321"/>
      <c r="F177" s="321"/>
      <c r="G177" s="321"/>
      <c r="H177" s="321"/>
      <c r="I177" s="34" t="str">
        <f t="shared" si="25"/>
        <v/>
      </c>
      <c r="J177" s="38">
        <f t="shared" si="22"/>
        <v>18</v>
      </c>
      <c r="AX177" s="27"/>
      <c r="BA177" s="269">
        <f t="shared" si="23"/>
        <v>13</v>
      </c>
      <c r="BC177" s="41" t="s">
        <v>136</v>
      </c>
      <c r="BD177" s="46"/>
      <c r="BF177" s="269">
        <f t="shared" si="24"/>
        <v>13</v>
      </c>
    </row>
    <row r="178" spans="3:58" s="269" customFormat="1" ht="18" hidden="1" customHeight="1">
      <c r="C178" s="321"/>
      <c r="D178" s="321"/>
      <c r="E178" s="321"/>
      <c r="F178" s="321"/>
      <c r="G178" s="321"/>
      <c r="H178" s="321"/>
      <c r="I178" s="34" t="str">
        <f t="shared" si="25"/>
        <v/>
      </c>
      <c r="J178" s="38">
        <f t="shared" si="22"/>
        <v>18</v>
      </c>
      <c r="AX178" s="27"/>
      <c r="BA178" s="269">
        <f t="shared" si="23"/>
        <v>13</v>
      </c>
      <c r="BC178" s="41" t="s">
        <v>136</v>
      </c>
      <c r="BD178" s="46"/>
      <c r="BF178" s="269">
        <f t="shared" si="24"/>
        <v>13</v>
      </c>
    </row>
    <row r="179" spans="3:58" s="269" customFormat="1" ht="18" hidden="1" customHeight="1">
      <c r="C179" s="321"/>
      <c r="D179" s="321"/>
      <c r="E179" s="321"/>
      <c r="F179" s="321"/>
      <c r="G179" s="321"/>
      <c r="H179" s="321"/>
      <c r="I179" s="34" t="str">
        <f t="shared" si="25"/>
        <v/>
      </c>
      <c r="J179" s="38">
        <f t="shared" si="22"/>
        <v>18</v>
      </c>
      <c r="AX179" s="27"/>
      <c r="BA179" s="269">
        <f t="shared" si="23"/>
        <v>13</v>
      </c>
      <c r="BC179" s="41" t="s">
        <v>136</v>
      </c>
      <c r="BD179" s="46"/>
      <c r="BF179" s="269">
        <f t="shared" si="24"/>
        <v>13</v>
      </c>
    </row>
    <row r="180" spans="3:58" s="269" customFormat="1" ht="18" hidden="1" customHeight="1">
      <c r="C180" s="321"/>
      <c r="D180" s="321"/>
      <c r="E180" s="321"/>
      <c r="F180" s="321"/>
      <c r="G180" s="321"/>
      <c r="H180" s="321"/>
      <c r="I180" s="34" t="str">
        <f t="shared" si="25"/>
        <v/>
      </c>
      <c r="J180" s="38">
        <f t="shared" si="22"/>
        <v>18</v>
      </c>
      <c r="AX180" s="27"/>
      <c r="BA180" s="269">
        <f t="shared" si="23"/>
        <v>13</v>
      </c>
      <c r="BC180" s="41" t="s">
        <v>136</v>
      </c>
      <c r="BD180" s="46"/>
      <c r="BF180" s="269">
        <f t="shared" si="24"/>
        <v>13</v>
      </c>
    </row>
    <row r="181" spans="3:58" s="269" customFormat="1" ht="18" hidden="1" customHeight="1">
      <c r="C181" s="321"/>
      <c r="D181" s="321"/>
      <c r="E181" s="321"/>
      <c r="F181" s="321"/>
      <c r="G181" s="321"/>
      <c r="H181" s="321"/>
      <c r="I181" s="34" t="str">
        <f t="shared" si="25"/>
        <v/>
      </c>
      <c r="J181" s="38">
        <f t="shared" si="22"/>
        <v>18</v>
      </c>
      <c r="AX181" s="27"/>
      <c r="BA181" s="269">
        <f t="shared" si="23"/>
        <v>13</v>
      </c>
      <c r="BC181" s="41" t="s">
        <v>136</v>
      </c>
      <c r="BD181" s="46"/>
      <c r="BF181" s="269">
        <f t="shared" si="24"/>
        <v>13</v>
      </c>
    </row>
    <row r="182" spans="3:58" s="269" customFormat="1" ht="18" hidden="1" customHeight="1">
      <c r="C182" s="321"/>
      <c r="D182" s="321"/>
      <c r="E182" s="321"/>
      <c r="F182" s="321"/>
      <c r="G182" s="321"/>
      <c r="H182" s="321"/>
      <c r="I182" s="34" t="str">
        <f t="shared" si="25"/>
        <v/>
      </c>
      <c r="J182" s="38">
        <f t="shared" si="22"/>
        <v>18</v>
      </c>
      <c r="AX182" s="27"/>
      <c r="BA182" s="269">
        <f t="shared" si="23"/>
        <v>13</v>
      </c>
      <c r="BC182" s="41" t="s">
        <v>136</v>
      </c>
      <c r="BD182" s="46"/>
      <c r="BF182" s="269">
        <f t="shared" si="24"/>
        <v>13</v>
      </c>
    </row>
    <row r="183" spans="3:58" s="269" customFormat="1" ht="18" hidden="1" customHeight="1">
      <c r="C183" s="321"/>
      <c r="D183" s="321"/>
      <c r="E183" s="321"/>
      <c r="F183" s="321"/>
      <c r="G183" s="321"/>
      <c r="H183" s="321"/>
      <c r="I183" s="34" t="str">
        <f t="shared" si="25"/>
        <v/>
      </c>
      <c r="J183" s="38">
        <f t="shared" si="22"/>
        <v>18</v>
      </c>
      <c r="AX183" s="27"/>
      <c r="BA183" s="269">
        <f t="shared" si="23"/>
        <v>13</v>
      </c>
      <c r="BC183" s="41" t="s">
        <v>136</v>
      </c>
      <c r="BD183" s="46"/>
      <c r="BF183" s="269">
        <f t="shared" si="24"/>
        <v>13</v>
      </c>
    </row>
    <row r="184" spans="3:58" s="269" customFormat="1" ht="18" hidden="1" customHeight="1">
      <c r="C184" s="321"/>
      <c r="D184" s="321"/>
      <c r="E184" s="321"/>
      <c r="F184" s="321"/>
      <c r="G184" s="321"/>
      <c r="H184" s="321"/>
      <c r="I184" s="34" t="str">
        <f t="shared" si="25"/>
        <v/>
      </c>
      <c r="J184" s="38">
        <f t="shared" si="22"/>
        <v>18</v>
      </c>
      <c r="AX184" s="27"/>
      <c r="BA184" s="269">
        <f t="shared" si="23"/>
        <v>13</v>
      </c>
      <c r="BC184" s="41" t="s">
        <v>136</v>
      </c>
      <c r="BD184" s="46"/>
      <c r="BF184" s="269">
        <f t="shared" si="24"/>
        <v>13</v>
      </c>
    </row>
    <row r="185" spans="3:58" s="269" customFormat="1" ht="18" hidden="1" customHeight="1">
      <c r="C185" s="321"/>
      <c r="D185" s="321"/>
      <c r="E185" s="321"/>
      <c r="F185" s="321"/>
      <c r="G185" s="321"/>
      <c r="H185" s="321"/>
      <c r="I185" s="34" t="str">
        <f t="shared" si="25"/>
        <v/>
      </c>
      <c r="J185" s="38">
        <f t="shared" si="22"/>
        <v>18</v>
      </c>
      <c r="AX185" s="27"/>
      <c r="BA185" s="269">
        <f t="shared" si="23"/>
        <v>13</v>
      </c>
      <c r="BC185" s="41" t="s">
        <v>136</v>
      </c>
      <c r="BD185" s="46"/>
      <c r="BF185" s="269">
        <f t="shared" si="24"/>
        <v>13</v>
      </c>
    </row>
    <row r="186" spans="3:58" s="269" customFormat="1" ht="18" hidden="1" customHeight="1">
      <c r="C186" s="321"/>
      <c r="D186" s="321"/>
      <c r="E186" s="321"/>
      <c r="F186" s="321"/>
      <c r="G186" s="321"/>
      <c r="H186" s="321"/>
      <c r="I186" s="34" t="str">
        <f t="shared" si="25"/>
        <v/>
      </c>
      <c r="J186" s="38">
        <f>J185</f>
        <v>18</v>
      </c>
      <c r="AX186" s="27"/>
      <c r="BA186" s="269">
        <f t="shared" si="23"/>
        <v>13</v>
      </c>
      <c r="BC186" s="41" t="s">
        <v>136</v>
      </c>
      <c r="BD186" s="46"/>
      <c r="BF186" s="269">
        <f t="shared" si="24"/>
        <v>13</v>
      </c>
    </row>
    <row r="187" spans="3:58" s="269" customFormat="1" ht="18" hidden="1" customHeight="1">
      <c r="C187" s="321"/>
      <c r="D187" s="321"/>
      <c r="E187" s="321"/>
      <c r="F187" s="321"/>
      <c r="G187" s="321"/>
      <c r="H187" s="321"/>
      <c r="I187" s="34" t="str">
        <f t="shared" si="25"/>
        <v/>
      </c>
      <c r="J187" s="38">
        <f>J186</f>
        <v>18</v>
      </c>
      <c r="AX187" s="27"/>
      <c r="BA187" s="269">
        <f>BA186</f>
        <v>13</v>
      </c>
      <c r="BC187" s="41" t="s">
        <v>136</v>
      </c>
      <c r="BD187" s="46"/>
      <c r="BF187" s="269">
        <f t="shared" si="24"/>
        <v>13</v>
      </c>
    </row>
    <row r="188" spans="3:58" s="269" customFormat="1" ht="18" hidden="1" customHeight="1">
      <c r="C188" s="321"/>
      <c r="D188" s="321"/>
      <c r="E188" s="321"/>
      <c r="F188" s="321"/>
      <c r="G188" s="321"/>
      <c r="H188" s="321"/>
      <c r="I188" s="34" t="str">
        <f t="shared" si="25"/>
        <v/>
      </c>
      <c r="J188" s="38">
        <f>J187</f>
        <v>18</v>
      </c>
      <c r="AX188" s="27"/>
      <c r="BA188" s="269">
        <f>BA187</f>
        <v>13</v>
      </c>
      <c r="BC188" s="41" t="s">
        <v>136</v>
      </c>
      <c r="BD188" s="46"/>
      <c r="BF188" s="269">
        <f t="shared" si="24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4474" priority="794">
      <formula>$AP$5="س"</formula>
    </cfRule>
    <cfRule type="expression" dxfId="4473" priority="795">
      <formula>$AP$5="ج"</formula>
    </cfRule>
    <cfRule type="expression" dxfId="4472" priority="796">
      <formula>$AP$4="س"</formula>
    </cfRule>
    <cfRule type="expression" dxfId="4471" priority="797">
      <formula>$AP$5="ج"</formula>
    </cfRule>
    <cfRule type="expression" dxfId="4470" priority="798">
      <formula>$AP$4="ع"</formula>
    </cfRule>
    <cfRule type="expression" dxfId="4469" priority="799">
      <formula>$AP$4="ع"</formula>
    </cfRule>
  </conditionalFormatting>
  <conditionalFormatting sqref="AO7:AO46">
    <cfRule type="expression" dxfId="4468" priority="791">
      <formula>$AO$5="س"</formula>
    </cfRule>
    <cfRule type="expression" dxfId="4467" priority="792">
      <formula>$AO$5="ج"</formula>
    </cfRule>
    <cfRule type="expression" dxfId="4466" priority="793">
      <formula>$AO$4="ع"</formula>
    </cfRule>
  </conditionalFormatting>
  <conditionalFormatting sqref="AN7:AN46">
    <cfRule type="expression" dxfId="4465" priority="788">
      <formula>$AN$5="س"</formula>
    </cfRule>
    <cfRule type="expression" dxfId="4464" priority="789">
      <formula>$AN$5="ج"</formula>
    </cfRule>
    <cfRule type="expression" dxfId="4463" priority="790">
      <formula>$AN$4="ع"</formula>
    </cfRule>
  </conditionalFormatting>
  <conditionalFormatting sqref="AM7:AM46">
    <cfRule type="expression" dxfId="4462" priority="785">
      <formula>$AM$5="س"</formula>
    </cfRule>
    <cfRule type="expression" dxfId="4461" priority="786">
      <formula>$AM$5="ج"</formula>
    </cfRule>
    <cfRule type="expression" dxfId="4460" priority="787">
      <formula>$AM$4="ع"</formula>
    </cfRule>
  </conditionalFormatting>
  <conditionalFormatting sqref="AL7:AL46">
    <cfRule type="expression" dxfId="4459" priority="782">
      <formula>$AL$5="س"</formula>
    </cfRule>
    <cfRule type="expression" dxfId="4458" priority="783">
      <formula>$AL$5="ج"</formula>
    </cfRule>
    <cfRule type="expression" dxfId="4457" priority="784">
      <formula>$AL$4="ع"</formula>
    </cfRule>
  </conditionalFormatting>
  <conditionalFormatting sqref="AK7:AK46">
    <cfRule type="expression" dxfId="4456" priority="779">
      <formula>$AK$5="س"</formula>
    </cfRule>
    <cfRule type="expression" dxfId="4455" priority="780">
      <formula>$AK$5="ج"</formula>
    </cfRule>
    <cfRule type="expression" dxfId="4454" priority="781">
      <formula>$AK$4="ع"</formula>
    </cfRule>
  </conditionalFormatting>
  <conditionalFormatting sqref="AJ7:AJ46">
    <cfRule type="expression" dxfId="4453" priority="776">
      <formula>$AJ$5="س"</formula>
    </cfRule>
    <cfRule type="expression" dxfId="4452" priority="777">
      <formula>$AJ$5="ج"</formula>
    </cfRule>
    <cfRule type="expression" dxfId="4451" priority="778">
      <formula>$AJ$4="ع"</formula>
    </cfRule>
  </conditionalFormatting>
  <conditionalFormatting sqref="AI7:AI46">
    <cfRule type="expression" dxfId="4450" priority="772">
      <formula>$AI$5="ج"</formula>
    </cfRule>
    <cfRule type="expression" dxfId="4449" priority="773">
      <formula>$AI$5="س"</formula>
    </cfRule>
    <cfRule type="expression" dxfId="4448" priority="774">
      <formula>$AI$5="ع"</formula>
    </cfRule>
    <cfRule type="expression" dxfId="4447" priority="775">
      <formula>$AI$4="ع"</formula>
    </cfRule>
  </conditionalFormatting>
  <conditionalFormatting sqref="AH7:AH46">
    <cfRule type="expression" dxfId="4446" priority="769">
      <formula>$AH$5="س"</formula>
    </cfRule>
    <cfRule type="expression" dxfId="4445" priority="770">
      <formula>$AH$5="ج"</formula>
    </cfRule>
    <cfRule type="expression" dxfId="4444" priority="771">
      <formula>$AH$4="ع"</formula>
    </cfRule>
  </conditionalFormatting>
  <conditionalFormatting sqref="AG7:AG46">
    <cfRule type="expression" dxfId="4443" priority="766">
      <formula>$AG$5="س"</formula>
    </cfRule>
    <cfRule type="expression" dxfId="4442" priority="767">
      <formula>$AG$5="ج"</formula>
    </cfRule>
    <cfRule type="expression" dxfId="4441" priority="768">
      <formula>$AG$4="ع"</formula>
    </cfRule>
  </conditionalFormatting>
  <conditionalFormatting sqref="AF7:AF46">
    <cfRule type="expression" dxfId="4440" priority="763">
      <formula>$AF$5="س"</formula>
    </cfRule>
    <cfRule type="expression" dxfId="4439" priority="764">
      <formula>$AF$5="ج"</formula>
    </cfRule>
    <cfRule type="expression" dxfId="4438" priority="765">
      <formula>$AF$4="ع"</formula>
    </cfRule>
  </conditionalFormatting>
  <conditionalFormatting sqref="AE7:AE46">
    <cfRule type="expression" dxfId="4437" priority="760">
      <formula>$AE$5="س"</formula>
    </cfRule>
    <cfRule type="expression" dxfId="4436" priority="761">
      <formula>$AE$5="ج"</formula>
    </cfRule>
    <cfRule type="expression" dxfId="4435" priority="762">
      <formula>$AE$4="ع"</formula>
    </cfRule>
  </conditionalFormatting>
  <conditionalFormatting sqref="AD7:AD46">
    <cfRule type="expression" dxfId="4434" priority="757">
      <formula>$AD$5="س"</formula>
    </cfRule>
    <cfRule type="expression" dxfId="4433" priority="758">
      <formula>$AD$5="ج"</formula>
    </cfRule>
    <cfRule type="expression" dxfId="4432" priority="759">
      <formula>$AD$4="ع"</formula>
    </cfRule>
  </conditionalFormatting>
  <conditionalFormatting sqref="AC7:AC46">
    <cfRule type="expression" dxfId="4431" priority="754">
      <formula>$AC$5="س"</formula>
    </cfRule>
    <cfRule type="expression" dxfId="4430" priority="755">
      <formula>$AC$5="ج"</formula>
    </cfRule>
    <cfRule type="expression" dxfId="4429" priority="756">
      <formula>$AC$4="ع"</formula>
    </cfRule>
  </conditionalFormatting>
  <conditionalFormatting sqref="AB7:AB46">
    <cfRule type="expression" dxfId="4428" priority="751">
      <formula>$AB$5="س"</formula>
    </cfRule>
    <cfRule type="expression" dxfId="4427" priority="752">
      <formula>$AB$5="ج"</formula>
    </cfRule>
    <cfRule type="expression" dxfId="4426" priority="753">
      <formula>$AB$4="ع"</formula>
    </cfRule>
  </conditionalFormatting>
  <conditionalFormatting sqref="AA7:AA46">
    <cfRule type="expression" dxfId="4425" priority="748">
      <formula>$AA$5="س"</formula>
    </cfRule>
    <cfRule type="expression" dxfId="4424" priority="749">
      <formula>$AA$5="ج"</formula>
    </cfRule>
    <cfRule type="expression" dxfId="4423" priority="750">
      <formula>$AA$4="ع"</formula>
    </cfRule>
  </conditionalFormatting>
  <conditionalFormatting sqref="Z7:Z46">
    <cfRule type="expression" dxfId="4422" priority="745">
      <formula>$Z$5="س"</formula>
    </cfRule>
    <cfRule type="expression" dxfId="4421" priority="746">
      <formula>$Z$5="ج"</formula>
    </cfRule>
    <cfRule type="expression" dxfId="4420" priority="747">
      <formula>$Z$4="ع"</formula>
    </cfRule>
  </conditionalFormatting>
  <conditionalFormatting sqref="Y7:Y46">
    <cfRule type="expression" dxfId="4419" priority="742">
      <formula>$Y$5="س"</formula>
    </cfRule>
    <cfRule type="expression" dxfId="4418" priority="743">
      <formula>$Y$5="ج"</formula>
    </cfRule>
    <cfRule type="expression" dxfId="4417" priority="744">
      <formula>$Y$4="ع"</formula>
    </cfRule>
  </conditionalFormatting>
  <conditionalFormatting sqref="X7:X46">
    <cfRule type="expression" dxfId="4416" priority="739">
      <formula>$X$5="س"</formula>
    </cfRule>
    <cfRule type="expression" dxfId="4415" priority="740">
      <formula>$X$5="ج"</formula>
    </cfRule>
    <cfRule type="expression" dxfId="4414" priority="741">
      <formula>$X$4="ع"</formula>
    </cfRule>
  </conditionalFormatting>
  <conditionalFormatting sqref="W7:W46">
    <cfRule type="expression" dxfId="4413" priority="736">
      <formula>$W$5="س"</formula>
    </cfRule>
    <cfRule type="expression" dxfId="4412" priority="737">
      <formula>$W$5="ج"</formula>
    </cfRule>
    <cfRule type="expression" dxfId="4411" priority="738">
      <formula>$W$4="ع"</formula>
    </cfRule>
  </conditionalFormatting>
  <conditionalFormatting sqref="V7:V46">
    <cfRule type="expression" dxfId="4410" priority="733">
      <formula>$V$5="س"</formula>
    </cfRule>
    <cfRule type="expression" dxfId="4409" priority="734">
      <formula>$V$5="ج"</formula>
    </cfRule>
    <cfRule type="expression" dxfId="4408" priority="735">
      <formula>$V$4="ع"</formula>
    </cfRule>
  </conditionalFormatting>
  <conditionalFormatting sqref="U7:U46">
    <cfRule type="expression" dxfId="4407" priority="730">
      <formula>$U$5="س"</formula>
    </cfRule>
    <cfRule type="expression" dxfId="4406" priority="731">
      <formula>$U$5="ج"</formula>
    </cfRule>
    <cfRule type="expression" dxfId="4405" priority="732">
      <formula>$U$4="ع"</formula>
    </cfRule>
  </conditionalFormatting>
  <conditionalFormatting sqref="T7:T46">
    <cfRule type="expression" dxfId="4404" priority="727">
      <formula>$T$5="س"</formula>
    </cfRule>
    <cfRule type="expression" dxfId="4403" priority="728">
      <formula>$T$5="ج"</formula>
    </cfRule>
    <cfRule type="expression" dxfId="4402" priority="729">
      <formula>$T$4="ع"</formula>
    </cfRule>
  </conditionalFormatting>
  <conditionalFormatting sqref="S7:S46">
    <cfRule type="expression" dxfId="4401" priority="724">
      <formula>$S$5="س"</formula>
    </cfRule>
    <cfRule type="expression" dxfId="4400" priority="725">
      <formula>$S$5="ج"</formula>
    </cfRule>
    <cfRule type="expression" dxfId="4399" priority="726">
      <formula>$S$4="ع"</formula>
    </cfRule>
  </conditionalFormatting>
  <conditionalFormatting sqref="R7:R46">
    <cfRule type="expression" dxfId="4398" priority="721">
      <formula>$R$5="س"</formula>
    </cfRule>
    <cfRule type="expression" dxfId="4397" priority="722">
      <formula>$R$5="ج"</formula>
    </cfRule>
    <cfRule type="expression" dxfId="4396" priority="723">
      <formula>$R$4="ع"</formula>
    </cfRule>
  </conditionalFormatting>
  <conditionalFormatting sqref="Q7:Q46">
    <cfRule type="expression" dxfId="4395" priority="718">
      <formula>$Q$5="س"</formula>
    </cfRule>
    <cfRule type="expression" dxfId="4394" priority="719">
      <formula>$Q$5="ج"</formula>
    </cfRule>
    <cfRule type="expression" dxfId="4393" priority="720">
      <formula>$Q$4="ع"</formula>
    </cfRule>
  </conditionalFormatting>
  <conditionalFormatting sqref="P7:P46">
    <cfRule type="expression" dxfId="4392" priority="715">
      <formula>$P$5="س"</formula>
    </cfRule>
    <cfRule type="expression" dxfId="4391" priority="716">
      <formula>$P$5="ج"</formula>
    </cfRule>
    <cfRule type="expression" dxfId="4390" priority="717">
      <formula>$P$4="ع"</formula>
    </cfRule>
  </conditionalFormatting>
  <conditionalFormatting sqref="O7:O46">
    <cfRule type="expression" dxfId="4389" priority="712">
      <formula>$O$5="س"</formula>
    </cfRule>
    <cfRule type="expression" dxfId="4388" priority="713">
      <formula>$O$5="ج"</formula>
    </cfRule>
    <cfRule type="expression" dxfId="4387" priority="714">
      <formula>$O$4="ع"</formula>
    </cfRule>
  </conditionalFormatting>
  <conditionalFormatting sqref="N7:N46">
    <cfRule type="expression" dxfId="4386" priority="709">
      <formula>$N$5="س"</formula>
    </cfRule>
    <cfRule type="expression" dxfId="4385" priority="710">
      <formula>$N$5="ج"</formula>
    </cfRule>
    <cfRule type="expression" dxfId="4384" priority="711">
      <formula>$N$4="ع"</formula>
    </cfRule>
  </conditionalFormatting>
  <conditionalFormatting sqref="M7:M46">
    <cfRule type="expression" dxfId="4383" priority="706">
      <formula>$M$5="س"</formula>
    </cfRule>
    <cfRule type="expression" dxfId="4382" priority="707">
      <formula>$M$5="ج"</formula>
    </cfRule>
    <cfRule type="expression" dxfId="4381" priority="708">
      <formula>$M$4="ع"</formula>
    </cfRule>
  </conditionalFormatting>
  <conditionalFormatting sqref="L7:L46">
    <cfRule type="expression" dxfId="4380" priority="703">
      <formula>$L$5="س"</formula>
    </cfRule>
    <cfRule type="expression" dxfId="4379" priority="704">
      <formula>$L$5="ج"</formula>
    </cfRule>
    <cfRule type="expression" dxfId="4378" priority="705">
      <formula>$L$4="ع"</formula>
    </cfRule>
  </conditionalFormatting>
  <conditionalFormatting sqref="A7:AS7 I57:I178 C8:C46 G8:I46">
    <cfRule type="expression" dxfId="4377" priority="702">
      <formula>$AX$7=""</formula>
    </cfRule>
  </conditionalFormatting>
  <conditionalFormatting sqref="C7:AS7 I57:J178 C8:C46 G8:J46">
    <cfRule type="expression" dxfId="4376" priority="701">
      <formula>$AX$7=""</formula>
    </cfRule>
  </conditionalFormatting>
  <conditionalFormatting sqref="C17:AX17">
    <cfRule type="expression" dxfId="4375" priority="699">
      <formula>$BB$17="انقطع ( ت )"</formula>
    </cfRule>
    <cfRule type="expression" dxfId="4374" priority="700">
      <formula>$AX$17=""</formula>
    </cfRule>
  </conditionalFormatting>
  <conditionalFormatting sqref="C18:AX18">
    <cfRule type="expression" dxfId="4373" priority="696">
      <formula>$BB$18="انقطع ( ت )"</formula>
    </cfRule>
    <cfRule type="expression" dxfId="4372" priority="697">
      <formula>$BB$18="انقطع ( ت )"</formula>
    </cfRule>
    <cfRule type="expression" dxfId="4371" priority="698">
      <formula>$AX$18=""</formula>
    </cfRule>
  </conditionalFormatting>
  <conditionalFormatting sqref="A19:AX19">
    <cfRule type="expression" dxfId="4370" priority="695">
      <formula>$AX$19=""</formula>
    </cfRule>
  </conditionalFormatting>
  <conditionalFormatting sqref="A20:AX20">
    <cfRule type="expression" dxfId="4369" priority="694">
      <formula>$AX$20=""</formula>
    </cfRule>
  </conditionalFormatting>
  <conditionalFormatting sqref="C21:AX21">
    <cfRule type="expression" dxfId="4368" priority="693">
      <formula>$AX$21=""</formula>
    </cfRule>
  </conditionalFormatting>
  <conditionalFormatting sqref="C22:AX22">
    <cfRule type="expression" dxfId="4367" priority="691">
      <formula>$BB$22="انقطع ( ت )"</formula>
    </cfRule>
    <cfRule type="expression" dxfId="4366" priority="692">
      <formula>$AX$22=""</formula>
    </cfRule>
  </conditionalFormatting>
  <conditionalFormatting sqref="C23:AX23">
    <cfRule type="expression" dxfId="4365" priority="689">
      <formula>$BB$23="انقطع ( ت )"</formula>
    </cfRule>
    <cfRule type="expression" dxfId="4364" priority="690">
      <formula>$AX$23=""</formula>
    </cfRule>
  </conditionalFormatting>
  <conditionalFormatting sqref="C24:AX24">
    <cfRule type="expression" dxfId="4363" priority="687">
      <formula>$BB$24="انقطع ( ت )"</formula>
    </cfRule>
    <cfRule type="expression" dxfId="4362" priority="688">
      <formula>$AX$24=""</formula>
    </cfRule>
  </conditionalFormatting>
  <conditionalFormatting sqref="A25:AX25">
    <cfRule type="expression" dxfId="4361" priority="686">
      <formula>$AX$25=""</formula>
    </cfRule>
  </conditionalFormatting>
  <conditionalFormatting sqref="C26:AX26">
    <cfRule type="expression" dxfId="4360" priority="684">
      <formula>$BB$26="انقطع ( ت )"</formula>
    </cfRule>
    <cfRule type="expression" dxfId="4359" priority="685">
      <formula>$AX$26=""</formula>
    </cfRule>
  </conditionalFormatting>
  <conditionalFormatting sqref="C27:AX27">
    <cfRule type="expression" dxfId="4358" priority="682">
      <formula>$BB$27="انقطع ( ت )"</formula>
    </cfRule>
    <cfRule type="expression" dxfId="4357" priority="683">
      <formula>$AX$27=""</formula>
    </cfRule>
  </conditionalFormatting>
  <conditionalFormatting sqref="A28:AX28">
    <cfRule type="expression" dxfId="4356" priority="681">
      <formula>$AX$28=""</formula>
    </cfRule>
  </conditionalFormatting>
  <conditionalFormatting sqref="C29:AX29">
    <cfRule type="expression" dxfId="4355" priority="679">
      <formula>$BB$29="انقطع ( ت )"</formula>
    </cfRule>
    <cfRule type="expression" dxfId="4354" priority="680">
      <formula>$AX$29=""</formula>
    </cfRule>
  </conditionalFormatting>
  <conditionalFormatting sqref="C30:AX30">
    <cfRule type="expression" dxfId="4353" priority="678">
      <formula>$AX$30=""</formula>
    </cfRule>
  </conditionalFormatting>
  <conditionalFormatting sqref="A31:AX31">
    <cfRule type="expression" dxfId="4352" priority="677">
      <formula>$AX$31=""</formula>
    </cfRule>
  </conditionalFormatting>
  <conditionalFormatting sqref="C32:AX32">
    <cfRule type="expression" dxfId="4351" priority="675">
      <formula>$BB$32="انقطع ( ت )"</formula>
    </cfRule>
    <cfRule type="expression" dxfId="4350" priority="676">
      <formula>$AX$32=""</formula>
    </cfRule>
  </conditionalFormatting>
  <conditionalFormatting sqref="C33:AX33">
    <cfRule type="expression" dxfId="4349" priority="673">
      <formula>$BB$33="انقطع ( ت )"</formula>
    </cfRule>
    <cfRule type="expression" dxfId="4348" priority="674">
      <formula>$AX$33=""</formula>
    </cfRule>
  </conditionalFormatting>
  <conditionalFormatting sqref="C34:AX34">
    <cfRule type="expression" dxfId="4347" priority="671">
      <formula>$BB$34="انقطع ( ت )"</formula>
    </cfRule>
    <cfRule type="expression" dxfId="4346" priority="672">
      <formula>$AX$34=""</formula>
    </cfRule>
  </conditionalFormatting>
  <conditionalFormatting sqref="C35:AX35">
    <cfRule type="expression" dxfId="4345" priority="669">
      <formula>$BB$35="انقطع ( ت )"</formula>
    </cfRule>
    <cfRule type="expression" dxfId="4344" priority="670">
      <formula>$AX$35=""</formula>
    </cfRule>
  </conditionalFormatting>
  <conditionalFormatting sqref="C36:AX36">
    <cfRule type="expression" dxfId="4343" priority="668">
      <formula>$AX$36=""</formula>
    </cfRule>
  </conditionalFormatting>
  <conditionalFormatting sqref="C37:AX37">
    <cfRule type="expression" dxfId="4342" priority="666">
      <formula>$BB$37="انقطع ( ت )"</formula>
    </cfRule>
    <cfRule type="expression" dxfId="4341" priority="667">
      <formula>$AX$37=""</formula>
    </cfRule>
  </conditionalFormatting>
  <conditionalFormatting sqref="C38:AX38">
    <cfRule type="expression" dxfId="4340" priority="664">
      <formula>$BB$38="انقطع ( ت )"</formula>
    </cfRule>
    <cfRule type="expression" dxfId="4339" priority="665">
      <formula>$AX$38=""</formula>
    </cfRule>
  </conditionalFormatting>
  <conditionalFormatting sqref="C39:AX39">
    <cfRule type="expression" dxfId="4338" priority="662">
      <formula>$BB$39="انقطع ( ت )"</formula>
    </cfRule>
    <cfRule type="expression" dxfId="4337" priority="663">
      <formula>$AX$39=""</formula>
    </cfRule>
  </conditionalFormatting>
  <conditionalFormatting sqref="C40:AX40">
    <cfRule type="expression" dxfId="4336" priority="660">
      <formula>$BB$40="انقطع ( ت )"</formula>
    </cfRule>
    <cfRule type="expression" dxfId="4335" priority="661">
      <formula>$AX$40=""</formula>
    </cfRule>
  </conditionalFormatting>
  <conditionalFormatting sqref="C41:AX41">
    <cfRule type="expression" dxfId="4334" priority="658">
      <formula>$BB$41="انقطع ( ت )"</formula>
    </cfRule>
    <cfRule type="expression" dxfId="4333" priority="659">
      <formula>$AX$41=""</formula>
    </cfRule>
  </conditionalFormatting>
  <conditionalFormatting sqref="C42:AX42">
    <cfRule type="expression" dxfId="4332" priority="656">
      <formula>$BB$42="انقطع ( ت )"</formula>
    </cfRule>
    <cfRule type="expression" dxfId="4331" priority="657">
      <formula>$AX$42=""</formula>
    </cfRule>
  </conditionalFormatting>
  <conditionalFormatting sqref="A43:AX43">
    <cfRule type="expression" dxfId="4330" priority="655">
      <formula>$AX$43=""</formula>
    </cfRule>
  </conditionalFormatting>
  <conditionalFormatting sqref="C44:AX44">
    <cfRule type="expression" dxfId="4329" priority="654">
      <formula>$AX$44=""</formula>
    </cfRule>
  </conditionalFormatting>
  <conditionalFormatting sqref="C45:AX45">
    <cfRule type="expression" dxfId="4328" priority="652">
      <formula>$BB$45="انقطع ( ت )"</formula>
    </cfRule>
    <cfRule type="expression" dxfId="4327" priority="653">
      <formula>$AX$45=""</formula>
    </cfRule>
  </conditionalFormatting>
  <conditionalFormatting sqref="C46:AX46">
    <cfRule type="expression" dxfId="4326" priority="650">
      <formula>$BB$46="انقطع ( ت )"</formula>
    </cfRule>
    <cfRule type="expression" dxfId="4325" priority="651">
      <formula>$AX$46=""</formula>
    </cfRule>
  </conditionalFormatting>
  <conditionalFormatting sqref="C7:AX7 I57:I178 C8:C46 G8:I46">
    <cfRule type="expression" dxfId="4324" priority="648">
      <formula>$BB$7="انقطع ( ت )"</formula>
    </cfRule>
    <cfRule type="expression" dxfId="4323" priority="649">
      <formula>$AX$7=""</formula>
    </cfRule>
  </conditionalFormatting>
  <conditionalFormatting sqref="C8:AX8 J9:J46 J57:J178">
    <cfRule type="expression" dxfId="4322" priority="646">
      <formula>$BB$8="انقطع ( ت )"</formula>
    </cfRule>
    <cfRule type="expression" dxfId="4321" priority="647">
      <formula>$AX$8=""</formula>
    </cfRule>
  </conditionalFormatting>
  <conditionalFormatting sqref="C9:AX9">
    <cfRule type="expression" dxfId="4320" priority="644">
      <formula>$BB$9="انقطع ( ت )"</formula>
    </cfRule>
    <cfRule type="expression" dxfId="4319" priority="645">
      <formula>$AX$9=""</formula>
    </cfRule>
  </conditionalFormatting>
  <conditionalFormatting sqref="C10:AX10">
    <cfRule type="expression" dxfId="4318" priority="643">
      <formula>$AX$10=""</formula>
    </cfRule>
  </conditionalFormatting>
  <conditionalFormatting sqref="C11:AX11">
    <cfRule type="expression" dxfId="4317" priority="641">
      <formula>$BB$11="انقطع ( ت )"</formula>
    </cfRule>
    <cfRule type="expression" dxfId="4316" priority="642">
      <formula>$AX$11=""</formula>
    </cfRule>
  </conditionalFormatting>
  <conditionalFormatting sqref="A12:AX12">
    <cfRule type="expression" dxfId="4315" priority="640">
      <formula>$AX$12=""</formula>
    </cfRule>
  </conditionalFormatting>
  <conditionalFormatting sqref="C13:AX13">
    <cfRule type="expression" dxfId="4314" priority="638">
      <formula>$BB$13="انقطع ( ت )"</formula>
    </cfRule>
    <cfRule type="expression" dxfId="4313" priority="639">
      <formula>$AX$13=""</formula>
    </cfRule>
  </conditionalFormatting>
  <conditionalFormatting sqref="C14:AX14">
    <cfRule type="expression" dxfId="4312" priority="637">
      <formula>$AX$14=""</formula>
    </cfRule>
  </conditionalFormatting>
  <conditionalFormatting sqref="C15:AX15">
    <cfRule type="expression" dxfId="4311" priority="636">
      <formula>$AX$15=""</formula>
    </cfRule>
  </conditionalFormatting>
  <conditionalFormatting sqref="A16:AX16">
    <cfRule type="expression" dxfId="4310" priority="635">
      <formula>$AX$16=""</formula>
    </cfRule>
  </conditionalFormatting>
  <conditionalFormatting sqref="A10:AX10">
    <cfRule type="expression" dxfId="4309" priority="634">
      <formula>$BB$10="انقطع ( ت )"</formula>
    </cfRule>
  </conditionalFormatting>
  <conditionalFormatting sqref="C12:AX12">
    <cfRule type="expression" dxfId="4308" priority="633">
      <formula>$BB$12="انقطع ( ت )"</formula>
    </cfRule>
  </conditionalFormatting>
  <conditionalFormatting sqref="A14:BA14">
    <cfRule type="expression" dxfId="4307" priority="632">
      <formula>$BB$14="انقطع ( ت )"</formula>
    </cfRule>
  </conditionalFormatting>
  <conditionalFormatting sqref="C15:BA15">
    <cfRule type="expression" dxfId="4306" priority="631">
      <formula>$BB$15="انقطع ( ت )"</formula>
    </cfRule>
  </conditionalFormatting>
  <conditionalFormatting sqref="C16:BA16">
    <cfRule type="expression" dxfId="4305" priority="630">
      <formula>$BB$16="انقطع ( ت )"</formula>
    </cfRule>
  </conditionalFormatting>
  <conditionalFormatting sqref="C17:BA17 BC17:BC178">
    <cfRule type="expression" dxfId="4304" priority="629">
      <formula>$BB$17="انقطع ( ت )"</formula>
    </cfRule>
  </conditionalFormatting>
  <conditionalFormatting sqref="C19:AX19">
    <cfRule type="expression" dxfId="4303" priority="627">
      <formula>$BB$19="انقطع ( ت )"</formula>
    </cfRule>
    <cfRule type="expression" dxfId="4302" priority="628">
      <formula>$BB$19="انقطع ( ت )"</formula>
    </cfRule>
  </conditionalFormatting>
  <conditionalFormatting sqref="BC7">
    <cfRule type="expression" dxfId="4301" priority="626">
      <formula>$AX$7=""</formula>
    </cfRule>
  </conditionalFormatting>
  <conditionalFormatting sqref="BC17:BC178">
    <cfRule type="expression" dxfId="4300" priority="625">
      <formula>$AX$17=""</formula>
    </cfRule>
  </conditionalFormatting>
  <conditionalFormatting sqref="BC18">
    <cfRule type="expression" dxfId="4299" priority="624">
      <formula>$AX$18=""</formula>
    </cfRule>
  </conditionalFormatting>
  <conditionalFormatting sqref="BC19">
    <cfRule type="expression" dxfId="4298" priority="623">
      <formula>$AX$19=""</formula>
    </cfRule>
  </conditionalFormatting>
  <conditionalFormatting sqref="BC20">
    <cfRule type="expression" dxfId="4297" priority="622">
      <formula>$AX$20=""</formula>
    </cfRule>
  </conditionalFormatting>
  <conditionalFormatting sqref="BC21">
    <cfRule type="expression" dxfId="4296" priority="621">
      <formula>$AX$21=""</formula>
    </cfRule>
  </conditionalFormatting>
  <conditionalFormatting sqref="BC22">
    <cfRule type="expression" dxfId="4295" priority="620">
      <formula>$BC$22=""</formula>
    </cfRule>
  </conditionalFormatting>
  <conditionalFormatting sqref="BC23">
    <cfRule type="expression" dxfId="4294" priority="619">
      <formula>$AX$23=""</formula>
    </cfRule>
  </conditionalFormatting>
  <conditionalFormatting sqref="C20:AX20">
    <cfRule type="expression" dxfId="4293" priority="618">
      <formula>$BB$20="انقطع ( ت )"</formula>
    </cfRule>
  </conditionalFormatting>
  <conditionalFormatting sqref="A21:AX21">
    <cfRule type="expression" dxfId="4292" priority="617">
      <formula>$BB$21="انقطع ( ت )"</formula>
    </cfRule>
  </conditionalFormatting>
  <conditionalFormatting sqref="C25:AX25">
    <cfRule type="expression" dxfId="4291" priority="616">
      <formula>$BB$25="انقطع ( ت )"</formula>
    </cfRule>
  </conditionalFormatting>
  <conditionalFormatting sqref="C28:AX28">
    <cfRule type="expression" dxfId="4290" priority="614">
      <formula>$BB$28="انقطع ( ت )"</formula>
    </cfRule>
    <cfRule type="expression" dxfId="4289" priority="615">
      <formula>$BB$28="انقطع ( ت )"</formula>
    </cfRule>
  </conditionalFormatting>
  <conditionalFormatting sqref="A30:AX30">
    <cfRule type="expression" dxfId="4288" priority="613">
      <formula>$BB$30="انقطع ( ت )"</formula>
    </cfRule>
  </conditionalFormatting>
  <conditionalFormatting sqref="C31:AX31">
    <cfRule type="expression" dxfId="4287" priority="612">
      <formula>$BB$31="انقطع ( ت )"</formula>
    </cfRule>
  </conditionalFormatting>
  <conditionalFormatting sqref="A36:AX36">
    <cfRule type="expression" dxfId="4286" priority="611">
      <formula>$BB$36="انقطع ( ت )"</formula>
    </cfRule>
  </conditionalFormatting>
  <conditionalFormatting sqref="C43:AX43">
    <cfRule type="expression" dxfId="4285" priority="610">
      <formula>$BB$43="انقطع ( ت )"</formula>
    </cfRule>
  </conditionalFormatting>
  <conditionalFormatting sqref="A44:AX44">
    <cfRule type="expression" dxfId="4284" priority="609">
      <formula>$BB$44="انقطع ( ت )"</formula>
    </cfRule>
  </conditionalFormatting>
  <conditionalFormatting sqref="C7:AX7 G8:G46">
    <cfRule type="expression" dxfId="4283" priority="608">
      <formula>$BC$7="انقطع ( ت )"</formula>
    </cfRule>
  </conditionalFormatting>
  <conditionalFormatting sqref="C8:I8">
    <cfRule type="expression" dxfId="4282" priority="606">
      <formula>$BC$8=""</formula>
    </cfRule>
    <cfRule type="expression" dxfId="4281" priority="607">
      <formula>$BC$8=""</formula>
    </cfRule>
  </conditionalFormatting>
  <conditionalFormatting sqref="C9:I9">
    <cfRule type="expression" dxfId="4280" priority="605">
      <formula>$BC$9=""</formula>
    </cfRule>
  </conditionalFormatting>
  <conditionalFormatting sqref="C10:I10">
    <cfRule type="expression" dxfId="4279" priority="603">
      <formula>$BC$10=""</formula>
    </cfRule>
    <cfRule type="expression" dxfId="4278" priority="604">
      <formula>$BC$10=""</formula>
    </cfRule>
  </conditionalFormatting>
  <conditionalFormatting sqref="C11:I11">
    <cfRule type="expression" dxfId="4277" priority="602">
      <formula>$BC$11=""</formula>
    </cfRule>
  </conditionalFormatting>
  <conditionalFormatting sqref="C12:I12">
    <cfRule type="expression" dxfId="4276" priority="601">
      <formula>$BC$12=""</formula>
    </cfRule>
  </conditionalFormatting>
  <conditionalFormatting sqref="A13:I13">
    <cfRule type="expression" dxfId="4275" priority="600">
      <formula>$BC$13=""</formula>
    </cfRule>
  </conditionalFormatting>
  <conditionalFormatting sqref="A14:I14">
    <cfRule type="expression" dxfId="4274" priority="599">
      <formula>$BC$14=""</formula>
    </cfRule>
  </conditionalFormatting>
  <conditionalFormatting sqref="C15:I15">
    <cfRule type="expression" dxfId="4273" priority="598">
      <formula>$BC$15=""</formula>
    </cfRule>
  </conditionalFormatting>
  <conditionalFormatting sqref="C16:I16">
    <cfRule type="expression" dxfId="4272" priority="597">
      <formula>$BC$16=""</formula>
    </cfRule>
  </conditionalFormatting>
  <conditionalFormatting sqref="C17:I17">
    <cfRule type="expression" dxfId="4271" priority="596">
      <formula>$BC$17=""</formula>
    </cfRule>
  </conditionalFormatting>
  <conditionalFormatting sqref="A18:I18">
    <cfRule type="expression" dxfId="4270" priority="595">
      <formula>$BC$18=""</formula>
    </cfRule>
  </conditionalFormatting>
  <conditionalFormatting sqref="C19:I19">
    <cfRule type="expression" dxfId="4269" priority="594">
      <formula>$BC$19=""</formula>
    </cfRule>
  </conditionalFormatting>
  <conditionalFormatting sqref="C20:I20">
    <cfRule type="expression" dxfId="4268" priority="593">
      <formula>$BC$20=""</formula>
    </cfRule>
  </conditionalFormatting>
  <conditionalFormatting sqref="C21:I21">
    <cfRule type="expression" dxfId="4267" priority="592">
      <formula>$BC$21=""</formula>
    </cfRule>
  </conditionalFormatting>
  <conditionalFormatting sqref="C22:I22">
    <cfRule type="expression" dxfId="4266" priority="591">
      <formula>$BC$22=""</formula>
    </cfRule>
  </conditionalFormatting>
  <conditionalFormatting sqref="A23:I23">
    <cfRule type="expression" dxfId="4265" priority="590">
      <formula>$BC$23=""</formula>
    </cfRule>
  </conditionalFormatting>
  <conditionalFormatting sqref="C24:I24">
    <cfRule type="expression" dxfId="4264" priority="589">
      <formula>$BC$24=""</formula>
    </cfRule>
  </conditionalFormatting>
  <conditionalFormatting sqref="C25:I25">
    <cfRule type="expression" dxfId="4263" priority="588">
      <formula>$BC$25=""</formula>
    </cfRule>
  </conditionalFormatting>
  <conditionalFormatting sqref="C26:I26">
    <cfRule type="expression" dxfId="4262" priority="587">
      <formula>$BC$26=""</formula>
    </cfRule>
  </conditionalFormatting>
  <conditionalFormatting sqref="C27:I27">
    <cfRule type="expression" dxfId="4261" priority="586">
      <formula>$BC$27=""</formula>
    </cfRule>
  </conditionalFormatting>
  <conditionalFormatting sqref="C28:I28">
    <cfRule type="expression" dxfId="4260" priority="585">
      <formula>$BC$28=""</formula>
    </cfRule>
  </conditionalFormatting>
  <conditionalFormatting sqref="C29:I29">
    <cfRule type="expression" dxfId="4259" priority="584">
      <formula>$BC$29=""</formula>
    </cfRule>
  </conditionalFormatting>
  <conditionalFormatting sqref="A30:I30">
    <cfRule type="expression" dxfId="4258" priority="583">
      <formula>$BC$30=""</formula>
    </cfRule>
  </conditionalFormatting>
  <conditionalFormatting sqref="A31:I31">
    <cfRule type="expression" dxfId="4257" priority="582">
      <formula>$BC$31=""</formula>
    </cfRule>
  </conditionalFormatting>
  <conditionalFormatting sqref="C32:I32">
    <cfRule type="expression" dxfId="4256" priority="581">
      <formula>$BC$32=""</formula>
    </cfRule>
  </conditionalFormatting>
  <conditionalFormatting sqref="A33:I33">
    <cfRule type="expression" dxfId="4255" priority="580">
      <formula>$BC$33=""</formula>
    </cfRule>
  </conditionalFormatting>
  <conditionalFormatting sqref="C34:I34">
    <cfRule type="expression" dxfId="4254" priority="579">
      <formula>$BC$34=""</formula>
    </cfRule>
  </conditionalFormatting>
  <conditionalFormatting sqref="C35:I35">
    <cfRule type="expression" dxfId="4253" priority="578">
      <formula>$BC$35=""</formula>
    </cfRule>
  </conditionalFormatting>
  <conditionalFormatting sqref="A36:I36">
    <cfRule type="expression" dxfId="4252" priority="577">
      <formula>$BC$36=""</formula>
    </cfRule>
  </conditionalFormatting>
  <conditionalFormatting sqref="C37:I37">
    <cfRule type="expression" dxfId="4251" priority="576">
      <formula>$BC$37=""</formula>
    </cfRule>
  </conditionalFormatting>
  <conditionalFormatting sqref="A38:I38">
    <cfRule type="expression" dxfId="4250" priority="575">
      <formula>$BC$38=""</formula>
    </cfRule>
  </conditionalFormatting>
  <conditionalFormatting sqref="C39:I39">
    <cfRule type="expression" dxfId="4249" priority="574">
      <formula>$BC$39=""</formula>
    </cfRule>
  </conditionalFormatting>
  <conditionalFormatting sqref="C40:I40">
    <cfRule type="expression" dxfId="4248" priority="573">
      <formula>$BC$40=""</formula>
    </cfRule>
  </conditionalFormatting>
  <conditionalFormatting sqref="C41:I41">
    <cfRule type="expression" dxfId="4247" priority="572">
      <formula>$BC$41=""</formula>
    </cfRule>
  </conditionalFormatting>
  <conditionalFormatting sqref="C42:I42">
    <cfRule type="expression" dxfId="4246" priority="571">
      <formula>$BC$42=""</formula>
    </cfRule>
  </conditionalFormatting>
  <conditionalFormatting sqref="C43:I43">
    <cfRule type="expression" dxfId="4245" priority="570">
      <formula>$BC$43=""</formula>
    </cfRule>
  </conditionalFormatting>
  <conditionalFormatting sqref="C44:I44">
    <cfRule type="expression" dxfId="4244" priority="569">
      <formula>$BC$44=""</formula>
    </cfRule>
  </conditionalFormatting>
  <conditionalFormatting sqref="C45:I45">
    <cfRule type="expression" dxfId="4243" priority="568">
      <formula>$BC$45=""</formula>
    </cfRule>
  </conditionalFormatting>
  <conditionalFormatting sqref="C46:I46">
    <cfRule type="expression" dxfId="4242" priority="567">
      <formula>$BC$46=""</formula>
    </cfRule>
  </conditionalFormatting>
  <conditionalFormatting sqref="AP47:AP56">
    <cfRule type="expression" dxfId="4241" priority="513">
      <formula>$AP$4="ع"</formula>
    </cfRule>
    <cfRule type="expression" dxfId="4240" priority="512">
      <formula>$AP$5="س"</formula>
    </cfRule>
    <cfRule type="expression" dxfId="4239" priority="511">
      <formula>$AP$5="ج"</formula>
    </cfRule>
  </conditionalFormatting>
  <conditionalFormatting sqref="AO47:AO56">
    <cfRule type="expression" dxfId="4238" priority="510">
      <formula>$AO$4="ع"</formula>
    </cfRule>
    <cfRule type="expression" dxfId="4237" priority="509">
      <formula>$AO$5="س"</formula>
    </cfRule>
    <cfRule type="expression" dxfId="4236" priority="508">
      <formula>$AO$5="ج"</formula>
    </cfRule>
  </conditionalFormatting>
  <conditionalFormatting sqref="AN47:AN56">
    <cfRule type="expression" dxfId="4235" priority="507">
      <formula>$AN$4="ع"</formula>
    </cfRule>
    <cfRule type="expression" dxfId="4234" priority="506">
      <formula>$AN$5="س"</formula>
    </cfRule>
    <cfRule type="expression" dxfId="4233" priority="505">
      <formula>$AN$5="ج"</formula>
    </cfRule>
  </conditionalFormatting>
  <conditionalFormatting sqref="AM47:AM56">
    <cfRule type="expression" dxfId="4232" priority="504">
      <formula>$AM$4="ع"</formula>
    </cfRule>
    <cfRule type="expression" dxfId="4231" priority="503">
      <formula>$AM$5="س"</formula>
    </cfRule>
    <cfRule type="expression" dxfId="4230" priority="502">
      <formula>$AM$5="ج"</formula>
    </cfRule>
  </conditionalFormatting>
  <conditionalFormatting sqref="AL47:AL56">
    <cfRule type="expression" dxfId="4229" priority="501">
      <formula>$AL$4="ع"</formula>
    </cfRule>
    <cfRule type="expression" dxfId="4228" priority="500">
      <formula>$AL$5="س"</formula>
    </cfRule>
    <cfRule type="expression" dxfId="4227" priority="499">
      <formula>$AL$5="ج"</formula>
    </cfRule>
  </conditionalFormatting>
  <conditionalFormatting sqref="AK47:AK56">
    <cfRule type="expression" dxfId="4226" priority="498">
      <formula>$AK$4="ع"</formula>
    </cfRule>
    <cfRule type="expression" dxfId="4225" priority="497">
      <formula>$AK$5="س"</formula>
    </cfRule>
    <cfRule type="expression" dxfId="4224" priority="496">
      <formula>$AK$5="ع"</formula>
    </cfRule>
  </conditionalFormatting>
  <conditionalFormatting sqref="AJ47:AJ56">
    <cfRule type="expression" dxfId="4223" priority="495">
      <formula>$AJ$4="ع"</formula>
    </cfRule>
    <cfRule type="expression" dxfId="4222" priority="494">
      <formula>$AJ$5="س"</formula>
    </cfRule>
    <cfRule type="expression" dxfId="4221" priority="493">
      <formula>$AJ$5="ج"</formula>
    </cfRule>
  </conditionalFormatting>
  <conditionalFormatting sqref="AI47:AI56">
    <cfRule type="expression" dxfId="4220" priority="492">
      <formula>$AI$4="ع"</formula>
    </cfRule>
    <cfRule type="expression" dxfId="4219" priority="491">
      <formula>$AI$5="س"</formula>
    </cfRule>
    <cfRule type="expression" dxfId="4218" priority="490">
      <formula>$AI$5="ج"</formula>
    </cfRule>
  </conditionalFormatting>
  <conditionalFormatting sqref="AH47:AH56">
    <cfRule type="expression" dxfId="4217" priority="489">
      <formula>$AH$4="ع"</formula>
    </cfRule>
    <cfRule type="expression" dxfId="4216" priority="488">
      <formula>$AH$5="س"</formula>
    </cfRule>
    <cfRule type="expression" dxfId="4215" priority="487">
      <formula>$AH$5="ج"</formula>
    </cfRule>
  </conditionalFormatting>
  <conditionalFormatting sqref="AG47:AG56">
    <cfRule type="expression" dxfId="4214" priority="486">
      <formula>$AG$4="ع"</formula>
    </cfRule>
    <cfRule type="expression" dxfId="4213" priority="485">
      <formula>$AG$5="س"</formula>
    </cfRule>
    <cfRule type="expression" dxfId="4212" priority="484">
      <formula>$AG$5="ج"</formula>
    </cfRule>
  </conditionalFormatting>
  <conditionalFormatting sqref="AF47:AF56">
    <cfRule type="expression" dxfId="4211" priority="483">
      <formula>$AF$4="ع"</formula>
    </cfRule>
    <cfRule type="expression" dxfId="4210" priority="482">
      <formula>$AF$5="س"</formula>
    </cfRule>
    <cfRule type="expression" dxfId="4209" priority="481">
      <formula>$AF$5="ج"</formula>
    </cfRule>
  </conditionalFormatting>
  <conditionalFormatting sqref="AE47:AE56">
    <cfRule type="expression" dxfId="4208" priority="480">
      <formula>$AE$4="ع"</formula>
    </cfRule>
    <cfRule type="expression" dxfId="4207" priority="479">
      <formula>$AE$5="س"</formula>
    </cfRule>
    <cfRule type="expression" dxfId="4206" priority="478">
      <formula>$AE$5="ج"</formula>
    </cfRule>
  </conditionalFormatting>
  <conditionalFormatting sqref="AD47:AD56">
    <cfRule type="expression" dxfId="4205" priority="477">
      <formula>$AD$4="ع"</formula>
    </cfRule>
    <cfRule type="expression" dxfId="4204" priority="476">
      <formula>$AD$5="س"</formula>
    </cfRule>
    <cfRule type="expression" dxfId="4203" priority="475">
      <formula>$AD$5="ج"</formula>
    </cfRule>
  </conditionalFormatting>
  <conditionalFormatting sqref="AC47:AC56">
    <cfRule type="expression" dxfId="4202" priority="474">
      <formula>$AC$4="ع"</formula>
    </cfRule>
    <cfRule type="expression" dxfId="4201" priority="473">
      <formula>$AC$5="س"</formula>
    </cfRule>
    <cfRule type="expression" dxfId="4200" priority="472">
      <formula>$AC$5="ج"</formula>
    </cfRule>
  </conditionalFormatting>
  <conditionalFormatting sqref="AB47:AB56">
    <cfRule type="expression" dxfId="4199" priority="471">
      <formula>$AB$4="ع"</formula>
    </cfRule>
    <cfRule type="expression" dxfId="4198" priority="470">
      <formula>$AB$5="س"</formula>
    </cfRule>
    <cfRule type="expression" dxfId="4197" priority="469">
      <formula>$AB$5="ج"</formula>
    </cfRule>
  </conditionalFormatting>
  <conditionalFormatting sqref="AA47:AA56">
    <cfRule type="expression" dxfId="4196" priority="468">
      <formula>$AA$4="ع"</formula>
    </cfRule>
    <cfRule type="expression" dxfId="4195" priority="467">
      <formula>$AA$5="س"</formula>
    </cfRule>
    <cfRule type="expression" dxfId="4194" priority="466">
      <formula>$AA$5="ج"</formula>
    </cfRule>
  </conditionalFormatting>
  <conditionalFormatting sqref="Z47:Z56">
    <cfRule type="expression" dxfId="4193" priority="465">
      <formula>$Z$4="ع"</formula>
    </cfRule>
    <cfRule type="expression" dxfId="4192" priority="464">
      <formula>$Z$5="س"</formula>
    </cfRule>
    <cfRule type="expression" dxfId="4191" priority="463">
      <formula>$Z$5="ج"</formula>
    </cfRule>
  </conditionalFormatting>
  <conditionalFormatting sqref="Y47:Y56">
    <cfRule type="expression" dxfId="4190" priority="462">
      <formula>$Y$4="ع"</formula>
    </cfRule>
    <cfRule type="expression" dxfId="4189" priority="461">
      <formula>$Y$5="س"</formula>
    </cfRule>
    <cfRule type="expression" dxfId="4188" priority="460">
      <formula>$Y$5="ج"</formula>
    </cfRule>
  </conditionalFormatting>
  <conditionalFormatting sqref="X47:X56">
    <cfRule type="expression" dxfId="4187" priority="459">
      <formula>$X$4="ع"</formula>
    </cfRule>
    <cfRule type="expression" dxfId="4186" priority="458">
      <formula>$X$5="س"</formula>
    </cfRule>
    <cfRule type="expression" dxfId="4185" priority="457">
      <formula>$X$5="ج"</formula>
    </cfRule>
  </conditionalFormatting>
  <conditionalFormatting sqref="W47:W56">
    <cfRule type="expression" dxfId="4184" priority="456">
      <formula>$W$4="ع"</formula>
    </cfRule>
    <cfRule type="expression" dxfId="4183" priority="455">
      <formula>$W$5="س"</formula>
    </cfRule>
    <cfRule type="expression" dxfId="4182" priority="454">
      <formula>$W$5="ج"</formula>
    </cfRule>
  </conditionalFormatting>
  <conditionalFormatting sqref="V47:V56">
    <cfRule type="expression" dxfId="4181" priority="453">
      <formula>$V$4="ع"</formula>
    </cfRule>
    <cfRule type="expression" dxfId="4180" priority="452">
      <formula>$V$5="س"</formula>
    </cfRule>
    <cfRule type="expression" dxfId="4179" priority="451">
      <formula>$V$5="ج"</formula>
    </cfRule>
  </conditionalFormatting>
  <conditionalFormatting sqref="U47:U56">
    <cfRule type="expression" dxfId="4178" priority="450">
      <formula>$U$5="ع"</formula>
    </cfRule>
    <cfRule type="expression" dxfId="4177" priority="449">
      <formula>$U$5="س"</formula>
    </cfRule>
    <cfRule type="expression" dxfId="4176" priority="448">
      <formula>$U$5="ج"</formula>
    </cfRule>
  </conditionalFormatting>
  <conditionalFormatting sqref="T47:T56">
    <cfRule type="expression" dxfId="4175" priority="447">
      <formula>$T$4="ع"</formula>
    </cfRule>
    <cfRule type="expression" dxfId="4174" priority="446">
      <formula>$T$5="س"</formula>
    </cfRule>
    <cfRule type="expression" dxfId="4173" priority="445">
      <formula>$T$5="ج"</formula>
    </cfRule>
  </conditionalFormatting>
  <conditionalFormatting sqref="S47:S56">
    <cfRule type="expression" dxfId="4172" priority="444">
      <formula>$S$4="ع"</formula>
    </cfRule>
    <cfRule type="expression" dxfId="4171" priority="443">
      <formula>$S$5="ع"</formula>
    </cfRule>
    <cfRule type="expression" dxfId="4170" priority="442">
      <formula>$S$5="س"</formula>
    </cfRule>
    <cfRule type="expression" dxfId="4169" priority="441">
      <formula>$S$5="ج"</formula>
    </cfRule>
  </conditionalFormatting>
  <conditionalFormatting sqref="R47:R56">
    <cfRule type="expression" dxfId="4168" priority="440">
      <formula>$R$4="ع"</formula>
    </cfRule>
    <cfRule type="expression" dxfId="4167" priority="439">
      <formula>$R$5="س"</formula>
    </cfRule>
    <cfRule type="expression" dxfId="4166" priority="438">
      <formula>$R$5="ج"</formula>
    </cfRule>
  </conditionalFormatting>
  <conditionalFormatting sqref="Q47:Q56">
    <cfRule type="expression" dxfId="4165" priority="437">
      <formula>$Q$4="ع"</formula>
    </cfRule>
    <cfRule type="expression" dxfId="4164" priority="436">
      <formula>$Q$5="س"</formula>
    </cfRule>
    <cfRule type="expression" dxfId="4163" priority="435">
      <formula>$Q$5="ج"</formula>
    </cfRule>
  </conditionalFormatting>
  <conditionalFormatting sqref="P47:P56">
    <cfRule type="expression" dxfId="4162" priority="434">
      <formula>$P$4="ع"</formula>
    </cfRule>
    <cfRule type="expression" dxfId="4161" priority="433">
      <formula>$P$5="س"</formula>
    </cfRule>
    <cfRule type="expression" dxfId="4160" priority="432">
      <formula>$P$5="ج"</formula>
    </cfRule>
  </conditionalFormatting>
  <conditionalFormatting sqref="O47:O56">
    <cfRule type="expression" dxfId="4159" priority="431">
      <formula>$O$4="ع"</formula>
    </cfRule>
    <cfRule type="expression" dxfId="4158" priority="430">
      <formula>$O$5="س"</formula>
    </cfRule>
    <cfRule type="expression" dxfId="4157" priority="429">
      <formula>$O$5="ج"</formula>
    </cfRule>
  </conditionalFormatting>
  <conditionalFormatting sqref="N47:N56">
    <cfRule type="expression" dxfId="4156" priority="428">
      <formula>$N$4="ع"</formula>
    </cfRule>
    <cfRule type="expression" dxfId="4155" priority="427">
      <formula>$N$5="س"</formula>
    </cfRule>
    <cfRule type="expression" dxfId="4154" priority="426">
      <formula>$N$5="ج"</formula>
    </cfRule>
  </conditionalFormatting>
  <conditionalFormatting sqref="M47:M56">
    <cfRule type="expression" dxfId="4153" priority="425">
      <formula>$M$4="ع"</formula>
    </cfRule>
    <cfRule type="expression" dxfId="4152" priority="424">
      <formula>$M$5="س"</formula>
    </cfRule>
    <cfRule type="expression" dxfId="4151" priority="423">
      <formula>$M$5="ج"</formula>
    </cfRule>
  </conditionalFormatting>
  <conditionalFormatting sqref="L47:L56">
    <cfRule type="expression" dxfId="4150" priority="422">
      <formula>$L$4="ع"</formula>
    </cfRule>
    <cfRule type="expression" dxfId="4149" priority="421">
      <formula>$L$5="س"</formula>
    </cfRule>
    <cfRule type="expression" dxfId="4148" priority="420">
      <formula>$L$5="ج"</formula>
    </cfRule>
  </conditionalFormatting>
  <conditionalFormatting sqref="U46:U56">
    <cfRule type="expression" dxfId="4147" priority="419">
      <formula>$U$4="ع"</formula>
    </cfRule>
  </conditionalFormatting>
  <conditionalFormatting sqref="AK46:AK56">
    <cfRule type="expression" dxfId="4146" priority="418">
      <formula>$AK$5="ج"</formula>
    </cfRule>
  </conditionalFormatting>
  <conditionalFormatting sqref="C47:AX47">
    <cfRule type="expression" dxfId="4145" priority="417">
      <formula>$BC$47="انقطع ( ت )"</formula>
    </cfRule>
    <cfRule type="expression" dxfId="4144" priority="407">
      <formula>$AX$47=""</formula>
    </cfRule>
  </conditionalFormatting>
  <conditionalFormatting sqref="C48:AY48 BA48:BC48">
    <cfRule type="expression" dxfId="4143" priority="416">
      <formula>$BC$48="انقطع ( ت )"</formula>
    </cfRule>
  </conditionalFormatting>
  <conditionalFormatting sqref="C49:AY49 BA49:BC49">
    <cfRule type="expression" dxfId="4142" priority="415">
      <formula>$BC$49="انقطع ( ت )"</formula>
    </cfRule>
  </conditionalFormatting>
  <conditionalFormatting sqref="C50:AY50 BA50:BC50">
    <cfRule type="expression" dxfId="4141" priority="414">
      <formula>$BC$50="انقطع ( ت )"</formula>
    </cfRule>
  </conditionalFormatting>
  <conditionalFormatting sqref="A51:AY51 BA51:BC51">
    <cfRule type="expression" dxfId="4140" priority="413">
      <formula>$BC$51="انقطع ( ت )"</formula>
    </cfRule>
  </conditionalFormatting>
  <conditionalFormatting sqref="C52:AY52 BA52:BC52">
    <cfRule type="expression" dxfId="4139" priority="412">
      <formula>$BC$52="انقطع ( ت )"</formula>
    </cfRule>
  </conditionalFormatting>
  <conditionalFormatting sqref="A53:AY53 BA53:BC53">
    <cfRule type="expression" dxfId="4138" priority="411">
      <formula>$BC$53="انقطع ( ت )"</formula>
    </cfRule>
  </conditionalFormatting>
  <conditionalFormatting sqref="C54:AY54 BA54:BC54">
    <cfRule type="expression" dxfId="4137" priority="410">
      <formula>$BC$54="انقطع ( ت )"</formula>
    </cfRule>
  </conditionalFormatting>
  <conditionalFormatting sqref="BA55:BC55 J55:AY55">
    <cfRule type="expression" dxfId="4136" priority="409">
      <formula>$BC$55="انقطع ( ت )"</formula>
    </cfRule>
  </conditionalFormatting>
  <conditionalFormatting sqref="C56:AY56 BA56:BC56">
    <cfRule type="expression" dxfId="4135" priority="408">
      <formula>$BC$56="انقطع ( ت )"</formula>
    </cfRule>
  </conditionalFormatting>
  <conditionalFormatting sqref="C48:AX48">
    <cfRule type="expression" dxfId="4134" priority="406">
      <formula>$AX$48=""</formula>
    </cfRule>
  </conditionalFormatting>
  <conditionalFormatting sqref="C49:AX49">
    <cfRule type="expression" dxfId="4133" priority="405">
      <formula>$AX$49=""</formula>
    </cfRule>
  </conditionalFormatting>
  <conditionalFormatting sqref="C50:AX50">
    <cfRule type="expression" dxfId="4132" priority="404">
      <formula>$AX$50=""</formula>
    </cfRule>
  </conditionalFormatting>
  <conditionalFormatting sqref="C51:AX51">
    <cfRule type="expression" dxfId="4131" priority="403">
      <formula>$AX$51=""</formula>
    </cfRule>
  </conditionalFormatting>
  <conditionalFormatting sqref="C52:AX52">
    <cfRule type="expression" dxfId="4130" priority="402">
      <formula>$AX$52=""</formula>
    </cfRule>
  </conditionalFormatting>
  <conditionalFormatting sqref="C53:AX53">
    <cfRule type="expression" dxfId="4129" priority="401">
      <formula>$AX$53=""</formula>
    </cfRule>
  </conditionalFormatting>
  <conditionalFormatting sqref="C54:AX54">
    <cfRule type="expression" dxfId="4128" priority="400">
      <formula>$AX$54=""</formula>
    </cfRule>
  </conditionalFormatting>
  <conditionalFormatting sqref="J55:AX55">
    <cfRule type="expression" dxfId="4127" priority="399">
      <formula>$AX$55=""</formula>
    </cfRule>
  </conditionalFormatting>
  <conditionalFormatting sqref="C56:AX56">
    <cfRule type="expression" dxfId="4126" priority="398">
      <formula>$AX$56=""</formula>
    </cfRule>
  </conditionalFormatting>
  <conditionalFormatting sqref="I57:I188">
    <cfRule type="expression" dxfId="4125" priority="397">
      <formula>$AX$7=""</formula>
    </cfRule>
  </conditionalFormatting>
  <conditionalFormatting sqref="I57:J188">
    <cfRule type="expression" dxfId="4124" priority="396">
      <formula>$AX$7=""</formula>
    </cfRule>
  </conditionalFormatting>
  <conditionalFormatting sqref="I57:I188">
    <cfRule type="expression" dxfId="4123" priority="394">
      <formula>$BB$7="انقطع ( ت )"</formula>
    </cfRule>
    <cfRule type="expression" dxfId="4122" priority="395">
      <formula>$AX$7=""</formula>
    </cfRule>
  </conditionalFormatting>
  <conditionalFormatting sqref="J57:J188">
    <cfRule type="expression" dxfId="4121" priority="392">
      <formula>$BB$8="انقطع ( ت )"</formula>
    </cfRule>
    <cfRule type="expression" dxfId="4120" priority="393">
      <formula>$AX$8=""</formula>
    </cfRule>
  </conditionalFormatting>
  <conditionalFormatting sqref="BC57:BC188">
    <cfRule type="expression" dxfId="4119" priority="391">
      <formula>$BB$17="انقطع ( ت )"</formula>
    </cfRule>
  </conditionalFormatting>
  <conditionalFormatting sqref="BC57:BC188">
    <cfRule type="expression" dxfId="4118" priority="390">
      <formula>$AX$17=""</formula>
    </cfRule>
  </conditionalFormatting>
  <conditionalFormatting sqref="I57:I58">
    <cfRule type="expression" dxfId="4117" priority="389">
      <formula>$AX$7=""</formula>
    </cfRule>
  </conditionalFormatting>
  <conditionalFormatting sqref="I57:J58">
    <cfRule type="expression" dxfId="4116" priority="388">
      <formula>$AX$7=""</formula>
    </cfRule>
  </conditionalFormatting>
  <conditionalFormatting sqref="I57:I58">
    <cfRule type="expression" dxfId="4115" priority="386">
      <formula>$BB$7="انقطع ( ت )"</formula>
    </cfRule>
    <cfRule type="expression" dxfId="4114" priority="387">
      <formula>$AX$7=""</formula>
    </cfRule>
  </conditionalFormatting>
  <conditionalFormatting sqref="J57:J58">
    <cfRule type="expression" dxfId="4113" priority="384">
      <formula>$BB$8="انقطع ( ت )"</formula>
    </cfRule>
    <cfRule type="expression" dxfId="4112" priority="385">
      <formula>$AX$8=""</formula>
    </cfRule>
  </conditionalFormatting>
  <conditionalFormatting sqref="BC57:BC58">
    <cfRule type="expression" dxfId="4111" priority="383">
      <formula>$BB$17="انقطع ( ت )"</formula>
    </cfRule>
  </conditionalFormatting>
  <conditionalFormatting sqref="BC57:BC58">
    <cfRule type="expression" dxfId="4110" priority="382">
      <formula>$AX$17=""</formula>
    </cfRule>
  </conditionalFormatting>
  <conditionalFormatting sqref="I57:I58">
    <cfRule type="expression" dxfId="4109" priority="381">
      <formula>$AX$7=""</formula>
    </cfRule>
  </conditionalFormatting>
  <conditionalFormatting sqref="I57:J58">
    <cfRule type="expression" dxfId="4108" priority="380">
      <formula>$AX$7=""</formula>
    </cfRule>
  </conditionalFormatting>
  <conditionalFormatting sqref="I57:I58">
    <cfRule type="expression" dxfId="4107" priority="378">
      <formula>$BB$7="انقطع ( ت )"</formula>
    </cfRule>
    <cfRule type="expression" dxfId="4106" priority="379">
      <formula>$AX$7=""</formula>
    </cfRule>
  </conditionalFormatting>
  <conditionalFormatting sqref="J57:J58">
    <cfRule type="expression" dxfId="4105" priority="376">
      <formula>$BB$8="انقطع ( ت )"</formula>
    </cfRule>
    <cfRule type="expression" dxfId="4104" priority="377">
      <formula>$AX$8=""</formula>
    </cfRule>
  </conditionalFormatting>
  <conditionalFormatting sqref="BC57:BC58">
    <cfRule type="expression" dxfId="4103" priority="375">
      <formula>$BB$17="انقطع ( ت )"</formula>
    </cfRule>
  </conditionalFormatting>
  <conditionalFormatting sqref="BC57:BC58">
    <cfRule type="expression" dxfId="4102" priority="374">
      <formula>$AX$17=""</formula>
    </cfRule>
  </conditionalFormatting>
  <conditionalFormatting sqref="J55">
    <cfRule type="expression" dxfId="4101" priority="372">
      <formula>$AX$7=""</formula>
    </cfRule>
  </conditionalFormatting>
  <conditionalFormatting sqref="J55">
    <cfRule type="expression" dxfId="4100" priority="368">
      <formula>$BB$8="انقطع ( ت )"</formula>
    </cfRule>
    <cfRule type="expression" dxfId="4099" priority="369">
      <formula>$AX$8=""</formula>
    </cfRule>
  </conditionalFormatting>
  <conditionalFormatting sqref="BC55">
    <cfRule type="expression" dxfId="4098" priority="367">
      <formula>$BB$17="انقطع ( ت )"</formula>
    </cfRule>
  </conditionalFormatting>
  <conditionalFormatting sqref="BC55">
    <cfRule type="expression" dxfId="4097" priority="366">
      <formula>$AX$17=""</formula>
    </cfRule>
  </conditionalFormatting>
  <conditionalFormatting sqref="J55">
    <cfRule type="expression" dxfId="4096" priority="364">
      <formula>$AX$7=""</formula>
    </cfRule>
  </conditionalFormatting>
  <conditionalFormatting sqref="J55">
    <cfRule type="expression" dxfId="4095" priority="360">
      <formula>$BB$8="انقطع ( ت )"</formula>
    </cfRule>
    <cfRule type="expression" dxfId="4094" priority="361">
      <formula>$AX$8=""</formula>
    </cfRule>
  </conditionalFormatting>
  <conditionalFormatting sqref="BC55">
    <cfRule type="expression" dxfId="4093" priority="359">
      <formula>$BB$17="انقطع ( ت )"</formula>
    </cfRule>
  </conditionalFormatting>
  <conditionalFormatting sqref="BC55">
    <cfRule type="expression" dxfId="4092" priority="358">
      <formula>$AX$17=""</formula>
    </cfRule>
  </conditionalFormatting>
  <conditionalFormatting sqref="AP55">
    <cfRule type="expression" dxfId="4091" priority="352">
      <formula>$AP$5="س"</formula>
    </cfRule>
    <cfRule type="expression" dxfId="4090" priority="353">
      <formula>$AP$5="ج"</formula>
    </cfRule>
    <cfRule type="expression" dxfId="4089" priority="354">
      <formula>$AP$4="س"</formula>
    </cfRule>
    <cfRule type="expression" dxfId="4088" priority="355">
      <formula>$AP$5="ج"</formula>
    </cfRule>
    <cfRule type="expression" dxfId="4087" priority="356">
      <formula>$AP$4="ع"</formula>
    </cfRule>
    <cfRule type="expression" dxfId="4086" priority="357">
      <formula>$AP$4="ع"</formula>
    </cfRule>
  </conditionalFormatting>
  <conditionalFormatting sqref="AL55">
    <cfRule type="expression" dxfId="4085" priority="349">
      <formula>$AL$5="س"</formula>
    </cfRule>
    <cfRule type="expression" dxfId="4084" priority="350">
      <formula>$AL$5="ج"</formula>
    </cfRule>
    <cfRule type="expression" dxfId="4083" priority="351">
      <formula>$AL$4="ع"</formula>
    </cfRule>
  </conditionalFormatting>
  <conditionalFormatting sqref="AK55">
    <cfRule type="expression" dxfId="4082" priority="346">
      <formula>$AK$5="س"</formula>
    </cfRule>
    <cfRule type="expression" dxfId="4081" priority="347">
      <formula>$AK$5="ج"</formula>
    </cfRule>
    <cfRule type="expression" dxfId="4080" priority="348">
      <formula>$AK$4="ع"</formula>
    </cfRule>
  </conditionalFormatting>
  <conditionalFormatting sqref="AJ55">
    <cfRule type="expression" dxfId="4079" priority="343">
      <formula>$AJ$5="س"</formula>
    </cfRule>
    <cfRule type="expression" dxfId="4078" priority="344">
      <formula>$AJ$5="ج"</formula>
    </cfRule>
    <cfRule type="expression" dxfId="4077" priority="345">
      <formula>$AJ$4="ع"</formula>
    </cfRule>
  </conditionalFormatting>
  <conditionalFormatting sqref="AI55">
    <cfRule type="expression" dxfId="4076" priority="339">
      <formula>$AI$5="ج"</formula>
    </cfRule>
    <cfRule type="expression" dxfId="4075" priority="340">
      <formula>$AI$5="س"</formula>
    </cfRule>
    <cfRule type="expression" dxfId="4074" priority="341">
      <formula>$AI$5="ع"</formula>
    </cfRule>
    <cfRule type="expression" dxfId="4073" priority="342">
      <formula>$AI$4="ع"</formula>
    </cfRule>
  </conditionalFormatting>
  <conditionalFormatting sqref="AH55">
    <cfRule type="expression" dxfId="4072" priority="336">
      <formula>$AH$5="س"</formula>
    </cfRule>
    <cfRule type="expression" dxfId="4071" priority="337">
      <formula>$AH$5="ج"</formula>
    </cfRule>
    <cfRule type="expression" dxfId="4070" priority="338">
      <formula>$AH$4="ع"</formula>
    </cfRule>
  </conditionalFormatting>
  <conditionalFormatting sqref="AG55">
    <cfRule type="expression" dxfId="4069" priority="333">
      <formula>$AG$5="س"</formula>
    </cfRule>
    <cfRule type="expression" dxfId="4068" priority="334">
      <formula>$AG$5="ج"</formula>
    </cfRule>
    <cfRule type="expression" dxfId="4067" priority="335">
      <formula>$AG$4="ع"</formula>
    </cfRule>
  </conditionalFormatting>
  <conditionalFormatting sqref="AF55">
    <cfRule type="expression" dxfId="4066" priority="330">
      <formula>$AF$5="س"</formula>
    </cfRule>
    <cfRule type="expression" dxfId="4065" priority="331">
      <formula>$AF$5="ج"</formula>
    </cfRule>
    <cfRule type="expression" dxfId="4064" priority="332">
      <formula>$AF$4="ع"</formula>
    </cfRule>
  </conditionalFormatting>
  <conditionalFormatting sqref="AE55">
    <cfRule type="expression" dxfId="4063" priority="327">
      <formula>$AE$5="س"</formula>
    </cfRule>
    <cfRule type="expression" dxfId="4062" priority="328">
      <formula>$AE$5="ج"</formula>
    </cfRule>
    <cfRule type="expression" dxfId="4061" priority="329">
      <formula>$AE$4="ع"</formula>
    </cfRule>
  </conditionalFormatting>
  <conditionalFormatting sqref="AD55">
    <cfRule type="expression" dxfId="4060" priority="324">
      <formula>$AD$5="س"</formula>
    </cfRule>
    <cfRule type="expression" dxfId="4059" priority="325">
      <formula>$AD$5="ج"</formula>
    </cfRule>
    <cfRule type="expression" dxfId="4058" priority="326">
      <formula>$AD$4="ع"</formula>
    </cfRule>
  </conditionalFormatting>
  <conditionalFormatting sqref="AC55">
    <cfRule type="expression" dxfId="4057" priority="321">
      <formula>$AC$5="س"</formula>
    </cfRule>
    <cfRule type="expression" dxfId="4056" priority="322">
      <formula>$AC$5="ج"</formula>
    </cfRule>
    <cfRule type="expression" dxfId="4055" priority="323">
      <formula>$AC$4="ع"</formula>
    </cfRule>
  </conditionalFormatting>
  <conditionalFormatting sqref="AB55">
    <cfRule type="expression" dxfId="4054" priority="318">
      <formula>$AB$5="س"</formula>
    </cfRule>
    <cfRule type="expression" dxfId="4053" priority="319">
      <formula>$AB$5="ج"</formula>
    </cfRule>
    <cfRule type="expression" dxfId="4052" priority="320">
      <formula>$AB$4="ع"</formula>
    </cfRule>
  </conditionalFormatting>
  <conditionalFormatting sqref="AA55">
    <cfRule type="expression" dxfId="4051" priority="315">
      <formula>$AA$5="س"</formula>
    </cfRule>
    <cfRule type="expression" dxfId="4050" priority="316">
      <formula>$AA$5="ج"</formula>
    </cfRule>
    <cfRule type="expression" dxfId="4049" priority="317">
      <formula>$AA$4="ع"</formula>
    </cfRule>
  </conditionalFormatting>
  <conditionalFormatting sqref="Z55">
    <cfRule type="expression" dxfId="4048" priority="312">
      <formula>$Z$5="س"</formula>
    </cfRule>
    <cfRule type="expression" dxfId="4047" priority="313">
      <formula>$Z$5="ج"</formula>
    </cfRule>
    <cfRule type="expression" dxfId="4046" priority="314">
      <formula>$Z$4="ع"</formula>
    </cfRule>
  </conditionalFormatting>
  <conditionalFormatting sqref="Y55">
    <cfRule type="expression" dxfId="4045" priority="309">
      <formula>$Y$5="س"</formula>
    </cfRule>
    <cfRule type="expression" dxfId="4044" priority="310">
      <formula>$Y$5="ج"</formula>
    </cfRule>
    <cfRule type="expression" dxfId="4043" priority="311">
      <formula>$Y$4="ع"</formula>
    </cfRule>
  </conditionalFormatting>
  <conditionalFormatting sqref="X55">
    <cfRule type="expression" dxfId="4042" priority="306">
      <formula>$X$5="س"</formula>
    </cfRule>
    <cfRule type="expression" dxfId="4041" priority="307">
      <formula>$X$5="ج"</formula>
    </cfRule>
    <cfRule type="expression" dxfId="4040" priority="308">
      <formula>$X$4="ع"</formula>
    </cfRule>
  </conditionalFormatting>
  <conditionalFormatting sqref="W55">
    <cfRule type="expression" dxfId="4039" priority="303">
      <formula>$W$5="س"</formula>
    </cfRule>
    <cfRule type="expression" dxfId="4038" priority="304">
      <formula>$W$5="ج"</formula>
    </cfRule>
    <cfRule type="expression" dxfId="4037" priority="305">
      <formula>$W$4="ع"</formula>
    </cfRule>
  </conditionalFormatting>
  <conditionalFormatting sqref="V55">
    <cfRule type="expression" dxfId="4036" priority="300">
      <formula>$V$5="س"</formula>
    </cfRule>
    <cfRule type="expression" dxfId="4035" priority="301">
      <formula>$V$5="ج"</formula>
    </cfRule>
    <cfRule type="expression" dxfId="4034" priority="302">
      <formula>$V$4="ع"</formula>
    </cfRule>
  </conditionalFormatting>
  <conditionalFormatting sqref="U55">
    <cfRule type="expression" dxfId="4033" priority="297">
      <formula>$U$5="س"</formula>
    </cfRule>
    <cfRule type="expression" dxfId="4032" priority="298">
      <formula>$U$5="ج"</formula>
    </cfRule>
    <cfRule type="expression" dxfId="4031" priority="299">
      <formula>$U$4="ع"</formula>
    </cfRule>
  </conditionalFormatting>
  <conditionalFormatting sqref="T55">
    <cfRule type="expression" dxfId="4030" priority="294">
      <formula>$T$5="س"</formula>
    </cfRule>
    <cfRule type="expression" dxfId="4029" priority="295">
      <formula>$T$5="ج"</formula>
    </cfRule>
    <cfRule type="expression" dxfId="4028" priority="296">
      <formula>$T$4="ع"</formula>
    </cfRule>
  </conditionalFormatting>
  <conditionalFormatting sqref="S55">
    <cfRule type="expression" dxfId="4027" priority="291">
      <formula>$S$5="س"</formula>
    </cfRule>
    <cfRule type="expression" dxfId="4026" priority="292">
      <formula>$S$5="ج"</formula>
    </cfRule>
    <cfRule type="expression" dxfId="4025" priority="293">
      <formula>$S$4="ع"</formula>
    </cfRule>
  </conditionalFormatting>
  <conditionalFormatting sqref="R55">
    <cfRule type="expression" dxfId="4024" priority="288">
      <formula>$R$5="س"</formula>
    </cfRule>
    <cfRule type="expression" dxfId="4023" priority="289">
      <formula>$R$5="ج"</formula>
    </cfRule>
    <cfRule type="expression" dxfId="4022" priority="290">
      <formula>$R$4="ع"</formula>
    </cfRule>
  </conditionalFormatting>
  <conditionalFormatting sqref="Q55">
    <cfRule type="expression" dxfId="4021" priority="285">
      <formula>$Q$5="س"</formula>
    </cfRule>
    <cfRule type="expression" dxfId="4020" priority="286">
      <formula>$Q$5="ج"</formula>
    </cfRule>
    <cfRule type="expression" dxfId="4019" priority="287">
      <formula>$Q$4="ع"</formula>
    </cfRule>
  </conditionalFormatting>
  <conditionalFormatting sqref="P55">
    <cfRule type="expression" dxfId="4018" priority="282">
      <formula>$P$5="س"</formula>
    </cfRule>
    <cfRule type="expression" dxfId="4017" priority="283">
      <formula>$P$5="ج"</formula>
    </cfRule>
    <cfRule type="expression" dxfId="4016" priority="284">
      <formula>$P$4="ع"</formula>
    </cfRule>
  </conditionalFormatting>
  <conditionalFormatting sqref="O55">
    <cfRule type="expression" dxfId="4015" priority="279">
      <formula>$O$5="س"</formula>
    </cfRule>
    <cfRule type="expression" dxfId="4014" priority="280">
      <formula>$O$5="ج"</formula>
    </cfRule>
    <cfRule type="expression" dxfId="4013" priority="281">
      <formula>$O$4="ع"</formula>
    </cfRule>
  </conditionalFormatting>
  <conditionalFormatting sqref="N55">
    <cfRule type="expression" dxfId="4012" priority="276">
      <formula>$N$5="س"</formula>
    </cfRule>
    <cfRule type="expression" dxfId="4011" priority="277">
      <formula>$N$5="ج"</formula>
    </cfRule>
    <cfRule type="expression" dxfId="4010" priority="278">
      <formula>$N$4="ع"</formula>
    </cfRule>
  </conditionalFormatting>
  <conditionalFormatting sqref="M55">
    <cfRule type="expression" dxfId="4009" priority="273">
      <formula>$M$5="س"</formula>
    </cfRule>
    <cfRule type="expression" dxfId="4008" priority="274">
      <formula>$M$5="ج"</formula>
    </cfRule>
    <cfRule type="expression" dxfId="4007" priority="275">
      <formula>$M$4="ع"</formula>
    </cfRule>
  </conditionalFormatting>
  <conditionalFormatting sqref="L55">
    <cfRule type="expression" dxfId="4006" priority="270">
      <formula>$L$5="س"</formula>
    </cfRule>
    <cfRule type="expression" dxfId="4005" priority="271">
      <formula>$L$5="ج"</formula>
    </cfRule>
    <cfRule type="expression" dxfId="4004" priority="272">
      <formula>$L$4="ع"</formula>
    </cfRule>
  </conditionalFormatting>
  <conditionalFormatting sqref="J55">
    <cfRule type="expression" dxfId="4003" priority="268">
      <formula>$AX$7=""</formula>
    </cfRule>
  </conditionalFormatting>
  <conditionalFormatting sqref="AP55:AX55 J55:AL55">
    <cfRule type="expression" dxfId="4002" priority="266">
      <formula>$BB$46="انقطع ( ت )"</formula>
    </cfRule>
    <cfRule type="expression" dxfId="4001" priority="267">
      <formula>$AX$46=""</formula>
    </cfRule>
  </conditionalFormatting>
  <conditionalFormatting sqref="J55">
    <cfRule type="expression" dxfId="4000" priority="262">
      <formula>$BB$8="انقطع ( ت )"</formula>
    </cfRule>
    <cfRule type="expression" dxfId="3999" priority="263">
      <formula>$AX$8=""</formula>
    </cfRule>
  </conditionalFormatting>
  <conditionalFormatting sqref="BC55">
    <cfRule type="expression" dxfId="3998" priority="261">
      <formula>$BB$17="انقطع ( ت )"</formula>
    </cfRule>
  </conditionalFormatting>
  <conditionalFormatting sqref="BC55">
    <cfRule type="expression" dxfId="3997" priority="260">
      <formula>$AX$17=""</formula>
    </cfRule>
  </conditionalFormatting>
  <conditionalFormatting sqref="BC55">
    <cfRule type="expression" dxfId="3996" priority="258">
      <formula>$BB$17="انقطع ( ت )"</formula>
    </cfRule>
  </conditionalFormatting>
  <conditionalFormatting sqref="BC55">
    <cfRule type="expression" dxfId="3995" priority="257">
      <formula>$AX$17=""</formula>
    </cfRule>
  </conditionalFormatting>
  <conditionalFormatting sqref="AP55">
    <cfRule type="expression" dxfId="3994" priority="254">
      <formula>$AP$5="ج"</formula>
    </cfRule>
    <cfRule type="expression" dxfId="3993" priority="255">
      <formula>$AP$5="س"</formula>
    </cfRule>
    <cfRule type="expression" dxfId="3992" priority="256">
      <formula>$AP$4="ع"</formula>
    </cfRule>
  </conditionalFormatting>
  <conditionalFormatting sqref="AL55">
    <cfRule type="expression" dxfId="3991" priority="251">
      <formula>$AL$5="ج"</formula>
    </cfRule>
    <cfRule type="expression" dxfId="3990" priority="252">
      <formula>$AL$5="س"</formula>
    </cfRule>
    <cfRule type="expression" dxfId="3989" priority="253">
      <formula>$AL$4="ع"</formula>
    </cfRule>
  </conditionalFormatting>
  <conditionalFormatting sqref="AK55">
    <cfRule type="expression" dxfId="3988" priority="248">
      <formula>$AK$5="ع"</formula>
    </cfRule>
    <cfRule type="expression" dxfId="3987" priority="249">
      <formula>$AK$5="س"</formula>
    </cfRule>
    <cfRule type="expression" dxfId="3986" priority="250">
      <formula>$AK$4="ع"</formula>
    </cfRule>
  </conditionalFormatting>
  <conditionalFormatting sqref="AJ55">
    <cfRule type="expression" dxfId="3985" priority="245">
      <formula>$AJ$5="ج"</formula>
    </cfRule>
    <cfRule type="expression" dxfId="3984" priority="246">
      <formula>$AJ$5="س"</formula>
    </cfRule>
    <cfRule type="expression" dxfId="3983" priority="247">
      <formula>$AJ$4="ع"</formula>
    </cfRule>
  </conditionalFormatting>
  <conditionalFormatting sqref="AI55">
    <cfRule type="expression" dxfId="3982" priority="242">
      <formula>$AI$5="ج"</formula>
    </cfRule>
    <cfRule type="expression" dxfId="3981" priority="243">
      <formula>$AI$5="س"</formula>
    </cfRule>
    <cfRule type="expression" dxfId="3980" priority="244">
      <formula>$AI$4="ع"</formula>
    </cfRule>
  </conditionalFormatting>
  <conditionalFormatting sqref="AH55">
    <cfRule type="expression" dxfId="3979" priority="239">
      <formula>$AH$5="ج"</formula>
    </cfRule>
    <cfRule type="expression" dxfId="3978" priority="240">
      <formula>$AH$5="س"</formula>
    </cfRule>
    <cfRule type="expression" dxfId="3977" priority="241">
      <formula>$AH$4="ع"</formula>
    </cfRule>
  </conditionalFormatting>
  <conditionalFormatting sqref="AG55">
    <cfRule type="expression" dxfId="3976" priority="236">
      <formula>$AG$5="ج"</formula>
    </cfRule>
    <cfRule type="expression" dxfId="3975" priority="237">
      <formula>$AG$5="س"</formula>
    </cfRule>
    <cfRule type="expression" dxfId="3974" priority="238">
      <formula>$AG$4="ع"</formula>
    </cfRule>
  </conditionalFormatting>
  <conditionalFormatting sqref="AF55">
    <cfRule type="expression" dxfId="3973" priority="233">
      <formula>$AF$5="ج"</formula>
    </cfRule>
    <cfRule type="expression" dxfId="3972" priority="234">
      <formula>$AF$5="س"</formula>
    </cfRule>
    <cfRule type="expression" dxfId="3971" priority="235">
      <formula>$AF$4="ع"</formula>
    </cfRule>
  </conditionalFormatting>
  <conditionalFormatting sqref="AE55">
    <cfRule type="expression" dxfId="3970" priority="230">
      <formula>$AE$5="ج"</formula>
    </cfRule>
    <cfRule type="expression" dxfId="3969" priority="231">
      <formula>$AE$5="س"</formula>
    </cfRule>
    <cfRule type="expression" dxfId="3968" priority="232">
      <formula>$AE$4="ع"</formula>
    </cfRule>
  </conditionalFormatting>
  <conditionalFormatting sqref="AD55">
    <cfRule type="expression" dxfId="3967" priority="227">
      <formula>$AD$5="ج"</formula>
    </cfRule>
    <cfRule type="expression" dxfId="3966" priority="228">
      <formula>$AD$5="س"</formula>
    </cfRule>
    <cfRule type="expression" dxfId="3965" priority="229">
      <formula>$AD$4="ع"</formula>
    </cfRule>
  </conditionalFormatting>
  <conditionalFormatting sqref="AC55">
    <cfRule type="expression" dxfId="3964" priority="224">
      <formula>$AC$5="ج"</formula>
    </cfRule>
    <cfRule type="expression" dxfId="3963" priority="225">
      <formula>$AC$5="س"</formula>
    </cfRule>
    <cfRule type="expression" dxfId="3962" priority="226">
      <formula>$AC$4="ع"</formula>
    </cfRule>
  </conditionalFormatting>
  <conditionalFormatting sqref="AB55">
    <cfRule type="expression" dxfId="3961" priority="221">
      <formula>$AB$5="ج"</formula>
    </cfRule>
    <cfRule type="expression" dxfId="3960" priority="222">
      <formula>$AB$5="س"</formula>
    </cfRule>
    <cfRule type="expression" dxfId="3959" priority="223">
      <formula>$AB$4="ع"</formula>
    </cfRule>
  </conditionalFormatting>
  <conditionalFormatting sqref="AA55">
    <cfRule type="expression" dxfId="3958" priority="218">
      <formula>$AA$5="ج"</formula>
    </cfRule>
    <cfRule type="expression" dxfId="3957" priority="219">
      <formula>$AA$5="س"</formula>
    </cfRule>
    <cfRule type="expression" dxfId="3956" priority="220">
      <formula>$AA$4="ع"</formula>
    </cfRule>
  </conditionalFormatting>
  <conditionalFormatting sqref="Z55">
    <cfRule type="expression" dxfId="3955" priority="215">
      <formula>$Z$5="ج"</formula>
    </cfRule>
    <cfRule type="expression" dxfId="3954" priority="216">
      <formula>$Z$5="س"</formula>
    </cfRule>
    <cfRule type="expression" dxfId="3953" priority="217">
      <formula>$Z$4="ع"</formula>
    </cfRule>
  </conditionalFormatting>
  <conditionalFormatting sqref="Y55">
    <cfRule type="expression" dxfId="3952" priority="212">
      <formula>$Y$5="ج"</formula>
    </cfRule>
    <cfRule type="expression" dxfId="3951" priority="213">
      <formula>$Y$5="س"</formula>
    </cfRule>
    <cfRule type="expression" dxfId="3950" priority="214">
      <formula>$Y$4="ع"</formula>
    </cfRule>
  </conditionalFormatting>
  <conditionalFormatting sqref="X55">
    <cfRule type="expression" dxfId="3949" priority="209">
      <formula>$X$5="ج"</formula>
    </cfRule>
    <cfRule type="expression" dxfId="3948" priority="210">
      <formula>$X$5="س"</formula>
    </cfRule>
    <cfRule type="expression" dxfId="3947" priority="211">
      <formula>$X$4="ع"</formula>
    </cfRule>
  </conditionalFormatting>
  <conditionalFormatting sqref="W55">
    <cfRule type="expression" dxfId="3946" priority="206">
      <formula>$W$5="ج"</formula>
    </cfRule>
    <cfRule type="expression" dxfId="3945" priority="207">
      <formula>$W$5="س"</formula>
    </cfRule>
    <cfRule type="expression" dxfId="3944" priority="208">
      <formula>$W$4="ع"</formula>
    </cfRule>
  </conditionalFormatting>
  <conditionalFormatting sqref="V55">
    <cfRule type="expression" dxfId="3943" priority="203">
      <formula>$V$5="ج"</formula>
    </cfRule>
    <cfRule type="expression" dxfId="3942" priority="204">
      <formula>$V$5="س"</formula>
    </cfRule>
    <cfRule type="expression" dxfId="3941" priority="205">
      <formula>$V$4="ع"</formula>
    </cfRule>
  </conditionalFormatting>
  <conditionalFormatting sqref="U55">
    <cfRule type="expression" dxfId="3940" priority="200">
      <formula>$U$5="ج"</formula>
    </cfRule>
    <cfRule type="expression" dxfId="3939" priority="201">
      <formula>$U$5="س"</formula>
    </cfRule>
    <cfRule type="expression" dxfId="3938" priority="202">
      <formula>$U$5="ع"</formula>
    </cfRule>
  </conditionalFormatting>
  <conditionalFormatting sqref="T55">
    <cfRule type="expression" dxfId="3937" priority="197">
      <formula>$T$5="ج"</formula>
    </cfRule>
    <cfRule type="expression" dxfId="3936" priority="198">
      <formula>$T$5="س"</formula>
    </cfRule>
    <cfRule type="expression" dxfId="3935" priority="199">
      <formula>$T$4="ع"</formula>
    </cfRule>
  </conditionalFormatting>
  <conditionalFormatting sqref="S55">
    <cfRule type="expression" dxfId="3934" priority="193">
      <formula>$S$5="ج"</formula>
    </cfRule>
    <cfRule type="expression" dxfId="3933" priority="194">
      <formula>$S$5="س"</formula>
    </cfRule>
    <cfRule type="expression" dxfId="3932" priority="195">
      <formula>$S$5="ع"</formula>
    </cfRule>
    <cfRule type="expression" dxfId="3931" priority="196">
      <formula>$S$4="ع"</formula>
    </cfRule>
  </conditionalFormatting>
  <conditionalFormatting sqref="R55">
    <cfRule type="expression" dxfId="3930" priority="190">
      <formula>$R$5="ج"</formula>
    </cfRule>
    <cfRule type="expression" dxfId="3929" priority="191">
      <formula>$R$5="س"</formula>
    </cfRule>
    <cfRule type="expression" dxfId="3928" priority="192">
      <formula>$R$4="ع"</formula>
    </cfRule>
  </conditionalFormatting>
  <conditionalFormatting sqref="Q55">
    <cfRule type="expression" dxfId="3927" priority="187">
      <formula>$Q$5="ج"</formula>
    </cfRule>
    <cfRule type="expression" dxfId="3926" priority="188">
      <formula>$Q$5="س"</formula>
    </cfRule>
    <cfRule type="expression" dxfId="3925" priority="189">
      <formula>$Q$4="ع"</formula>
    </cfRule>
  </conditionalFormatting>
  <conditionalFormatting sqref="P55">
    <cfRule type="expression" dxfId="3924" priority="184">
      <formula>$P$5="ج"</formula>
    </cfRule>
    <cfRule type="expression" dxfId="3923" priority="185">
      <formula>$P$5="س"</formula>
    </cfRule>
    <cfRule type="expression" dxfId="3922" priority="186">
      <formula>$P$4="ع"</formula>
    </cfRule>
  </conditionalFormatting>
  <conditionalFormatting sqref="O55">
    <cfRule type="expression" dxfId="3921" priority="181">
      <formula>$O$5="ج"</formula>
    </cfRule>
    <cfRule type="expression" dxfId="3920" priority="182">
      <formula>$O$5="س"</formula>
    </cfRule>
    <cfRule type="expression" dxfId="3919" priority="183">
      <formula>$O$4="ع"</formula>
    </cfRule>
  </conditionalFormatting>
  <conditionalFormatting sqref="N55">
    <cfRule type="expression" dxfId="3918" priority="178">
      <formula>$N$5="ج"</formula>
    </cfRule>
    <cfRule type="expression" dxfId="3917" priority="179">
      <formula>$N$5="س"</formula>
    </cfRule>
    <cfRule type="expression" dxfId="3916" priority="180">
      <formula>$N$4="ع"</formula>
    </cfRule>
  </conditionalFormatting>
  <conditionalFormatting sqref="M55">
    <cfRule type="expression" dxfId="3915" priority="175">
      <formula>$M$5="ج"</formula>
    </cfRule>
    <cfRule type="expression" dxfId="3914" priority="176">
      <formula>$M$5="س"</formula>
    </cfRule>
    <cfRule type="expression" dxfId="3913" priority="177">
      <formula>$M$4="ع"</formula>
    </cfRule>
  </conditionalFormatting>
  <conditionalFormatting sqref="L55">
    <cfRule type="expression" dxfId="3912" priority="172">
      <formula>$L$5="ج"</formula>
    </cfRule>
    <cfRule type="expression" dxfId="3911" priority="173">
      <formula>$L$5="س"</formula>
    </cfRule>
    <cfRule type="expression" dxfId="3910" priority="174">
      <formula>$L$4="ع"</formula>
    </cfRule>
  </conditionalFormatting>
  <conditionalFormatting sqref="U55">
    <cfRule type="expression" dxfId="3909" priority="171">
      <formula>$U$4="ع"</formula>
    </cfRule>
  </conditionalFormatting>
  <conditionalFormatting sqref="AK55">
    <cfRule type="expression" dxfId="3908" priority="170">
      <formula>$AK$5="ج"</formula>
    </cfRule>
  </conditionalFormatting>
  <conditionalFormatting sqref="BA55:BC55 AP55:AY55 J55:AL55">
    <cfRule type="expression" dxfId="3907" priority="169">
      <formula>$BC$55="انقطع ( ت )"</formula>
    </cfRule>
  </conditionalFormatting>
  <conditionalFormatting sqref="AP55:AX55 J55:AL55">
    <cfRule type="expression" dxfId="3906" priority="168">
      <formula>$AX$55=""</formula>
    </cfRule>
  </conditionalFormatting>
  <conditionalFormatting sqref="AO55">
    <cfRule type="expression" dxfId="3905" priority="165">
      <formula>$AO$5="ج"</formula>
    </cfRule>
    <cfRule type="expression" dxfId="3904" priority="166">
      <formula>$AO$5="س"</formula>
    </cfRule>
    <cfRule type="expression" dxfId="3903" priority="167">
      <formula>$AO$4="ع"</formula>
    </cfRule>
  </conditionalFormatting>
  <conditionalFormatting sqref="AN55">
    <cfRule type="expression" dxfId="3902" priority="162">
      <formula>$AN$5="ج"</formula>
    </cfRule>
    <cfRule type="expression" dxfId="3901" priority="163">
      <formula>$AN$5="س"</formula>
    </cfRule>
    <cfRule type="expression" dxfId="3900" priority="164">
      <formula>$AN$4="ع"</formula>
    </cfRule>
  </conditionalFormatting>
  <conditionalFormatting sqref="AM55">
    <cfRule type="expression" dxfId="3899" priority="159">
      <formula>$AM$5="ج"</formula>
    </cfRule>
    <cfRule type="expression" dxfId="3898" priority="160">
      <formula>$AM$5="س"</formula>
    </cfRule>
    <cfRule type="expression" dxfId="3897" priority="161">
      <formula>$AM$4="ع"</formula>
    </cfRule>
  </conditionalFormatting>
  <conditionalFormatting sqref="C7:I7 C8:C46 G8:I46 I57:I168">
    <cfRule type="expression" dxfId="3896" priority="158">
      <formula>$AX$7=""</formula>
    </cfRule>
  </conditionalFormatting>
  <conditionalFormatting sqref="C7:I7 C8:C46 G8:I46 I57:I168">
    <cfRule type="expression" dxfId="3895" priority="157">
      <formula>$AX$7=""</formula>
    </cfRule>
  </conditionalFormatting>
  <conditionalFormatting sqref="C17:I17">
    <cfRule type="expression" dxfId="3894" priority="155">
      <formula>$BB$17="انقطع ( ت )"</formula>
    </cfRule>
    <cfRule type="expression" dxfId="3893" priority="156">
      <formula>$AX$17=""</formula>
    </cfRule>
  </conditionalFormatting>
  <conditionalFormatting sqref="C18:I18">
    <cfRule type="expression" dxfId="3892" priority="152">
      <formula>$BB$18="انقطع ( ت )"</formula>
    </cfRule>
    <cfRule type="expression" dxfId="3891" priority="153">
      <formula>$BB$18="انقطع ( ت )"</formula>
    </cfRule>
    <cfRule type="expression" dxfId="3890" priority="154">
      <formula>$AX$18=""</formula>
    </cfRule>
  </conditionalFormatting>
  <conditionalFormatting sqref="C19:I19">
    <cfRule type="expression" dxfId="3889" priority="151">
      <formula>$AX$19=""</formula>
    </cfRule>
  </conditionalFormatting>
  <conditionalFormatting sqref="C20:I20">
    <cfRule type="expression" dxfId="3888" priority="150">
      <formula>$AX$20=""</formula>
    </cfRule>
  </conditionalFormatting>
  <conditionalFormatting sqref="C21:I21">
    <cfRule type="expression" dxfId="3887" priority="149">
      <formula>$AX$21=""</formula>
    </cfRule>
  </conditionalFormatting>
  <conditionalFormatting sqref="C22:I22">
    <cfRule type="expression" dxfId="3886" priority="147">
      <formula>$BB$22="انقطع ( ت )"</formula>
    </cfRule>
    <cfRule type="expression" dxfId="3885" priority="148">
      <formula>$AX$22=""</formula>
    </cfRule>
  </conditionalFormatting>
  <conditionalFormatting sqref="C23:I23">
    <cfRule type="expression" dxfId="3884" priority="145">
      <formula>$BB$23="انقطع ( ت )"</formula>
    </cfRule>
    <cfRule type="expression" dxfId="3883" priority="146">
      <formula>$AX$23=""</formula>
    </cfRule>
  </conditionalFormatting>
  <conditionalFormatting sqref="C24:I24">
    <cfRule type="expression" dxfId="3882" priority="143">
      <formula>$BB$24="انقطع ( ت )"</formula>
    </cfRule>
    <cfRule type="expression" dxfId="3881" priority="144">
      <formula>$AX$24=""</formula>
    </cfRule>
  </conditionalFormatting>
  <conditionalFormatting sqref="C25:I25">
    <cfRule type="expression" dxfId="3880" priority="142">
      <formula>$AX$25=""</formula>
    </cfRule>
  </conditionalFormatting>
  <conditionalFormatting sqref="C26:I26">
    <cfRule type="expression" dxfId="3879" priority="140">
      <formula>$BB$26="انقطع ( ت )"</formula>
    </cfRule>
    <cfRule type="expression" dxfId="3878" priority="141">
      <formula>$AX$26=""</formula>
    </cfRule>
  </conditionalFormatting>
  <conditionalFormatting sqref="C27:I27">
    <cfRule type="expression" dxfId="3877" priority="138">
      <formula>$BB$27="انقطع ( ت )"</formula>
    </cfRule>
    <cfRule type="expression" dxfId="3876" priority="139">
      <formula>$AX$27=""</formula>
    </cfRule>
  </conditionalFormatting>
  <conditionalFormatting sqref="C28:I28">
    <cfRule type="expression" dxfId="3875" priority="137">
      <formula>$AX$28=""</formula>
    </cfRule>
  </conditionalFormatting>
  <conditionalFormatting sqref="C29:I29">
    <cfRule type="expression" dxfId="3874" priority="135">
      <formula>$BB$29="انقطع ( ت )"</formula>
    </cfRule>
    <cfRule type="expression" dxfId="3873" priority="136">
      <formula>$AX$29=""</formula>
    </cfRule>
  </conditionalFormatting>
  <conditionalFormatting sqref="C30:I30">
    <cfRule type="expression" dxfId="3872" priority="134">
      <formula>$AX$30=""</formula>
    </cfRule>
  </conditionalFormatting>
  <conditionalFormatting sqref="C31:I31">
    <cfRule type="expression" dxfId="3871" priority="133">
      <formula>$AX$31=""</formula>
    </cfRule>
  </conditionalFormatting>
  <conditionalFormatting sqref="C32:I32">
    <cfRule type="expression" dxfId="3870" priority="131">
      <formula>$BB$32="انقطع ( ت )"</formula>
    </cfRule>
    <cfRule type="expression" dxfId="3869" priority="132">
      <formula>$AX$32=""</formula>
    </cfRule>
  </conditionalFormatting>
  <conditionalFormatting sqref="C33:I33">
    <cfRule type="expression" dxfId="3868" priority="129">
      <formula>$BB$33="انقطع ( ت )"</formula>
    </cfRule>
    <cfRule type="expression" dxfId="3867" priority="130">
      <formula>$AX$33=""</formula>
    </cfRule>
  </conditionalFormatting>
  <conditionalFormatting sqref="C34:I34">
    <cfRule type="expression" dxfId="3866" priority="127">
      <formula>$BB$34="انقطع ( ت )"</formula>
    </cfRule>
    <cfRule type="expression" dxfId="3865" priority="128">
      <formula>$AX$34=""</formula>
    </cfRule>
  </conditionalFormatting>
  <conditionalFormatting sqref="C35:I35">
    <cfRule type="expression" dxfId="3864" priority="125">
      <formula>$BB$35="انقطع ( ت )"</formula>
    </cfRule>
    <cfRule type="expression" dxfId="3863" priority="126">
      <formula>$AX$35=""</formula>
    </cfRule>
  </conditionalFormatting>
  <conditionalFormatting sqref="C36:I36">
    <cfRule type="expression" dxfId="3862" priority="124">
      <formula>$AX$36=""</formula>
    </cfRule>
  </conditionalFormatting>
  <conditionalFormatting sqref="C37:I37">
    <cfRule type="expression" dxfId="3861" priority="122">
      <formula>$BB$37="انقطع ( ت )"</formula>
    </cfRule>
    <cfRule type="expression" dxfId="3860" priority="123">
      <formula>$AX$37=""</formula>
    </cfRule>
  </conditionalFormatting>
  <conditionalFormatting sqref="C38:I38">
    <cfRule type="expression" dxfId="3859" priority="120">
      <formula>$BB$38="انقطع ( ت )"</formula>
    </cfRule>
    <cfRule type="expression" dxfId="3858" priority="121">
      <formula>$AX$38=""</formula>
    </cfRule>
  </conditionalFormatting>
  <conditionalFormatting sqref="C39:I39">
    <cfRule type="expression" dxfId="3857" priority="118">
      <formula>$BB$39="انقطع ( ت )"</formula>
    </cfRule>
    <cfRule type="expression" dxfId="3856" priority="119">
      <formula>$AX$39=""</formula>
    </cfRule>
  </conditionalFormatting>
  <conditionalFormatting sqref="C40:I40">
    <cfRule type="expression" dxfId="3855" priority="116">
      <formula>$BB$40="انقطع ( ت )"</formula>
    </cfRule>
    <cfRule type="expression" dxfId="3854" priority="117">
      <formula>$AX$40=""</formula>
    </cfRule>
  </conditionalFormatting>
  <conditionalFormatting sqref="C41:I41">
    <cfRule type="expression" dxfId="3853" priority="114">
      <formula>$BB$41="انقطع ( ت )"</formula>
    </cfRule>
    <cfRule type="expression" dxfId="3852" priority="115">
      <formula>$AX$41=""</formula>
    </cfRule>
  </conditionalFormatting>
  <conditionalFormatting sqref="C42:I42">
    <cfRule type="expression" dxfId="3851" priority="112">
      <formula>$BB$42="انقطع ( ت )"</formula>
    </cfRule>
    <cfRule type="expression" dxfId="3850" priority="113">
      <formula>$AX$42=""</formula>
    </cfRule>
  </conditionalFormatting>
  <conditionalFormatting sqref="C43:I43">
    <cfRule type="expression" dxfId="3849" priority="111">
      <formula>$AX$43=""</formula>
    </cfRule>
  </conditionalFormatting>
  <conditionalFormatting sqref="C44:I44">
    <cfRule type="expression" dxfId="3848" priority="110">
      <formula>$AX$44=""</formula>
    </cfRule>
  </conditionalFormatting>
  <conditionalFormatting sqref="C45:I45">
    <cfRule type="expression" dxfId="3847" priority="108">
      <formula>$BB$45="انقطع ( ت )"</formula>
    </cfRule>
    <cfRule type="expression" dxfId="3846" priority="109">
      <formula>$AX$45=""</formula>
    </cfRule>
  </conditionalFormatting>
  <conditionalFormatting sqref="C46:I46">
    <cfRule type="expression" dxfId="3845" priority="106">
      <formula>$BB$46="انقطع ( ت )"</formula>
    </cfRule>
    <cfRule type="expression" dxfId="3844" priority="107">
      <formula>$AX$46=""</formula>
    </cfRule>
  </conditionalFormatting>
  <conditionalFormatting sqref="C7:I7 C8:C46 G8:I46 I57:I168">
    <cfRule type="expression" dxfId="3843" priority="104">
      <formula>$BB$7="انقطع ( ت )"</formula>
    </cfRule>
    <cfRule type="expression" dxfId="3842" priority="105">
      <formula>$AX$7=""</formula>
    </cfRule>
  </conditionalFormatting>
  <conditionalFormatting sqref="C8:I8">
    <cfRule type="expression" dxfId="3841" priority="102">
      <formula>$BB$8="انقطع ( ت )"</formula>
    </cfRule>
    <cfRule type="expression" dxfId="3840" priority="103">
      <formula>$AX$8=""</formula>
    </cfRule>
  </conditionalFormatting>
  <conditionalFormatting sqref="C9:I9">
    <cfRule type="expression" dxfId="3839" priority="100">
      <formula>$BB$9="انقطع ( ت )"</formula>
    </cfRule>
    <cfRule type="expression" dxfId="3838" priority="101">
      <formula>$AX$9=""</formula>
    </cfRule>
  </conditionalFormatting>
  <conditionalFormatting sqref="C10:I10">
    <cfRule type="expression" dxfId="3837" priority="99">
      <formula>$AX$10=""</formula>
    </cfRule>
  </conditionalFormatting>
  <conditionalFormatting sqref="C11:I11">
    <cfRule type="expression" dxfId="3836" priority="97">
      <formula>$BB$11="انقطع ( ت )"</formula>
    </cfRule>
    <cfRule type="expression" dxfId="3835" priority="98">
      <formula>$AX$11=""</formula>
    </cfRule>
  </conditionalFormatting>
  <conditionalFormatting sqref="C12:I12">
    <cfRule type="expression" dxfId="3834" priority="96">
      <formula>$AX$12=""</formula>
    </cfRule>
  </conditionalFormatting>
  <conditionalFormatting sqref="C13:I13">
    <cfRule type="expression" dxfId="3833" priority="94">
      <formula>$BB$13="انقطع ( ت )"</formula>
    </cfRule>
    <cfRule type="expression" dxfId="3832" priority="95">
      <formula>$AX$13=""</formula>
    </cfRule>
  </conditionalFormatting>
  <conditionalFormatting sqref="C14:I14">
    <cfRule type="expression" dxfId="3831" priority="93">
      <formula>$AX$14=""</formula>
    </cfRule>
  </conditionalFormatting>
  <conditionalFormatting sqref="C15:I15">
    <cfRule type="expression" dxfId="3830" priority="92">
      <formula>$AX$15=""</formula>
    </cfRule>
  </conditionalFormatting>
  <conditionalFormatting sqref="C16:I16">
    <cfRule type="expression" dxfId="3829" priority="91">
      <formula>$AX$16=""</formula>
    </cfRule>
  </conditionalFormatting>
  <conditionalFormatting sqref="C10:I10">
    <cfRule type="expression" dxfId="3828" priority="90">
      <formula>$BB$10="انقطع ( ت )"</formula>
    </cfRule>
  </conditionalFormatting>
  <conditionalFormatting sqref="C12:I12">
    <cfRule type="expression" dxfId="3827" priority="89">
      <formula>$BB$12="انقطع ( ت )"</formula>
    </cfRule>
  </conditionalFormatting>
  <conditionalFormatting sqref="C14:I14">
    <cfRule type="expression" dxfId="3826" priority="88">
      <formula>$BB$14="انقطع ( ت )"</formula>
    </cfRule>
  </conditionalFormatting>
  <conditionalFormatting sqref="C15:I15">
    <cfRule type="expression" dxfId="3825" priority="87">
      <formula>$BB$15="انقطع ( ت )"</formula>
    </cfRule>
  </conditionalFormatting>
  <conditionalFormatting sqref="C16:I16">
    <cfRule type="expression" dxfId="3824" priority="86">
      <formula>$BB$16="انقطع ( ت )"</formula>
    </cfRule>
  </conditionalFormatting>
  <conditionalFormatting sqref="C17:I17">
    <cfRule type="expression" dxfId="3823" priority="85">
      <formula>$BB$17="انقطع ( ت )"</formula>
    </cfRule>
  </conditionalFormatting>
  <conditionalFormatting sqref="C19:I19">
    <cfRule type="expression" dxfId="3822" priority="83">
      <formula>$BB$19="انقطع ( ت )"</formula>
    </cfRule>
    <cfRule type="expression" dxfId="3821" priority="84">
      <formula>$BB$19="انقطع ( ت )"</formula>
    </cfRule>
  </conditionalFormatting>
  <conditionalFormatting sqref="C20:I20">
    <cfRule type="expression" dxfId="3820" priority="82">
      <formula>$BB$20="انقطع ( ت )"</formula>
    </cfRule>
  </conditionalFormatting>
  <conditionalFormatting sqref="C21:I21">
    <cfRule type="expression" dxfId="3819" priority="81">
      <formula>$BB$21="انقطع ( ت )"</formula>
    </cfRule>
  </conditionalFormatting>
  <conditionalFormatting sqref="C25:I25">
    <cfRule type="expression" dxfId="3818" priority="80">
      <formula>$BB$25="انقطع ( ت )"</formula>
    </cfRule>
  </conditionalFormatting>
  <conditionalFormatting sqref="C28:I28">
    <cfRule type="expression" dxfId="3817" priority="78">
      <formula>$BB$28="انقطع ( ت )"</formula>
    </cfRule>
    <cfRule type="expression" dxfId="3816" priority="79">
      <formula>$BB$28="انقطع ( ت )"</formula>
    </cfRule>
  </conditionalFormatting>
  <conditionalFormatting sqref="C30:I30">
    <cfRule type="expression" dxfId="3815" priority="77">
      <formula>$BB$30="انقطع ( ت )"</formula>
    </cfRule>
  </conditionalFormatting>
  <conditionalFormatting sqref="C31:I31">
    <cfRule type="expression" dxfId="3814" priority="76">
      <formula>$BB$31="انقطع ( ت )"</formula>
    </cfRule>
  </conditionalFormatting>
  <conditionalFormatting sqref="C36:I36">
    <cfRule type="expression" dxfId="3813" priority="75">
      <formula>$BB$36="انقطع ( ت )"</formula>
    </cfRule>
  </conditionalFormatting>
  <conditionalFormatting sqref="C43:I43">
    <cfRule type="expression" dxfId="3812" priority="74">
      <formula>$BB$43="انقطع ( ت )"</formula>
    </cfRule>
  </conditionalFormatting>
  <conditionalFormatting sqref="C44:I44">
    <cfRule type="expression" dxfId="3811" priority="73">
      <formula>$BB$44="انقطع ( ت )"</formula>
    </cfRule>
  </conditionalFormatting>
  <conditionalFormatting sqref="C7:I7 G8:G46">
    <cfRule type="expression" dxfId="3810" priority="72">
      <formula>$BC$7="انقطع ( ت )"</formula>
    </cfRule>
  </conditionalFormatting>
  <conditionalFormatting sqref="C8:I8">
    <cfRule type="expression" dxfId="3809" priority="70">
      <formula>$BC$8=""</formula>
    </cfRule>
    <cfRule type="expression" dxfId="3808" priority="71">
      <formula>$BC$8=""</formula>
    </cfRule>
  </conditionalFormatting>
  <conditionalFormatting sqref="C9:I9">
    <cfRule type="expression" dxfId="3807" priority="69">
      <formula>$BC$9=""</formula>
    </cfRule>
  </conditionalFormatting>
  <conditionalFormatting sqref="C10:I10">
    <cfRule type="expression" dxfId="3806" priority="67">
      <formula>$BC$10=""</formula>
    </cfRule>
    <cfRule type="expression" dxfId="3805" priority="68">
      <formula>$BC$10=""</formula>
    </cfRule>
  </conditionalFormatting>
  <conditionalFormatting sqref="C11:I11">
    <cfRule type="expression" dxfId="3804" priority="66">
      <formula>$BC$11=""</formula>
    </cfRule>
  </conditionalFormatting>
  <conditionalFormatting sqref="C12:I12">
    <cfRule type="expression" dxfId="3803" priority="65">
      <formula>$BC$12=""</formula>
    </cfRule>
  </conditionalFormatting>
  <conditionalFormatting sqref="C13:I13">
    <cfRule type="expression" dxfId="3802" priority="64">
      <formula>$BC$13=""</formula>
    </cfRule>
  </conditionalFormatting>
  <conditionalFormatting sqref="C14:I14">
    <cfRule type="expression" dxfId="3801" priority="63">
      <formula>$BC$14=""</formula>
    </cfRule>
  </conditionalFormatting>
  <conditionalFormatting sqref="C15:I15">
    <cfRule type="expression" dxfId="3800" priority="62">
      <formula>$BC$15=""</formula>
    </cfRule>
  </conditionalFormatting>
  <conditionalFormatting sqref="C16:I16">
    <cfRule type="expression" dxfId="3799" priority="61">
      <formula>$BC$16=""</formula>
    </cfRule>
  </conditionalFormatting>
  <conditionalFormatting sqref="C17:I17">
    <cfRule type="expression" dxfId="3798" priority="60">
      <formula>$BC$17=""</formula>
    </cfRule>
  </conditionalFormatting>
  <conditionalFormatting sqref="C18:I18">
    <cfRule type="expression" dxfId="3797" priority="59">
      <formula>$BC$18=""</formula>
    </cfRule>
  </conditionalFormatting>
  <conditionalFormatting sqref="C19:I19">
    <cfRule type="expression" dxfId="3796" priority="58">
      <formula>$BC$19=""</formula>
    </cfRule>
  </conditionalFormatting>
  <conditionalFormatting sqref="C20:I20">
    <cfRule type="expression" dxfId="3795" priority="57">
      <formula>$BC$20=""</formula>
    </cfRule>
  </conditionalFormatting>
  <conditionalFormatting sqref="C21:I21">
    <cfRule type="expression" dxfId="3794" priority="56">
      <formula>$BC$21=""</formula>
    </cfRule>
  </conditionalFormatting>
  <conditionalFormatting sqref="C22:I22">
    <cfRule type="expression" dxfId="3793" priority="55">
      <formula>$BC$22=""</formula>
    </cfRule>
  </conditionalFormatting>
  <conditionalFormatting sqref="C23:I23">
    <cfRule type="expression" dxfId="3792" priority="54">
      <formula>$BC$23=""</formula>
    </cfRule>
  </conditionalFormatting>
  <conditionalFormatting sqref="C24:I24">
    <cfRule type="expression" dxfId="3791" priority="53">
      <formula>$BC$24=""</formula>
    </cfRule>
  </conditionalFormatting>
  <conditionalFormatting sqref="C25:I25">
    <cfRule type="expression" dxfId="3790" priority="52">
      <formula>$BC$25=""</formula>
    </cfRule>
  </conditionalFormatting>
  <conditionalFormatting sqref="C26:I26">
    <cfRule type="expression" dxfId="3789" priority="51">
      <formula>$BC$26=""</formula>
    </cfRule>
  </conditionalFormatting>
  <conditionalFormatting sqref="C27:I27">
    <cfRule type="expression" dxfId="3788" priority="50">
      <formula>$BC$27=""</formula>
    </cfRule>
  </conditionalFormatting>
  <conditionalFormatting sqref="C28:I28">
    <cfRule type="expression" dxfId="3787" priority="49">
      <formula>$BC$28=""</formula>
    </cfRule>
  </conditionalFormatting>
  <conditionalFormatting sqref="C29:I29">
    <cfRule type="expression" dxfId="3786" priority="48">
      <formula>$BC$29=""</formula>
    </cfRule>
  </conditionalFormatting>
  <conditionalFormatting sqref="C30:I30">
    <cfRule type="expression" dxfId="3785" priority="47">
      <formula>$BC$30=""</formula>
    </cfRule>
  </conditionalFormatting>
  <conditionalFormatting sqref="C31:I31">
    <cfRule type="expression" dxfId="3784" priority="46">
      <formula>$BC$31=""</formula>
    </cfRule>
  </conditionalFormatting>
  <conditionalFormatting sqref="C32:I32">
    <cfRule type="expression" dxfId="3783" priority="45">
      <formula>$BC$32=""</formula>
    </cfRule>
  </conditionalFormatting>
  <conditionalFormatting sqref="C33:I33">
    <cfRule type="expression" dxfId="3782" priority="44">
      <formula>$BC$33=""</formula>
    </cfRule>
  </conditionalFormatting>
  <conditionalFormatting sqref="C34:I34">
    <cfRule type="expression" dxfId="3781" priority="43">
      <formula>$BC$34=""</formula>
    </cfRule>
  </conditionalFormatting>
  <conditionalFormatting sqref="C35:I35">
    <cfRule type="expression" dxfId="3780" priority="42">
      <formula>$BC$35=""</formula>
    </cfRule>
  </conditionalFormatting>
  <conditionalFormatting sqref="C36:I36">
    <cfRule type="expression" dxfId="3779" priority="41">
      <formula>$BC$36=""</formula>
    </cfRule>
  </conditionalFormatting>
  <conditionalFormatting sqref="C37:I37">
    <cfRule type="expression" dxfId="3778" priority="40">
      <formula>$BC$37=""</formula>
    </cfRule>
  </conditionalFormatting>
  <conditionalFormatting sqref="C38:I38">
    <cfRule type="expression" dxfId="3777" priority="39">
      <formula>$BC$38=""</formula>
    </cfRule>
  </conditionalFormatting>
  <conditionalFormatting sqref="C39:I39">
    <cfRule type="expression" dxfId="3776" priority="38">
      <formula>$BC$39=""</formula>
    </cfRule>
  </conditionalFormatting>
  <conditionalFormatting sqref="C40:I40">
    <cfRule type="expression" dxfId="3775" priority="37">
      <formula>$BC$40=""</formula>
    </cfRule>
  </conditionalFormatting>
  <conditionalFormatting sqref="C41:I41">
    <cfRule type="expression" dxfId="3774" priority="36">
      <formula>$BC$41=""</formula>
    </cfRule>
  </conditionalFormatting>
  <conditionalFormatting sqref="C42:I42">
    <cfRule type="expression" dxfId="3773" priority="35">
      <formula>$BC$42=""</formula>
    </cfRule>
  </conditionalFormatting>
  <conditionalFormatting sqref="C43:I43">
    <cfRule type="expression" dxfId="3772" priority="34">
      <formula>$BC$43=""</formula>
    </cfRule>
  </conditionalFormatting>
  <conditionalFormatting sqref="C44:I44">
    <cfRule type="expression" dxfId="3771" priority="33">
      <formula>$BC$44=""</formula>
    </cfRule>
  </conditionalFormatting>
  <conditionalFormatting sqref="C45:I45">
    <cfRule type="expression" dxfId="3770" priority="32">
      <formula>$BC$45=""</formula>
    </cfRule>
  </conditionalFormatting>
  <conditionalFormatting sqref="C46:I46">
    <cfRule type="expression" dxfId="3769" priority="31">
      <formula>$BC$46=""</formula>
    </cfRule>
  </conditionalFormatting>
  <conditionalFormatting sqref="I57:I168">
    <cfRule type="expression" dxfId="3768" priority="30">
      <formula>$AX$7=""</formula>
    </cfRule>
  </conditionalFormatting>
  <conditionalFormatting sqref="I57:I168">
    <cfRule type="expression" dxfId="3767" priority="29">
      <formula>$AX$7=""</formula>
    </cfRule>
  </conditionalFormatting>
  <conditionalFormatting sqref="I57:I168">
    <cfRule type="expression" dxfId="3766" priority="27">
      <formula>$BB$7="انقطع ( ت )"</formula>
    </cfRule>
    <cfRule type="expression" dxfId="3765" priority="28">
      <formula>$AX$7=""</formula>
    </cfRule>
  </conditionalFormatting>
  <conditionalFormatting sqref="I57:I188">
    <cfRule type="expression" dxfId="3764" priority="26">
      <formula>$AX$7=""</formula>
    </cfRule>
  </conditionalFormatting>
  <conditionalFormatting sqref="I57:I188">
    <cfRule type="expression" dxfId="3763" priority="25">
      <formula>$AX$7=""</formula>
    </cfRule>
  </conditionalFormatting>
  <conditionalFormatting sqref="I57:I188">
    <cfRule type="expression" dxfId="3762" priority="23">
      <formula>$BB$7="انقطع ( ت )"</formula>
    </cfRule>
    <cfRule type="expression" dxfId="3761" priority="24">
      <formula>$AX$7=""</formula>
    </cfRule>
  </conditionalFormatting>
  <conditionalFormatting sqref="C47:I47">
    <cfRule type="expression" dxfId="3760" priority="21">
      <formula>$AX$47=""</formula>
    </cfRule>
    <cfRule type="expression" dxfId="3759" priority="22">
      <formula>$BC$47="انقطع ( ت )"</formula>
    </cfRule>
  </conditionalFormatting>
  <conditionalFormatting sqref="C48:I48">
    <cfRule type="expression" dxfId="3758" priority="19">
      <formula>$AX$48=""</formula>
    </cfRule>
    <cfRule type="expression" dxfId="3757" priority="20">
      <formula>$BC$48="انقطع ( ت )"</formula>
    </cfRule>
  </conditionalFormatting>
  <conditionalFormatting sqref="C49:I49">
    <cfRule type="expression" dxfId="3756" priority="17">
      <formula>$AX$49=""</formula>
    </cfRule>
    <cfRule type="expression" dxfId="3755" priority="18">
      <formula>$BC$49="انقطع ( ت )"</formula>
    </cfRule>
  </conditionalFormatting>
  <conditionalFormatting sqref="C50:I50">
    <cfRule type="expression" dxfId="3754" priority="15">
      <formula>$AX$50=""</formula>
    </cfRule>
    <cfRule type="expression" dxfId="3753" priority="16">
      <formula>$BC$50="انقطع ( ت )"</formula>
    </cfRule>
  </conditionalFormatting>
  <conditionalFormatting sqref="C51:I51">
    <cfRule type="expression" dxfId="3752" priority="13">
      <formula>$AX$51=""</formula>
    </cfRule>
    <cfRule type="expression" dxfId="3751" priority="14">
      <formula>$BC$51="انقطع ( ت )"</formula>
    </cfRule>
  </conditionalFormatting>
  <conditionalFormatting sqref="C52:I52">
    <cfRule type="expression" dxfId="3750" priority="11">
      <formula>$AX$52=""</formula>
    </cfRule>
    <cfRule type="expression" dxfId="3749" priority="12">
      <formula>$BC$52="انقطع ( ت )"</formula>
    </cfRule>
  </conditionalFormatting>
  <conditionalFormatting sqref="C53:I53">
    <cfRule type="expression" dxfId="3748" priority="10">
      <formula>$BC$53="انقطع ( ت )"</formula>
    </cfRule>
  </conditionalFormatting>
  <conditionalFormatting sqref="C54:I54">
    <cfRule type="expression" dxfId="3747" priority="8">
      <formula>$AX$54=""</formula>
    </cfRule>
    <cfRule type="expression" dxfId="3746" priority="9">
      <formula>$BC$54="انقطع ( ت )"</formula>
    </cfRule>
  </conditionalFormatting>
  <conditionalFormatting sqref="C56:I56">
    <cfRule type="expression" dxfId="3745" priority="6">
      <formula>$BC$56="انقطع ( ت )"</formula>
    </cfRule>
  </conditionalFormatting>
  <conditionalFormatting sqref="C53:I53">
    <cfRule type="expression" dxfId="3744" priority="5">
      <formula>$AX$53=""</formula>
    </cfRule>
  </conditionalFormatting>
  <conditionalFormatting sqref="C56:I56">
    <cfRule type="expression" dxfId="3743" priority="3">
      <formula>$AX$56=""</formula>
    </cfRule>
  </conditionalFormatting>
  <conditionalFormatting sqref="C55:I55">
    <cfRule type="expression" dxfId="3742" priority="2">
      <formula>$BC$55="انقطع ( ت )"</formula>
    </cfRule>
    <cfRule type="expression" dxfId="3741" priority="1">
      <formula>$AX$55=""</formula>
    </cfRule>
  </conditionalFormatting>
  <dataValidations count="5">
    <dataValidation type="list" allowBlank="1" showInputMessage="1" showErrorMessage="1" sqref="BC7:BD188">
      <formula1>"انقطع ( ت )"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topLeftCell="C1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8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الغياب'!I6</f>
        <v>2013</v>
      </c>
      <c r="M2" s="485"/>
      <c r="N2" s="486"/>
      <c r="O2" s="487" t="s">
        <v>114</v>
      </c>
      <c r="P2" s="487"/>
      <c r="Q2" s="487"/>
      <c r="R2" s="488"/>
      <c r="S2" s="489" t="s">
        <v>77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 t="str">
        <f t="shared" ref="L3:AD3" si="0">IF(L5="ج","",IF(L5="س","",L4))</f>
        <v>ع</v>
      </c>
      <c r="M3" s="30" t="str">
        <f t="shared" si="0"/>
        <v>ع</v>
      </c>
      <c r="N3" s="30" t="str">
        <f t="shared" si="0"/>
        <v>ع</v>
      </c>
      <c r="O3" s="30" t="str">
        <f t="shared" si="0"/>
        <v/>
      </c>
      <c r="P3" s="30" t="str">
        <f t="shared" si="0"/>
        <v/>
      </c>
      <c r="Q3" s="30" t="str">
        <f t="shared" si="0"/>
        <v>ع</v>
      </c>
      <c r="R3" s="30" t="str">
        <f t="shared" si="0"/>
        <v>ع</v>
      </c>
      <c r="S3" s="30" t="str">
        <f t="shared" si="0"/>
        <v>ع</v>
      </c>
      <c r="T3" s="30" t="str">
        <f t="shared" si="0"/>
        <v>ع</v>
      </c>
      <c r="U3" s="30" t="str">
        <f t="shared" si="0"/>
        <v>ع</v>
      </c>
      <c r="V3" s="30" t="str">
        <f t="shared" si="0"/>
        <v/>
      </c>
      <c r="W3" s="30" t="str">
        <f t="shared" si="0"/>
        <v/>
      </c>
      <c r="X3" s="30">
        <f t="shared" si="0"/>
        <v>0</v>
      </c>
      <c r="Y3" s="30">
        <f t="shared" si="0"/>
        <v>0</v>
      </c>
      <c r="Z3" s="30">
        <f t="shared" si="0"/>
        <v>0</v>
      </c>
      <c r="AA3" s="30">
        <f t="shared" si="0"/>
        <v>0</v>
      </c>
      <c r="AB3" s="30">
        <f t="shared" si="0"/>
        <v>0</v>
      </c>
      <c r="AC3" s="30" t="str">
        <f t="shared" si="0"/>
        <v/>
      </c>
      <c r="AD3" s="30" t="str">
        <f t="shared" si="0"/>
        <v/>
      </c>
      <c r="AE3" s="30">
        <f>IF(AE5="ج","",IF(AE5="س","",AE4))</f>
        <v>0</v>
      </c>
      <c r="AF3" s="30">
        <f t="shared" ref="AF3:AP3" si="1">IF(AF5="ج","",IF(AF5="س","",AF4))</f>
        <v>0</v>
      </c>
      <c r="AG3" s="30">
        <f t="shared" si="1"/>
        <v>0</v>
      </c>
      <c r="AH3" s="30">
        <f t="shared" si="1"/>
        <v>0</v>
      </c>
      <c r="AI3" s="30">
        <f t="shared" si="1"/>
        <v>0</v>
      </c>
      <c r="AJ3" s="30" t="str">
        <f t="shared" si="1"/>
        <v/>
      </c>
      <c r="AK3" s="30" t="str">
        <f t="shared" si="1"/>
        <v/>
      </c>
      <c r="AL3" s="30">
        <f t="shared" si="1"/>
        <v>0</v>
      </c>
      <c r="AM3" s="30">
        <f t="shared" si="1"/>
        <v>0</v>
      </c>
      <c r="AN3" s="31">
        <f t="shared" si="1"/>
        <v>0</v>
      </c>
      <c r="AO3" s="31">
        <f t="shared" si="1"/>
        <v>0</v>
      </c>
      <c r="AP3" s="31">
        <f t="shared" si="1"/>
        <v>0</v>
      </c>
    </row>
    <row r="4" spans="2:61" ht="19.5" customHeight="1" thickBot="1">
      <c r="J4" s="25" t="s">
        <v>102</v>
      </c>
      <c r="K4" s="54">
        <f>COUNTIF(L5:AP5,"س")</f>
        <v>4</v>
      </c>
      <c r="L4" s="50" t="s">
        <v>113</v>
      </c>
      <c r="M4" s="50" t="s">
        <v>113</v>
      </c>
      <c r="N4" s="50" t="s">
        <v>113</v>
      </c>
      <c r="O4" s="50" t="s">
        <v>113</v>
      </c>
      <c r="P4" s="50" t="s">
        <v>113</v>
      </c>
      <c r="Q4" s="50" t="s">
        <v>113</v>
      </c>
      <c r="R4" s="50" t="s">
        <v>113</v>
      </c>
      <c r="S4" s="50" t="s">
        <v>113</v>
      </c>
      <c r="T4" s="50" t="s">
        <v>113</v>
      </c>
      <c r="U4" s="50" t="s">
        <v>113</v>
      </c>
      <c r="V4" s="50" t="s">
        <v>113</v>
      </c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16</v>
      </c>
      <c r="K5" s="33">
        <f>31-K6</f>
        <v>31</v>
      </c>
      <c r="L5" s="34" t="str">
        <f>IF(L6="","",VLOOKUP(AY37,روزنامة3!L51:M95,2,))</f>
        <v>ث</v>
      </c>
      <c r="M5" s="34" t="str">
        <f>IF(M6="","",VLOOKUP(AY36,روزنامة3!L51:M95,2,))</f>
        <v>ا</v>
      </c>
      <c r="N5" s="34" t="str">
        <f>IF(N6="","",VLOOKUP(AY35,روزنامة3!L51:M95,2,))</f>
        <v>ح</v>
      </c>
      <c r="O5" s="34" t="str">
        <f>VLOOKUP(AY34,روزنامة3!L51:M95,2,)</f>
        <v>س</v>
      </c>
      <c r="P5" s="34" t="str">
        <f>VLOOKUP(AY33,روزنامة3!L51:M95,2,)</f>
        <v>ج</v>
      </c>
      <c r="Q5" s="34" t="str">
        <f>VLOOKUP(AY32,روزنامة3!L51:M95,2,)</f>
        <v>خ</v>
      </c>
      <c r="R5" s="34" t="str">
        <f>VLOOKUP(AY31,روزنامة3!L51:M95,2,)</f>
        <v>ر</v>
      </c>
      <c r="S5" s="34" t="str">
        <f>VLOOKUP(AY30,روزنامة3!L51:M95,2,)</f>
        <v>ث</v>
      </c>
      <c r="T5" s="34" t="str">
        <f>VLOOKUP(AY29,روزنامة3!L51:M95,2,)</f>
        <v>ا</v>
      </c>
      <c r="U5" s="34" t="str">
        <f>VLOOKUP(AY28,روزنامة3!L51:M95,2,)</f>
        <v>ح</v>
      </c>
      <c r="V5" s="34" t="str">
        <f>VLOOKUP(AY27,روزنامة3!L51:M95,2,)</f>
        <v>س</v>
      </c>
      <c r="W5" s="34" t="str">
        <f>VLOOKUP(AY26,روزنامة3!L51:M95,2,)</f>
        <v>ج</v>
      </c>
      <c r="X5" s="34" t="str">
        <f>VLOOKUP(AY25,روزنامة3!L51:M95,2,)</f>
        <v>خ</v>
      </c>
      <c r="Y5" s="34" t="str">
        <f>VLOOKUP(AY24,روزنامة3!L51:M95,2,)</f>
        <v>ر</v>
      </c>
      <c r="Z5" s="34" t="str">
        <f>VLOOKUP(AY23,روزنامة3!L51:M95,2,)</f>
        <v>ث</v>
      </c>
      <c r="AA5" s="34" t="str">
        <f>VLOOKUP(AY22,روزنامة3!L51:M95,2,)</f>
        <v>ا</v>
      </c>
      <c r="AB5" s="34" t="str">
        <f>VLOOKUP(AY21,روزنامة3!L51:M95,2,)</f>
        <v>ح</v>
      </c>
      <c r="AC5" s="34" t="str">
        <f>VLOOKUP(AY20,روزنامة3!L51:M95,2,)</f>
        <v>س</v>
      </c>
      <c r="AD5" s="34" t="str">
        <f>VLOOKUP(AY19,روزنامة3!L51:M95,2,)</f>
        <v>ج</v>
      </c>
      <c r="AE5" s="34" t="str">
        <f>VLOOKUP(AY18,روزنامة3!L51:M95,2,)</f>
        <v>خ</v>
      </c>
      <c r="AF5" s="34" t="str">
        <f>VLOOKUP(AY17,روزنامة3!L51:M95,2,)</f>
        <v>ر</v>
      </c>
      <c r="AG5" s="34" t="str">
        <f>VLOOKUP(AY16,روزنامة3!L51:M95,2,)</f>
        <v>ث</v>
      </c>
      <c r="AH5" s="34" t="str">
        <f>VLOOKUP(AY15,روزنامة3!L51:M95,2,)</f>
        <v>ا</v>
      </c>
      <c r="AI5" s="34" t="str">
        <f>VLOOKUP(AY14,روزنامة3!L51:M95,2,)</f>
        <v>ح</v>
      </c>
      <c r="AJ5" s="34" t="str">
        <f>VLOOKUP(AY13,روزنامة3!L51:M95,2,)</f>
        <v>س</v>
      </c>
      <c r="AK5" s="34" t="str">
        <f>VLOOKUP(AY12,روزنامة3!L51:M95,2,)</f>
        <v>ج</v>
      </c>
      <c r="AL5" s="34" t="str">
        <f>VLOOKUP(AY11,روزنامة3!L51:M95,2,)</f>
        <v>خ</v>
      </c>
      <c r="AM5" s="34" t="str">
        <f>VLOOKUP(AY10,روزنامة3!L51:M95,2,)</f>
        <v>ر</v>
      </c>
      <c r="AN5" s="34" t="str">
        <f>VLOOKUP(AY9,روزنامة3!L51:M95,2,)</f>
        <v>ث</v>
      </c>
      <c r="AO5" s="34" t="str">
        <f>VLOOKUP(AY8,روزنامة3!L51:M95,2,)</f>
        <v>ا</v>
      </c>
      <c r="AP5" s="34" t="str">
        <f>VLOOKUP(AY7,روزنامة3!L51:M95,2,)</f>
        <v>ح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0</v>
      </c>
      <c r="L6" s="36" t="str">
        <f>IF(BA7&lt;31,"","31")</f>
        <v>31</v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30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30</v>
      </c>
      <c r="J7" s="38">
        <f>K5-J5</f>
        <v>15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MIN(روزنامة3!L51:L95)</f>
        <v>41609</v>
      </c>
      <c r="AZ7" s="247">
        <v>1</v>
      </c>
      <c r="BA7" s="244">
        <f>COUNTIF(روزنامة3!K51:K95,"&gt;1")</f>
        <v>31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30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30</v>
      </c>
      <c r="J8" s="38">
        <f>J7</f>
        <v>15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41610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30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30</v>
      </c>
      <c r="J9" s="38">
        <f t="shared" ref="J9:J72" si="11">J8</f>
        <v>15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41611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30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30</v>
      </c>
      <c r="J10" s="38">
        <f t="shared" si="11"/>
        <v>15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41612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30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30</v>
      </c>
      <c r="J11" s="38">
        <f t="shared" si="11"/>
        <v>15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41613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30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30</v>
      </c>
      <c r="J12" s="38">
        <f t="shared" si="11"/>
        <v>15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41614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390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30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30</v>
      </c>
      <c r="J13" s="38">
        <f t="shared" si="11"/>
        <v>15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41615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30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30</v>
      </c>
      <c r="J14" s="38">
        <f t="shared" si="11"/>
        <v>15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41616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30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30</v>
      </c>
      <c r="J15" s="38">
        <f t="shared" si="11"/>
        <v>15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41617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30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30</v>
      </c>
      <c r="J16" s="38">
        <f t="shared" si="11"/>
        <v>15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41618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30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30</v>
      </c>
      <c r="J17" s="38">
        <f t="shared" si="11"/>
        <v>15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41619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390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30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30</v>
      </c>
      <c r="J18" s="38">
        <f t="shared" si="11"/>
        <v>15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41620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30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30</v>
      </c>
      <c r="J19" s="38">
        <f t="shared" si="11"/>
        <v>15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41621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15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41622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15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41623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15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41624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15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41625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15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41626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15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41627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15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41628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15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41629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15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41630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15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41631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15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41632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15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41633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15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41634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15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41635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15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41636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15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41637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15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41638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15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41639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15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41640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15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41641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15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41642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15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41643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15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41644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15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41645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15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41646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15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41647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15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41648</v>
      </c>
      <c r="AZ46" s="247">
        <v>40</v>
      </c>
      <c r="BB46" s="41" t="str">
        <f t="shared" si="10"/>
        <v/>
      </c>
      <c r="BC46" s="252"/>
      <c r="BD46" s="46"/>
    </row>
    <row r="47" spans="2:56" s="321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15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321">
        <f t="shared" si="12"/>
        <v>41649</v>
      </c>
      <c r="AZ47" s="321">
        <v>41</v>
      </c>
      <c r="BB47" s="41" t="str">
        <f t="shared" si="10"/>
        <v/>
      </c>
      <c r="BC47" s="252"/>
      <c r="BD47" s="46"/>
    </row>
    <row r="48" spans="2:56" s="321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15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321">
        <f t="shared" si="12"/>
        <v>41650</v>
      </c>
      <c r="AZ48" s="321">
        <v>42</v>
      </c>
      <c r="BB48" s="41" t="str">
        <f t="shared" si="10"/>
        <v/>
      </c>
      <c r="BC48" s="252"/>
      <c r="BD48" s="46"/>
    </row>
    <row r="49" spans="1:58" s="321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15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321">
        <f t="shared" si="12"/>
        <v>41651</v>
      </c>
      <c r="AZ49" s="321">
        <v>43</v>
      </c>
      <c r="BB49" s="41" t="str">
        <f t="shared" si="10"/>
        <v/>
      </c>
      <c r="BC49" s="252"/>
      <c r="BD49" s="46"/>
    </row>
    <row r="50" spans="1:58" s="321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15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321">
        <f t="shared" si="12"/>
        <v>41652</v>
      </c>
      <c r="AZ50" s="321">
        <v>44</v>
      </c>
      <c r="BB50" s="41" t="str">
        <f t="shared" si="10"/>
        <v/>
      </c>
      <c r="BC50" s="252"/>
      <c r="BD50" s="46"/>
    </row>
    <row r="51" spans="1:58" s="321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15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321">
        <f t="shared" si="12"/>
        <v>41653</v>
      </c>
      <c r="AZ51" s="321">
        <v>45</v>
      </c>
      <c r="BB51" s="41" t="str">
        <f t="shared" si="10"/>
        <v/>
      </c>
      <c r="BC51" s="252"/>
      <c r="BD51" s="46"/>
    </row>
    <row r="52" spans="1:58" s="321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15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321">
        <f t="shared" si="12"/>
        <v>41654</v>
      </c>
      <c r="AZ52" s="321">
        <v>46</v>
      </c>
      <c r="BB52" s="41" t="str">
        <f t="shared" si="10"/>
        <v/>
      </c>
      <c r="BC52" s="252"/>
      <c r="BD52" s="46"/>
    </row>
    <row r="53" spans="1:58" s="321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15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321">
        <f t="shared" si="12"/>
        <v>41655</v>
      </c>
      <c r="AZ53" s="321">
        <v>47</v>
      </c>
      <c r="BB53" s="41" t="str">
        <f t="shared" si="10"/>
        <v/>
      </c>
      <c r="BC53" s="252"/>
      <c r="BD53" s="46"/>
    </row>
    <row r="54" spans="1:58" s="321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15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321">
        <f t="shared" si="12"/>
        <v>41656</v>
      </c>
      <c r="AZ54" s="321">
        <v>48</v>
      </c>
      <c r="BB54" s="41" t="str">
        <f t="shared" si="10"/>
        <v/>
      </c>
      <c r="BC54" s="252"/>
      <c r="BD54" s="46"/>
    </row>
    <row r="55" spans="1:58" s="321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15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321">
        <f t="shared" si="12"/>
        <v>41657</v>
      </c>
      <c r="AZ55" s="321">
        <v>49</v>
      </c>
      <c r="BB55" s="41" t="str">
        <f t="shared" si="10"/>
        <v/>
      </c>
      <c r="BC55" s="252"/>
      <c r="BD55" s="46"/>
    </row>
    <row r="56" spans="1:58" s="321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15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321">
        <f t="shared" si="12"/>
        <v>41658</v>
      </c>
      <c r="AZ56" s="321">
        <v>50</v>
      </c>
      <c r="BB56" s="41" t="str">
        <f t="shared" si="10"/>
        <v/>
      </c>
      <c r="BC56" s="252"/>
      <c r="BD56" s="46"/>
    </row>
    <row r="57" spans="1:58" s="269" customFormat="1" ht="37.5" hidden="1" customHeight="1">
      <c r="A57" s="200">
        <f>50-B57</f>
        <v>0</v>
      </c>
      <c r="B57" s="269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15</v>
      </c>
      <c r="AX57" s="27"/>
      <c r="AY57" s="269">
        <f>AY56+1</f>
        <v>41659</v>
      </c>
      <c r="BA57" s="269">
        <f>MAX(AX7:AX57)-BB57</f>
        <v>13</v>
      </c>
      <c r="BB57" s="269">
        <f>COUNTIF(BB7:BB56,"انقطع ( ت )")</f>
        <v>0</v>
      </c>
      <c r="BC57" s="41" t="s">
        <v>136</v>
      </c>
      <c r="BD57" s="46"/>
      <c r="BF57" s="269">
        <f>BA57</f>
        <v>13</v>
      </c>
    </row>
    <row r="58" spans="1:58" s="269" customFormat="1" ht="18" hidden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15</v>
      </c>
      <c r="AX58" s="27"/>
      <c r="BA58" s="269">
        <f>BA57</f>
        <v>13</v>
      </c>
      <c r="BC58" s="41" t="s">
        <v>136</v>
      </c>
      <c r="BD58" s="46"/>
      <c r="BF58" s="269">
        <f t="shared" ref="BF58:BF131" si="13">BA58</f>
        <v>13</v>
      </c>
    </row>
    <row r="59" spans="1:58" s="269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15</v>
      </c>
      <c r="AX59" s="27"/>
      <c r="BA59" s="269">
        <f t="shared" ref="BA59:BA122" si="14">BA58</f>
        <v>13</v>
      </c>
      <c r="BC59" s="41" t="s">
        <v>136</v>
      </c>
      <c r="BD59" s="46"/>
      <c r="BF59" s="269">
        <f t="shared" si="13"/>
        <v>13</v>
      </c>
    </row>
    <row r="60" spans="1:58" s="269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15</v>
      </c>
      <c r="AX60" s="27"/>
      <c r="BA60" s="269">
        <f t="shared" si="14"/>
        <v>13</v>
      </c>
      <c r="BC60" s="41" t="s">
        <v>136</v>
      </c>
      <c r="BD60" s="46"/>
      <c r="BF60" s="269">
        <f t="shared" si="13"/>
        <v>13</v>
      </c>
    </row>
    <row r="61" spans="1:58" s="269" customFormat="1" ht="18" hidden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15</v>
      </c>
      <c r="AX61" s="27"/>
      <c r="BA61" s="269">
        <f t="shared" si="14"/>
        <v>13</v>
      </c>
      <c r="BC61" s="41" t="s">
        <v>136</v>
      </c>
      <c r="BD61" s="46"/>
      <c r="BF61" s="269">
        <f t="shared" si="13"/>
        <v>13</v>
      </c>
    </row>
    <row r="62" spans="1:58" s="269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15</v>
      </c>
      <c r="AX62" s="27"/>
      <c r="BA62" s="269">
        <f t="shared" si="14"/>
        <v>13</v>
      </c>
      <c r="BC62" s="41" t="s">
        <v>136</v>
      </c>
      <c r="BD62" s="46"/>
      <c r="BF62" s="269">
        <f t="shared" si="13"/>
        <v>13</v>
      </c>
    </row>
    <row r="63" spans="1:58" s="269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15</v>
      </c>
      <c r="AX63" s="27"/>
      <c r="BA63" s="269">
        <f t="shared" si="14"/>
        <v>13</v>
      </c>
      <c r="BC63" s="41" t="s">
        <v>136</v>
      </c>
      <c r="BD63" s="46"/>
      <c r="BF63" s="269">
        <f t="shared" si="13"/>
        <v>13</v>
      </c>
    </row>
    <row r="64" spans="1:58" s="269" customFormat="1" ht="18" hidden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15</v>
      </c>
      <c r="AX64" s="27"/>
      <c r="BA64" s="269">
        <f t="shared" si="14"/>
        <v>13</v>
      </c>
      <c r="BC64" s="41" t="s">
        <v>136</v>
      </c>
      <c r="BD64" s="46"/>
      <c r="BF64" s="269">
        <f t="shared" si="13"/>
        <v>13</v>
      </c>
    </row>
    <row r="65" spans="3:58" s="269" customFormat="1" ht="18" hidden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15</v>
      </c>
      <c r="AX65" s="27"/>
      <c r="BA65" s="269">
        <f t="shared" si="14"/>
        <v>13</v>
      </c>
      <c r="BC65" s="41" t="s">
        <v>136</v>
      </c>
      <c r="BD65" s="46"/>
      <c r="BF65" s="269">
        <f t="shared" si="13"/>
        <v>13</v>
      </c>
    </row>
    <row r="66" spans="3:58" s="269" customFormat="1" ht="18" hidden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15</v>
      </c>
      <c r="AX66" s="27"/>
      <c r="BA66" s="269">
        <f t="shared" si="14"/>
        <v>13</v>
      </c>
      <c r="BC66" s="41" t="s">
        <v>136</v>
      </c>
      <c r="BD66" s="46"/>
      <c r="BF66" s="269">
        <f t="shared" si="13"/>
        <v>13</v>
      </c>
    </row>
    <row r="67" spans="3:58" s="269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15</v>
      </c>
      <c r="AX67" s="27"/>
      <c r="BA67" s="269">
        <f t="shared" si="14"/>
        <v>13</v>
      </c>
      <c r="BC67" s="41" t="s">
        <v>136</v>
      </c>
      <c r="BD67" s="46"/>
      <c r="BF67" s="269">
        <f t="shared" si="13"/>
        <v>13</v>
      </c>
    </row>
    <row r="68" spans="3:58" s="269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15</v>
      </c>
      <c r="AX68" s="27"/>
      <c r="BA68" s="269">
        <f t="shared" si="14"/>
        <v>13</v>
      </c>
      <c r="BC68" s="41" t="s">
        <v>136</v>
      </c>
      <c r="BD68" s="46"/>
      <c r="BF68" s="269">
        <f t="shared" si="13"/>
        <v>13</v>
      </c>
    </row>
    <row r="69" spans="3:58" s="269" customFormat="1" ht="18" hidden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15</v>
      </c>
      <c r="AX69" s="27"/>
      <c r="BA69" s="269">
        <f t="shared" si="14"/>
        <v>13</v>
      </c>
      <c r="BC69" s="41" t="s">
        <v>136</v>
      </c>
      <c r="BD69" s="46"/>
      <c r="BF69" s="269">
        <f t="shared" si="13"/>
        <v>13</v>
      </c>
    </row>
    <row r="70" spans="3:58" s="269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15</v>
      </c>
      <c r="AX70" s="27"/>
      <c r="BA70" s="269">
        <f t="shared" si="14"/>
        <v>13</v>
      </c>
      <c r="BC70" s="41" t="s">
        <v>136</v>
      </c>
      <c r="BD70" s="46"/>
      <c r="BF70" s="269">
        <f t="shared" si="13"/>
        <v>13</v>
      </c>
    </row>
    <row r="71" spans="3:58" s="269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15</v>
      </c>
      <c r="AX71" s="27"/>
      <c r="BA71" s="269">
        <f t="shared" si="14"/>
        <v>13</v>
      </c>
      <c r="BC71" s="41" t="s">
        <v>136</v>
      </c>
      <c r="BD71" s="46"/>
      <c r="BF71" s="269">
        <f t="shared" si="13"/>
        <v>13</v>
      </c>
    </row>
    <row r="72" spans="3:58" s="269" customFormat="1" ht="18" hidden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15</v>
      </c>
      <c r="AX72" s="27"/>
      <c r="BA72" s="269">
        <f t="shared" si="14"/>
        <v>13</v>
      </c>
      <c r="BC72" s="41" t="s">
        <v>136</v>
      </c>
      <c r="BD72" s="46"/>
      <c r="BF72" s="269">
        <f t="shared" si="13"/>
        <v>13</v>
      </c>
    </row>
    <row r="73" spans="3:58" s="269" customFormat="1" ht="18" hidden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15</v>
      </c>
      <c r="AX73" s="27"/>
      <c r="BA73" s="269">
        <f t="shared" si="14"/>
        <v>13</v>
      </c>
      <c r="BC73" s="41" t="s">
        <v>136</v>
      </c>
      <c r="BD73" s="46"/>
      <c r="BF73" s="269">
        <f t="shared" si="13"/>
        <v>13</v>
      </c>
    </row>
    <row r="74" spans="3:58" s="269" customFormat="1" ht="18" hidden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15</v>
      </c>
      <c r="AX74" s="27"/>
      <c r="BA74" s="269">
        <f t="shared" si="14"/>
        <v>13</v>
      </c>
      <c r="BC74" s="41" t="s">
        <v>136</v>
      </c>
      <c r="BD74" s="46"/>
      <c r="BF74" s="269">
        <f t="shared" si="13"/>
        <v>13</v>
      </c>
    </row>
    <row r="75" spans="3:58" s="269" customFormat="1" ht="18" hidden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15</v>
      </c>
      <c r="AX75" s="27"/>
      <c r="BA75" s="269">
        <f t="shared" si="14"/>
        <v>13</v>
      </c>
      <c r="BC75" s="41" t="s">
        <v>136</v>
      </c>
      <c r="BD75" s="46"/>
      <c r="BF75" s="269">
        <f t="shared" si="13"/>
        <v>13</v>
      </c>
    </row>
    <row r="76" spans="3:58" s="269" customFormat="1" ht="18" hidden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15</v>
      </c>
      <c r="AX76" s="27"/>
      <c r="BA76" s="269">
        <f t="shared" si="14"/>
        <v>13</v>
      </c>
      <c r="BC76" s="41" t="s">
        <v>136</v>
      </c>
      <c r="BD76" s="46"/>
      <c r="BF76" s="269">
        <f t="shared" si="13"/>
        <v>13</v>
      </c>
    </row>
    <row r="77" spans="3:58" s="269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15</v>
      </c>
      <c r="AX77" s="27"/>
      <c r="BA77" s="269">
        <f t="shared" si="14"/>
        <v>13</v>
      </c>
      <c r="BC77" s="41" t="s">
        <v>136</v>
      </c>
      <c r="BD77" s="46"/>
      <c r="BF77" s="269">
        <f t="shared" si="13"/>
        <v>13</v>
      </c>
    </row>
    <row r="78" spans="3:58" s="269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15</v>
      </c>
      <c r="AX78" s="27"/>
      <c r="BA78" s="269">
        <f t="shared" si="14"/>
        <v>13</v>
      </c>
      <c r="BC78" s="41" t="s">
        <v>136</v>
      </c>
      <c r="BD78" s="46"/>
      <c r="BF78" s="269">
        <f t="shared" si="13"/>
        <v>13</v>
      </c>
    </row>
    <row r="79" spans="3:58" s="269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15</v>
      </c>
      <c r="AX79" s="27"/>
      <c r="BA79" s="269">
        <f t="shared" si="14"/>
        <v>13</v>
      </c>
      <c r="BC79" s="41" t="s">
        <v>136</v>
      </c>
      <c r="BD79" s="46"/>
      <c r="BF79" s="269">
        <f t="shared" si="13"/>
        <v>13</v>
      </c>
    </row>
    <row r="80" spans="3:58" s="269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15</v>
      </c>
      <c r="AX80" s="27"/>
      <c r="BA80" s="269">
        <f t="shared" si="14"/>
        <v>13</v>
      </c>
      <c r="BC80" s="41" t="s">
        <v>136</v>
      </c>
      <c r="BD80" s="46"/>
      <c r="BF80" s="269">
        <f t="shared" si="13"/>
        <v>13</v>
      </c>
    </row>
    <row r="81" spans="3:58" s="269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15</v>
      </c>
      <c r="AX81" s="27"/>
      <c r="BA81" s="269">
        <f t="shared" si="14"/>
        <v>13</v>
      </c>
      <c r="BC81" s="41" t="s">
        <v>136</v>
      </c>
      <c r="BD81" s="46"/>
      <c r="BF81" s="269">
        <f t="shared" si="13"/>
        <v>13</v>
      </c>
    </row>
    <row r="82" spans="3:58" s="269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15</v>
      </c>
      <c r="AX82" s="27"/>
      <c r="BA82" s="269">
        <f t="shared" si="14"/>
        <v>13</v>
      </c>
      <c r="BC82" s="41" t="s">
        <v>136</v>
      </c>
      <c r="BD82" s="46"/>
      <c r="BF82" s="269">
        <f t="shared" si="13"/>
        <v>13</v>
      </c>
    </row>
    <row r="83" spans="3:58" s="269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15</v>
      </c>
      <c r="AX83" s="27"/>
      <c r="BA83" s="269">
        <f t="shared" si="14"/>
        <v>13</v>
      </c>
      <c r="BC83" s="41" t="s">
        <v>136</v>
      </c>
      <c r="BD83" s="46"/>
      <c r="BF83" s="269">
        <f t="shared" si="13"/>
        <v>13</v>
      </c>
    </row>
    <row r="84" spans="3:58" s="269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15</v>
      </c>
      <c r="AX84" s="27"/>
      <c r="BA84" s="269">
        <f t="shared" si="14"/>
        <v>13</v>
      </c>
      <c r="BC84" s="41" t="s">
        <v>136</v>
      </c>
      <c r="BD84" s="46"/>
      <c r="BF84" s="269">
        <f t="shared" si="13"/>
        <v>13</v>
      </c>
    </row>
    <row r="85" spans="3:58" s="269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15</v>
      </c>
      <c r="AX85" s="27"/>
      <c r="BA85" s="269">
        <f t="shared" si="14"/>
        <v>13</v>
      </c>
      <c r="BC85" s="41" t="s">
        <v>136</v>
      </c>
      <c r="BD85" s="46"/>
      <c r="BF85" s="269">
        <f t="shared" si="13"/>
        <v>13</v>
      </c>
    </row>
    <row r="86" spans="3:58" s="269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15</v>
      </c>
      <c r="AX86" s="27"/>
      <c r="BA86" s="269">
        <f t="shared" si="14"/>
        <v>13</v>
      </c>
      <c r="BC86" s="41" t="s">
        <v>136</v>
      </c>
      <c r="BD86" s="46"/>
      <c r="BF86" s="269">
        <f t="shared" si="13"/>
        <v>13</v>
      </c>
    </row>
    <row r="87" spans="3:58" s="269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15</v>
      </c>
      <c r="AX87" s="27"/>
      <c r="BA87" s="269">
        <f t="shared" si="14"/>
        <v>13</v>
      </c>
      <c r="BC87" s="41" t="s">
        <v>136</v>
      </c>
      <c r="BD87" s="46"/>
      <c r="BF87" s="269">
        <f t="shared" si="13"/>
        <v>13</v>
      </c>
    </row>
    <row r="88" spans="3:58" s="269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15</v>
      </c>
      <c r="AX88" s="27"/>
      <c r="BA88" s="269">
        <f t="shared" si="14"/>
        <v>13</v>
      </c>
      <c r="BC88" s="41" t="s">
        <v>136</v>
      </c>
      <c r="BD88" s="46"/>
      <c r="BF88" s="269">
        <f t="shared" si="13"/>
        <v>13</v>
      </c>
    </row>
    <row r="89" spans="3:58" s="269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15</v>
      </c>
      <c r="AX89" s="27"/>
      <c r="BA89" s="269">
        <f t="shared" si="14"/>
        <v>13</v>
      </c>
      <c r="BC89" s="41" t="s">
        <v>136</v>
      </c>
      <c r="BD89" s="46"/>
      <c r="BF89" s="269">
        <f t="shared" si="13"/>
        <v>13</v>
      </c>
    </row>
    <row r="90" spans="3:58" s="269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15</v>
      </c>
      <c r="AX90" s="27"/>
      <c r="BA90" s="269">
        <f t="shared" si="14"/>
        <v>13</v>
      </c>
      <c r="BC90" s="41" t="s">
        <v>136</v>
      </c>
      <c r="BD90" s="46"/>
      <c r="BF90" s="269">
        <f t="shared" si="13"/>
        <v>13</v>
      </c>
    </row>
    <row r="91" spans="3:58" s="269" customFormat="1" ht="18" hidden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15</v>
      </c>
      <c r="AX91" s="27"/>
      <c r="BA91" s="269">
        <f t="shared" si="14"/>
        <v>13</v>
      </c>
      <c r="BC91" s="41" t="s">
        <v>136</v>
      </c>
      <c r="BD91" s="46"/>
      <c r="BF91" s="269">
        <f t="shared" si="13"/>
        <v>13</v>
      </c>
    </row>
    <row r="92" spans="3:58" s="269" customFormat="1" ht="18" hidden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15</v>
      </c>
      <c r="AX92" s="27"/>
      <c r="BA92" s="269">
        <f t="shared" si="14"/>
        <v>13</v>
      </c>
      <c r="BC92" s="41" t="s">
        <v>136</v>
      </c>
      <c r="BD92" s="46"/>
      <c r="BF92" s="269">
        <f t="shared" si="13"/>
        <v>13</v>
      </c>
    </row>
    <row r="93" spans="3:58" s="269" customFormat="1" ht="18" hidden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15</v>
      </c>
      <c r="AX93" s="27"/>
      <c r="BA93" s="269">
        <f t="shared" si="14"/>
        <v>13</v>
      </c>
      <c r="BC93" s="41" t="s">
        <v>136</v>
      </c>
      <c r="BD93" s="46"/>
      <c r="BF93" s="269">
        <f t="shared" si="13"/>
        <v>13</v>
      </c>
    </row>
    <row r="94" spans="3:58" s="269" customFormat="1" ht="18" hidden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15</v>
      </c>
      <c r="AX94" s="27"/>
      <c r="BA94" s="269">
        <f t="shared" si="14"/>
        <v>13</v>
      </c>
      <c r="BC94" s="41" t="s">
        <v>136</v>
      </c>
      <c r="BD94" s="46"/>
      <c r="BF94" s="269">
        <f t="shared" si="13"/>
        <v>13</v>
      </c>
    </row>
    <row r="95" spans="3:58" s="269" customFormat="1" ht="18" hidden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15</v>
      </c>
      <c r="AX95" s="27"/>
      <c r="BA95" s="269">
        <f t="shared" si="14"/>
        <v>13</v>
      </c>
      <c r="BC95" s="41" t="s">
        <v>136</v>
      </c>
      <c r="BD95" s="46"/>
      <c r="BF95" s="269">
        <f t="shared" si="13"/>
        <v>13</v>
      </c>
    </row>
    <row r="96" spans="3:58" s="269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15</v>
      </c>
      <c r="AX96" s="27"/>
      <c r="BA96" s="269">
        <f t="shared" si="14"/>
        <v>13</v>
      </c>
      <c r="BC96" s="41" t="s">
        <v>136</v>
      </c>
      <c r="BD96" s="46"/>
      <c r="BF96" s="269">
        <f t="shared" si="13"/>
        <v>13</v>
      </c>
    </row>
    <row r="97" spans="3:58" s="269" customFormat="1" ht="18" hidden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15</v>
      </c>
      <c r="AX97" s="27"/>
      <c r="BA97" s="269">
        <f t="shared" si="14"/>
        <v>13</v>
      </c>
      <c r="BC97" s="41" t="s">
        <v>136</v>
      </c>
      <c r="BD97" s="46"/>
      <c r="BF97" s="269">
        <f t="shared" si="13"/>
        <v>13</v>
      </c>
    </row>
    <row r="98" spans="3:58" s="269" customFormat="1" ht="18" hidden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15</v>
      </c>
      <c r="AX98" s="27"/>
      <c r="BA98" s="269">
        <f t="shared" si="14"/>
        <v>13</v>
      </c>
      <c r="BC98" s="41" t="s">
        <v>136</v>
      </c>
      <c r="BD98" s="46"/>
      <c r="BF98" s="269">
        <f t="shared" si="13"/>
        <v>13</v>
      </c>
    </row>
    <row r="99" spans="3:58" s="269" customFormat="1" ht="18" hidden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69" customFormat="1" ht="18" hidden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69" customFormat="1" ht="18" hidden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69" customFormat="1" ht="18" hidden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69" customFormat="1" ht="18" hidden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69" customFormat="1" ht="18" hidden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69" customFormat="1" ht="18" hidden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69" customFormat="1" ht="18" hidden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69" customFormat="1" ht="18" hidden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69" customFormat="1" ht="18" hidden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69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15</v>
      </c>
      <c r="AX109" s="27"/>
      <c r="BA109" s="269">
        <f>BA98</f>
        <v>13</v>
      </c>
      <c r="BC109" s="41" t="s">
        <v>136</v>
      </c>
      <c r="BD109" s="46"/>
      <c r="BF109" s="269">
        <f t="shared" si="13"/>
        <v>13</v>
      </c>
    </row>
    <row r="110" spans="3:58" s="269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15</v>
      </c>
      <c r="AX110" s="27"/>
      <c r="BA110" s="269">
        <f t="shared" si="14"/>
        <v>13</v>
      </c>
      <c r="BC110" s="41" t="s">
        <v>136</v>
      </c>
      <c r="BD110" s="46"/>
      <c r="BF110" s="269">
        <f t="shared" si="13"/>
        <v>13</v>
      </c>
    </row>
    <row r="111" spans="3:58" s="269" customFormat="1" ht="18" hidden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15</v>
      </c>
      <c r="AX111" s="27"/>
      <c r="BA111" s="269">
        <f t="shared" si="14"/>
        <v>13</v>
      </c>
      <c r="BC111" s="41" t="s">
        <v>136</v>
      </c>
      <c r="BD111" s="46"/>
      <c r="BF111" s="269">
        <f t="shared" si="13"/>
        <v>13</v>
      </c>
    </row>
    <row r="112" spans="3:58" s="269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15</v>
      </c>
      <c r="AX112" s="27"/>
      <c r="BA112" s="269">
        <f t="shared" si="14"/>
        <v>13</v>
      </c>
      <c r="BC112" s="41" t="s">
        <v>136</v>
      </c>
      <c r="BD112" s="46"/>
      <c r="BF112" s="269">
        <f t="shared" si="13"/>
        <v>13</v>
      </c>
    </row>
    <row r="113" spans="3:58" s="269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15</v>
      </c>
      <c r="AX113" s="27"/>
      <c r="BA113" s="269">
        <f t="shared" si="14"/>
        <v>13</v>
      </c>
      <c r="BC113" s="41" t="s">
        <v>136</v>
      </c>
      <c r="BD113" s="46"/>
      <c r="BF113" s="269">
        <f t="shared" si="13"/>
        <v>13</v>
      </c>
    </row>
    <row r="114" spans="3:58" s="269" customFormat="1" ht="18" hidden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15</v>
      </c>
      <c r="AX114" s="27"/>
      <c r="BA114" s="269">
        <f t="shared" si="14"/>
        <v>13</v>
      </c>
      <c r="BC114" s="41" t="s">
        <v>136</v>
      </c>
      <c r="BD114" s="46"/>
      <c r="BF114" s="269">
        <f t="shared" si="13"/>
        <v>13</v>
      </c>
    </row>
    <row r="115" spans="3:58" s="269" customFormat="1" ht="18" hidden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15</v>
      </c>
      <c r="AX115" s="27"/>
      <c r="BA115" s="269">
        <f t="shared" si="14"/>
        <v>13</v>
      </c>
      <c r="BC115" s="41" t="s">
        <v>136</v>
      </c>
      <c r="BD115" s="46"/>
      <c r="BF115" s="269">
        <f t="shared" si="13"/>
        <v>13</v>
      </c>
    </row>
    <row r="116" spans="3:58" s="269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15</v>
      </c>
      <c r="AX116" s="27"/>
      <c r="BA116" s="269">
        <f t="shared" si="14"/>
        <v>13</v>
      </c>
      <c r="BC116" s="41" t="s">
        <v>136</v>
      </c>
      <c r="BD116" s="46"/>
      <c r="BF116" s="269">
        <f t="shared" si="13"/>
        <v>13</v>
      </c>
    </row>
    <row r="117" spans="3:58" s="269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15</v>
      </c>
      <c r="AX117" s="27"/>
      <c r="BA117" s="269">
        <f t="shared" si="14"/>
        <v>13</v>
      </c>
      <c r="BC117" s="41" t="s">
        <v>136</v>
      </c>
      <c r="BD117" s="46"/>
      <c r="BF117" s="269">
        <f t="shared" si="13"/>
        <v>13</v>
      </c>
    </row>
    <row r="118" spans="3:58" s="269" customFormat="1" ht="18" hidden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15</v>
      </c>
      <c r="AX118" s="27"/>
      <c r="BA118" s="269">
        <f t="shared" si="14"/>
        <v>13</v>
      </c>
      <c r="BC118" s="41" t="s">
        <v>136</v>
      </c>
      <c r="BD118" s="46"/>
      <c r="BF118" s="269">
        <f t="shared" si="13"/>
        <v>13</v>
      </c>
    </row>
    <row r="119" spans="3:58" s="269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15</v>
      </c>
      <c r="AX119" s="27"/>
      <c r="BA119" s="269">
        <f t="shared" si="14"/>
        <v>13</v>
      </c>
      <c r="BC119" s="41" t="s">
        <v>136</v>
      </c>
      <c r="BD119" s="46"/>
      <c r="BF119" s="269">
        <f t="shared" si="13"/>
        <v>13</v>
      </c>
    </row>
    <row r="120" spans="3:58" s="269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15</v>
      </c>
      <c r="AX120" s="27"/>
      <c r="BA120" s="269">
        <f t="shared" si="14"/>
        <v>13</v>
      </c>
      <c r="BC120" s="41" t="s">
        <v>136</v>
      </c>
      <c r="BD120" s="46"/>
      <c r="BF120" s="269">
        <f t="shared" si="13"/>
        <v>13</v>
      </c>
    </row>
    <row r="121" spans="3:58" s="269" customFormat="1" ht="18" hidden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15</v>
      </c>
      <c r="AX121" s="27"/>
      <c r="BA121" s="269">
        <f t="shared" si="14"/>
        <v>13</v>
      </c>
      <c r="BC121" s="41" t="s">
        <v>136</v>
      </c>
      <c r="BD121" s="46"/>
      <c r="BF121" s="269">
        <f t="shared" si="13"/>
        <v>13</v>
      </c>
    </row>
    <row r="122" spans="3:58" s="269" customFormat="1" ht="18" hidden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15</v>
      </c>
      <c r="AX122" s="27"/>
      <c r="BA122" s="269">
        <f t="shared" si="14"/>
        <v>13</v>
      </c>
      <c r="BC122" s="41" t="s">
        <v>136</v>
      </c>
      <c r="BD122" s="46"/>
      <c r="BF122" s="269">
        <f t="shared" si="13"/>
        <v>13</v>
      </c>
    </row>
    <row r="123" spans="3:58" s="269" customFormat="1" ht="18" hidden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15</v>
      </c>
      <c r="AX123" s="27"/>
      <c r="BA123" s="269">
        <f t="shared" ref="BA123:BA186" si="20">BA122</f>
        <v>13</v>
      </c>
      <c r="BC123" s="41" t="s">
        <v>136</v>
      </c>
      <c r="BD123" s="46"/>
      <c r="BF123" s="269">
        <f t="shared" si="13"/>
        <v>13</v>
      </c>
    </row>
    <row r="124" spans="3:58" s="269" customFormat="1" ht="18" hidden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15</v>
      </c>
      <c r="AX124" s="27"/>
      <c r="BA124" s="269">
        <f t="shared" si="20"/>
        <v>13</v>
      </c>
      <c r="BC124" s="41" t="s">
        <v>136</v>
      </c>
      <c r="BD124" s="46"/>
      <c r="BF124" s="269">
        <f t="shared" si="13"/>
        <v>13</v>
      </c>
    </row>
    <row r="125" spans="3:58" s="269" customFormat="1" ht="18" hidden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15</v>
      </c>
      <c r="AX125" s="27"/>
      <c r="BA125" s="269">
        <f t="shared" si="20"/>
        <v>13</v>
      </c>
      <c r="BC125" s="41" t="s">
        <v>136</v>
      </c>
      <c r="BD125" s="46"/>
      <c r="BF125" s="269">
        <f t="shared" si="13"/>
        <v>13</v>
      </c>
    </row>
    <row r="126" spans="3:58" s="269" customFormat="1" ht="18" hidden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15</v>
      </c>
      <c r="AX126" s="27"/>
      <c r="BA126" s="269">
        <f t="shared" si="20"/>
        <v>13</v>
      </c>
      <c r="BC126" s="41" t="s">
        <v>136</v>
      </c>
      <c r="BD126" s="46"/>
      <c r="BF126" s="269">
        <f t="shared" si="13"/>
        <v>13</v>
      </c>
    </row>
    <row r="127" spans="3:58" s="269" customFormat="1" ht="18" hidden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15</v>
      </c>
      <c r="AX127" s="27"/>
      <c r="BA127" s="269">
        <f t="shared" si="20"/>
        <v>13</v>
      </c>
      <c r="BC127" s="41" t="s">
        <v>136</v>
      </c>
      <c r="BD127" s="46"/>
      <c r="BF127" s="269">
        <f t="shared" si="13"/>
        <v>13</v>
      </c>
    </row>
    <row r="128" spans="3:58" s="269" customFormat="1" ht="18" hidden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15</v>
      </c>
      <c r="AX128" s="27"/>
      <c r="BA128" s="269">
        <f t="shared" si="20"/>
        <v>13</v>
      </c>
      <c r="BC128" s="41" t="s">
        <v>136</v>
      </c>
      <c r="BD128" s="46"/>
      <c r="BF128" s="269">
        <f t="shared" si="13"/>
        <v>13</v>
      </c>
    </row>
    <row r="129" spans="3:58" s="269" customFormat="1" ht="18" hidden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15</v>
      </c>
      <c r="AX129" s="27"/>
      <c r="BA129" s="269">
        <f t="shared" si="20"/>
        <v>13</v>
      </c>
      <c r="BC129" s="41" t="s">
        <v>136</v>
      </c>
      <c r="BD129" s="46"/>
      <c r="BF129" s="269">
        <f t="shared" si="13"/>
        <v>13</v>
      </c>
    </row>
    <row r="130" spans="3:58" s="269" customFormat="1" ht="18" hidden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15</v>
      </c>
      <c r="AX130" s="27"/>
      <c r="BA130" s="269">
        <f t="shared" si="20"/>
        <v>13</v>
      </c>
      <c r="BC130" s="41" t="s">
        <v>136</v>
      </c>
      <c r="BD130" s="46"/>
      <c r="BF130" s="269">
        <f t="shared" si="13"/>
        <v>13</v>
      </c>
    </row>
    <row r="131" spans="3:58" s="269" customFormat="1" ht="18" hidden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15</v>
      </c>
      <c r="AX131" s="27"/>
      <c r="BA131" s="269">
        <f t="shared" si="20"/>
        <v>13</v>
      </c>
      <c r="BC131" s="41" t="s">
        <v>136</v>
      </c>
      <c r="BD131" s="46"/>
      <c r="BF131" s="269">
        <f t="shared" si="13"/>
        <v>13</v>
      </c>
    </row>
    <row r="132" spans="3:58" s="269" customFormat="1" ht="18" hidden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15</v>
      </c>
      <c r="AX132" s="27"/>
      <c r="BA132" s="269">
        <f t="shared" si="20"/>
        <v>13</v>
      </c>
      <c r="BC132" s="41" t="s">
        <v>136</v>
      </c>
      <c r="BD132" s="46"/>
      <c r="BF132" s="269">
        <f t="shared" ref="BF132:BF188" si="21">BA132</f>
        <v>13</v>
      </c>
    </row>
    <row r="133" spans="3:58" s="269" customFormat="1" ht="18" hidden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15</v>
      </c>
      <c r="AX133" s="27"/>
      <c r="BA133" s="269">
        <f t="shared" si="20"/>
        <v>13</v>
      </c>
      <c r="BC133" s="41" t="s">
        <v>136</v>
      </c>
      <c r="BD133" s="46"/>
      <c r="BF133" s="269">
        <f t="shared" si="21"/>
        <v>13</v>
      </c>
    </row>
    <row r="134" spans="3:58" s="269" customFormat="1" ht="18" hidden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15</v>
      </c>
      <c r="AX134" s="27"/>
      <c r="BA134" s="269">
        <f t="shared" si="20"/>
        <v>13</v>
      </c>
      <c r="BC134" s="41" t="s">
        <v>136</v>
      </c>
      <c r="BD134" s="46"/>
      <c r="BF134" s="269">
        <f t="shared" si="21"/>
        <v>13</v>
      </c>
    </row>
    <row r="135" spans="3:58" s="269" customFormat="1" ht="18" hidden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15</v>
      </c>
      <c r="AX135" s="27"/>
      <c r="BA135" s="269">
        <f t="shared" si="20"/>
        <v>13</v>
      </c>
      <c r="BC135" s="41" t="s">
        <v>136</v>
      </c>
      <c r="BD135" s="46"/>
      <c r="BF135" s="269">
        <f t="shared" si="21"/>
        <v>13</v>
      </c>
    </row>
    <row r="136" spans="3:58" s="269" customFormat="1" ht="18" hidden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15</v>
      </c>
      <c r="AX136" s="27"/>
      <c r="BA136" s="269">
        <f t="shared" si="20"/>
        <v>13</v>
      </c>
      <c r="BC136" s="41" t="s">
        <v>136</v>
      </c>
      <c r="BD136" s="46"/>
      <c r="BF136" s="269">
        <f t="shared" si="21"/>
        <v>13</v>
      </c>
    </row>
    <row r="137" spans="3:58" s="269" customFormat="1" ht="18" hidden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15</v>
      </c>
      <c r="AX137" s="27"/>
      <c r="BA137" s="269">
        <f t="shared" si="20"/>
        <v>13</v>
      </c>
      <c r="BC137" s="41" t="s">
        <v>136</v>
      </c>
      <c r="BD137" s="46"/>
      <c r="BF137" s="269">
        <f t="shared" si="21"/>
        <v>13</v>
      </c>
    </row>
    <row r="138" spans="3:58" s="269" customFormat="1" ht="18" hidden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15</v>
      </c>
      <c r="AX138" s="27"/>
      <c r="BA138" s="269">
        <f t="shared" si="20"/>
        <v>13</v>
      </c>
      <c r="BC138" s="41" t="s">
        <v>136</v>
      </c>
      <c r="BD138" s="46"/>
      <c r="BF138" s="269">
        <f t="shared" si="21"/>
        <v>13</v>
      </c>
    </row>
    <row r="139" spans="3:58" s="269" customFormat="1" ht="18" hidden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15</v>
      </c>
      <c r="AX139" s="27"/>
      <c r="BA139" s="269">
        <f t="shared" si="20"/>
        <v>13</v>
      </c>
      <c r="BC139" s="41" t="s">
        <v>136</v>
      </c>
      <c r="BD139" s="46"/>
      <c r="BF139" s="269">
        <f t="shared" si="21"/>
        <v>13</v>
      </c>
    </row>
    <row r="140" spans="3:58" s="269" customFormat="1" ht="18" hidden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15</v>
      </c>
      <c r="AX140" s="27"/>
      <c r="BA140" s="269">
        <f t="shared" si="20"/>
        <v>13</v>
      </c>
      <c r="BC140" s="41" t="s">
        <v>136</v>
      </c>
      <c r="BD140" s="46"/>
      <c r="BF140" s="269">
        <f t="shared" si="21"/>
        <v>13</v>
      </c>
    </row>
    <row r="141" spans="3:58" s="269" customFormat="1" ht="18" hidden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15</v>
      </c>
      <c r="AX141" s="27"/>
      <c r="BA141" s="269">
        <f t="shared" si="20"/>
        <v>13</v>
      </c>
      <c r="BC141" s="41" t="s">
        <v>136</v>
      </c>
      <c r="BD141" s="46"/>
      <c r="BF141" s="269">
        <f t="shared" si="21"/>
        <v>13</v>
      </c>
    </row>
    <row r="142" spans="3:58" s="269" customFormat="1" ht="18" hidden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15</v>
      </c>
      <c r="AX142" s="27"/>
      <c r="BA142" s="269">
        <f t="shared" si="20"/>
        <v>13</v>
      </c>
      <c r="BC142" s="41" t="s">
        <v>136</v>
      </c>
      <c r="BD142" s="46"/>
      <c r="BF142" s="269">
        <f t="shared" si="21"/>
        <v>13</v>
      </c>
    </row>
    <row r="143" spans="3:58" s="269" customFormat="1" ht="18" hidden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15</v>
      </c>
      <c r="AX143" s="27"/>
      <c r="BA143" s="269">
        <f t="shared" si="20"/>
        <v>13</v>
      </c>
      <c r="BC143" s="41" t="s">
        <v>136</v>
      </c>
      <c r="BD143" s="46"/>
      <c r="BF143" s="269">
        <f t="shared" si="21"/>
        <v>13</v>
      </c>
    </row>
    <row r="144" spans="3:58" s="269" customFormat="1" ht="18" hidden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15</v>
      </c>
      <c r="AX144" s="27"/>
      <c r="BA144" s="269">
        <f t="shared" si="20"/>
        <v>13</v>
      </c>
      <c r="BC144" s="41" t="s">
        <v>136</v>
      </c>
      <c r="BD144" s="46"/>
      <c r="BF144" s="269">
        <f t="shared" si="21"/>
        <v>13</v>
      </c>
    </row>
    <row r="145" spans="3:58" s="269" customFormat="1" ht="18" hidden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15</v>
      </c>
      <c r="AX145" s="27"/>
      <c r="BA145" s="269">
        <f t="shared" si="20"/>
        <v>13</v>
      </c>
      <c r="BC145" s="41" t="s">
        <v>136</v>
      </c>
      <c r="BD145" s="46"/>
      <c r="BF145" s="269">
        <f t="shared" si="21"/>
        <v>13</v>
      </c>
    </row>
    <row r="146" spans="3:58" s="269" customFormat="1" ht="18" hidden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15</v>
      </c>
      <c r="AX146" s="27"/>
      <c r="BA146" s="269">
        <f t="shared" si="20"/>
        <v>13</v>
      </c>
      <c r="BC146" s="41" t="s">
        <v>136</v>
      </c>
      <c r="BD146" s="46"/>
      <c r="BF146" s="269">
        <f t="shared" si="21"/>
        <v>13</v>
      </c>
    </row>
    <row r="147" spans="3:58" s="269" customFormat="1" ht="18" hidden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15</v>
      </c>
      <c r="AX147" s="27"/>
      <c r="BA147" s="269">
        <f t="shared" si="20"/>
        <v>13</v>
      </c>
      <c r="BC147" s="41" t="s">
        <v>136</v>
      </c>
      <c r="BD147" s="46"/>
      <c r="BF147" s="269">
        <f t="shared" si="21"/>
        <v>13</v>
      </c>
    </row>
    <row r="148" spans="3:58" s="269" customFormat="1" ht="18" hidden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15</v>
      </c>
      <c r="AX148" s="27"/>
      <c r="BA148" s="269">
        <f t="shared" si="20"/>
        <v>13</v>
      </c>
      <c r="BC148" s="41" t="s">
        <v>136</v>
      </c>
      <c r="BD148" s="46"/>
      <c r="BF148" s="269">
        <f t="shared" si="21"/>
        <v>13</v>
      </c>
    </row>
    <row r="149" spans="3:58" s="269" customFormat="1" ht="18" hidden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15</v>
      </c>
      <c r="AX149" s="27"/>
      <c r="BA149" s="269">
        <f t="shared" si="20"/>
        <v>13</v>
      </c>
      <c r="BC149" s="41" t="s">
        <v>136</v>
      </c>
      <c r="BD149" s="46"/>
      <c r="BF149" s="269">
        <f t="shared" si="21"/>
        <v>13</v>
      </c>
    </row>
    <row r="150" spans="3:58" s="269" customFormat="1" ht="18" hidden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15</v>
      </c>
      <c r="AX150" s="27"/>
      <c r="BA150" s="269">
        <f t="shared" si="20"/>
        <v>13</v>
      </c>
      <c r="BC150" s="41" t="s">
        <v>136</v>
      </c>
      <c r="BD150" s="46"/>
      <c r="BF150" s="269">
        <f t="shared" si="21"/>
        <v>13</v>
      </c>
    </row>
    <row r="151" spans="3:58" s="269" customFormat="1" ht="18" hidden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15</v>
      </c>
      <c r="AX151" s="27"/>
      <c r="BA151" s="269">
        <f t="shared" si="20"/>
        <v>13</v>
      </c>
      <c r="BC151" s="41" t="s">
        <v>136</v>
      </c>
      <c r="BD151" s="46"/>
      <c r="BF151" s="269">
        <f t="shared" si="21"/>
        <v>13</v>
      </c>
    </row>
    <row r="152" spans="3:58" s="269" customFormat="1" ht="18" hidden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15</v>
      </c>
      <c r="AX152" s="27"/>
      <c r="BA152" s="269">
        <f t="shared" si="20"/>
        <v>13</v>
      </c>
      <c r="BC152" s="41" t="s">
        <v>136</v>
      </c>
      <c r="BD152" s="46"/>
      <c r="BF152" s="269">
        <f t="shared" si="21"/>
        <v>13</v>
      </c>
    </row>
    <row r="153" spans="3:58" s="269" customFormat="1" ht="18" hidden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15</v>
      </c>
      <c r="AX153" s="27"/>
      <c r="BA153" s="269">
        <f t="shared" si="20"/>
        <v>13</v>
      </c>
      <c r="BC153" s="41" t="s">
        <v>136</v>
      </c>
      <c r="BD153" s="46"/>
      <c r="BF153" s="269">
        <f t="shared" si="21"/>
        <v>13</v>
      </c>
    </row>
    <row r="154" spans="3:58" s="269" customFormat="1" ht="18" hidden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15</v>
      </c>
      <c r="AX154" s="27"/>
      <c r="BA154" s="269">
        <f t="shared" si="20"/>
        <v>13</v>
      </c>
      <c r="BC154" s="41" t="s">
        <v>136</v>
      </c>
      <c r="BD154" s="46"/>
      <c r="BF154" s="269">
        <f t="shared" si="21"/>
        <v>13</v>
      </c>
    </row>
    <row r="155" spans="3:58" s="269" customFormat="1" ht="18" hidden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15</v>
      </c>
      <c r="AX155" s="27"/>
      <c r="BA155" s="269">
        <f t="shared" si="20"/>
        <v>13</v>
      </c>
      <c r="BC155" s="41" t="s">
        <v>136</v>
      </c>
      <c r="BD155" s="46"/>
      <c r="BF155" s="269">
        <f t="shared" si="21"/>
        <v>13</v>
      </c>
    </row>
    <row r="156" spans="3:58" s="269" customFormat="1" ht="18" hidden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15</v>
      </c>
      <c r="AX156" s="27"/>
      <c r="BA156" s="269">
        <f t="shared" si="20"/>
        <v>13</v>
      </c>
      <c r="BC156" s="41" t="s">
        <v>136</v>
      </c>
      <c r="BD156" s="46"/>
      <c r="BF156" s="269">
        <f t="shared" si="21"/>
        <v>13</v>
      </c>
    </row>
    <row r="157" spans="3:58" s="269" customFormat="1" ht="18" hidden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15</v>
      </c>
      <c r="AX157" s="27"/>
      <c r="BA157" s="269">
        <f t="shared" si="20"/>
        <v>13</v>
      </c>
      <c r="BC157" s="41" t="s">
        <v>136</v>
      </c>
      <c r="BD157" s="46"/>
      <c r="BF157" s="269">
        <f t="shared" si="21"/>
        <v>13</v>
      </c>
    </row>
    <row r="158" spans="3:58" s="269" customFormat="1" ht="18" hidden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15</v>
      </c>
      <c r="AX158" s="27"/>
      <c r="BA158" s="269">
        <f t="shared" si="20"/>
        <v>13</v>
      </c>
      <c r="BC158" s="41" t="s">
        <v>136</v>
      </c>
      <c r="BD158" s="46"/>
      <c r="BF158" s="269">
        <f t="shared" si="21"/>
        <v>13</v>
      </c>
    </row>
    <row r="159" spans="3:58" s="269" customFormat="1" ht="18" hidden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15</v>
      </c>
      <c r="AX159" s="27"/>
      <c r="BA159" s="269">
        <f t="shared" si="20"/>
        <v>13</v>
      </c>
      <c r="BC159" s="41" t="s">
        <v>136</v>
      </c>
      <c r="BD159" s="46"/>
      <c r="BF159" s="269">
        <f t="shared" si="21"/>
        <v>13</v>
      </c>
    </row>
    <row r="160" spans="3:58" s="269" customFormat="1" ht="18" hidden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15</v>
      </c>
      <c r="AX160" s="27"/>
      <c r="BA160" s="269">
        <f t="shared" si="20"/>
        <v>13</v>
      </c>
      <c r="BC160" s="41" t="s">
        <v>136</v>
      </c>
      <c r="BD160" s="46"/>
      <c r="BF160" s="269">
        <f t="shared" si="21"/>
        <v>13</v>
      </c>
    </row>
    <row r="161" spans="3:58" s="269" customFormat="1" ht="18" hidden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15</v>
      </c>
      <c r="AX161" s="27"/>
      <c r="BA161" s="269">
        <f t="shared" si="20"/>
        <v>13</v>
      </c>
      <c r="BC161" s="41" t="s">
        <v>136</v>
      </c>
      <c r="BD161" s="46"/>
      <c r="BF161" s="269">
        <f t="shared" si="21"/>
        <v>13</v>
      </c>
    </row>
    <row r="162" spans="3:58" s="269" customFormat="1" ht="18" hidden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15</v>
      </c>
      <c r="AX162" s="27"/>
      <c r="BA162" s="269">
        <f t="shared" si="20"/>
        <v>13</v>
      </c>
      <c r="BC162" s="41" t="s">
        <v>136</v>
      </c>
      <c r="BD162" s="46"/>
      <c r="BF162" s="269">
        <f t="shared" si="21"/>
        <v>13</v>
      </c>
    </row>
    <row r="163" spans="3:58" s="269" customFormat="1" ht="18" hidden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15</v>
      </c>
      <c r="AX163" s="27"/>
      <c r="BA163" s="269">
        <f t="shared" si="20"/>
        <v>13</v>
      </c>
      <c r="BC163" s="41" t="s">
        <v>136</v>
      </c>
      <c r="BD163" s="46"/>
      <c r="BF163" s="269">
        <f t="shared" si="21"/>
        <v>13</v>
      </c>
    </row>
    <row r="164" spans="3:58" s="269" customFormat="1" ht="18" hidden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15</v>
      </c>
      <c r="AX164" s="27"/>
      <c r="BA164" s="269">
        <f t="shared" si="20"/>
        <v>13</v>
      </c>
      <c r="BC164" s="41" t="s">
        <v>136</v>
      </c>
      <c r="BD164" s="46"/>
      <c r="BF164" s="269">
        <f t="shared" si="21"/>
        <v>13</v>
      </c>
    </row>
    <row r="165" spans="3:58" s="269" customFormat="1" ht="18" hidden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15</v>
      </c>
      <c r="AX165" s="27"/>
      <c r="BA165" s="269">
        <f t="shared" si="20"/>
        <v>13</v>
      </c>
      <c r="BC165" s="41" t="s">
        <v>136</v>
      </c>
      <c r="BD165" s="46"/>
      <c r="BF165" s="269">
        <f t="shared" si="21"/>
        <v>13</v>
      </c>
    </row>
    <row r="166" spans="3:58" s="269" customFormat="1" ht="18" hidden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15</v>
      </c>
      <c r="AX166" s="27"/>
      <c r="BA166" s="269">
        <f t="shared" si="20"/>
        <v>13</v>
      </c>
      <c r="BC166" s="41" t="s">
        <v>136</v>
      </c>
      <c r="BD166" s="46"/>
      <c r="BF166" s="269">
        <f t="shared" si="21"/>
        <v>13</v>
      </c>
    </row>
    <row r="167" spans="3:58" s="269" customFormat="1" ht="18" hidden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15</v>
      </c>
      <c r="AX167" s="27"/>
      <c r="BA167" s="269">
        <f t="shared" si="20"/>
        <v>13</v>
      </c>
      <c r="BC167" s="41" t="s">
        <v>136</v>
      </c>
      <c r="BD167" s="46"/>
      <c r="BF167" s="269">
        <f t="shared" si="21"/>
        <v>13</v>
      </c>
    </row>
    <row r="168" spans="3:58" s="269" customFormat="1" ht="18" hidden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15</v>
      </c>
      <c r="AX168" s="27"/>
      <c r="BA168" s="269">
        <f t="shared" si="20"/>
        <v>13</v>
      </c>
      <c r="BC168" s="41" t="s">
        <v>136</v>
      </c>
      <c r="BD168" s="46"/>
      <c r="BF168" s="269">
        <f t="shared" si="21"/>
        <v>13</v>
      </c>
    </row>
    <row r="169" spans="3:58" s="269" customFormat="1" ht="18" hidden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15</v>
      </c>
      <c r="AX169" s="27"/>
      <c r="BA169" s="269">
        <f t="shared" si="20"/>
        <v>13</v>
      </c>
      <c r="BC169" s="41" t="s">
        <v>136</v>
      </c>
      <c r="BD169" s="46"/>
      <c r="BF169" s="269">
        <f t="shared" si="21"/>
        <v>13</v>
      </c>
    </row>
    <row r="170" spans="3:58" s="269" customFormat="1" ht="18" hidden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15</v>
      </c>
      <c r="AX170" s="27"/>
      <c r="BA170" s="269">
        <f t="shared" si="20"/>
        <v>13</v>
      </c>
      <c r="BC170" s="41" t="s">
        <v>136</v>
      </c>
      <c r="BD170" s="46"/>
      <c r="BF170" s="269">
        <f t="shared" si="21"/>
        <v>13</v>
      </c>
    </row>
    <row r="171" spans="3:58" s="269" customFormat="1" ht="18" hidden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15</v>
      </c>
      <c r="AX171" s="27"/>
      <c r="BA171" s="269">
        <f t="shared" si="20"/>
        <v>13</v>
      </c>
      <c r="BC171" s="41" t="s">
        <v>136</v>
      </c>
      <c r="BD171" s="46"/>
      <c r="BF171" s="269">
        <f t="shared" si="21"/>
        <v>13</v>
      </c>
    </row>
    <row r="172" spans="3:58" s="269" customFormat="1" ht="18" hidden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15</v>
      </c>
      <c r="AX172" s="27"/>
      <c r="BA172" s="269">
        <f t="shared" si="20"/>
        <v>13</v>
      </c>
      <c r="BC172" s="41" t="s">
        <v>136</v>
      </c>
      <c r="BD172" s="46"/>
      <c r="BF172" s="269">
        <f t="shared" si="21"/>
        <v>13</v>
      </c>
    </row>
    <row r="173" spans="3:58" s="269" customFormat="1" ht="18" hidden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15</v>
      </c>
      <c r="AX173" s="27"/>
      <c r="BA173" s="269">
        <f t="shared" si="20"/>
        <v>13</v>
      </c>
      <c r="BC173" s="41" t="s">
        <v>136</v>
      </c>
      <c r="BD173" s="46"/>
      <c r="BF173" s="269">
        <f t="shared" si="21"/>
        <v>13</v>
      </c>
    </row>
    <row r="174" spans="3:58" s="269" customFormat="1" ht="18" hidden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15</v>
      </c>
      <c r="AX174" s="27"/>
      <c r="BA174" s="269">
        <f t="shared" si="20"/>
        <v>13</v>
      </c>
      <c r="BC174" s="41" t="s">
        <v>136</v>
      </c>
      <c r="BD174" s="46"/>
      <c r="BF174" s="269">
        <f t="shared" si="21"/>
        <v>13</v>
      </c>
    </row>
    <row r="175" spans="3:58" s="269" customFormat="1" ht="18" hidden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15</v>
      </c>
      <c r="AX175" s="27"/>
      <c r="BA175" s="269">
        <f t="shared" si="20"/>
        <v>13</v>
      </c>
      <c r="BC175" s="41" t="s">
        <v>136</v>
      </c>
      <c r="BD175" s="46"/>
      <c r="BF175" s="269">
        <f t="shared" si="21"/>
        <v>13</v>
      </c>
    </row>
    <row r="176" spans="3:58" s="269" customFormat="1" ht="18" hidden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15</v>
      </c>
      <c r="AX176" s="27"/>
      <c r="BA176" s="269">
        <f t="shared" si="20"/>
        <v>13</v>
      </c>
      <c r="BC176" s="41" t="s">
        <v>136</v>
      </c>
      <c r="BD176" s="46"/>
      <c r="BF176" s="269">
        <f t="shared" si="21"/>
        <v>13</v>
      </c>
    </row>
    <row r="177" spans="3:58" s="269" customFormat="1" ht="18" hidden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15</v>
      </c>
      <c r="AX177" s="27"/>
      <c r="BA177" s="269">
        <f t="shared" si="20"/>
        <v>13</v>
      </c>
      <c r="BC177" s="41" t="s">
        <v>136</v>
      </c>
      <c r="BD177" s="46"/>
      <c r="BF177" s="269">
        <f t="shared" si="21"/>
        <v>13</v>
      </c>
    </row>
    <row r="178" spans="3:58" s="269" customFormat="1" ht="18" hidden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15</v>
      </c>
      <c r="AX178" s="27"/>
      <c r="BA178" s="269">
        <f t="shared" si="20"/>
        <v>13</v>
      </c>
      <c r="BC178" s="41" t="s">
        <v>136</v>
      </c>
      <c r="BD178" s="46"/>
      <c r="BF178" s="269">
        <f t="shared" si="21"/>
        <v>13</v>
      </c>
    </row>
    <row r="179" spans="3:58" s="269" customFormat="1" ht="18" hidden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15</v>
      </c>
      <c r="AX179" s="27"/>
      <c r="BA179" s="269">
        <f t="shared" si="20"/>
        <v>13</v>
      </c>
      <c r="BC179" s="41" t="s">
        <v>136</v>
      </c>
      <c r="BD179" s="46"/>
      <c r="BF179" s="269">
        <f t="shared" si="21"/>
        <v>13</v>
      </c>
    </row>
    <row r="180" spans="3:58" s="269" customFormat="1" ht="18" hidden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15</v>
      </c>
      <c r="AX180" s="27"/>
      <c r="BA180" s="269">
        <f t="shared" si="20"/>
        <v>13</v>
      </c>
      <c r="BC180" s="41" t="s">
        <v>136</v>
      </c>
      <c r="BD180" s="46"/>
      <c r="BF180" s="269">
        <f t="shared" si="21"/>
        <v>13</v>
      </c>
    </row>
    <row r="181" spans="3:58" s="269" customFormat="1" ht="18" hidden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15</v>
      </c>
      <c r="AX181" s="27"/>
      <c r="BA181" s="269">
        <f t="shared" si="20"/>
        <v>13</v>
      </c>
      <c r="BC181" s="41" t="s">
        <v>136</v>
      </c>
      <c r="BD181" s="46"/>
      <c r="BF181" s="269">
        <f t="shared" si="21"/>
        <v>13</v>
      </c>
    </row>
    <row r="182" spans="3:58" s="269" customFormat="1" ht="18" hidden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15</v>
      </c>
      <c r="AX182" s="27"/>
      <c r="BA182" s="269">
        <f t="shared" si="20"/>
        <v>13</v>
      </c>
      <c r="BC182" s="41" t="s">
        <v>136</v>
      </c>
      <c r="BD182" s="46"/>
      <c r="BF182" s="269">
        <f t="shared" si="21"/>
        <v>13</v>
      </c>
    </row>
    <row r="183" spans="3:58" s="269" customFormat="1" ht="18" hidden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15</v>
      </c>
      <c r="AX183" s="27"/>
      <c r="BA183" s="269">
        <f t="shared" si="20"/>
        <v>13</v>
      </c>
      <c r="BC183" s="41" t="s">
        <v>136</v>
      </c>
      <c r="BD183" s="46"/>
      <c r="BF183" s="269">
        <f t="shared" si="21"/>
        <v>13</v>
      </c>
    </row>
    <row r="184" spans="3:58" s="269" customFormat="1" ht="18" hidden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15</v>
      </c>
      <c r="AX184" s="27"/>
      <c r="BA184" s="269">
        <f t="shared" si="20"/>
        <v>13</v>
      </c>
      <c r="BC184" s="41" t="s">
        <v>136</v>
      </c>
      <c r="BD184" s="46"/>
      <c r="BF184" s="269">
        <f t="shared" si="21"/>
        <v>13</v>
      </c>
    </row>
    <row r="185" spans="3:58" s="269" customFormat="1" ht="18" hidden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15</v>
      </c>
      <c r="AX185" s="27"/>
      <c r="BA185" s="269">
        <f t="shared" si="20"/>
        <v>13</v>
      </c>
      <c r="BC185" s="41" t="s">
        <v>136</v>
      </c>
      <c r="BD185" s="46"/>
      <c r="BF185" s="269">
        <f t="shared" si="21"/>
        <v>13</v>
      </c>
    </row>
    <row r="186" spans="3:58" s="269" customFormat="1" ht="18" hidden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15</v>
      </c>
      <c r="AX186" s="27"/>
      <c r="BA186" s="269">
        <f t="shared" si="20"/>
        <v>13</v>
      </c>
      <c r="BC186" s="41" t="s">
        <v>136</v>
      </c>
      <c r="BD186" s="46"/>
      <c r="BF186" s="269">
        <f t="shared" si="21"/>
        <v>13</v>
      </c>
    </row>
    <row r="187" spans="3:58" s="269" customFormat="1" ht="18" hidden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15</v>
      </c>
      <c r="AX187" s="27"/>
      <c r="BA187" s="269">
        <f>BA186</f>
        <v>13</v>
      </c>
      <c r="BC187" s="41" t="s">
        <v>136</v>
      </c>
      <c r="BD187" s="46"/>
      <c r="BF187" s="269">
        <f t="shared" si="21"/>
        <v>13</v>
      </c>
    </row>
    <row r="188" spans="3:58" s="269" customFormat="1" ht="18" hidden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15</v>
      </c>
      <c r="AX188" s="27"/>
      <c r="BA188" s="269">
        <f>BA187</f>
        <v>13</v>
      </c>
      <c r="BC188" s="41" t="s">
        <v>136</v>
      </c>
      <c r="BD188" s="46"/>
      <c r="BF188" s="269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3740" priority="1243">
      <formula>$AP$5="س"</formula>
    </cfRule>
    <cfRule type="expression" dxfId="3739" priority="1244">
      <formula>$AP$5="ج"</formula>
    </cfRule>
    <cfRule type="expression" dxfId="3738" priority="1245">
      <formula>$AP$4="س"</formula>
    </cfRule>
    <cfRule type="expression" dxfId="3737" priority="1246">
      <formula>$AP$5="ج"</formula>
    </cfRule>
    <cfRule type="expression" dxfId="3736" priority="1247">
      <formula>$AP$4="ع"</formula>
    </cfRule>
    <cfRule type="expression" dxfId="3735" priority="1248">
      <formula>$AP$4="ع"</formula>
    </cfRule>
  </conditionalFormatting>
  <conditionalFormatting sqref="AO7:AO46">
    <cfRule type="expression" dxfId="3734" priority="1240">
      <formula>$AO$5="س"</formula>
    </cfRule>
    <cfRule type="expression" dxfId="3733" priority="1241">
      <formula>$AO$5="ج"</formula>
    </cfRule>
    <cfRule type="expression" dxfId="3732" priority="1242">
      <formula>$AO$4="ع"</formula>
    </cfRule>
  </conditionalFormatting>
  <conditionalFormatting sqref="AN7:AN46">
    <cfRule type="expression" dxfId="3731" priority="1237">
      <formula>$AN$5="س"</formula>
    </cfRule>
    <cfRule type="expression" dxfId="3730" priority="1238">
      <formula>$AN$5="ج"</formula>
    </cfRule>
    <cfRule type="expression" dxfId="3729" priority="1239">
      <formula>$AN$4="ع"</formula>
    </cfRule>
  </conditionalFormatting>
  <conditionalFormatting sqref="AM7:AM46">
    <cfRule type="expression" dxfId="3728" priority="1234">
      <formula>$AM$5="س"</formula>
    </cfRule>
    <cfRule type="expression" dxfId="3727" priority="1235">
      <formula>$AM$5="ج"</formula>
    </cfRule>
    <cfRule type="expression" dxfId="3726" priority="1236">
      <formula>$AM$4="ع"</formula>
    </cfRule>
  </conditionalFormatting>
  <conditionalFormatting sqref="AL7:AL46">
    <cfRule type="expression" dxfId="3725" priority="1231">
      <formula>$AL$5="س"</formula>
    </cfRule>
    <cfRule type="expression" dxfId="3724" priority="1232">
      <formula>$AL$5="ج"</formula>
    </cfRule>
    <cfRule type="expression" dxfId="3723" priority="1233">
      <formula>$AL$4="ع"</formula>
    </cfRule>
  </conditionalFormatting>
  <conditionalFormatting sqref="AK7:AK46">
    <cfRule type="expression" dxfId="3722" priority="1228">
      <formula>$AK$5="س"</formula>
    </cfRule>
    <cfRule type="expression" dxfId="3721" priority="1229">
      <formula>$AK$5="ج"</formula>
    </cfRule>
    <cfRule type="expression" dxfId="3720" priority="1230">
      <formula>$AK$4="ع"</formula>
    </cfRule>
  </conditionalFormatting>
  <conditionalFormatting sqref="AJ7:AJ46">
    <cfRule type="expression" dxfId="3719" priority="1225">
      <formula>$AJ$5="س"</formula>
    </cfRule>
    <cfRule type="expression" dxfId="3718" priority="1226">
      <formula>$AJ$5="ج"</formula>
    </cfRule>
    <cfRule type="expression" dxfId="3717" priority="1227">
      <formula>$AJ$4="ع"</formula>
    </cfRule>
  </conditionalFormatting>
  <conditionalFormatting sqref="AI7:AI46">
    <cfRule type="expression" dxfId="3716" priority="1221">
      <formula>$AI$5="ج"</formula>
    </cfRule>
    <cfRule type="expression" dxfId="3715" priority="1222">
      <formula>$AI$5="س"</formula>
    </cfRule>
    <cfRule type="expression" dxfId="3714" priority="1223">
      <formula>$AI$5="ع"</formula>
    </cfRule>
    <cfRule type="expression" dxfId="3713" priority="1224">
      <formula>$AI$4="ع"</formula>
    </cfRule>
  </conditionalFormatting>
  <conditionalFormatting sqref="AH7:AH46">
    <cfRule type="expression" dxfId="3712" priority="1218">
      <formula>$AH$5="س"</formula>
    </cfRule>
    <cfRule type="expression" dxfId="3711" priority="1219">
      <formula>$AH$5="ج"</formula>
    </cfRule>
    <cfRule type="expression" dxfId="3710" priority="1220">
      <formula>$AH$4="ع"</formula>
    </cfRule>
  </conditionalFormatting>
  <conditionalFormatting sqref="AG7:AG46">
    <cfRule type="expression" dxfId="3709" priority="1215">
      <formula>$AG$5="س"</formula>
    </cfRule>
    <cfRule type="expression" dxfId="3708" priority="1216">
      <formula>$AG$5="ج"</formula>
    </cfRule>
    <cfRule type="expression" dxfId="3707" priority="1217">
      <formula>$AG$4="ع"</formula>
    </cfRule>
  </conditionalFormatting>
  <conditionalFormatting sqref="AF7:AF46">
    <cfRule type="expression" dxfId="3706" priority="1212">
      <formula>$AF$5="س"</formula>
    </cfRule>
    <cfRule type="expression" dxfId="3705" priority="1213">
      <formula>$AF$5="ج"</formula>
    </cfRule>
    <cfRule type="expression" dxfId="3704" priority="1214">
      <formula>$AF$4="ع"</formula>
    </cfRule>
  </conditionalFormatting>
  <conditionalFormatting sqref="AE7:AE46">
    <cfRule type="expression" dxfId="3703" priority="1209">
      <formula>$AE$5="س"</formula>
    </cfRule>
    <cfRule type="expression" dxfId="3702" priority="1210">
      <formula>$AE$5="ج"</formula>
    </cfRule>
    <cfRule type="expression" dxfId="3701" priority="1211">
      <formula>$AE$4="ع"</formula>
    </cfRule>
  </conditionalFormatting>
  <conditionalFormatting sqref="AD7:AD46">
    <cfRule type="expression" dxfId="3700" priority="1206">
      <formula>$AD$5="س"</formula>
    </cfRule>
    <cfRule type="expression" dxfId="3699" priority="1207">
      <formula>$AD$5="ج"</formula>
    </cfRule>
    <cfRule type="expression" dxfId="3698" priority="1208">
      <formula>$AD$4="ع"</formula>
    </cfRule>
  </conditionalFormatting>
  <conditionalFormatting sqref="AC7:AC46">
    <cfRule type="expression" dxfId="3697" priority="1203">
      <formula>$AC$5="س"</formula>
    </cfRule>
    <cfRule type="expression" dxfId="3696" priority="1204">
      <formula>$AC$5="ج"</formula>
    </cfRule>
    <cfRule type="expression" dxfId="3695" priority="1205">
      <formula>$AC$4="ع"</formula>
    </cfRule>
  </conditionalFormatting>
  <conditionalFormatting sqref="AB7:AB46">
    <cfRule type="expression" dxfId="3694" priority="1200">
      <formula>$AB$5="س"</formula>
    </cfRule>
    <cfRule type="expression" dxfId="3693" priority="1201">
      <formula>$AB$5="ج"</formula>
    </cfRule>
    <cfRule type="expression" dxfId="3692" priority="1202">
      <formula>$AB$4="ع"</formula>
    </cfRule>
  </conditionalFormatting>
  <conditionalFormatting sqref="AA7:AA46">
    <cfRule type="expression" dxfId="3691" priority="1197">
      <formula>$AA$5="س"</formula>
    </cfRule>
    <cfRule type="expression" dxfId="3690" priority="1198">
      <formula>$AA$5="ج"</formula>
    </cfRule>
    <cfRule type="expression" dxfId="3689" priority="1199">
      <formula>$AA$4="ع"</formula>
    </cfRule>
  </conditionalFormatting>
  <conditionalFormatting sqref="Z7:Z46">
    <cfRule type="expression" dxfId="3688" priority="1194">
      <formula>$Z$5="س"</formula>
    </cfRule>
    <cfRule type="expression" dxfId="3687" priority="1195">
      <formula>$Z$5="ج"</formula>
    </cfRule>
    <cfRule type="expression" dxfId="3686" priority="1196">
      <formula>$Z$4="ع"</formula>
    </cfRule>
  </conditionalFormatting>
  <conditionalFormatting sqref="Y7:Y46">
    <cfRule type="expression" dxfId="3685" priority="1191">
      <formula>$Y$5="س"</formula>
    </cfRule>
    <cfRule type="expression" dxfId="3684" priority="1192">
      <formula>$Y$5="ج"</formula>
    </cfRule>
    <cfRule type="expression" dxfId="3683" priority="1193">
      <formula>$Y$4="ع"</formula>
    </cfRule>
  </conditionalFormatting>
  <conditionalFormatting sqref="X7:X46">
    <cfRule type="expression" dxfId="3682" priority="1188">
      <formula>$X$5="س"</formula>
    </cfRule>
    <cfRule type="expression" dxfId="3681" priority="1189">
      <formula>$X$5="ج"</formula>
    </cfRule>
    <cfRule type="expression" dxfId="3680" priority="1190">
      <formula>$X$4="ع"</formula>
    </cfRule>
  </conditionalFormatting>
  <conditionalFormatting sqref="W7:W46">
    <cfRule type="expression" dxfId="3679" priority="1185">
      <formula>$W$5="س"</formula>
    </cfRule>
    <cfRule type="expression" dxfId="3678" priority="1186">
      <formula>$W$5="ج"</formula>
    </cfRule>
    <cfRule type="expression" dxfId="3677" priority="1187">
      <formula>$W$4="ع"</formula>
    </cfRule>
  </conditionalFormatting>
  <conditionalFormatting sqref="V7:V46">
    <cfRule type="expression" dxfId="3676" priority="1182">
      <formula>$V$5="س"</formula>
    </cfRule>
    <cfRule type="expression" dxfId="3675" priority="1183">
      <formula>$V$5="ج"</formula>
    </cfRule>
    <cfRule type="expression" dxfId="3674" priority="1184">
      <formula>$V$4="ع"</formula>
    </cfRule>
  </conditionalFormatting>
  <conditionalFormatting sqref="U7:U46">
    <cfRule type="expression" dxfId="3673" priority="1179">
      <formula>$U$5="س"</formula>
    </cfRule>
    <cfRule type="expression" dxfId="3672" priority="1180">
      <formula>$U$5="ج"</formula>
    </cfRule>
    <cfRule type="expression" dxfId="3671" priority="1181">
      <formula>$U$4="ع"</formula>
    </cfRule>
  </conditionalFormatting>
  <conditionalFormatting sqref="T7:T46">
    <cfRule type="expression" dxfId="3670" priority="1176">
      <formula>$T$5="س"</formula>
    </cfRule>
    <cfRule type="expression" dxfId="3669" priority="1177">
      <formula>$T$5="ج"</formula>
    </cfRule>
    <cfRule type="expression" dxfId="3668" priority="1178">
      <formula>$T$4="ع"</formula>
    </cfRule>
  </conditionalFormatting>
  <conditionalFormatting sqref="S7:S46">
    <cfRule type="expression" dxfId="3667" priority="1173">
      <formula>$S$5="س"</formula>
    </cfRule>
    <cfRule type="expression" dxfId="3666" priority="1174">
      <formula>$S$5="ج"</formula>
    </cfRule>
    <cfRule type="expression" dxfId="3665" priority="1175">
      <formula>$S$4="ع"</formula>
    </cfRule>
  </conditionalFormatting>
  <conditionalFormatting sqref="R7:R46">
    <cfRule type="expression" dxfId="3664" priority="1170">
      <formula>$R$5="س"</formula>
    </cfRule>
    <cfRule type="expression" dxfId="3663" priority="1171">
      <formula>$R$5="ج"</formula>
    </cfRule>
    <cfRule type="expression" dxfId="3662" priority="1172">
      <formula>$R$4="ع"</formula>
    </cfRule>
  </conditionalFormatting>
  <conditionalFormatting sqref="Q7:Q46">
    <cfRule type="expression" dxfId="3661" priority="1167">
      <formula>$Q$5="س"</formula>
    </cfRule>
    <cfRule type="expression" dxfId="3660" priority="1168">
      <formula>$Q$5="ج"</formula>
    </cfRule>
    <cfRule type="expression" dxfId="3659" priority="1169">
      <formula>$Q$4="ع"</formula>
    </cfRule>
  </conditionalFormatting>
  <conditionalFormatting sqref="P7:P46">
    <cfRule type="expression" dxfId="3658" priority="1164">
      <formula>$P$5="س"</formula>
    </cfRule>
    <cfRule type="expression" dxfId="3657" priority="1165">
      <formula>$P$5="ج"</formula>
    </cfRule>
    <cfRule type="expression" dxfId="3656" priority="1166">
      <formula>$P$4="ع"</formula>
    </cfRule>
  </conditionalFormatting>
  <conditionalFormatting sqref="O7:O46">
    <cfRule type="expression" dxfId="3655" priority="1161">
      <formula>$O$5="س"</formula>
    </cfRule>
    <cfRule type="expression" dxfId="3654" priority="1162">
      <formula>$O$5="ج"</formula>
    </cfRule>
    <cfRule type="expression" dxfId="3653" priority="1163">
      <formula>$O$4="ع"</formula>
    </cfRule>
  </conditionalFormatting>
  <conditionalFormatting sqref="N7:N46">
    <cfRule type="expression" dxfId="3652" priority="1158">
      <formula>$N$5="س"</formula>
    </cfRule>
    <cfRule type="expression" dxfId="3651" priority="1159">
      <formula>$N$5="ج"</formula>
    </cfRule>
    <cfRule type="expression" dxfId="3650" priority="1160">
      <formula>$N$4="ع"</formula>
    </cfRule>
  </conditionalFormatting>
  <conditionalFormatting sqref="M7:M46">
    <cfRule type="expression" dxfId="3649" priority="1155">
      <formula>$M$5="س"</formula>
    </cfRule>
    <cfRule type="expression" dxfId="3648" priority="1156">
      <formula>$M$5="ج"</formula>
    </cfRule>
    <cfRule type="expression" dxfId="3647" priority="1157">
      <formula>$M$4="ع"</formula>
    </cfRule>
  </conditionalFormatting>
  <conditionalFormatting sqref="L7:L46">
    <cfRule type="expression" dxfId="3646" priority="1152">
      <formula>$L$5="س"</formula>
    </cfRule>
    <cfRule type="expression" dxfId="3645" priority="1153">
      <formula>$L$5="ج"</formula>
    </cfRule>
    <cfRule type="expression" dxfId="3644" priority="1154">
      <formula>$L$4="ع"</formula>
    </cfRule>
  </conditionalFormatting>
  <conditionalFormatting sqref="A7:AS7 C8:C46 G8:I46 I57:I168">
    <cfRule type="expression" dxfId="3643" priority="1151">
      <formula>$AX$7=""</formula>
    </cfRule>
  </conditionalFormatting>
  <conditionalFormatting sqref="C7:AS7 C8:C46 J8:J168 G8:I46 I57:I168">
    <cfRule type="expression" dxfId="3642" priority="1150">
      <formula>$AX$7=""</formula>
    </cfRule>
  </conditionalFormatting>
  <conditionalFormatting sqref="C17:AX17">
    <cfRule type="expression" dxfId="3641" priority="1148">
      <formula>$BB$17="انقطع ( ت )"</formula>
    </cfRule>
    <cfRule type="expression" dxfId="3640" priority="1149">
      <formula>$AX$17=""</formula>
    </cfRule>
  </conditionalFormatting>
  <conditionalFormatting sqref="C18:AX18">
    <cfRule type="expression" dxfId="3639" priority="1145">
      <formula>$BB$18="انقطع ( ت )"</formula>
    </cfRule>
    <cfRule type="expression" dxfId="3638" priority="1146">
      <formula>$BB$18="انقطع ( ت )"</formula>
    </cfRule>
    <cfRule type="expression" dxfId="3637" priority="1147">
      <formula>$AX$18=""</formula>
    </cfRule>
  </conditionalFormatting>
  <conditionalFormatting sqref="A19:AX19">
    <cfRule type="expression" dxfId="3636" priority="1144">
      <formula>$AX$19=""</formula>
    </cfRule>
  </conditionalFormatting>
  <conditionalFormatting sqref="A20:AX20">
    <cfRule type="expression" dxfId="3635" priority="1143">
      <formula>$AX$20=""</formula>
    </cfRule>
  </conditionalFormatting>
  <conditionalFormatting sqref="C21:AX21">
    <cfRule type="expression" dxfId="3634" priority="1142">
      <formula>$AX$21=""</formula>
    </cfRule>
  </conditionalFormatting>
  <conditionalFormatting sqref="C22:AX22">
    <cfRule type="expression" dxfId="3633" priority="1140">
      <formula>$BB$22="انقطع ( ت )"</formula>
    </cfRule>
    <cfRule type="expression" dxfId="3632" priority="1141">
      <formula>$AX$22=""</formula>
    </cfRule>
  </conditionalFormatting>
  <conditionalFormatting sqref="C23:AX23">
    <cfRule type="expression" dxfId="3631" priority="1138">
      <formula>$BB$23="انقطع ( ت )"</formula>
    </cfRule>
    <cfRule type="expression" dxfId="3630" priority="1139">
      <formula>$AX$23=""</formula>
    </cfRule>
  </conditionalFormatting>
  <conditionalFormatting sqref="C24:AX24">
    <cfRule type="expression" dxfId="3629" priority="1136">
      <formula>$BB$24="انقطع ( ت )"</formula>
    </cfRule>
    <cfRule type="expression" dxfId="3628" priority="1137">
      <formula>$AX$24=""</formula>
    </cfRule>
  </conditionalFormatting>
  <conditionalFormatting sqref="A25:AX25">
    <cfRule type="expression" dxfId="3627" priority="1135">
      <formula>$AX$25=""</formula>
    </cfRule>
  </conditionalFormatting>
  <conditionalFormatting sqref="C26:AX26">
    <cfRule type="expression" dxfId="3626" priority="1133">
      <formula>$BB$26="انقطع ( ت )"</formula>
    </cfRule>
    <cfRule type="expression" dxfId="3625" priority="1134">
      <formula>$AX$26=""</formula>
    </cfRule>
  </conditionalFormatting>
  <conditionalFormatting sqref="C27:AX27">
    <cfRule type="expression" dxfId="3624" priority="1131">
      <formula>$BB$27="انقطع ( ت )"</formula>
    </cfRule>
    <cfRule type="expression" dxfId="3623" priority="1132">
      <formula>$AX$27=""</formula>
    </cfRule>
  </conditionalFormatting>
  <conditionalFormatting sqref="A28:AX28">
    <cfRule type="expression" dxfId="3622" priority="1130">
      <formula>$AX$28=""</formula>
    </cfRule>
  </conditionalFormatting>
  <conditionalFormatting sqref="C29:AX29">
    <cfRule type="expression" dxfId="3621" priority="1128">
      <formula>$BB$29="انقطع ( ت )"</formula>
    </cfRule>
    <cfRule type="expression" dxfId="3620" priority="1129">
      <formula>$AX$29=""</formula>
    </cfRule>
  </conditionalFormatting>
  <conditionalFormatting sqref="C30:AX30">
    <cfRule type="expression" dxfId="3619" priority="1127">
      <formula>$AX$30=""</formula>
    </cfRule>
  </conditionalFormatting>
  <conditionalFormatting sqref="A31:AX31">
    <cfRule type="expression" dxfId="3618" priority="1126">
      <formula>$AX$31=""</formula>
    </cfRule>
  </conditionalFormatting>
  <conditionalFormatting sqref="C32:AX32">
    <cfRule type="expression" dxfId="3617" priority="1124">
      <formula>$BB$32="انقطع ( ت )"</formula>
    </cfRule>
    <cfRule type="expression" dxfId="3616" priority="1125">
      <formula>$AX$32=""</formula>
    </cfRule>
  </conditionalFormatting>
  <conditionalFormatting sqref="C33:AX33">
    <cfRule type="expression" dxfId="3615" priority="1122">
      <formula>$BB$33="انقطع ( ت )"</formula>
    </cfRule>
    <cfRule type="expression" dxfId="3614" priority="1123">
      <formula>$AX$33=""</formula>
    </cfRule>
  </conditionalFormatting>
  <conditionalFormatting sqref="C34:AX34">
    <cfRule type="expression" dxfId="3613" priority="1120">
      <formula>$BB$34="انقطع ( ت )"</formula>
    </cfRule>
    <cfRule type="expression" dxfId="3612" priority="1121">
      <formula>$AX$34=""</formula>
    </cfRule>
  </conditionalFormatting>
  <conditionalFormatting sqref="C35:AX35">
    <cfRule type="expression" dxfId="3611" priority="1118">
      <formula>$BB$35="انقطع ( ت )"</formula>
    </cfRule>
    <cfRule type="expression" dxfId="3610" priority="1119">
      <formula>$AX$35=""</formula>
    </cfRule>
  </conditionalFormatting>
  <conditionalFormatting sqref="C36:AX36">
    <cfRule type="expression" dxfId="3609" priority="1117">
      <formula>$AX$36=""</formula>
    </cfRule>
  </conditionalFormatting>
  <conditionalFormatting sqref="C37:AX37">
    <cfRule type="expression" dxfId="3608" priority="1115">
      <formula>$BB$37="انقطع ( ت )"</formula>
    </cfRule>
    <cfRule type="expression" dxfId="3607" priority="1116">
      <formula>$AX$37=""</formula>
    </cfRule>
  </conditionalFormatting>
  <conditionalFormatting sqref="C38:AX38">
    <cfRule type="expression" dxfId="3606" priority="1113">
      <formula>$BB$38="انقطع ( ت )"</formula>
    </cfRule>
    <cfRule type="expression" dxfId="3605" priority="1114">
      <formula>$AX$38=""</formula>
    </cfRule>
  </conditionalFormatting>
  <conditionalFormatting sqref="C39:AX39">
    <cfRule type="expression" dxfId="3604" priority="1111">
      <formula>$BB$39="انقطع ( ت )"</formula>
    </cfRule>
    <cfRule type="expression" dxfId="3603" priority="1112">
      <formula>$AX$39=""</formula>
    </cfRule>
  </conditionalFormatting>
  <conditionalFormatting sqref="C40:AX40">
    <cfRule type="expression" dxfId="3602" priority="1109">
      <formula>$BB$40="انقطع ( ت )"</formula>
    </cfRule>
    <cfRule type="expression" dxfId="3601" priority="1110">
      <formula>$AX$40=""</formula>
    </cfRule>
  </conditionalFormatting>
  <conditionalFormatting sqref="C41:AX41">
    <cfRule type="expression" dxfId="3600" priority="1107">
      <formula>$BB$41="انقطع ( ت )"</formula>
    </cfRule>
    <cfRule type="expression" dxfId="3599" priority="1108">
      <formula>$AX$41=""</formula>
    </cfRule>
  </conditionalFormatting>
  <conditionalFormatting sqref="C42:AX42">
    <cfRule type="expression" dxfId="3598" priority="1105">
      <formula>$BB$42="انقطع ( ت )"</formula>
    </cfRule>
    <cfRule type="expression" dxfId="3597" priority="1106">
      <formula>$AX$42=""</formula>
    </cfRule>
  </conditionalFormatting>
  <conditionalFormatting sqref="A43:AX43">
    <cfRule type="expression" dxfId="3596" priority="1104">
      <formula>$AX$43=""</formula>
    </cfRule>
  </conditionalFormatting>
  <conditionalFormatting sqref="C44:AX44">
    <cfRule type="expression" dxfId="3595" priority="1103">
      <formula>$AX$44=""</formula>
    </cfRule>
  </conditionalFormatting>
  <conditionalFormatting sqref="C45:AX45">
    <cfRule type="expression" dxfId="3594" priority="1101">
      <formula>$BB$45="انقطع ( ت )"</formula>
    </cfRule>
    <cfRule type="expression" dxfId="3593" priority="1102">
      <formula>$AX$45=""</formula>
    </cfRule>
  </conditionalFormatting>
  <conditionalFormatting sqref="C46:AX46">
    <cfRule type="expression" dxfId="3592" priority="1099">
      <formula>$BB$46="انقطع ( ت )"</formula>
    </cfRule>
    <cfRule type="expression" dxfId="3591" priority="1100">
      <formula>$AX$46=""</formula>
    </cfRule>
  </conditionalFormatting>
  <conditionalFormatting sqref="C7:AX7 C8:C46 G8:I46 I57:I168">
    <cfRule type="expression" dxfId="3590" priority="1097">
      <formula>$BB$7="انقطع ( ت )"</formula>
    </cfRule>
    <cfRule type="expression" dxfId="3589" priority="1098">
      <formula>$AX$7=""</formula>
    </cfRule>
  </conditionalFormatting>
  <conditionalFormatting sqref="C8:AX8 J9:J168">
    <cfRule type="expression" dxfId="3588" priority="1095">
      <formula>$BB$8="انقطع ( ت )"</formula>
    </cfRule>
    <cfRule type="expression" dxfId="3587" priority="1096">
      <formula>$AX$8=""</formula>
    </cfRule>
  </conditionalFormatting>
  <conditionalFormatting sqref="C9:AX9">
    <cfRule type="expression" dxfId="3586" priority="1093">
      <formula>$BB$9="انقطع ( ت )"</formula>
    </cfRule>
    <cfRule type="expression" dxfId="3585" priority="1094">
      <formula>$AX$9=""</formula>
    </cfRule>
  </conditionalFormatting>
  <conditionalFormatting sqref="C10:AX10">
    <cfRule type="expression" dxfId="3584" priority="1092">
      <formula>$AX$10=""</formula>
    </cfRule>
  </conditionalFormatting>
  <conditionalFormatting sqref="C11:AX11">
    <cfRule type="expression" dxfId="3583" priority="1090">
      <formula>$BB$11="انقطع ( ت )"</formula>
    </cfRule>
    <cfRule type="expression" dxfId="3582" priority="1091">
      <formula>$AX$11=""</formula>
    </cfRule>
  </conditionalFormatting>
  <conditionalFormatting sqref="A12:AX12">
    <cfRule type="expression" dxfId="3581" priority="1089">
      <formula>$AX$12=""</formula>
    </cfRule>
  </conditionalFormatting>
  <conditionalFormatting sqref="C13:AX13">
    <cfRule type="expression" dxfId="3580" priority="1087">
      <formula>$BB$13="انقطع ( ت )"</formula>
    </cfRule>
    <cfRule type="expression" dxfId="3579" priority="1088">
      <formula>$AX$13=""</formula>
    </cfRule>
  </conditionalFormatting>
  <conditionalFormatting sqref="C14:AX14">
    <cfRule type="expression" dxfId="3578" priority="1086">
      <formula>$AX$14=""</formula>
    </cfRule>
  </conditionalFormatting>
  <conditionalFormatting sqref="C15:AX15">
    <cfRule type="expression" dxfId="3577" priority="1085">
      <formula>$AX$15=""</formula>
    </cfRule>
  </conditionalFormatting>
  <conditionalFormatting sqref="A16:AX16">
    <cfRule type="expression" dxfId="3576" priority="1084">
      <formula>$AX$16=""</formula>
    </cfRule>
  </conditionalFormatting>
  <conditionalFormatting sqref="A10:AX10">
    <cfRule type="expression" dxfId="3575" priority="1083">
      <formula>$BB$10="انقطع ( ت )"</formula>
    </cfRule>
  </conditionalFormatting>
  <conditionalFormatting sqref="C12:AX12">
    <cfRule type="expression" dxfId="3574" priority="1082">
      <formula>$BB$12="انقطع ( ت )"</formula>
    </cfRule>
  </conditionalFormatting>
  <conditionalFormatting sqref="A14:BA14">
    <cfRule type="expression" dxfId="3573" priority="1081">
      <formula>$BB$14="انقطع ( ت )"</formula>
    </cfRule>
  </conditionalFormatting>
  <conditionalFormatting sqref="C15:BA15">
    <cfRule type="expression" dxfId="3572" priority="1080">
      <formula>$BB$15="انقطع ( ت )"</formula>
    </cfRule>
  </conditionalFormatting>
  <conditionalFormatting sqref="C16:BA16">
    <cfRule type="expression" dxfId="3571" priority="1079">
      <formula>$BB$16="انقطع ( ت )"</formula>
    </cfRule>
  </conditionalFormatting>
  <conditionalFormatting sqref="C17:BA17 BC17:BC168">
    <cfRule type="expression" dxfId="3570" priority="1078">
      <formula>$BB$17="انقطع ( ت )"</formula>
    </cfRule>
  </conditionalFormatting>
  <conditionalFormatting sqref="C19:AX19">
    <cfRule type="expression" dxfId="3569" priority="1076">
      <formula>$BB$19="انقطع ( ت )"</formula>
    </cfRule>
    <cfRule type="expression" dxfId="3568" priority="1077">
      <formula>$BB$19="انقطع ( ت )"</formula>
    </cfRule>
  </conditionalFormatting>
  <conditionalFormatting sqref="BC7">
    <cfRule type="expression" dxfId="3567" priority="1075">
      <formula>$AX$7=""</formula>
    </cfRule>
  </conditionalFormatting>
  <conditionalFormatting sqref="BC17:BC168">
    <cfRule type="expression" dxfId="3566" priority="1074">
      <formula>$AX$17=""</formula>
    </cfRule>
  </conditionalFormatting>
  <conditionalFormatting sqref="BC18">
    <cfRule type="expression" dxfId="3565" priority="1073">
      <formula>$AX$18=""</formula>
    </cfRule>
  </conditionalFormatting>
  <conditionalFormatting sqref="BC19">
    <cfRule type="expression" dxfId="3564" priority="1072">
      <formula>$AX$19=""</formula>
    </cfRule>
  </conditionalFormatting>
  <conditionalFormatting sqref="BC20">
    <cfRule type="expression" dxfId="3563" priority="1071">
      <formula>$AX$20=""</formula>
    </cfRule>
  </conditionalFormatting>
  <conditionalFormatting sqref="BC21">
    <cfRule type="expression" dxfId="3562" priority="1070">
      <formula>$AX$21=""</formula>
    </cfRule>
  </conditionalFormatting>
  <conditionalFormatting sqref="BC22">
    <cfRule type="expression" dxfId="3561" priority="1069">
      <formula>$BC$22=""</formula>
    </cfRule>
  </conditionalFormatting>
  <conditionalFormatting sqref="BC23">
    <cfRule type="expression" dxfId="3560" priority="1068">
      <formula>$AX$23=""</formula>
    </cfRule>
  </conditionalFormatting>
  <conditionalFormatting sqref="C20:AX20">
    <cfRule type="expression" dxfId="3559" priority="1067">
      <formula>$BB$20="انقطع ( ت )"</formula>
    </cfRule>
  </conditionalFormatting>
  <conditionalFormatting sqref="A21:AX21">
    <cfRule type="expression" dxfId="3558" priority="1066">
      <formula>$BB$21="انقطع ( ت )"</formula>
    </cfRule>
  </conditionalFormatting>
  <conditionalFormatting sqref="C25:AX25">
    <cfRule type="expression" dxfId="3557" priority="1065">
      <formula>$BB$25="انقطع ( ت )"</formula>
    </cfRule>
  </conditionalFormatting>
  <conditionalFormatting sqref="C28:AX28">
    <cfRule type="expression" dxfId="3556" priority="1063">
      <formula>$BB$28="انقطع ( ت )"</formula>
    </cfRule>
    <cfRule type="expression" dxfId="3555" priority="1064">
      <formula>$BB$28="انقطع ( ت )"</formula>
    </cfRule>
  </conditionalFormatting>
  <conditionalFormatting sqref="A30:AX30">
    <cfRule type="expression" dxfId="3554" priority="1062">
      <formula>$BB$30="انقطع ( ت )"</formula>
    </cfRule>
  </conditionalFormatting>
  <conditionalFormatting sqref="C31:AX31">
    <cfRule type="expression" dxfId="3553" priority="1061">
      <formula>$BB$31="انقطع ( ت )"</formula>
    </cfRule>
  </conditionalFormatting>
  <conditionalFormatting sqref="A36:AX36">
    <cfRule type="expression" dxfId="3552" priority="1060">
      <formula>$BB$36="انقطع ( ت )"</formula>
    </cfRule>
  </conditionalFormatting>
  <conditionalFormatting sqref="C43:AX43">
    <cfRule type="expression" dxfId="3551" priority="1059">
      <formula>$BB$43="انقطع ( ت )"</formula>
    </cfRule>
  </conditionalFormatting>
  <conditionalFormatting sqref="A44:AX44">
    <cfRule type="expression" dxfId="3550" priority="1058">
      <formula>$BB$44="انقطع ( ت )"</formula>
    </cfRule>
  </conditionalFormatting>
  <conditionalFormatting sqref="C7:AX7 G8:G46">
    <cfRule type="expression" dxfId="3549" priority="1057">
      <formula>$BC$7="انقطع ( ت )"</formula>
    </cfRule>
  </conditionalFormatting>
  <conditionalFormatting sqref="C8:I8">
    <cfRule type="expression" dxfId="3548" priority="1055">
      <formula>$BC$8=""</formula>
    </cfRule>
    <cfRule type="expression" dxfId="3547" priority="1056">
      <formula>$BC$8=""</formula>
    </cfRule>
  </conditionalFormatting>
  <conditionalFormatting sqref="C9:I9">
    <cfRule type="expression" dxfId="3546" priority="1054">
      <formula>$BC$9=""</formula>
    </cfRule>
  </conditionalFormatting>
  <conditionalFormatting sqref="C10:I10">
    <cfRule type="expression" dxfId="3545" priority="1052">
      <formula>$BC$10=""</formula>
    </cfRule>
    <cfRule type="expression" dxfId="3544" priority="1053">
      <formula>$BC$10=""</formula>
    </cfRule>
  </conditionalFormatting>
  <conditionalFormatting sqref="C11:I11">
    <cfRule type="expression" dxfId="3543" priority="1051">
      <formula>$BC$11=""</formula>
    </cfRule>
  </conditionalFormatting>
  <conditionalFormatting sqref="C12:I12">
    <cfRule type="expression" dxfId="3542" priority="1050">
      <formula>$BC$12=""</formula>
    </cfRule>
  </conditionalFormatting>
  <conditionalFormatting sqref="A13:I13">
    <cfRule type="expression" dxfId="3541" priority="1049">
      <formula>$BC$13=""</formula>
    </cfRule>
  </conditionalFormatting>
  <conditionalFormatting sqref="A14:I14">
    <cfRule type="expression" dxfId="3540" priority="1048">
      <formula>$BC$14=""</formula>
    </cfRule>
  </conditionalFormatting>
  <conditionalFormatting sqref="C15:I15">
    <cfRule type="expression" dxfId="3539" priority="1047">
      <formula>$BC$15=""</formula>
    </cfRule>
  </conditionalFormatting>
  <conditionalFormatting sqref="C16:I16">
    <cfRule type="expression" dxfId="3538" priority="1046">
      <formula>$BC$16=""</formula>
    </cfRule>
  </conditionalFormatting>
  <conditionalFormatting sqref="C17:I17">
    <cfRule type="expression" dxfId="3537" priority="1045">
      <formula>$BC$17=""</formula>
    </cfRule>
  </conditionalFormatting>
  <conditionalFormatting sqref="A18:I18">
    <cfRule type="expression" dxfId="3536" priority="1044">
      <formula>$BC$18=""</formula>
    </cfRule>
  </conditionalFormatting>
  <conditionalFormatting sqref="C19:I19">
    <cfRule type="expression" dxfId="3535" priority="1043">
      <formula>$BC$19=""</formula>
    </cfRule>
  </conditionalFormatting>
  <conditionalFormatting sqref="C20:I20">
    <cfRule type="expression" dxfId="3534" priority="1042">
      <formula>$BC$20=""</formula>
    </cfRule>
  </conditionalFormatting>
  <conditionalFormatting sqref="C21:I21">
    <cfRule type="expression" dxfId="3533" priority="1041">
      <formula>$BC$21=""</formula>
    </cfRule>
  </conditionalFormatting>
  <conditionalFormatting sqref="C22:I22">
    <cfRule type="expression" dxfId="3532" priority="1040">
      <formula>$BC$22=""</formula>
    </cfRule>
  </conditionalFormatting>
  <conditionalFormatting sqref="A23:I23">
    <cfRule type="expression" dxfId="3531" priority="1039">
      <formula>$BC$23=""</formula>
    </cfRule>
  </conditionalFormatting>
  <conditionalFormatting sqref="C24:I24">
    <cfRule type="expression" dxfId="3530" priority="1038">
      <formula>$BC$24=""</formula>
    </cfRule>
  </conditionalFormatting>
  <conditionalFormatting sqref="C25:I25">
    <cfRule type="expression" dxfId="3529" priority="1037">
      <formula>$BC$25=""</formula>
    </cfRule>
  </conditionalFormatting>
  <conditionalFormatting sqref="C26:I26">
    <cfRule type="expression" dxfId="3528" priority="1036">
      <formula>$BC$26=""</formula>
    </cfRule>
  </conditionalFormatting>
  <conditionalFormatting sqref="C27:I27">
    <cfRule type="expression" dxfId="3527" priority="1035">
      <formula>$BC$27=""</formula>
    </cfRule>
  </conditionalFormatting>
  <conditionalFormatting sqref="C28:I28">
    <cfRule type="expression" dxfId="3526" priority="1034">
      <formula>$BC$28=""</formula>
    </cfRule>
  </conditionalFormatting>
  <conditionalFormatting sqref="C29:I29">
    <cfRule type="expression" dxfId="3525" priority="1033">
      <formula>$BC$29=""</formula>
    </cfRule>
  </conditionalFormatting>
  <conditionalFormatting sqref="A30:I30">
    <cfRule type="expression" dxfId="3524" priority="1032">
      <formula>$BC$30=""</formula>
    </cfRule>
  </conditionalFormatting>
  <conditionalFormatting sqref="A31:I31">
    <cfRule type="expression" dxfId="3523" priority="1031">
      <formula>$BC$31=""</formula>
    </cfRule>
  </conditionalFormatting>
  <conditionalFormatting sqref="C32:I32">
    <cfRule type="expression" dxfId="3522" priority="1030">
      <formula>$BC$32=""</formula>
    </cfRule>
  </conditionalFormatting>
  <conditionalFormatting sqref="A33:I33">
    <cfRule type="expression" dxfId="3521" priority="1029">
      <formula>$BC$33=""</formula>
    </cfRule>
  </conditionalFormatting>
  <conditionalFormatting sqref="C34:I34">
    <cfRule type="expression" dxfId="3520" priority="1028">
      <formula>$BC$34=""</formula>
    </cfRule>
  </conditionalFormatting>
  <conditionalFormatting sqref="C35:I35">
    <cfRule type="expression" dxfId="3519" priority="1027">
      <formula>$BC$35=""</formula>
    </cfRule>
  </conditionalFormatting>
  <conditionalFormatting sqref="A36:I36">
    <cfRule type="expression" dxfId="3518" priority="1026">
      <formula>$BC$36=""</formula>
    </cfRule>
  </conditionalFormatting>
  <conditionalFormatting sqref="C37:I37">
    <cfRule type="expression" dxfId="3517" priority="1025">
      <formula>$BC$37=""</formula>
    </cfRule>
  </conditionalFormatting>
  <conditionalFormatting sqref="A38:I38">
    <cfRule type="expression" dxfId="3516" priority="1024">
      <formula>$BC$38=""</formula>
    </cfRule>
  </conditionalFormatting>
  <conditionalFormatting sqref="C39:I39">
    <cfRule type="expression" dxfId="3515" priority="1023">
      <formula>$BC$39=""</formula>
    </cfRule>
  </conditionalFormatting>
  <conditionalFormatting sqref="C40:I40">
    <cfRule type="expression" dxfId="3514" priority="1022">
      <formula>$BC$40=""</formula>
    </cfRule>
  </conditionalFormatting>
  <conditionalFormatting sqref="C41:I41">
    <cfRule type="expression" dxfId="3513" priority="1021">
      <formula>$BC$41=""</formula>
    </cfRule>
  </conditionalFormatting>
  <conditionalFormatting sqref="C42:I42">
    <cfRule type="expression" dxfId="3512" priority="1020">
      <formula>$BC$42=""</formula>
    </cfRule>
  </conditionalFormatting>
  <conditionalFormatting sqref="C43:I43">
    <cfRule type="expression" dxfId="3511" priority="1019">
      <formula>$BC$43=""</formula>
    </cfRule>
  </conditionalFormatting>
  <conditionalFormatting sqref="C44:I44">
    <cfRule type="expression" dxfId="3510" priority="1018">
      <formula>$BC$44=""</formula>
    </cfRule>
  </conditionalFormatting>
  <conditionalFormatting sqref="C45:I45">
    <cfRule type="expression" dxfId="3509" priority="1017">
      <formula>$BC$45=""</formula>
    </cfRule>
  </conditionalFormatting>
  <conditionalFormatting sqref="C46:I46">
    <cfRule type="expression" dxfId="3508" priority="1016">
      <formula>$BC$46=""</formula>
    </cfRule>
  </conditionalFormatting>
  <conditionalFormatting sqref="AP47:AP56">
    <cfRule type="expression" dxfId="3507" priority="1010">
      <formula>$AP$5="س"</formula>
    </cfRule>
    <cfRule type="expression" dxfId="3506" priority="1011">
      <formula>$AP$5="ج"</formula>
    </cfRule>
    <cfRule type="expression" dxfId="3505" priority="1012">
      <formula>$AP$4="س"</formula>
    </cfRule>
    <cfRule type="expression" dxfId="3504" priority="1013">
      <formula>$AP$5="ج"</formula>
    </cfRule>
    <cfRule type="expression" dxfId="3503" priority="1014">
      <formula>$AP$4="ع"</formula>
    </cfRule>
    <cfRule type="expression" dxfId="3502" priority="1015">
      <formula>$AP$4="ع"</formula>
    </cfRule>
  </conditionalFormatting>
  <conditionalFormatting sqref="AO47:AO56">
    <cfRule type="expression" dxfId="3501" priority="1007">
      <formula>$AO$5="س"</formula>
    </cfRule>
    <cfRule type="expression" dxfId="3500" priority="1008">
      <formula>$AO$5="ج"</formula>
    </cfRule>
    <cfRule type="expression" dxfId="3499" priority="1009">
      <formula>$AO$4="ع"</formula>
    </cfRule>
  </conditionalFormatting>
  <conditionalFormatting sqref="AN47:AN56">
    <cfRule type="expression" dxfId="3498" priority="1004">
      <formula>$AN$5="س"</formula>
    </cfRule>
    <cfRule type="expression" dxfId="3497" priority="1005">
      <formula>$AN$5="ج"</formula>
    </cfRule>
    <cfRule type="expression" dxfId="3496" priority="1006">
      <formula>$AN$4="ع"</formula>
    </cfRule>
  </conditionalFormatting>
  <conditionalFormatting sqref="AM47:AM56">
    <cfRule type="expression" dxfId="3495" priority="1001">
      <formula>$AM$5="س"</formula>
    </cfRule>
    <cfRule type="expression" dxfId="3494" priority="1002">
      <formula>$AM$5="ج"</formula>
    </cfRule>
    <cfRule type="expression" dxfId="3493" priority="1003">
      <formula>$AM$4="ع"</formula>
    </cfRule>
  </conditionalFormatting>
  <conditionalFormatting sqref="AL47:AL56 AM55:AO55">
    <cfRule type="expression" dxfId="3492" priority="998">
      <formula>$AL$5="س"</formula>
    </cfRule>
    <cfRule type="expression" dxfId="3491" priority="999">
      <formula>$AL$5="ج"</formula>
    </cfRule>
    <cfRule type="expression" dxfId="3490" priority="1000">
      <formula>$AL$4="ع"</formula>
    </cfRule>
  </conditionalFormatting>
  <conditionalFormatting sqref="AK47:AK56">
    <cfRule type="expression" dxfId="3489" priority="995">
      <formula>$AK$5="س"</formula>
    </cfRule>
    <cfRule type="expression" dxfId="3488" priority="996">
      <formula>$AK$5="ج"</formula>
    </cfRule>
    <cfRule type="expression" dxfId="3487" priority="997">
      <formula>$AK$4="ع"</formula>
    </cfRule>
  </conditionalFormatting>
  <conditionalFormatting sqref="AJ47:AJ56">
    <cfRule type="expression" dxfId="3486" priority="992">
      <formula>$AJ$5="س"</formula>
    </cfRule>
    <cfRule type="expression" dxfId="3485" priority="993">
      <formula>$AJ$5="ج"</formula>
    </cfRule>
    <cfRule type="expression" dxfId="3484" priority="994">
      <formula>$AJ$4="ع"</formula>
    </cfRule>
  </conditionalFormatting>
  <conditionalFormatting sqref="AI47:AI56">
    <cfRule type="expression" dxfId="3483" priority="988">
      <formula>$AI$5="ج"</formula>
    </cfRule>
    <cfRule type="expression" dxfId="3482" priority="989">
      <formula>$AI$5="س"</formula>
    </cfRule>
    <cfRule type="expression" dxfId="3481" priority="990">
      <formula>$AI$5="ع"</formula>
    </cfRule>
    <cfRule type="expression" dxfId="3480" priority="991">
      <formula>$AI$4="ع"</formula>
    </cfRule>
  </conditionalFormatting>
  <conditionalFormatting sqref="AH47:AH56">
    <cfRule type="expression" dxfId="3479" priority="985">
      <formula>$AH$5="س"</formula>
    </cfRule>
    <cfRule type="expression" dxfId="3478" priority="986">
      <formula>$AH$5="ج"</formula>
    </cfRule>
    <cfRule type="expression" dxfId="3477" priority="987">
      <formula>$AH$4="ع"</formula>
    </cfRule>
  </conditionalFormatting>
  <conditionalFormatting sqref="AG47:AG56">
    <cfRule type="expression" dxfId="3476" priority="982">
      <formula>$AG$5="س"</formula>
    </cfRule>
    <cfRule type="expression" dxfId="3475" priority="983">
      <formula>$AG$5="ج"</formula>
    </cfRule>
    <cfRule type="expression" dxfId="3474" priority="984">
      <formula>$AG$4="ع"</formula>
    </cfRule>
  </conditionalFormatting>
  <conditionalFormatting sqref="AF47:AF56">
    <cfRule type="expression" dxfId="3473" priority="979">
      <formula>$AF$5="س"</formula>
    </cfRule>
    <cfRule type="expression" dxfId="3472" priority="980">
      <formula>$AF$5="ج"</formula>
    </cfRule>
    <cfRule type="expression" dxfId="3471" priority="981">
      <formula>$AF$4="ع"</formula>
    </cfRule>
  </conditionalFormatting>
  <conditionalFormatting sqref="AE47:AE56">
    <cfRule type="expression" dxfId="3470" priority="976">
      <formula>$AE$5="س"</formula>
    </cfRule>
    <cfRule type="expression" dxfId="3469" priority="977">
      <formula>$AE$5="ج"</formula>
    </cfRule>
    <cfRule type="expression" dxfId="3468" priority="978">
      <formula>$AE$4="ع"</formula>
    </cfRule>
  </conditionalFormatting>
  <conditionalFormatting sqref="AD47:AD56">
    <cfRule type="expression" dxfId="3467" priority="973">
      <formula>$AD$5="س"</formula>
    </cfRule>
    <cfRule type="expression" dxfId="3466" priority="974">
      <formula>$AD$5="ج"</formula>
    </cfRule>
    <cfRule type="expression" dxfId="3465" priority="975">
      <formula>$AD$4="ع"</formula>
    </cfRule>
  </conditionalFormatting>
  <conditionalFormatting sqref="AC47:AC56">
    <cfRule type="expression" dxfId="3464" priority="970">
      <formula>$AC$5="س"</formula>
    </cfRule>
    <cfRule type="expression" dxfId="3463" priority="971">
      <formula>$AC$5="ج"</formula>
    </cfRule>
    <cfRule type="expression" dxfId="3462" priority="972">
      <formula>$AC$4="ع"</formula>
    </cfRule>
  </conditionalFormatting>
  <conditionalFormatting sqref="AB47:AB56">
    <cfRule type="expression" dxfId="3461" priority="967">
      <formula>$AB$5="س"</formula>
    </cfRule>
    <cfRule type="expression" dxfId="3460" priority="968">
      <formula>$AB$5="ج"</formula>
    </cfRule>
    <cfRule type="expression" dxfId="3459" priority="969">
      <formula>$AB$4="ع"</formula>
    </cfRule>
  </conditionalFormatting>
  <conditionalFormatting sqref="AA47:AA56">
    <cfRule type="expression" dxfId="3458" priority="964">
      <formula>$AA$5="س"</formula>
    </cfRule>
    <cfRule type="expression" dxfId="3457" priority="965">
      <formula>$AA$5="ج"</formula>
    </cfRule>
    <cfRule type="expression" dxfId="3456" priority="966">
      <formula>$AA$4="ع"</formula>
    </cfRule>
  </conditionalFormatting>
  <conditionalFormatting sqref="Z47:Z56">
    <cfRule type="expression" dxfId="3455" priority="961">
      <formula>$Z$5="س"</formula>
    </cfRule>
    <cfRule type="expression" dxfId="3454" priority="962">
      <formula>$Z$5="ج"</formula>
    </cfRule>
    <cfRule type="expression" dxfId="3453" priority="963">
      <formula>$Z$4="ع"</formula>
    </cfRule>
  </conditionalFormatting>
  <conditionalFormatting sqref="Y47:Y56">
    <cfRule type="expression" dxfId="3452" priority="958">
      <formula>$Y$5="س"</formula>
    </cfRule>
    <cfRule type="expression" dxfId="3451" priority="959">
      <formula>$Y$5="ج"</formula>
    </cfRule>
    <cfRule type="expression" dxfId="3450" priority="960">
      <formula>$Y$4="ع"</formula>
    </cfRule>
  </conditionalFormatting>
  <conditionalFormatting sqref="X47:X56">
    <cfRule type="expression" dxfId="3449" priority="955">
      <formula>$X$5="س"</formula>
    </cfRule>
    <cfRule type="expression" dxfId="3448" priority="956">
      <formula>$X$5="ج"</formula>
    </cfRule>
    <cfRule type="expression" dxfId="3447" priority="957">
      <formula>$X$4="ع"</formula>
    </cfRule>
  </conditionalFormatting>
  <conditionalFormatting sqref="W47:W56">
    <cfRule type="expression" dxfId="3446" priority="952">
      <formula>$W$5="س"</formula>
    </cfRule>
    <cfRule type="expression" dxfId="3445" priority="953">
      <formula>$W$5="ج"</formula>
    </cfRule>
    <cfRule type="expression" dxfId="3444" priority="954">
      <formula>$W$4="ع"</formula>
    </cfRule>
  </conditionalFormatting>
  <conditionalFormatting sqref="V47:V56">
    <cfRule type="expression" dxfId="3443" priority="949">
      <formula>$V$5="س"</formula>
    </cfRule>
    <cfRule type="expression" dxfId="3442" priority="950">
      <formula>$V$5="ج"</formula>
    </cfRule>
    <cfRule type="expression" dxfId="3441" priority="951">
      <formula>$V$4="ع"</formula>
    </cfRule>
  </conditionalFormatting>
  <conditionalFormatting sqref="U47:U56">
    <cfRule type="expression" dxfId="3440" priority="946">
      <formula>$U$5="س"</formula>
    </cfRule>
    <cfRule type="expression" dxfId="3439" priority="947">
      <formula>$U$5="ج"</formula>
    </cfRule>
    <cfRule type="expression" dxfId="3438" priority="948">
      <formula>$U$4="ع"</formula>
    </cfRule>
    <cfRule type="expression" dxfId="3437" priority="1">
      <formula>$U$5="س"</formula>
    </cfRule>
  </conditionalFormatting>
  <conditionalFormatting sqref="T47:T56">
    <cfRule type="expression" dxfId="3436" priority="943">
      <formula>$T$5="س"</formula>
    </cfRule>
    <cfRule type="expression" dxfId="3435" priority="944">
      <formula>$T$5="ج"</formula>
    </cfRule>
    <cfRule type="expression" dxfId="3434" priority="945">
      <formula>$T$4="ع"</formula>
    </cfRule>
  </conditionalFormatting>
  <conditionalFormatting sqref="S47:S56">
    <cfRule type="expression" dxfId="3433" priority="940">
      <formula>$S$5="س"</formula>
    </cfRule>
    <cfRule type="expression" dxfId="3432" priority="941">
      <formula>$S$5="ج"</formula>
    </cfRule>
    <cfRule type="expression" dxfId="3431" priority="942">
      <formula>$S$4="ع"</formula>
    </cfRule>
  </conditionalFormatting>
  <conditionalFormatting sqref="R47:R56">
    <cfRule type="expression" dxfId="3430" priority="937">
      <formula>$R$5="س"</formula>
    </cfRule>
    <cfRule type="expression" dxfId="3429" priority="938">
      <formula>$R$5="ج"</formula>
    </cfRule>
    <cfRule type="expression" dxfId="3428" priority="939">
      <formula>$R$4="ع"</formula>
    </cfRule>
  </conditionalFormatting>
  <conditionalFormatting sqref="Q47:Q56">
    <cfRule type="expression" dxfId="3427" priority="934">
      <formula>$Q$5="س"</formula>
    </cfRule>
    <cfRule type="expression" dxfId="3426" priority="935">
      <formula>$Q$5="ج"</formula>
    </cfRule>
    <cfRule type="expression" dxfId="3425" priority="936">
      <formula>$Q$4="ع"</formula>
    </cfRule>
  </conditionalFormatting>
  <conditionalFormatting sqref="P47:P56">
    <cfRule type="expression" dxfId="3424" priority="931">
      <formula>$P$5="س"</formula>
    </cfRule>
    <cfRule type="expression" dxfId="3423" priority="932">
      <formula>$P$5="ج"</formula>
    </cfRule>
    <cfRule type="expression" dxfId="3422" priority="933">
      <formula>$P$4="ع"</formula>
    </cfRule>
  </conditionalFormatting>
  <conditionalFormatting sqref="O47:O56">
    <cfRule type="expression" dxfId="3421" priority="928">
      <formula>$O$5="س"</formula>
    </cfRule>
    <cfRule type="expression" dxfId="3420" priority="929">
      <formula>$O$5="ج"</formula>
    </cfRule>
    <cfRule type="expression" dxfId="3419" priority="930">
      <formula>$O$4="ع"</formula>
    </cfRule>
  </conditionalFormatting>
  <conditionalFormatting sqref="N47:N56">
    <cfRule type="expression" dxfId="3418" priority="925">
      <formula>$N$5="س"</formula>
    </cfRule>
    <cfRule type="expression" dxfId="3417" priority="926">
      <formula>$N$5="ج"</formula>
    </cfRule>
    <cfRule type="expression" dxfId="3416" priority="927">
      <formula>$N$4="ع"</formula>
    </cfRule>
  </conditionalFormatting>
  <conditionalFormatting sqref="M47:M56">
    <cfRule type="expression" dxfId="3415" priority="922">
      <formula>$M$5="س"</formula>
    </cfRule>
    <cfRule type="expression" dxfId="3414" priority="923">
      <formula>$M$5="ج"</formula>
    </cfRule>
    <cfRule type="expression" dxfId="3413" priority="924">
      <formula>$M$4="ع"</formula>
    </cfRule>
  </conditionalFormatting>
  <conditionalFormatting sqref="L47:L56">
    <cfRule type="expression" dxfId="3412" priority="919">
      <formula>$L$5="س"</formula>
    </cfRule>
    <cfRule type="expression" dxfId="3411" priority="920">
      <formula>$L$5="ج"</formula>
    </cfRule>
    <cfRule type="expression" dxfId="3410" priority="921">
      <formula>$L$4="ع"</formula>
    </cfRule>
  </conditionalFormatting>
  <conditionalFormatting sqref="I57:I188">
    <cfRule type="expression" dxfId="3409" priority="918">
      <formula>$AX$7=""</formula>
    </cfRule>
  </conditionalFormatting>
  <conditionalFormatting sqref="I57:I188 J47:J188">
    <cfRule type="expression" dxfId="3408" priority="917">
      <formula>$AX$7=""</formula>
    </cfRule>
  </conditionalFormatting>
  <conditionalFormatting sqref="J47:AX56">
    <cfRule type="expression" dxfId="3407" priority="915">
      <formula>$BB$46="انقطع ( ت )"</formula>
    </cfRule>
    <cfRule type="expression" dxfId="3406" priority="916">
      <formula>$AX$46=""</formula>
    </cfRule>
  </conditionalFormatting>
  <conditionalFormatting sqref="I57:I188">
    <cfRule type="expression" dxfId="3405" priority="913">
      <formula>$BB$7="انقطع ( ت )"</formula>
    </cfRule>
    <cfRule type="expression" dxfId="3404" priority="914">
      <formula>$AX$7=""</formula>
    </cfRule>
  </conditionalFormatting>
  <conditionalFormatting sqref="J47:J188">
    <cfRule type="expression" dxfId="3403" priority="911">
      <formula>$BB$8="انقطع ( ت )"</formula>
    </cfRule>
    <cfRule type="expression" dxfId="3402" priority="912">
      <formula>$AX$8=""</formula>
    </cfRule>
  </conditionalFormatting>
  <conditionalFormatting sqref="BC47:BC188">
    <cfRule type="expression" dxfId="3401" priority="910">
      <formula>$BB$17="انقطع ( ت )"</formula>
    </cfRule>
  </conditionalFormatting>
  <conditionalFormatting sqref="BC47:BC188">
    <cfRule type="expression" dxfId="3400" priority="909">
      <formula>$AX$17=""</formula>
    </cfRule>
  </conditionalFormatting>
  <conditionalFormatting sqref="BC47:BC56">
    <cfRule type="expression" dxfId="3399" priority="907">
      <formula>$BB$17="انقطع ( ت )"</formula>
    </cfRule>
  </conditionalFormatting>
  <conditionalFormatting sqref="BC47:BC56">
    <cfRule type="expression" dxfId="3398" priority="906">
      <formula>$AX$17=""</formula>
    </cfRule>
  </conditionalFormatting>
  <conditionalFormatting sqref="AP47:AP56">
    <cfRule type="expression" dxfId="3397" priority="903">
      <formula>$AP$5="ج"</formula>
    </cfRule>
    <cfRule type="expression" dxfId="3396" priority="904">
      <formula>$AP$5="س"</formula>
    </cfRule>
    <cfRule type="expression" dxfId="3395" priority="905">
      <formula>$AP$4="ع"</formula>
    </cfRule>
  </conditionalFormatting>
  <conditionalFormatting sqref="AO47:AO56">
    <cfRule type="expression" dxfId="3394" priority="900">
      <formula>$AO$5="ج"</formula>
    </cfRule>
    <cfRule type="expression" dxfId="3393" priority="901">
      <formula>$AO$5="س"</formula>
    </cfRule>
    <cfRule type="expression" dxfId="3392" priority="902">
      <formula>$AO$4="ع"</formula>
    </cfRule>
  </conditionalFormatting>
  <conditionalFormatting sqref="AN47:AN56">
    <cfRule type="expression" dxfId="3391" priority="897">
      <formula>$AN$5="ج"</formula>
    </cfRule>
    <cfRule type="expression" dxfId="3390" priority="898">
      <formula>$AN$5="س"</formula>
    </cfRule>
    <cfRule type="expression" dxfId="3389" priority="899">
      <formula>$AN$4="ع"</formula>
    </cfRule>
  </conditionalFormatting>
  <conditionalFormatting sqref="AM47:AM56">
    <cfRule type="expression" dxfId="3388" priority="894">
      <formula>$AM$5="ج"</formula>
    </cfRule>
    <cfRule type="expression" dxfId="3387" priority="895">
      <formula>$AM$5="س"</formula>
    </cfRule>
    <cfRule type="expression" dxfId="3386" priority="896">
      <formula>$AM$4="ع"</formula>
    </cfRule>
  </conditionalFormatting>
  <conditionalFormatting sqref="AL47:AL56 AM55:AO55">
    <cfRule type="expression" dxfId="3385" priority="891">
      <formula>$AL$5="ج"</formula>
    </cfRule>
    <cfRule type="expression" dxfId="3384" priority="892">
      <formula>$AL$5="س"</formula>
    </cfRule>
    <cfRule type="expression" dxfId="3383" priority="893">
      <formula>$AL$4="ع"</formula>
    </cfRule>
  </conditionalFormatting>
  <conditionalFormatting sqref="AK47:AK56">
    <cfRule type="expression" dxfId="3382" priority="888">
      <formula>$AK$5="ع"</formula>
    </cfRule>
    <cfRule type="expression" dxfId="3381" priority="889">
      <formula>$AK$5="س"</formula>
    </cfRule>
    <cfRule type="expression" dxfId="3380" priority="890">
      <formula>$AK$4="ع"</formula>
    </cfRule>
  </conditionalFormatting>
  <conditionalFormatting sqref="AJ47:AJ56">
    <cfRule type="expression" dxfId="3379" priority="885">
      <formula>$AJ$5="ج"</formula>
    </cfRule>
    <cfRule type="expression" dxfId="3378" priority="886">
      <formula>$AJ$5="س"</formula>
    </cfRule>
    <cfRule type="expression" dxfId="3377" priority="887">
      <formula>$AJ$4="ع"</formula>
    </cfRule>
  </conditionalFormatting>
  <conditionalFormatting sqref="AI47:AI56">
    <cfRule type="expression" dxfId="3376" priority="882">
      <formula>$AI$5="ج"</formula>
    </cfRule>
    <cfRule type="expression" dxfId="3375" priority="883">
      <formula>$AI$5="س"</formula>
    </cfRule>
    <cfRule type="expression" dxfId="3374" priority="884">
      <formula>$AI$4="ع"</formula>
    </cfRule>
  </conditionalFormatting>
  <conditionalFormatting sqref="AH47:AH56">
    <cfRule type="expression" dxfId="3373" priority="879">
      <formula>$AH$5="ج"</formula>
    </cfRule>
    <cfRule type="expression" dxfId="3372" priority="880">
      <formula>$AH$5="س"</formula>
    </cfRule>
    <cfRule type="expression" dxfId="3371" priority="881">
      <formula>$AH$4="ع"</formula>
    </cfRule>
  </conditionalFormatting>
  <conditionalFormatting sqref="AG47:AG56">
    <cfRule type="expression" dxfId="3370" priority="876">
      <formula>$AG$5="ج"</formula>
    </cfRule>
    <cfRule type="expression" dxfId="3369" priority="877">
      <formula>$AG$5="س"</formula>
    </cfRule>
    <cfRule type="expression" dxfId="3368" priority="878">
      <formula>$AG$4="ع"</formula>
    </cfRule>
  </conditionalFormatting>
  <conditionalFormatting sqref="AF47:AF56">
    <cfRule type="expression" dxfId="3367" priority="873">
      <formula>$AF$5="ج"</formula>
    </cfRule>
    <cfRule type="expression" dxfId="3366" priority="874">
      <formula>$AF$5="س"</formula>
    </cfRule>
    <cfRule type="expression" dxfId="3365" priority="875">
      <formula>$AF$4="ع"</formula>
    </cfRule>
  </conditionalFormatting>
  <conditionalFormatting sqref="AE47:AE56">
    <cfRule type="expression" dxfId="3364" priority="870">
      <formula>$AE$5="ج"</formula>
    </cfRule>
    <cfRule type="expression" dxfId="3363" priority="871">
      <formula>$AE$5="س"</formula>
    </cfRule>
    <cfRule type="expression" dxfId="3362" priority="872">
      <formula>$AE$4="ع"</formula>
    </cfRule>
  </conditionalFormatting>
  <conditionalFormatting sqref="AD47:AD56">
    <cfRule type="expression" dxfId="3361" priority="867">
      <formula>$AD$5="ج"</formula>
    </cfRule>
    <cfRule type="expression" dxfId="3360" priority="868">
      <formula>$AD$5="س"</formula>
    </cfRule>
    <cfRule type="expression" dxfId="3359" priority="869">
      <formula>$AD$4="ع"</formula>
    </cfRule>
  </conditionalFormatting>
  <conditionalFormatting sqref="AC47:AC56">
    <cfRule type="expression" dxfId="3358" priority="864">
      <formula>$AC$5="ج"</formula>
    </cfRule>
    <cfRule type="expression" dxfId="3357" priority="865">
      <formula>$AC$5="س"</formula>
    </cfRule>
    <cfRule type="expression" dxfId="3356" priority="866">
      <formula>$AC$4="ع"</formula>
    </cfRule>
  </conditionalFormatting>
  <conditionalFormatting sqref="AB47:AB56">
    <cfRule type="expression" dxfId="3355" priority="861">
      <formula>$AB$5="ج"</formula>
    </cfRule>
    <cfRule type="expression" dxfId="3354" priority="862">
      <formula>$AB$5="س"</formula>
    </cfRule>
    <cfRule type="expression" dxfId="3353" priority="863">
      <formula>$AB$4="ع"</formula>
    </cfRule>
  </conditionalFormatting>
  <conditionalFormatting sqref="AA47:AA56">
    <cfRule type="expression" dxfId="3352" priority="858">
      <formula>$AA$5="ج"</formula>
    </cfRule>
    <cfRule type="expression" dxfId="3351" priority="859">
      <formula>$AA$5="س"</formula>
    </cfRule>
    <cfRule type="expression" dxfId="3350" priority="860">
      <formula>$AA$4="ع"</formula>
    </cfRule>
  </conditionalFormatting>
  <conditionalFormatting sqref="Z47:Z56">
    <cfRule type="expression" dxfId="3349" priority="855">
      <formula>$Z$5="ج"</formula>
    </cfRule>
    <cfRule type="expression" dxfId="3348" priority="856">
      <formula>$Z$5="س"</formula>
    </cfRule>
    <cfRule type="expression" dxfId="3347" priority="857">
      <formula>$Z$4="ع"</formula>
    </cfRule>
  </conditionalFormatting>
  <conditionalFormatting sqref="Y47:Y56">
    <cfRule type="expression" dxfId="3346" priority="852">
      <formula>$Y$5="ج"</formula>
    </cfRule>
    <cfRule type="expression" dxfId="3345" priority="853">
      <formula>$Y$5="س"</formula>
    </cfRule>
    <cfRule type="expression" dxfId="3344" priority="854">
      <formula>$Y$4="ع"</formula>
    </cfRule>
  </conditionalFormatting>
  <conditionalFormatting sqref="X47:X56">
    <cfRule type="expression" dxfId="3343" priority="849">
      <formula>$X$5="ج"</formula>
    </cfRule>
    <cfRule type="expression" dxfId="3342" priority="850">
      <formula>$X$5="س"</formula>
    </cfRule>
    <cfRule type="expression" dxfId="3341" priority="851">
      <formula>$X$4="ع"</formula>
    </cfRule>
  </conditionalFormatting>
  <conditionalFormatting sqref="W47:W56">
    <cfRule type="expression" dxfId="3340" priority="846">
      <formula>$W$5="ج"</formula>
    </cfRule>
    <cfRule type="expression" dxfId="3339" priority="847">
      <formula>$W$5="س"</formula>
    </cfRule>
    <cfRule type="expression" dxfId="3338" priority="848">
      <formula>$W$4="ع"</formula>
    </cfRule>
  </conditionalFormatting>
  <conditionalFormatting sqref="V47:V56">
    <cfRule type="expression" dxfId="3337" priority="843">
      <formula>$V$5="ج"</formula>
    </cfRule>
    <cfRule type="expression" dxfId="3336" priority="844">
      <formula>$V$5="س"</formula>
    </cfRule>
    <cfRule type="expression" dxfId="3335" priority="845">
      <formula>$V$4="ع"</formula>
    </cfRule>
  </conditionalFormatting>
  <conditionalFormatting sqref="U47:U56">
    <cfRule type="expression" dxfId="3334" priority="840">
      <formula>$U$5="ج"</formula>
    </cfRule>
    <cfRule type="expression" dxfId="3333" priority="841">
      <formula>$U$5="س"</formula>
    </cfRule>
    <cfRule type="expression" dxfId="3332" priority="842">
      <formula>$U$5="ع"</formula>
    </cfRule>
  </conditionalFormatting>
  <conditionalFormatting sqref="T47:T56">
    <cfRule type="expression" dxfId="3331" priority="837">
      <formula>$T$5="ج"</formula>
    </cfRule>
    <cfRule type="expression" dxfId="3330" priority="838">
      <formula>$T$5="س"</formula>
    </cfRule>
    <cfRule type="expression" dxfId="3329" priority="839">
      <formula>$T$4="ع"</formula>
    </cfRule>
  </conditionalFormatting>
  <conditionalFormatting sqref="S47:S56">
    <cfRule type="expression" dxfId="3328" priority="833">
      <formula>$S$5="ج"</formula>
    </cfRule>
    <cfRule type="expression" dxfId="3327" priority="834">
      <formula>$S$5="س"</formula>
    </cfRule>
    <cfRule type="expression" dxfId="3326" priority="835">
      <formula>$S$5="ع"</formula>
    </cfRule>
    <cfRule type="expression" dxfId="3325" priority="836">
      <formula>$S$4="ع"</formula>
    </cfRule>
  </conditionalFormatting>
  <conditionalFormatting sqref="R47:R56">
    <cfRule type="expression" dxfId="3324" priority="830">
      <formula>$R$5="ج"</formula>
    </cfRule>
    <cfRule type="expression" dxfId="3323" priority="831">
      <formula>$R$5="س"</formula>
    </cfRule>
    <cfRule type="expression" dxfId="3322" priority="832">
      <formula>$R$4="ع"</formula>
    </cfRule>
  </conditionalFormatting>
  <conditionalFormatting sqref="Q47:Q56">
    <cfRule type="expression" dxfId="3321" priority="827">
      <formula>$Q$5="ج"</formula>
    </cfRule>
    <cfRule type="expression" dxfId="3320" priority="828">
      <formula>$Q$5="س"</formula>
    </cfRule>
    <cfRule type="expression" dxfId="3319" priority="829">
      <formula>$Q$4="ع"</formula>
    </cfRule>
  </conditionalFormatting>
  <conditionalFormatting sqref="P47:P56">
    <cfRule type="expression" dxfId="3318" priority="824">
      <formula>$P$5="ج"</formula>
    </cfRule>
    <cfRule type="expression" dxfId="3317" priority="825">
      <formula>$P$5="س"</formula>
    </cfRule>
    <cfRule type="expression" dxfId="3316" priority="826">
      <formula>$P$4="ع"</formula>
    </cfRule>
  </conditionalFormatting>
  <conditionalFormatting sqref="O47:O56">
    <cfRule type="expression" dxfId="3315" priority="821">
      <formula>$O$5="ج"</formula>
    </cfRule>
    <cfRule type="expression" dxfId="3314" priority="822">
      <formula>$O$5="س"</formula>
    </cfRule>
    <cfRule type="expression" dxfId="3313" priority="823">
      <formula>$O$4="ع"</formula>
    </cfRule>
  </conditionalFormatting>
  <conditionalFormatting sqref="N47:N56">
    <cfRule type="expression" dxfId="3312" priority="818">
      <formula>$N$5="ج"</formula>
    </cfRule>
    <cfRule type="expression" dxfId="3311" priority="819">
      <formula>$N$5="س"</formula>
    </cfRule>
    <cfRule type="expression" dxfId="3310" priority="820">
      <formula>$N$4="ع"</formula>
    </cfRule>
  </conditionalFormatting>
  <conditionalFormatting sqref="M47:M56">
    <cfRule type="expression" dxfId="3309" priority="815">
      <formula>$M$5="ج"</formula>
    </cfRule>
    <cfRule type="expression" dxfId="3308" priority="816">
      <formula>$M$5="س"</formula>
    </cfRule>
    <cfRule type="expression" dxfId="3307" priority="817">
      <formula>$M$4="ع"</formula>
    </cfRule>
  </conditionalFormatting>
  <conditionalFormatting sqref="L47:L56">
    <cfRule type="expression" dxfId="3306" priority="812">
      <formula>$L$5="ج"</formula>
    </cfRule>
    <cfRule type="expression" dxfId="3305" priority="813">
      <formula>$L$5="س"</formula>
    </cfRule>
    <cfRule type="expression" dxfId="3304" priority="814">
      <formula>$L$4="ع"</formula>
    </cfRule>
  </conditionalFormatting>
  <conditionalFormatting sqref="U47:U56">
    <cfRule type="expression" dxfId="3303" priority="811">
      <formula>$U$4="ع"</formula>
    </cfRule>
  </conditionalFormatting>
  <conditionalFormatting sqref="AK47:AK56">
    <cfRule type="expression" dxfId="3302" priority="810">
      <formula>$AK$5="ج"</formula>
    </cfRule>
  </conditionalFormatting>
  <conditionalFormatting sqref="J47:AX47">
    <cfRule type="expression" dxfId="3301" priority="808">
      <formula>$AX$47=""</formula>
    </cfRule>
    <cfRule type="expression" dxfId="3300" priority="809">
      <formula>$BC$47="انقطع ( ت )"</formula>
    </cfRule>
  </conditionalFormatting>
  <conditionalFormatting sqref="BA48:BC48 J48:AY48">
    <cfRule type="expression" dxfId="3299" priority="807">
      <formula>$BC$48="انقطع ( ت )"</formula>
    </cfRule>
  </conditionalFormatting>
  <conditionalFormatting sqref="BA49:BC49 J49:AY49">
    <cfRule type="expression" dxfId="3298" priority="806">
      <formula>$BC$49="انقطع ( ت )"</formula>
    </cfRule>
  </conditionalFormatting>
  <conditionalFormatting sqref="BA50:BC50 J50:AY50">
    <cfRule type="expression" dxfId="3297" priority="805">
      <formula>$BC$50="انقطع ( ت )"</formula>
    </cfRule>
  </conditionalFormatting>
  <conditionalFormatting sqref="BA51:BC51 A51:B51 J51:AY51">
    <cfRule type="expression" dxfId="3296" priority="804">
      <formula>$BC$51="انقطع ( ت )"</formula>
    </cfRule>
  </conditionalFormatting>
  <conditionalFormatting sqref="BA52:BC52 J52:AY52">
    <cfRule type="expression" dxfId="3295" priority="803">
      <formula>$BC$52="انقطع ( ت )"</formula>
    </cfRule>
  </conditionalFormatting>
  <conditionalFormatting sqref="BA53:BC53 A53:B53 J53:AY53">
    <cfRule type="expression" dxfId="3294" priority="802">
      <formula>$BC$53="انقطع ( ت )"</formula>
    </cfRule>
  </conditionalFormatting>
  <conditionalFormatting sqref="BA54:BC54 J54:AY54">
    <cfRule type="expression" dxfId="3293" priority="801">
      <formula>$BC$54="انقطع ( ت )"</formula>
    </cfRule>
  </conditionalFormatting>
  <conditionalFormatting sqref="BA55:BC55 J55:AY55">
    <cfRule type="expression" dxfId="3292" priority="800">
      <formula>$BC$55="انقطع ( ت )"</formula>
    </cfRule>
  </conditionalFormatting>
  <conditionalFormatting sqref="BA56:BC56 J56:AY56">
    <cfRule type="expression" dxfId="3291" priority="799">
      <formula>$BC$56="انقطع ( ت )"</formula>
    </cfRule>
  </conditionalFormatting>
  <conditionalFormatting sqref="J48:AX48">
    <cfRule type="expression" dxfId="3290" priority="798">
      <formula>$AX$48=""</formula>
    </cfRule>
  </conditionalFormatting>
  <conditionalFormatting sqref="J49:AX49">
    <cfRule type="expression" dxfId="3289" priority="797">
      <formula>$AX$49=""</formula>
    </cfRule>
  </conditionalFormatting>
  <conditionalFormatting sqref="J50:AX50">
    <cfRule type="expression" dxfId="3288" priority="796">
      <formula>$AX$50=""</formula>
    </cfRule>
  </conditionalFormatting>
  <conditionalFormatting sqref="J51:AX51">
    <cfRule type="expression" dxfId="3287" priority="795">
      <formula>$AX$51=""</formula>
    </cfRule>
  </conditionalFormatting>
  <conditionalFormatting sqref="J52:AX52">
    <cfRule type="expression" dxfId="3286" priority="794">
      <formula>$AX$52=""</formula>
    </cfRule>
  </conditionalFormatting>
  <conditionalFormatting sqref="J53:AX53">
    <cfRule type="expression" dxfId="3285" priority="793">
      <formula>$AX$53=""</formula>
    </cfRule>
  </conditionalFormatting>
  <conditionalFormatting sqref="J54:AX54">
    <cfRule type="expression" dxfId="3284" priority="792">
      <formula>$AX$54=""</formula>
    </cfRule>
  </conditionalFormatting>
  <conditionalFormatting sqref="J55:AX55">
    <cfRule type="expression" dxfId="3283" priority="791">
      <formula>$AX$55=""</formula>
    </cfRule>
  </conditionalFormatting>
  <conditionalFormatting sqref="J56:AX56">
    <cfRule type="expression" dxfId="3282" priority="790">
      <formula>$AX$56=""</formula>
    </cfRule>
  </conditionalFormatting>
  <conditionalFormatting sqref="J55">
    <cfRule type="expression" dxfId="3281" priority="788">
      <formula>$AX$7=""</formula>
    </cfRule>
  </conditionalFormatting>
  <conditionalFormatting sqref="J55">
    <cfRule type="expression" dxfId="3280" priority="784">
      <formula>$BB$8="انقطع ( ت )"</formula>
    </cfRule>
    <cfRule type="expression" dxfId="3279" priority="785">
      <formula>$AX$8=""</formula>
    </cfRule>
  </conditionalFormatting>
  <conditionalFormatting sqref="BC55">
    <cfRule type="expression" dxfId="3278" priority="783">
      <formula>$BB$17="انقطع ( ت )"</formula>
    </cfRule>
  </conditionalFormatting>
  <conditionalFormatting sqref="BC55">
    <cfRule type="expression" dxfId="3277" priority="782">
      <formula>$AX$17=""</formula>
    </cfRule>
  </conditionalFormatting>
  <conditionalFormatting sqref="J55">
    <cfRule type="expression" dxfId="3276" priority="780">
      <formula>$AX$7=""</formula>
    </cfRule>
  </conditionalFormatting>
  <conditionalFormatting sqref="J55">
    <cfRule type="expression" dxfId="3275" priority="776">
      <formula>$BB$8="انقطع ( ت )"</formula>
    </cfRule>
    <cfRule type="expression" dxfId="3274" priority="777">
      <formula>$AX$8=""</formula>
    </cfRule>
  </conditionalFormatting>
  <conditionalFormatting sqref="BC55">
    <cfRule type="expression" dxfId="3273" priority="775">
      <formula>$BB$17="انقطع ( ت )"</formula>
    </cfRule>
  </conditionalFormatting>
  <conditionalFormatting sqref="BC55">
    <cfRule type="expression" dxfId="3272" priority="774">
      <formula>$AX$17=""</formula>
    </cfRule>
  </conditionalFormatting>
  <conditionalFormatting sqref="AP55">
    <cfRule type="expression" dxfId="3271" priority="768">
      <formula>$AP$5="س"</formula>
    </cfRule>
    <cfRule type="expression" dxfId="3270" priority="769">
      <formula>$AP$5="ج"</formula>
    </cfRule>
    <cfRule type="expression" dxfId="3269" priority="770">
      <formula>$AP$4="س"</formula>
    </cfRule>
    <cfRule type="expression" dxfId="3268" priority="771">
      <formula>$AP$5="ج"</formula>
    </cfRule>
    <cfRule type="expression" dxfId="3267" priority="772">
      <formula>$AP$4="ع"</formula>
    </cfRule>
    <cfRule type="expression" dxfId="3266" priority="773">
      <formula>$AP$4="ع"</formula>
    </cfRule>
  </conditionalFormatting>
  <conditionalFormatting sqref="AL55">
    <cfRule type="expression" dxfId="3265" priority="765">
      <formula>$AL$5="س"</formula>
    </cfRule>
    <cfRule type="expression" dxfId="3264" priority="766">
      <formula>$AL$5="ج"</formula>
    </cfRule>
    <cfRule type="expression" dxfId="3263" priority="767">
      <formula>$AL$4="ع"</formula>
    </cfRule>
  </conditionalFormatting>
  <conditionalFormatting sqref="AK55">
    <cfRule type="expression" dxfId="3262" priority="762">
      <formula>$AK$5="س"</formula>
    </cfRule>
    <cfRule type="expression" dxfId="3261" priority="763">
      <formula>$AK$5="ج"</formula>
    </cfRule>
    <cfRule type="expression" dxfId="3260" priority="764">
      <formula>$AK$4="ع"</formula>
    </cfRule>
  </conditionalFormatting>
  <conditionalFormatting sqref="AJ55">
    <cfRule type="expression" dxfId="3259" priority="759">
      <formula>$AJ$5="س"</formula>
    </cfRule>
    <cfRule type="expression" dxfId="3258" priority="760">
      <formula>$AJ$5="ج"</formula>
    </cfRule>
    <cfRule type="expression" dxfId="3257" priority="761">
      <formula>$AJ$4="ع"</formula>
    </cfRule>
  </conditionalFormatting>
  <conditionalFormatting sqref="AI55">
    <cfRule type="expression" dxfId="3256" priority="755">
      <formula>$AI$5="ج"</formula>
    </cfRule>
    <cfRule type="expression" dxfId="3255" priority="756">
      <formula>$AI$5="س"</formula>
    </cfRule>
    <cfRule type="expression" dxfId="3254" priority="757">
      <formula>$AI$5="ع"</formula>
    </cfRule>
    <cfRule type="expression" dxfId="3253" priority="758">
      <formula>$AI$4="ع"</formula>
    </cfRule>
  </conditionalFormatting>
  <conditionalFormatting sqref="AH55">
    <cfRule type="expression" dxfId="3252" priority="752">
      <formula>$AH$5="س"</formula>
    </cfRule>
    <cfRule type="expression" dxfId="3251" priority="753">
      <formula>$AH$5="ج"</formula>
    </cfRule>
    <cfRule type="expression" dxfId="3250" priority="754">
      <formula>$AH$4="ع"</formula>
    </cfRule>
  </conditionalFormatting>
  <conditionalFormatting sqref="AG55">
    <cfRule type="expression" dxfId="3249" priority="749">
      <formula>$AG$5="س"</formula>
    </cfRule>
    <cfRule type="expression" dxfId="3248" priority="750">
      <formula>$AG$5="ج"</formula>
    </cfRule>
    <cfRule type="expression" dxfId="3247" priority="751">
      <formula>$AG$4="ع"</formula>
    </cfRule>
  </conditionalFormatting>
  <conditionalFormatting sqref="AF55">
    <cfRule type="expression" dxfId="3246" priority="746">
      <formula>$AF$5="س"</formula>
    </cfRule>
    <cfRule type="expression" dxfId="3245" priority="747">
      <formula>$AF$5="ج"</formula>
    </cfRule>
    <cfRule type="expression" dxfId="3244" priority="748">
      <formula>$AF$4="ع"</formula>
    </cfRule>
  </conditionalFormatting>
  <conditionalFormatting sqref="AE55">
    <cfRule type="expression" dxfId="3243" priority="743">
      <formula>$AE$5="س"</formula>
    </cfRule>
    <cfRule type="expression" dxfId="3242" priority="744">
      <formula>$AE$5="ج"</formula>
    </cfRule>
    <cfRule type="expression" dxfId="3241" priority="745">
      <formula>$AE$4="ع"</formula>
    </cfRule>
  </conditionalFormatting>
  <conditionalFormatting sqref="AD55">
    <cfRule type="expression" dxfId="3240" priority="740">
      <formula>$AD$5="س"</formula>
    </cfRule>
    <cfRule type="expression" dxfId="3239" priority="741">
      <formula>$AD$5="ج"</formula>
    </cfRule>
    <cfRule type="expression" dxfId="3238" priority="742">
      <formula>$AD$4="ع"</formula>
    </cfRule>
  </conditionalFormatting>
  <conditionalFormatting sqref="AC55">
    <cfRule type="expression" dxfId="3237" priority="737">
      <formula>$AC$5="س"</formula>
    </cfRule>
    <cfRule type="expression" dxfId="3236" priority="738">
      <formula>$AC$5="ج"</formula>
    </cfRule>
    <cfRule type="expression" dxfId="3235" priority="739">
      <formula>$AC$4="ع"</formula>
    </cfRule>
  </conditionalFormatting>
  <conditionalFormatting sqref="AB55">
    <cfRule type="expression" dxfId="3234" priority="734">
      <formula>$AB$5="س"</formula>
    </cfRule>
    <cfRule type="expression" dxfId="3233" priority="735">
      <formula>$AB$5="ج"</formula>
    </cfRule>
    <cfRule type="expression" dxfId="3232" priority="736">
      <formula>$AB$4="ع"</formula>
    </cfRule>
  </conditionalFormatting>
  <conditionalFormatting sqref="AA55">
    <cfRule type="expression" dxfId="3231" priority="731">
      <formula>$AA$5="س"</formula>
    </cfRule>
    <cfRule type="expression" dxfId="3230" priority="732">
      <formula>$AA$5="ج"</formula>
    </cfRule>
    <cfRule type="expression" dxfId="3229" priority="733">
      <formula>$AA$4="ع"</formula>
    </cfRule>
  </conditionalFormatting>
  <conditionalFormatting sqref="Z55">
    <cfRule type="expression" dxfId="3228" priority="728">
      <formula>$Z$5="س"</formula>
    </cfRule>
    <cfRule type="expression" dxfId="3227" priority="729">
      <formula>$Z$5="ج"</formula>
    </cfRule>
    <cfRule type="expression" dxfId="3226" priority="730">
      <formula>$Z$4="ع"</formula>
    </cfRule>
  </conditionalFormatting>
  <conditionalFormatting sqref="Y55">
    <cfRule type="expression" dxfId="3225" priority="725">
      <formula>$Y$5="س"</formula>
    </cfRule>
    <cfRule type="expression" dxfId="3224" priority="726">
      <formula>$Y$5="ج"</formula>
    </cfRule>
    <cfRule type="expression" dxfId="3223" priority="727">
      <formula>$Y$4="ع"</formula>
    </cfRule>
  </conditionalFormatting>
  <conditionalFormatting sqref="X55">
    <cfRule type="expression" dxfId="3222" priority="722">
      <formula>$X$5="س"</formula>
    </cfRule>
    <cfRule type="expression" dxfId="3221" priority="723">
      <formula>$X$5="ج"</formula>
    </cfRule>
    <cfRule type="expression" dxfId="3220" priority="724">
      <formula>$X$4="ع"</formula>
    </cfRule>
  </conditionalFormatting>
  <conditionalFormatting sqref="W55">
    <cfRule type="expression" dxfId="3219" priority="719">
      <formula>$W$5="س"</formula>
    </cfRule>
    <cfRule type="expression" dxfId="3218" priority="720">
      <formula>$W$5="ج"</formula>
    </cfRule>
    <cfRule type="expression" dxfId="3217" priority="721">
      <formula>$W$4="ع"</formula>
    </cfRule>
  </conditionalFormatting>
  <conditionalFormatting sqref="V55">
    <cfRule type="expression" dxfId="3216" priority="716">
      <formula>$V$5="س"</formula>
    </cfRule>
    <cfRule type="expression" dxfId="3215" priority="717">
      <formula>$V$5="ج"</formula>
    </cfRule>
    <cfRule type="expression" dxfId="3214" priority="718">
      <formula>$V$4="ع"</formula>
    </cfRule>
  </conditionalFormatting>
  <conditionalFormatting sqref="U55">
    <cfRule type="expression" dxfId="3213" priority="713">
      <formula>$U$5="س"</formula>
    </cfRule>
    <cfRule type="expression" dxfId="3212" priority="714">
      <formula>$U$5="ج"</formula>
    </cfRule>
    <cfRule type="expression" dxfId="3211" priority="715">
      <formula>$U$4="ع"</formula>
    </cfRule>
  </conditionalFormatting>
  <conditionalFormatting sqref="T55">
    <cfRule type="expression" dxfId="3210" priority="710">
      <formula>$T$5="س"</formula>
    </cfRule>
    <cfRule type="expression" dxfId="3209" priority="711">
      <formula>$T$5="ج"</formula>
    </cfRule>
    <cfRule type="expression" dxfId="3208" priority="712">
      <formula>$T$4="ع"</formula>
    </cfRule>
  </conditionalFormatting>
  <conditionalFormatting sqref="S55">
    <cfRule type="expression" dxfId="3207" priority="707">
      <formula>$S$5="س"</formula>
    </cfRule>
    <cfRule type="expression" dxfId="3206" priority="708">
      <formula>$S$5="ج"</formula>
    </cfRule>
    <cfRule type="expression" dxfId="3205" priority="709">
      <formula>$S$4="ع"</formula>
    </cfRule>
  </conditionalFormatting>
  <conditionalFormatting sqref="R55">
    <cfRule type="expression" dxfId="3204" priority="704">
      <formula>$R$5="س"</formula>
    </cfRule>
    <cfRule type="expression" dxfId="3203" priority="705">
      <formula>$R$5="ج"</formula>
    </cfRule>
    <cfRule type="expression" dxfId="3202" priority="706">
      <formula>$R$4="ع"</formula>
    </cfRule>
  </conditionalFormatting>
  <conditionalFormatting sqref="Q55">
    <cfRule type="expression" dxfId="3201" priority="701">
      <formula>$Q$5="س"</formula>
    </cfRule>
    <cfRule type="expression" dxfId="3200" priority="702">
      <formula>$Q$5="ج"</formula>
    </cfRule>
    <cfRule type="expression" dxfId="3199" priority="703">
      <formula>$Q$4="ع"</formula>
    </cfRule>
  </conditionalFormatting>
  <conditionalFormatting sqref="P55">
    <cfRule type="expression" dxfId="3198" priority="698">
      <formula>$P$5="س"</formula>
    </cfRule>
    <cfRule type="expression" dxfId="3197" priority="699">
      <formula>$P$5="ج"</formula>
    </cfRule>
    <cfRule type="expression" dxfId="3196" priority="700">
      <formula>$P$4="ع"</formula>
    </cfRule>
  </conditionalFormatting>
  <conditionalFormatting sqref="O55">
    <cfRule type="expression" dxfId="3195" priority="695">
      <formula>$O$5="س"</formula>
    </cfRule>
    <cfRule type="expression" dxfId="3194" priority="696">
      <formula>$O$5="ج"</formula>
    </cfRule>
    <cfRule type="expression" dxfId="3193" priority="697">
      <formula>$O$4="ع"</formula>
    </cfRule>
  </conditionalFormatting>
  <conditionalFormatting sqref="N55">
    <cfRule type="expression" dxfId="3192" priority="692">
      <formula>$N$5="س"</formula>
    </cfRule>
    <cfRule type="expression" dxfId="3191" priority="693">
      <formula>$N$5="ج"</formula>
    </cfRule>
    <cfRule type="expression" dxfId="3190" priority="694">
      <formula>$N$4="ع"</formula>
    </cfRule>
  </conditionalFormatting>
  <conditionalFormatting sqref="M55">
    <cfRule type="expression" dxfId="3189" priority="689">
      <formula>$M$5="س"</formula>
    </cfRule>
    <cfRule type="expression" dxfId="3188" priority="690">
      <formula>$M$5="ج"</formula>
    </cfRule>
    <cfRule type="expression" dxfId="3187" priority="691">
      <formula>$M$4="ع"</formula>
    </cfRule>
  </conditionalFormatting>
  <conditionalFormatting sqref="L55">
    <cfRule type="expression" dxfId="3186" priority="686">
      <formula>$L$5="س"</formula>
    </cfRule>
    <cfRule type="expression" dxfId="3185" priority="687">
      <formula>$L$5="ج"</formula>
    </cfRule>
    <cfRule type="expression" dxfId="3184" priority="688">
      <formula>$L$4="ع"</formula>
    </cfRule>
  </conditionalFormatting>
  <conditionalFormatting sqref="J55">
    <cfRule type="expression" dxfId="3183" priority="684">
      <formula>$AX$7=""</formula>
    </cfRule>
  </conditionalFormatting>
  <conditionalFormatting sqref="AP55:AX55 J55:AL55">
    <cfRule type="expression" dxfId="3182" priority="682">
      <formula>$BB$46="انقطع ( ت )"</formula>
    </cfRule>
    <cfRule type="expression" dxfId="3181" priority="683">
      <formula>$AX$46=""</formula>
    </cfRule>
  </conditionalFormatting>
  <conditionalFormatting sqref="J55">
    <cfRule type="expression" dxfId="3180" priority="678">
      <formula>$BB$8="انقطع ( ت )"</formula>
    </cfRule>
    <cfRule type="expression" dxfId="3179" priority="679">
      <formula>$AX$8=""</formula>
    </cfRule>
  </conditionalFormatting>
  <conditionalFormatting sqref="BC55">
    <cfRule type="expression" dxfId="3178" priority="677">
      <formula>$BB$17="انقطع ( ت )"</formula>
    </cfRule>
  </conditionalFormatting>
  <conditionalFormatting sqref="BC55">
    <cfRule type="expression" dxfId="3177" priority="676">
      <formula>$AX$17=""</formula>
    </cfRule>
  </conditionalFormatting>
  <conditionalFormatting sqref="BC55">
    <cfRule type="expression" dxfId="3176" priority="674">
      <formula>$BB$17="انقطع ( ت )"</formula>
    </cfRule>
  </conditionalFormatting>
  <conditionalFormatting sqref="BC55">
    <cfRule type="expression" dxfId="3175" priority="673">
      <formula>$AX$17=""</formula>
    </cfRule>
  </conditionalFormatting>
  <conditionalFormatting sqref="AP55">
    <cfRule type="expression" dxfId="3174" priority="670">
      <formula>$AP$5="ج"</formula>
    </cfRule>
    <cfRule type="expression" dxfId="3173" priority="671">
      <formula>$AP$5="س"</formula>
    </cfRule>
    <cfRule type="expression" dxfId="3172" priority="672">
      <formula>$AP$4="ع"</formula>
    </cfRule>
  </conditionalFormatting>
  <conditionalFormatting sqref="AL55">
    <cfRule type="expression" dxfId="3171" priority="667">
      <formula>$AL$5="ج"</formula>
    </cfRule>
    <cfRule type="expression" dxfId="3170" priority="668">
      <formula>$AL$5="س"</formula>
    </cfRule>
    <cfRule type="expression" dxfId="3169" priority="669">
      <formula>$AL$4="ع"</formula>
    </cfRule>
  </conditionalFormatting>
  <conditionalFormatting sqref="AK55">
    <cfRule type="expression" dxfId="3168" priority="664">
      <formula>$AK$5="ع"</formula>
    </cfRule>
    <cfRule type="expression" dxfId="3167" priority="665">
      <formula>$AK$5="س"</formula>
    </cfRule>
    <cfRule type="expression" dxfId="3166" priority="666">
      <formula>$AK$4="ع"</formula>
    </cfRule>
  </conditionalFormatting>
  <conditionalFormatting sqref="AJ55">
    <cfRule type="expression" dxfId="3165" priority="661">
      <formula>$AJ$5="ج"</formula>
    </cfRule>
    <cfRule type="expression" dxfId="3164" priority="662">
      <formula>$AJ$5="س"</formula>
    </cfRule>
    <cfRule type="expression" dxfId="3163" priority="663">
      <formula>$AJ$4="ع"</formula>
    </cfRule>
  </conditionalFormatting>
  <conditionalFormatting sqref="AI55">
    <cfRule type="expression" dxfId="3162" priority="658">
      <formula>$AI$5="ج"</formula>
    </cfRule>
    <cfRule type="expression" dxfId="3161" priority="659">
      <formula>$AI$5="س"</formula>
    </cfRule>
    <cfRule type="expression" dxfId="3160" priority="660">
      <formula>$AI$4="ع"</formula>
    </cfRule>
  </conditionalFormatting>
  <conditionalFormatting sqref="AH55">
    <cfRule type="expression" dxfId="3159" priority="655">
      <formula>$AH$5="ج"</formula>
    </cfRule>
    <cfRule type="expression" dxfId="3158" priority="656">
      <formula>$AH$5="س"</formula>
    </cfRule>
    <cfRule type="expression" dxfId="3157" priority="657">
      <formula>$AH$4="ع"</formula>
    </cfRule>
  </conditionalFormatting>
  <conditionalFormatting sqref="AG55">
    <cfRule type="expression" dxfId="3156" priority="652">
      <formula>$AG$5="ج"</formula>
    </cfRule>
    <cfRule type="expression" dxfId="3155" priority="653">
      <formula>$AG$5="س"</formula>
    </cfRule>
    <cfRule type="expression" dxfId="3154" priority="654">
      <formula>$AG$4="ع"</formula>
    </cfRule>
  </conditionalFormatting>
  <conditionalFormatting sqref="AF55">
    <cfRule type="expression" dxfId="3153" priority="649">
      <formula>$AF$5="ج"</formula>
    </cfRule>
    <cfRule type="expression" dxfId="3152" priority="650">
      <formula>$AF$5="س"</formula>
    </cfRule>
    <cfRule type="expression" dxfId="3151" priority="651">
      <formula>$AF$4="ع"</formula>
    </cfRule>
  </conditionalFormatting>
  <conditionalFormatting sqref="AE55">
    <cfRule type="expression" dxfId="3150" priority="646">
      <formula>$AE$5="ج"</formula>
    </cfRule>
    <cfRule type="expression" dxfId="3149" priority="647">
      <formula>$AE$5="س"</formula>
    </cfRule>
    <cfRule type="expression" dxfId="3148" priority="648">
      <formula>$AE$4="ع"</formula>
    </cfRule>
  </conditionalFormatting>
  <conditionalFormatting sqref="AD55">
    <cfRule type="expression" dxfId="3147" priority="643">
      <formula>$AD$5="ج"</formula>
    </cfRule>
    <cfRule type="expression" dxfId="3146" priority="644">
      <formula>$AD$5="س"</formula>
    </cfRule>
    <cfRule type="expression" dxfId="3145" priority="645">
      <formula>$AD$4="ع"</formula>
    </cfRule>
  </conditionalFormatting>
  <conditionalFormatting sqref="AC55">
    <cfRule type="expression" dxfId="3144" priority="640">
      <formula>$AC$5="ج"</formula>
    </cfRule>
    <cfRule type="expression" dxfId="3143" priority="641">
      <formula>$AC$5="س"</formula>
    </cfRule>
    <cfRule type="expression" dxfId="3142" priority="642">
      <formula>$AC$4="ع"</formula>
    </cfRule>
  </conditionalFormatting>
  <conditionalFormatting sqref="AB55">
    <cfRule type="expression" dxfId="3141" priority="637">
      <formula>$AB$5="ج"</formula>
    </cfRule>
    <cfRule type="expression" dxfId="3140" priority="638">
      <formula>$AB$5="س"</formula>
    </cfRule>
    <cfRule type="expression" dxfId="3139" priority="639">
      <formula>$AB$4="ع"</formula>
    </cfRule>
  </conditionalFormatting>
  <conditionalFormatting sqref="AA55">
    <cfRule type="expression" dxfId="3138" priority="634">
      <formula>$AA$5="ج"</formula>
    </cfRule>
    <cfRule type="expression" dxfId="3137" priority="635">
      <formula>$AA$5="س"</formula>
    </cfRule>
    <cfRule type="expression" dxfId="3136" priority="636">
      <formula>$AA$4="ع"</formula>
    </cfRule>
  </conditionalFormatting>
  <conditionalFormatting sqref="Z55">
    <cfRule type="expression" dxfId="3135" priority="631">
      <formula>$Z$5="ج"</formula>
    </cfRule>
    <cfRule type="expression" dxfId="3134" priority="632">
      <formula>$Z$5="س"</formula>
    </cfRule>
    <cfRule type="expression" dxfId="3133" priority="633">
      <formula>$Z$4="ع"</formula>
    </cfRule>
  </conditionalFormatting>
  <conditionalFormatting sqref="Y55">
    <cfRule type="expression" dxfId="3132" priority="628">
      <formula>$Y$5="ج"</formula>
    </cfRule>
    <cfRule type="expression" dxfId="3131" priority="629">
      <formula>$Y$5="س"</formula>
    </cfRule>
    <cfRule type="expression" dxfId="3130" priority="630">
      <formula>$Y$4="ع"</formula>
    </cfRule>
  </conditionalFormatting>
  <conditionalFormatting sqref="X55">
    <cfRule type="expression" dxfId="3129" priority="625">
      <formula>$X$5="ج"</formula>
    </cfRule>
    <cfRule type="expression" dxfId="3128" priority="626">
      <formula>$X$5="س"</formula>
    </cfRule>
    <cfRule type="expression" dxfId="3127" priority="627">
      <formula>$X$4="ع"</formula>
    </cfRule>
  </conditionalFormatting>
  <conditionalFormatting sqref="W55">
    <cfRule type="expression" dxfId="3126" priority="622">
      <formula>$W$5="ج"</formula>
    </cfRule>
    <cfRule type="expression" dxfId="3125" priority="623">
      <formula>$W$5="س"</formula>
    </cfRule>
    <cfRule type="expression" dxfId="3124" priority="624">
      <formula>$W$4="ع"</formula>
    </cfRule>
  </conditionalFormatting>
  <conditionalFormatting sqref="V55">
    <cfRule type="expression" dxfId="3123" priority="619">
      <formula>$V$5="ج"</formula>
    </cfRule>
    <cfRule type="expression" dxfId="3122" priority="620">
      <formula>$V$5="س"</formula>
    </cfRule>
    <cfRule type="expression" dxfId="3121" priority="621">
      <formula>$V$4="ع"</formula>
    </cfRule>
  </conditionalFormatting>
  <conditionalFormatting sqref="U55">
    <cfRule type="expression" dxfId="3120" priority="616">
      <formula>$U$5="ج"</formula>
    </cfRule>
    <cfRule type="expression" dxfId="3119" priority="617">
      <formula>$U$5="س"</formula>
    </cfRule>
    <cfRule type="expression" dxfId="3118" priority="618">
      <formula>$U$5="ع"</formula>
    </cfRule>
  </conditionalFormatting>
  <conditionalFormatting sqref="T55">
    <cfRule type="expression" dxfId="3117" priority="613">
      <formula>$T$5="ج"</formula>
    </cfRule>
    <cfRule type="expression" dxfId="3116" priority="614">
      <formula>$T$5="س"</formula>
    </cfRule>
    <cfRule type="expression" dxfId="3115" priority="615">
      <formula>$T$4="ع"</formula>
    </cfRule>
  </conditionalFormatting>
  <conditionalFormatting sqref="S55">
    <cfRule type="expression" dxfId="3114" priority="609">
      <formula>$S$5="ج"</formula>
    </cfRule>
    <cfRule type="expression" dxfId="3113" priority="610">
      <formula>$S$5="س"</formula>
    </cfRule>
    <cfRule type="expression" dxfId="3112" priority="611">
      <formula>$S$5="ع"</formula>
    </cfRule>
    <cfRule type="expression" dxfId="3111" priority="612">
      <formula>$S$4="ع"</formula>
    </cfRule>
  </conditionalFormatting>
  <conditionalFormatting sqref="R55">
    <cfRule type="expression" dxfId="3110" priority="606">
      <formula>$R$5="ج"</formula>
    </cfRule>
    <cfRule type="expression" dxfId="3109" priority="607">
      <formula>$R$5="س"</formula>
    </cfRule>
    <cfRule type="expression" dxfId="3108" priority="608">
      <formula>$R$4="ع"</formula>
    </cfRule>
  </conditionalFormatting>
  <conditionalFormatting sqref="Q55">
    <cfRule type="expression" dxfId="3107" priority="603">
      <formula>$Q$5="ج"</formula>
    </cfRule>
    <cfRule type="expression" dxfId="3106" priority="604">
      <formula>$Q$5="س"</formula>
    </cfRule>
    <cfRule type="expression" dxfId="3105" priority="605">
      <formula>$Q$4="ع"</formula>
    </cfRule>
  </conditionalFormatting>
  <conditionalFormatting sqref="P55">
    <cfRule type="expression" dxfId="3104" priority="600">
      <formula>$P$5="ج"</formula>
    </cfRule>
    <cfRule type="expression" dxfId="3103" priority="601">
      <formula>$P$5="س"</formula>
    </cfRule>
    <cfRule type="expression" dxfId="3102" priority="602">
      <formula>$P$4="ع"</formula>
    </cfRule>
  </conditionalFormatting>
  <conditionalFormatting sqref="O55">
    <cfRule type="expression" dxfId="3101" priority="597">
      <formula>$O$5="ج"</formula>
    </cfRule>
    <cfRule type="expression" dxfId="3100" priority="598">
      <formula>$O$5="س"</formula>
    </cfRule>
    <cfRule type="expression" dxfId="3099" priority="599">
      <formula>$O$4="ع"</formula>
    </cfRule>
  </conditionalFormatting>
  <conditionalFormatting sqref="N55">
    <cfRule type="expression" dxfId="3098" priority="594">
      <formula>$N$5="ج"</formula>
    </cfRule>
    <cfRule type="expression" dxfId="3097" priority="595">
      <formula>$N$5="س"</formula>
    </cfRule>
    <cfRule type="expression" dxfId="3096" priority="596">
      <formula>$N$4="ع"</formula>
    </cfRule>
  </conditionalFormatting>
  <conditionalFormatting sqref="M55">
    <cfRule type="expression" dxfId="3095" priority="591">
      <formula>$M$5="ج"</formula>
    </cfRule>
    <cfRule type="expression" dxfId="3094" priority="592">
      <formula>$M$5="س"</formula>
    </cfRule>
    <cfRule type="expression" dxfId="3093" priority="593">
      <formula>$M$4="ع"</formula>
    </cfRule>
  </conditionalFormatting>
  <conditionalFormatting sqref="L55">
    <cfRule type="expression" dxfId="3092" priority="588">
      <formula>$L$5="ج"</formula>
    </cfRule>
    <cfRule type="expression" dxfId="3091" priority="589">
      <formula>$L$5="س"</formula>
    </cfRule>
    <cfRule type="expression" dxfId="3090" priority="590">
      <formula>$L$4="ع"</formula>
    </cfRule>
  </conditionalFormatting>
  <conditionalFormatting sqref="U55">
    <cfRule type="expression" dxfId="3089" priority="587">
      <formula>$U$4="ع"</formula>
    </cfRule>
  </conditionalFormatting>
  <conditionalFormatting sqref="AK55">
    <cfRule type="expression" dxfId="3088" priority="586">
      <formula>$AK$5="ج"</formula>
    </cfRule>
  </conditionalFormatting>
  <conditionalFormatting sqref="BA55:BC55 AP55:AY55 J55:AL55">
    <cfRule type="expression" dxfId="3087" priority="585">
      <formula>$BC$55="انقطع ( ت )"</formula>
    </cfRule>
  </conditionalFormatting>
  <conditionalFormatting sqref="AP55:AX55 J55:AL55">
    <cfRule type="expression" dxfId="3086" priority="584">
      <formula>$AX$55=""</formula>
    </cfRule>
  </conditionalFormatting>
  <conditionalFormatting sqref="AO55">
    <cfRule type="expression" dxfId="3085" priority="581">
      <formula>$AO$5="ج"</formula>
    </cfRule>
    <cfRule type="expression" dxfId="3084" priority="582">
      <formula>$AO$5="س"</formula>
    </cfRule>
    <cfRule type="expression" dxfId="3083" priority="583">
      <formula>$AO$4="ع"</formula>
    </cfRule>
  </conditionalFormatting>
  <conditionalFormatting sqref="AN55">
    <cfRule type="expression" dxfId="3082" priority="578">
      <formula>$AN$5="ج"</formula>
    </cfRule>
    <cfRule type="expression" dxfId="3081" priority="579">
      <formula>$AN$5="س"</formula>
    </cfRule>
    <cfRule type="expression" dxfId="3080" priority="580">
      <formula>$AN$4="ع"</formula>
    </cfRule>
  </conditionalFormatting>
  <conditionalFormatting sqref="AM55">
    <cfRule type="expression" dxfId="3079" priority="575">
      <formula>$AM$5="ج"</formula>
    </cfRule>
    <cfRule type="expression" dxfId="3078" priority="576">
      <formula>$AM$5="س"</formula>
    </cfRule>
    <cfRule type="expression" dxfId="3077" priority="577">
      <formula>$AM$4="ع"</formula>
    </cfRule>
  </conditionalFormatting>
  <conditionalFormatting sqref="C7:I7 C8:C46 G8:I46 I57:I168">
    <cfRule type="expression" dxfId="3076" priority="574">
      <formula>$AX$7=""</formula>
    </cfRule>
  </conditionalFormatting>
  <conditionalFormatting sqref="C7:I7 C8:C46 G8:I46 I57:I168">
    <cfRule type="expression" dxfId="3075" priority="573">
      <formula>$AX$7=""</formula>
    </cfRule>
  </conditionalFormatting>
  <conditionalFormatting sqref="C17:I17">
    <cfRule type="expression" dxfId="3074" priority="571">
      <formula>$BB$17="انقطع ( ت )"</formula>
    </cfRule>
    <cfRule type="expression" dxfId="3073" priority="572">
      <formula>$AX$17=""</formula>
    </cfRule>
  </conditionalFormatting>
  <conditionalFormatting sqref="C18:I18">
    <cfRule type="expression" dxfId="3072" priority="568">
      <formula>$BB$18="انقطع ( ت )"</formula>
    </cfRule>
    <cfRule type="expression" dxfId="3071" priority="569">
      <formula>$BB$18="انقطع ( ت )"</formula>
    </cfRule>
    <cfRule type="expression" dxfId="3070" priority="570">
      <formula>$AX$18=""</formula>
    </cfRule>
  </conditionalFormatting>
  <conditionalFormatting sqref="C19:I19">
    <cfRule type="expression" dxfId="3069" priority="567">
      <formula>$AX$19=""</formula>
    </cfRule>
  </conditionalFormatting>
  <conditionalFormatting sqref="C20:I20">
    <cfRule type="expression" dxfId="3068" priority="566">
      <formula>$AX$20=""</formula>
    </cfRule>
  </conditionalFormatting>
  <conditionalFormatting sqref="C21:I21">
    <cfRule type="expression" dxfId="3067" priority="565">
      <formula>$AX$21=""</formula>
    </cfRule>
  </conditionalFormatting>
  <conditionalFormatting sqref="C22:I22">
    <cfRule type="expression" dxfId="3066" priority="563">
      <formula>$BB$22="انقطع ( ت )"</formula>
    </cfRule>
    <cfRule type="expression" dxfId="3065" priority="564">
      <formula>$AX$22=""</formula>
    </cfRule>
  </conditionalFormatting>
  <conditionalFormatting sqref="C23:I23">
    <cfRule type="expression" dxfId="3064" priority="561">
      <formula>$BB$23="انقطع ( ت )"</formula>
    </cfRule>
    <cfRule type="expression" dxfId="3063" priority="562">
      <formula>$AX$23=""</formula>
    </cfRule>
  </conditionalFormatting>
  <conditionalFormatting sqref="C24:I24">
    <cfRule type="expression" dxfId="3062" priority="559">
      <formula>$BB$24="انقطع ( ت )"</formula>
    </cfRule>
    <cfRule type="expression" dxfId="3061" priority="560">
      <formula>$AX$24=""</formula>
    </cfRule>
  </conditionalFormatting>
  <conditionalFormatting sqref="C25:I25">
    <cfRule type="expression" dxfId="3060" priority="558">
      <formula>$AX$25=""</formula>
    </cfRule>
  </conditionalFormatting>
  <conditionalFormatting sqref="C26:I26">
    <cfRule type="expression" dxfId="3059" priority="556">
      <formula>$BB$26="انقطع ( ت )"</formula>
    </cfRule>
    <cfRule type="expression" dxfId="3058" priority="557">
      <formula>$AX$26=""</formula>
    </cfRule>
  </conditionalFormatting>
  <conditionalFormatting sqref="C27:I27">
    <cfRule type="expression" dxfId="3057" priority="554">
      <formula>$BB$27="انقطع ( ت )"</formula>
    </cfRule>
    <cfRule type="expression" dxfId="3056" priority="555">
      <formula>$AX$27=""</formula>
    </cfRule>
  </conditionalFormatting>
  <conditionalFormatting sqref="C28:I28">
    <cfRule type="expression" dxfId="3055" priority="553">
      <formula>$AX$28=""</formula>
    </cfRule>
  </conditionalFormatting>
  <conditionalFormatting sqref="C29:I29">
    <cfRule type="expression" dxfId="3054" priority="551">
      <formula>$BB$29="انقطع ( ت )"</formula>
    </cfRule>
    <cfRule type="expression" dxfId="3053" priority="552">
      <formula>$AX$29=""</formula>
    </cfRule>
  </conditionalFormatting>
  <conditionalFormatting sqref="C30:I30">
    <cfRule type="expression" dxfId="3052" priority="550">
      <formula>$AX$30=""</formula>
    </cfRule>
  </conditionalFormatting>
  <conditionalFormatting sqref="C31:I31">
    <cfRule type="expression" dxfId="3051" priority="549">
      <formula>$AX$31=""</formula>
    </cfRule>
  </conditionalFormatting>
  <conditionalFormatting sqref="C32:I32">
    <cfRule type="expression" dxfId="3050" priority="547">
      <formula>$BB$32="انقطع ( ت )"</formula>
    </cfRule>
    <cfRule type="expression" dxfId="3049" priority="548">
      <formula>$AX$32=""</formula>
    </cfRule>
  </conditionalFormatting>
  <conditionalFormatting sqref="C33:I33">
    <cfRule type="expression" dxfId="3048" priority="545">
      <formula>$BB$33="انقطع ( ت )"</formula>
    </cfRule>
    <cfRule type="expression" dxfId="3047" priority="546">
      <formula>$AX$33=""</formula>
    </cfRule>
  </conditionalFormatting>
  <conditionalFormatting sqref="C34:I34">
    <cfRule type="expression" dxfId="3046" priority="543">
      <formula>$BB$34="انقطع ( ت )"</formula>
    </cfRule>
    <cfRule type="expression" dxfId="3045" priority="544">
      <formula>$AX$34=""</formula>
    </cfRule>
  </conditionalFormatting>
  <conditionalFormatting sqref="C35:I35">
    <cfRule type="expression" dxfId="3044" priority="541">
      <formula>$BB$35="انقطع ( ت )"</formula>
    </cfRule>
    <cfRule type="expression" dxfId="3043" priority="542">
      <formula>$AX$35=""</formula>
    </cfRule>
  </conditionalFormatting>
  <conditionalFormatting sqref="C36:I36">
    <cfRule type="expression" dxfId="3042" priority="540">
      <formula>$AX$36=""</formula>
    </cfRule>
  </conditionalFormatting>
  <conditionalFormatting sqref="C37:I37">
    <cfRule type="expression" dxfId="3041" priority="538">
      <formula>$BB$37="انقطع ( ت )"</formula>
    </cfRule>
    <cfRule type="expression" dxfId="3040" priority="539">
      <formula>$AX$37=""</formula>
    </cfRule>
  </conditionalFormatting>
  <conditionalFormatting sqref="C38:I38">
    <cfRule type="expression" dxfId="3039" priority="536">
      <formula>$BB$38="انقطع ( ت )"</formula>
    </cfRule>
    <cfRule type="expression" dxfId="3038" priority="537">
      <formula>$AX$38=""</formula>
    </cfRule>
  </conditionalFormatting>
  <conditionalFormatting sqref="C39:I39">
    <cfRule type="expression" dxfId="3037" priority="534">
      <formula>$BB$39="انقطع ( ت )"</formula>
    </cfRule>
    <cfRule type="expression" dxfId="3036" priority="535">
      <formula>$AX$39=""</formula>
    </cfRule>
  </conditionalFormatting>
  <conditionalFormatting sqref="C40:I40">
    <cfRule type="expression" dxfId="3035" priority="532">
      <formula>$BB$40="انقطع ( ت )"</formula>
    </cfRule>
    <cfRule type="expression" dxfId="3034" priority="533">
      <formula>$AX$40=""</formula>
    </cfRule>
  </conditionalFormatting>
  <conditionalFormatting sqref="C41:I41">
    <cfRule type="expression" dxfId="3033" priority="530">
      <formula>$BB$41="انقطع ( ت )"</formula>
    </cfRule>
    <cfRule type="expression" dxfId="3032" priority="531">
      <formula>$AX$41=""</formula>
    </cfRule>
  </conditionalFormatting>
  <conditionalFormatting sqref="C42:I42">
    <cfRule type="expression" dxfId="3031" priority="528">
      <formula>$BB$42="انقطع ( ت )"</formula>
    </cfRule>
    <cfRule type="expression" dxfId="3030" priority="529">
      <formula>$AX$42=""</formula>
    </cfRule>
  </conditionalFormatting>
  <conditionalFormatting sqref="C43:I43">
    <cfRule type="expression" dxfId="3029" priority="527">
      <formula>$AX$43=""</formula>
    </cfRule>
  </conditionalFormatting>
  <conditionalFormatting sqref="C44:I44">
    <cfRule type="expression" dxfId="3028" priority="526">
      <formula>$AX$44=""</formula>
    </cfRule>
  </conditionalFormatting>
  <conditionalFormatting sqref="C45:I45">
    <cfRule type="expression" dxfId="3027" priority="524">
      <formula>$BB$45="انقطع ( ت )"</formula>
    </cfRule>
    <cfRule type="expression" dxfId="3026" priority="525">
      <formula>$AX$45=""</formula>
    </cfRule>
  </conditionalFormatting>
  <conditionalFormatting sqref="C46:I46">
    <cfRule type="expression" dxfId="3025" priority="522">
      <formula>$BB$46="انقطع ( ت )"</formula>
    </cfRule>
    <cfRule type="expression" dxfId="3024" priority="523">
      <formula>$AX$46=""</formula>
    </cfRule>
  </conditionalFormatting>
  <conditionalFormatting sqref="C7:I7 C8:C46 G8:I46 I57:I168">
    <cfRule type="expression" dxfId="3023" priority="520">
      <formula>$BB$7="انقطع ( ت )"</formula>
    </cfRule>
    <cfRule type="expression" dxfId="3022" priority="521">
      <formula>$AX$7=""</formula>
    </cfRule>
  </conditionalFormatting>
  <conditionalFormatting sqref="C8:I8">
    <cfRule type="expression" dxfId="3021" priority="518">
      <formula>$BB$8="انقطع ( ت )"</formula>
    </cfRule>
    <cfRule type="expression" dxfId="3020" priority="519">
      <formula>$AX$8=""</formula>
    </cfRule>
  </conditionalFormatting>
  <conditionalFormatting sqref="C9:I9">
    <cfRule type="expression" dxfId="3019" priority="516">
      <formula>$BB$9="انقطع ( ت )"</formula>
    </cfRule>
    <cfRule type="expression" dxfId="3018" priority="517">
      <formula>$AX$9=""</formula>
    </cfRule>
  </conditionalFormatting>
  <conditionalFormatting sqref="C10:I10">
    <cfRule type="expression" dxfId="3017" priority="515">
      <formula>$AX$10=""</formula>
    </cfRule>
  </conditionalFormatting>
  <conditionalFormatting sqref="C11:I11">
    <cfRule type="expression" dxfId="3016" priority="513">
      <formula>$BB$11="انقطع ( ت )"</formula>
    </cfRule>
    <cfRule type="expression" dxfId="3015" priority="514">
      <formula>$AX$11=""</formula>
    </cfRule>
  </conditionalFormatting>
  <conditionalFormatting sqref="C12:I12">
    <cfRule type="expression" dxfId="3014" priority="512">
      <formula>$AX$12=""</formula>
    </cfRule>
  </conditionalFormatting>
  <conditionalFormatting sqref="C13:I13">
    <cfRule type="expression" dxfId="3013" priority="510">
      <formula>$BB$13="انقطع ( ت )"</formula>
    </cfRule>
    <cfRule type="expression" dxfId="3012" priority="511">
      <formula>$AX$13=""</formula>
    </cfRule>
  </conditionalFormatting>
  <conditionalFormatting sqref="C14:I14">
    <cfRule type="expression" dxfId="3011" priority="509">
      <formula>$AX$14=""</formula>
    </cfRule>
  </conditionalFormatting>
  <conditionalFormatting sqref="C15:I15">
    <cfRule type="expression" dxfId="3010" priority="508">
      <formula>$AX$15=""</formula>
    </cfRule>
  </conditionalFormatting>
  <conditionalFormatting sqref="C16:I16">
    <cfRule type="expression" dxfId="3009" priority="507">
      <formula>$AX$16=""</formula>
    </cfRule>
  </conditionalFormatting>
  <conditionalFormatting sqref="C10:I10">
    <cfRule type="expression" dxfId="3008" priority="506">
      <formula>$BB$10="انقطع ( ت )"</formula>
    </cfRule>
  </conditionalFormatting>
  <conditionalFormatting sqref="C12:I12">
    <cfRule type="expression" dxfId="3007" priority="505">
      <formula>$BB$12="انقطع ( ت )"</formula>
    </cfRule>
  </conditionalFormatting>
  <conditionalFormatting sqref="C14:I14">
    <cfRule type="expression" dxfId="3006" priority="504">
      <formula>$BB$14="انقطع ( ت )"</formula>
    </cfRule>
  </conditionalFormatting>
  <conditionalFormatting sqref="C15:I15">
    <cfRule type="expression" dxfId="3005" priority="503">
      <formula>$BB$15="انقطع ( ت )"</formula>
    </cfRule>
  </conditionalFormatting>
  <conditionalFormatting sqref="C16:I16">
    <cfRule type="expression" dxfId="3004" priority="502">
      <formula>$BB$16="انقطع ( ت )"</formula>
    </cfRule>
  </conditionalFormatting>
  <conditionalFormatting sqref="C17:I17">
    <cfRule type="expression" dxfId="3003" priority="501">
      <formula>$BB$17="انقطع ( ت )"</formula>
    </cfRule>
  </conditionalFormatting>
  <conditionalFormatting sqref="C19:I19">
    <cfRule type="expression" dxfId="3002" priority="499">
      <formula>$BB$19="انقطع ( ت )"</formula>
    </cfRule>
    <cfRule type="expression" dxfId="3001" priority="500">
      <formula>$BB$19="انقطع ( ت )"</formula>
    </cfRule>
  </conditionalFormatting>
  <conditionalFormatting sqref="C20:I20">
    <cfRule type="expression" dxfId="3000" priority="498">
      <formula>$BB$20="انقطع ( ت )"</formula>
    </cfRule>
  </conditionalFormatting>
  <conditionalFormatting sqref="C21:I21">
    <cfRule type="expression" dxfId="2999" priority="497">
      <formula>$BB$21="انقطع ( ت )"</formula>
    </cfRule>
  </conditionalFormatting>
  <conditionalFormatting sqref="C25:I25">
    <cfRule type="expression" dxfId="2998" priority="496">
      <formula>$BB$25="انقطع ( ت )"</formula>
    </cfRule>
  </conditionalFormatting>
  <conditionalFormatting sqref="C28:I28">
    <cfRule type="expression" dxfId="2997" priority="494">
      <formula>$BB$28="انقطع ( ت )"</formula>
    </cfRule>
    <cfRule type="expression" dxfId="2996" priority="495">
      <formula>$BB$28="انقطع ( ت )"</formula>
    </cfRule>
  </conditionalFormatting>
  <conditionalFormatting sqref="C30:I30">
    <cfRule type="expression" dxfId="2995" priority="493">
      <formula>$BB$30="انقطع ( ت )"</formula>
    </cfRule>
  </conditionalFormatting>
  <conditionalFormatting sqref="C31:I31">
    <cfRule type="expression" dxfId="2994" priority="492">
      <formula>$BB$31="انقطع ( ت )"</formula>
    </cfRule>
  </conditionalFormatting>
  <conditionalFormatting sqref="C36:I36">
    <cfRule type="expression" dxfId="2993" priority="491">
      <formula>$BB$36="انقطع ( ت )"</formula>
    </cfRule>
  </conditionalFormatting>
  <conditionalFormatting sqref="C43:I43">
    <cfRule type="expression" dxfId="2992" priority="490">
      <formula>$BB$43="انقطع ( ت )"</formula>
    </cfRule>
  </conditionalFormatting>
  <conditionalFormatting sqref="C44:I44">
    <cfRule type="expression" dxfId="2991" priority="489">
      <formula>$BB$44="انقطع ( ت )"</formula>
    </cfRule>
  </conditionalFormatting>
  <conditionalFormatting sqref="C7:I7 G8:G46">
    <cfRule type="expression" dxfId="2990" priority="488">
      <formula>$BC$7="انقطع ( ت )"</formula>
    </cfRule>
  </conditionalFormatting>
  <conditionalFormatting sqref="C8:I8">
    <cfRule type="expression" dxfId="2989" priority="486">
      <formula>$BC$8=""</formula>
    </cfRule>
    <cfRule type="expression" dxfId="2988" priority="487">
      <formula>$BC$8=""</formula>
    </cfRule>
  </conditionalFormatting>
  <conditionalFormatting sqref="C9:I9">
    <cfRule type="expression" dxfId="2987" priority="485">
      <formula>$BC$9=""</formula>
    </cfRule>
  </conditionalFormatting>
  <conditionalFormatting sqref="C10:I10">
    <cfRule type="expression" dxfId="2986" priority="483">
      <formula>$BC$10=""</formula>
    </cfRule>
    <cfRule type="expression" dxfId="2985" priority="484">
      <formula>$BC$10=""</formula>
    </cfRule>
  </conditionalFormatting>
  <conditionalFormatting sqref="C11:I11">
    <cfRule type="expression" dxfId="2984" priority="482">
      <formula>$BC$11=""</formula>
    </cfRule>
  </conditionalFormatting>
  <conditionalFormatting sqref="C12:I12">
    <cfRule type="expression" dxfId="2983" priority="481">
      <formula>$BC$12=""</formula>
    </cfRule>
  </conditionalFormatting>
  <conditionalFormatting sqref="C13:I13">
    <cfRule type="expression" dxfId="2982" priority="480">
      <formula>$BC$13=""</formula>
    </cfRule>
  </conditionalFormatting>
  <conditionalFormatting sqref="C14:I14">
    <cfRule type="expression" dxfId="2981" priority="479">
      <formula>$BC$14=""</formula>
    </cfRule>
  </conditionalFormatting>
  <conditionalFormatting sqref="C15:I15">
    <cfRule type="expression" dxfId="2980" priority="478">
      <formula>$BC$15=""</formula>
    </cfRule>
  </conditionalFormatting>
  <conditionalFormatting sqref="C16:I16">
    <cfRule type="expression" dxfId="2979" priority="477">
      <formula>$BC$16=""</formula>
    </cfRule>
  </conditionalFormatting>
  <conditionalFormatting sqref="C17:I17">
    <cfRule type="expression" dxfId="2978" priority="476">
      <formula>$BC$17=""</formula>
    </cfRule>
  </conditionalFormatting>
  <conditionalFormatting sqref="C18:I18">
    <cfRule type="expression" dxfId="2977" priority="475">
      <formula>$BC$18=""</formula>
    </cfRule>
  </conditionalFormatting>
  <conditionalFormatting sqref="C19:I19">
    <cfRule type="expression" dxfId="2976" priority="474">
      <formula>$BC$19=""</formula>
    </cfRule>
  </conditionalFormatting>
  <conditionalFormatting sqref="C20:I20">
    <cfRule type="expression" dxfId="2975" priority="473">
      <formula>$BC$20=""</formula>
    </cfRule>
  </conditionalFormatting>
  <conditionalFormatting sqref="C21:I21">
    <cfRule type="expression" dxfId="2974" priority="472">
      <formula>$BC$21=""</formula>
    </cfRule>
  </conditionalFormatting>
  <conditionalFormatting sqref="C22:I22">
    <cfRule type="expression" dxfId="2973" priority="471">
      <formula>$BC$22=""</formula>
    </cfRule>
  </conditionalFormatting>
  <conditionalFormatting sqref="C23:I23">
    <cfRule type="expression" dxfId="2972" priority="470">
      <formula>$BC$23=""</formula>
    </cfRule>
  </conditionalFormatting>
  <conditionalFormatting sqref="C24:I24">
    <cfRule type="expression" dxfId="2971" priority="469">
      <formula>$BC$24=""</formula>
    </cfRule>
  </conditionalFormatting>
  <conditionalFormatting sqref="C25:I25">
    <cfRule type="expression" dxfId="2970" priority="468">
      <formula>$BC$25=""</formula>
    </cfRule>
  </conditionalFormatting>
  <conditionalFormatting sqref="C26:I26">
    <cfRule type="expression" dxfId="2969" priority="467">
      <formula>$BC$26=""</formula>
    </cfRule>
  </conditionalFormatting>
  <conditionalFormatting sqref="C27:I27">
    <cfRule type="expression" dxfId="2968" priority="466">
      <formula>$BC$27=""</formula>
    </cfRule>
  </conditionalFormatting>
  <conditionalFormatting sqref="C28:I28">
    <cfRule type="expression" dxfId="2967" priority="465">
      <formula>$BC$28=""</formula>
    </cfRule>
  </conditionalFormatting>
  <conditionalFormatting sqref="C29:I29">
    <cfRule type="expression" dxfId="2966" priority="464">
      <formula>$BC$29=""</formula>
    </cfRule>
  </conditionalFormatting>
  <conditionalFormatting sqref="C30:I30">
    <cfRule type="expression" dxfId="2965" priority="463">
      <formula>$BC$30=""</formula>
    </cfRule>
  </conditionalFormatting>
  <conditionalFormatting sqref="C31:I31">
    <cfRule type="expression" dxfId="2964" priority="462">
      <formula>$BC$31=""</formula>
    </cfRule>
  </conditionalFormatting>
  <conditionalFormatting sqref="C32:I32">
    <cfRule type="expression" dxfId="2963" priority="461">
      <formula>$BC$32=""</formula>
    </cfRule>
  </conditionalFormatting>
  <conditionalFormatting sqref="C33:I33">
    <cfRule type="expression" dxfId="2962" priority="460">
      <formula>$BC$33=""</formula>
    </cfRule>
  </conditionalFormatting>
  <conditionalFormatting sqref="C34:I34">
    <cfRule type="expression" dxfId="2961" priority="459">
      <formula>$BC$34=""</formula>
    </cfRule>
  </conditionalFormatting>
  <conditionalFormatting sqref="C35:I35">
    <cfRule type="expression" dxfId="2960" priority="458">
      <formula>$BC$35=""</formula>
    </cfRule>
  </conditionalFormatting>
  <conditionalFormatting sqref="C36:I36">
    <cfRule type="expression" dxfId="2959" priority="457">
      <formula>$BC$36=""</formula>
    </cfRule>
  </conditionalFormatting>
  <conditionalFormatting sqref="C37:I37">
    <cfRule type="expression" dxfId="2958" priority="456">
      <formula>$BC$37=""</formula>
    </cfRule>
  </conditionalFormatting>
  <conditionalFormatting sqref="C38:I38">
    <cfRule type="expression" dxfId="2957" priority="455">
      <formula>$BC$38=""</formula>
    </cfRule>
  </conditionalFormatting>
  <conditionalFormatting sqref="C39:I39">
    <cfRule type="expression" dxfId="2956" priority="454">
      <formula>$BC$39=""</formula>
    </cfRule>
  </conditionalFormatting>
  <conditionalFormatting sqref="C40:I40">
    <cfRule type="expression" dxfId="2955" priority="453">
      <formula>$BC$40=""</formula>
    </cfRule>
  </conditionalFormatting>
  <conditionalFormatting sqref="C41:I41">
    <cfRule type="expression" dxfId="2954" priority="452">
      <formula>$BC$41=""</formula>
    </cfRule>
  </conditionalFormatting>
  <conditionalFormatting sqref="C42:I42">
    <cfRule type="expression" dxfId="2953" priority="451">
      <formula>$BC$42=""</formula>
    </cfRule>
  </conditionalFormatting>
  <conditionalFormatting sqref="C43:I43">
    <cfRule type="expression" dxfId="2952" priority="450">
      <formula>$BC$43=""</formula>
    </cfRule>
  </conditionalFormatting>
  <conditionalFormatting sqref="C44:I44">
    <cfRule type="expression" dxfId="2951" priority="449">
      <formula>$BC$44=""</formula>
    </cfRule>
  </conditionalFormatting>
  <conditionalFormatting sqref="C45:I45">
    <cfRule type="expression" dxfId="2950" priority="448">
      <formula>$BC$45=""</formula>
    </cfRule>
  </conditionalFormatting>
  <conditionalFormatting sqref="C46:I46">
    <cfRule type="expression" dxfId="2949" priority="447">
      <formula>$BC$46=""</formula>
    </cfRule>
  </conditionalFormatting>
  <conditionalFormatting sqref="I57:I168">
    <cfRule type="expression" dxfId="2948" priority="446">
      <formula>$AX$7=""</formula>
    </cfRule>
  </conditionalFormatting>
  <conditionalFormatting sqref="I57:I168">
    <cfRule type="expression" dxfId="2947" priority="445">
      <formula>$AX$7=""</formula>
    </cfRule>
  </conditionalFormatting>
  <conditionalFormatting sqref="I57:I168">
    <cfRule type="expression" dxfId="2946" priority="443">
      <formula>$BB$7="انقطع ( ت )"</formula>
    </cfRule>
    <cfRule type="expression" dxfId="2945" priority="444">
      <formula>$AX$7=""</formula>
    </cfRule>
  </conditionalFormatting>
  <conditionalFormatting sqref="I57:I188">
    <cfRule type="expression" dxfId="2944" priority="442">
      <formula>$AX$7=""</formula>
    </cfRule>
  </conditionalFormatting>
  <conditionalFormatting sqref="I57:I188">
    <cfRule type="expression" dxfId="2943" priority="441">
      <formula>$AX$7=""</formula>
    </cfRule>
  </conditionalFormatting>
  <conditionalFormatting sqref="I57:I188">
    <cfRule type="expression" dxfId="2942" priority="439">
      <formula>$BB$7="انقطع ( ت )"</formula>
    </cfRule>
    <cfRule type="expression" dxfId="2941" priority="440">
      <formula>$AX$7=""</formula>
    </cfRule>
  </conditionalFormatting>
  <conditionalFormatting sqref="C7:I7 C8:C46 G8:I46 I57:I168">
    <cfRule type="expression" dxfId="2940" priority="418">
      <formula>$AX$7=""</formula>
    </cfRule>
  </conditionalFormatting>
  <conditionalFormatting sqref="C7:I7 C8:C46 G8:I46 I57:I168">
    <cfRule type="expression" dxfId="2939" priority="417">
      <formula>$AX$7=""</formula>
    </cfRule>
  </conditionalFormatting>
  <conditionalFormatting sqref="C17:I17">
    <cfRule type="expression" dxfId="2938" priority="415">
      <formula>$BB$17="انقطع ( ت )"</formula>
    </cfRule>
    <cfRule type="expression" dxfId="2937" priority="416">
      <formula>$AX$17=""</formula>
    </cfRule>
  </conditionalFormatting>
  <conditionalFormatting sqref="C18:I18">
    <cfRule type="expression" dxfId="2936" priority="412">
      <formula>$BB$18="انقطع ( ت )"</formula>
    </cfRule>
    <cfRule type="expression" dxfId="2935" priority="413">
      <formula>$BB$18="انقطع ( ت )"</formula>
    </cfRule>
    <cfRule type="expression" dxfId="2934" priority="414">
      <formula>$AX$18=""</formula>
    </cfRule>
  </conditionalFormatting>
  <conditionalFormatting sqref="C19:I19">
    <cfRule type="expression" dxfId="2933" priority="411">
      <formula>$AX$19=""</formula>
    </cfRule>
  </conditionalFormatting>
  <conditionalFormatting sqref="C20:I20">
    <cfRule type="expression" dxfId="2932" priority="410">
      <formula>$AX$20=""</formula>
    </cfRule>
  </conditionalFormatting>
  <conditionalFormatting sqref="C21:I21">
    <cfRule type="expression" dxfId="2931" priority="409">
      <formula>$AX$21=""</formula>
    </cfRule>
  </conditionalFormatting>
  <conditionalFormatting sqref="C22:I22">
    <cfRule type="expression" dxfId="2930" priority="407">
      <formula>$BB$22="انقطع ( ت )"</formula>
    </cfRule>
    <cfRule type="expression" dxfId="2929" priority="408">
      <formula>$AX$22=""</formula>
    </cfRule>
  </conditionalFormatting>
  <conditionalFormatting sqref="C23:I23">
    <cfRule type="expression" dxfId="2928" priority="405">
      <formula>$BB$23="انقطع ( ت )"</formula>
    </cfRule>
    <cfRule type="expression" dxfId="2927" priority="406">
      <formula>$AX$23=""</formula>
    </cfRule>
  </conditionalFormatting>
  <conditionalFormatting sqref="C24:I24">
    <cfRule type="expression" dxfId="2926" priority="403">
      <formula>$BB$24="انقطع ( ت )"</formula>
    </cfRule>
    <cfRule type="expression" dxfId="2925" priority="404">
      <formula>$AX$24=""</formula>
    </cfRule>
  </conditionalFormatting>
  <conditionalFormatting sqref="C25:I25">
    <cfRule type="expression" dxfId="2924" priority="402">
      <formula>$AX$25=""</formula>
    </cfRule>
  </conditionalFormatting>
  <conditionalFormatting sqref="C26:I26">
    <cfRule type="expression" dxfId="2923" priority="400">
      <formula>$BB$26="انقطع ( ت )"</formula>
    </cfRule>
    <cfRule type="expression" dxfId="2922" priority="401">
      <formula>$AX$26=""</formula>
    </cfRule>
  </conditionalFormatting>
  <conditionalFormatting sqref="C27:I27">
    <cfRule type="expression" dxfId="2921" priority="398">
      <formula>$BB$27="انقطع ( ت )"</formula>
    </cfRule>
    <cfRule type="expression" dxfId="2920" priority="399">
      <formula>$AX$27=""</formula>
    </cfRule>
  </conditionalFormatting>
  <conditionalFormatting sqref="C28:I28">
    <cfRule type="expression" dxfId="2919" priority="397">
      <formula>$AX$28=""</formula>
    </cfRule>
  </conditionalFormatting>
  <conditionalFormatting sqref="C29:I29">
    <cfRule type="expression" dxfId="2918" priority="395">
      <formula>$BB$29="انقطع ( ت )"</formula>
    </cfRule>
    <cfRule type="expression" dxfId="2917" priority="396">
      <formula>$AX$29=""</formula>
    </cfRule>
  </conditionalFormatting>
  <conditionalFormatting sqref="C30:I30">
    <cfRule type="expression" dxfId="2916" priority="394">
      <formula>$AX$30=""</formula>
    </cfRule>
  </conditionalFormatting>
  <conditionalFormatting sqref="C31:I31">
    <cfRule type="expression" dxfId="2915" priority="393">
      <formula>$AX$31=""</formula>
    </cfRule>
  </conditionalFormatting>
  <conditionalFormatting sqref="C32:I32">
    <cfRule type="expression" dxfId="2914" priority="391">
      <formula>$BB$32="انقطع ( ت )"</formula>
    </cfRule>
    <cfRule type="expression" dxfId="2913" priority="392">
      <formula>$AX$32=""</formula>
    </cfRule>
  </conditionalFormatting>
  <conditionalFormatting sqref="C33:I33">
    <cfRule type="expression" dxfId="2912" priority="389">
      <formula>$BB$33="انقطع ( ت )"</formula>
    </cfRule>
    <cfRule type="expression" dxfId="2911" priority="390">
      <formula>$AX$33=""</formula>
    </cfRule>
  </conditionalFormatting>
  <conditionalFormatting sqref="C34:I34">
    <cfRule type="expression" dxfId="2910" priority="387">
      <formula>$BB$34="انقطع ( ت )"</formula>
    </cfRule>
    <cfRule type="expression" dxfId="2909" priority="388">
      <formula>$AX$34=""</formula>
    </cfRule>
  </conditionalFormatting>
  <conditionalFormatting sqref="C35:I35">
    <cfRule type="expression" dxfId="2908" priority="385">
      <formula>$BB$35="انقطع ( ت )"</formula>
    </cfRule>
    <cfRule type="expression" dxfId="2907" priority="386">
      <formula>$AX$35=""</formula>
    </cfRule>
  </conditionalFormatting>
  <conditionalFormatting sqref="C36:I36">
    <cfRule type="expression" dxfId="2906" priority="384">
      <formula>$AX$36=""</formula>
    </cfRule>
  </conditionalFormatting>
  <conditionalFormatting sqref="C37:I37">
    <cfRule type="expression" dxfId="2905" priority="382">
      <formula>$BB$37="انقطع ( ت )"</formula>
    </cfRule>
    <cfRule type="expression" dxfId="2904" priority="383">
      <formula>$AX$37=""</formula>
    </cfRule>
  </conditionalFormatting>
  <conditionalFormatting sqref="C38:I38">
    <cfRule type="expression" dxfId="2903" priority="380">
      <formula>$BB$38="انقطع ( ت )"</formula>
    </cfRule>
    <cfRule type="expression" dxfId="2902" priority="381">
      <formula>$AX$38=""</formula>
    </cfRule>
  </conditionalFormatting>
  <conditionalFormatting sqref="C39:I39">
    <cfRule type="expression" dxfId="2901" priority="378">
      <formula>$BB$39="انقطع ( ت )"</formula>
    </cfRule>
    <cfRule type="expression" dxfId="2900" priority="379">
      <formula>$AX$39=""</formula>
    </cfRule>
  </conditionalFormatting>
  <conditionalFormatting sqref="C40:I40">
    <cfRule type="expression" dxfId="2899" priority="376">
      <formula>$BB$40="انقطع ( ت )"</formula>
    </cfRule>
    <cfRule type="expression" dxfId="2898" priority="377">
      <formula>$AX$40=""</formula>
    </cfRule>
  </conditionalFormatting>
  <conditionalFormatting sqref="C41:I41">
    <cfRule type="expression" dxfId="2897" priority="374">
      <formula>$BB$41="انقطع ( ت )"</formula>
    </cfRule>
    <cfRule type="expression" dxfId="2896" priority="375">
      <formula>$AX$41=""</formula>
    </cfRule>
  </conditionalFormatting>
  <conditionalFormatting sqref="C42:I42">
    <cfRule type="expression" dxfId="2895" priority="372">
      <formula>$BB$42="انقطع ( ت )"</formula>
    </cfRule>
    <cfRule type="expression" dxfId="2894" priority="373">
      <formula>$AX$42=""</formula>
    </cfRule>
  </conditionalFormatting>
  <conditionalFormatting sqref="C43:I43">
    <cfRule type="expression" dxfId="2893" priority="371">
      <formula>$AX$43=""</formula>
    </cfRule>
  </conditionalFormatting>
  <conditionalFormatting sqref="C44:I44">
    <cfRule type="expression" dxfId="2892" priority="370">
      <formula>$AX$44=""</formula>
    </cfRule>
  </conditionalFormatting>
  <conditionalFormatting sqref="C45:I45">
    <cfRule type="expression" dxfId="2891" priority="368">
      <formula>$BB$45="انقطع ( ت )"</formula>
    </cfRule>
    <cfRule type="expression" dxfId="2890" priority="369">
      <formula>$AX$45=""</formula>
    </cfRule>
  </conditionalFormatting>
  <conditionalFormatting sqref="C46:I46">
    <cfRule type="expression" dxfId="2889" priority="366">
      <formula>$BB$46="انقطع ( ت )"</formula>
    </cfRule>
    <cfRule type="expression" dxfId="2888" priority="367">
      <formula>$AX$46=""</formula>
    </cfRule>
  </conditionalFormatting>
  <conditionalFormatting sqref="C7:I7 C8:C46 G8:I46 I57:I168">
    <cfRule type="expression" dxfId="2887" priority="364">
      <formula>$BB$7="انقطع ( ت )"</formula>
    </cfRule>
    <cfRule type="expression" dxfId="2886" priority="365">
      <formula>$AX$7=""</formula>
    </cfRule>
  </conditionalFormatting>
  <conditionalFormatting sqref="C8:I8">
    <cfRule type="expression" dxfId="2885" priority="362">
      <formula>$BB$8="انقطع ( ت )"</formula>
    </cfRule>
    <cfRule type="expression" dxfId="2884" priority="363">
      <formula>$AX$8=""</formula>
    </cfRule>
  </conditionalFormatting>
  <conditionalFormatting sqref="C9:I9">
    <cfRule type="expression" dxfId="2883" priority="360">
      <formula>$BB$9="انقطع ( ت )"</formula>
    </cfRule>
    <cfRule type="expression" dxfId="2882" priority="361">
      <formula>$AX$9=""</formula>
    </cfRule>
  </conditionalFormatting>
  <conditionalFormatting sqref="C10:I10">
    <cfRule type="expression" dxfId="2881" priority="359">
      <formula>$AX$10=""</formula>
    </cfRule>
  </conditionalFormatting>
  <conditionalFormatting sqref="C11:I11">
    <cfRule type="expression" dxfId="2880" priority="357">
      <formula>$BB$11="انقطع ( ت )"</formula>
    </cfRule>
    <cfRule type="expression" dxfId="2879" priority="358">
      <formula>$AX$11=""</formula>
    </cfRule>
  </conditionalFormatting>
  <conditionalFormatting sqref="C12:I12">
    <cfRule type="expression" dxfId="2878" priority="356">
      <formula>$AX$12=""</formula>
    </cfRule>
  </conditionalFormatting>
  <conditionalFormatting sqref="C13:I13">
    <cfRule type="expression" dxfId="2877" priority="354">
      <formula>$BB$13="انقطع ( ت )"</formula>
    </cfRule>
    <cfRule type="expression" dxfId="2876" priority="355">
      <formula>$AX$13=""</formula>
    </cfRule>
  </conditionalFormatting>
  <conditionalFormatting sqref="C14:I14">
    <cfRule type="expression" dxfId="2875" priority="353">
      <formula>$AX$14=""</formula>
    </cfRule>
  </conditionalFormatting>
  <conditionalFormatting sqref="C15:I15">
    <cfRule type="expression" dxfId="2874" priority="352">
      <formula>$AX$15=""</formula>
    </cfRule>
  </conditionalFormatting>
  <conditionalFormatting sqref="C16:I16">
    <cfRule type="expression" dxfId="2873" priority="351">
      <formula>$AX$16=""</formula>
    </cfRule>
  </conditionalFormatting>
  <conditionalFormatting sqref="C10:I10">
    <cfRule type="expression" dxfId="2872" priority="350">
      <formula>$BB$10="انقطع ( ت )"</formula>
    </cfRule>
  </conditionalFormatting>
  <conditionalFormatting sqref="C12:I12">
    <cfRule type="expression" dxfId="2871" priority="349">
      <formula>$BB$12="انقطع ( ت )"</formula>
    </cfRule>
  </conditionalFormatting>
  <conditionalFormatting sqref="C14:I14">
    <cfRule type="expression" dxfId="2870" priority="348">
      <formula>$BB$14="انقطع ( ت )"</formula>
    </cfRule>
  </conditionalFormatting>
  <conditionalFormatting sqref="C15:I15">
    <cfRule type="expression" dxfId="2869" priority="347">
      <formula>$BB$15="انقطع ( ت )"</formula>
    </cfRule>
  </conditionalFormatting>
  <conditionalFormatting sqref="C16:I16">
    <cfRule type="expression" dxfId="2868" priority="346">
      <formula>$BB$16="انقطع ( ت )"</formula>
    </cfRule>
  </conditionalFormatting>
  <conditionalFormatting sqref="C17:I17">
    <cfRule type="expression" dxfId="2867" priority="345">
      <formula>$BB$17="انقطع ( ت )"</formula>
    </cfRule>
  </conditionalFormatting>
  <conditionalFormatting sqref="C19:I19">
    <cfRule type="expression" dxfId="2866" priority="343">
      <formula>$BB$19="انقطع ( ت )"</formula>
    </cfRule>
    <cfRule type="expression" dxfId="2865" priority="344">
      <formula>$BB$19="انقطع ( ت )"</formula>
    </cfRule>
  </conditionalFormatting>
  <conditionalFormatting sqref="C20:I20">
    <cfRule type="expression" dxfId="2864" priority="342">
      <formula>$BB$20="انقطع ( ت )"</formula>
    </cfRule>
  </conditionalFormatting>
  <conditionalFormatting sqref="C21:I21">
    <cfRule type="expression" dxfId="2863" priority="341">
      <formula>$BB$21="انقطع ( ت )"</formula>
    </cfRule>
  </conditionalFormatting>
  <conditionalFormatting sqref="C25:I25">
    <cfRule type="expression" dxfId="2862" priority="340">
      <formula>$BB$25="انقطع ( ت )"</formula>
    </cfRule>
  </conditionalFormatting>
  <conditionalFormatting sqref="C28:I28">
    <cfRule type="expression" dxfId="2861" priority="338">
      <formula>$BB$28="انقطع ( ت )"</formula>
    </cfRule>
    <cfRule type="expression" dxfId="2860" priority="339">
      <formula>$BB$28="انقطع ( ت )"</formula>
    </cfRule>
  </conditionalFormatting>
  <conditionalFormatting sqref="C30:I30">
    <cfRule type="expression" dxfId="2859" priority="337">
      <formula>$BB$30="انقطع ( ت )"</formula>
    </cfRule>
  </conditionalFormatting>
  <conditionalFormatting sqref="C31:I31">
    <cfRule type="expression" dxfId="2858" priority="336">
      <formula>$BB$31="انقطع ( ت )"</formula>
    </cfRule>
  </conditionalFormatting>
  <conditionalFormatting sqref="C36:I36">
    <cfRule type="expression" dxfId="2857" priority="335">
      <formula>$BB$36="انقطع ( ت )"</formula>
    </cfRule>
  </conditionalFormatting>
  <conditionalFormatting sqref="C43:I43">
    <cfRule type="expression" dxfId="2856" priority="334">
      <formula>$BB$43="انقطع ( ت )"</formula>
    </cfRule>
  </conditionalFormatting>
  <conditionalFormatting sqref="C44:I44">
    <cfRule type="expression" dxfId="2855" priority="333">
      <formula>$BB$44="انقطع ( ت )"</formula>
    </cfRule>
  </conditionalFormatting>
  <conditionalFormatting sqref="C7:I7 G8:G46">
    <cfRule type="expression" dxfId="2854" priority="332">
      <formula>$BC$7="انقطع ( ت )"</formula>
    </cfRule>
  </conditionalFormatting>
  <conditionalFormatting sqref="C8:I8">
    <cfRule type="expression" dxfId="2853" priority="330">
      <formula>$BC$8=""</formula>
    </cfRule>
    <cfRule type="expression" dxfId="2852" priority="331">
      <formula>$BC$8=""</formula>
    </cfRule>
  </conditionalFormatting>
  <conditionalFormatting sqref="C9:I9">
    <cfRule type="expression" dxfId="2851" priority="329">
      <formula>$BC$9=""</formula>
    </cfRule>
  </conditionalFormatting>
  <conditionalFormatting sqref="C10:I10">
    <cfRule type="expression" dxfId="2850" priority="327">
      <formula>$BC$10=""</formula>
    </cfRule>
    <cfRule type="expression" dxfId="2849" priority="328">
      <formula>$BC$10=""</formula>
    </cfRule>
  </conditionalFormatting>
  <conditionalFormatting sqref="C11:I11">
    <cfRule type="expression" dxfId="2848" priority="326">
      <formula>$BC$11=""</formula>
    </cfRule>
  </conditionalFormatting>
  <conditionalFormatting sqref="C12:I12">
    <cfRule type="expression" dxfId="2847" priority="325">
      <formula>$BC$12=""</formula>
    </cfRule>
  </conditionalFormatting>
  <conditionalFormatting sqref="C13:I13">
    <cfRule type="expression" dxfId="2846" priority="324">
      <formula>$BC$13=""</formula>
    </cfRule>
  </conditionalFormatting>
  <conditionalFormatting sqref="C14:I14">
    <cfRule type="expression" dxfId="2845" priority="323">
      <formula>$BC$14=""</formula>
    </cfRule>
  </conditionalFormatting>
  <conditionalFormatting sqref="C15:I15">
    <cfRule type="expression" dxfId="2844" priority="322">
      <formula>$BC$15=""</formula>
    </cfRule>
  </conditionalFormatting>
  <conditionalFormatting sqref="C16:I16">
    <cfRule type="expression" dxfId="2843" priority="321">
      <formula>$BC$16=""</formula>
    </cfRule>
  </conditionalFormatting>
  <conditionalFormatting sqref="C17:I17">
    <cfRule type="expression" dxfId="2842" priority="320">
      <formula>$BC$17=""</formula>
    </cfRule>
  </conditionalFormatting>
  <conditionalFormatting sqref="C18:I18">
    <cfRule type="expression" dxfId="2841" priority="319">
      <formula>$BC$18=""</formula>
    </cfRule>
  </conditionalFormatting>
  <conditionalFormatting sqref="C19:I19">
    <cfRule type="expression" dxfId="2840" priority="318">
      <formula>$BC$19=""</formula>
    </cfRule>
  </conditionalFormatting>
  <conditionalFormatting sqref="C20:I20">
    <cfRule type="expression" dxfId="2839" priority="317">
      <formula>$BC$20=""</formula>
    </cfRule>
  </conditionalFormatting>
  <conditionalFormatting sqref="C21:I21">
    <cfRule type="expression" dxfId="2838" priority="316">
      <formula>$BC$21=""</formula>
    </cfRule>
  </conditionalFormatting>
  <conditionalFormatting sqref="C22:I22">
    <cfRule type="expression" dxfId="2837" priority="315">
      <formula>$BC$22=""</formula>
    </cfRule>
  </conditionalFormatting>
  <conditionalFormatting sqref="C23:I23">
    <cfRule type="expression" dxfId="2836" priority="314">
      <formula>$BC$23=""</formula>
    </cfRule>
  </conditionalFormatting>
  <conditionalFormatting sqref="C24:I24">
    <cfRule type="expression" dxfId="2835" priority="313">
      <formula>$BC$24=""</formula>
    </cfRule>
  </conditionalFormatting>
  <conditionalFormatting sqref="C25:I25">
    <cfRule type="expression" dxfId="2834" priority="312">
      <formula>$BC$25=""</formula>
    </cfRule>
  </conditionalFormatting>
  <conditionalFormatting sqref="C26:I26">
    <cfRule type="expression" dxfId="2833" priority="311">
      <formula>$BC$26=""</formula>
    </cfRule>
  </conditionalFormatting>
  <conditionalFormatting sqref="C27:I27">
    <cfRule type="expression" dxfId="2832" priority="310">
      <formula>$BC$27=""</formula>
    </cfRule>
  </conditionalFormatting>
  <conditionalFormatting sqref="C28:I28">
    <cfRule type="expression" dxfId="2831" priority="309">
      <formula>$BC$28=""</formula>
    </cfRule>
  </conditionalFormatting>
  <conditionalFormatting sqref="C29:I29">
    <cfRule type="expression" dxfId="2830" priority="308">
      <formula>$BC$29=""</formula>
    </cfRule>
  </conditionalFormatting>
  <conditionalFormatting sqref="C30:I30">
    <cfRule type="expression" dxfId="2829" priority="307">
      <formula>$BC$30=""</formula>
    </cfRule>
  </conditionalFormatting>
  <conditionalFormatting sqref="C31:I31">
    <cfRule type="expression" dxfId="2828" priority="306">
      <formula>$BC$31=""</formula>
    </cfRule>
  </conditionalFormatting>
  <conditionalFormatting sqref="C32:I32">
    <cfRule type="expression" dxfId="2827" priority="305">
      <formula>$BC$32=""</formula>
    </cfRule>
  </conditionalFormatting>
  <conditionalFormatting sqref="C33:I33">
    <cfRule type="expression" dxfId="2826" priority="304">
      <formula>$BC$33=""</formula>
    </cfRule>
  </conditionalFormatting>
  <conditionalFormatting sqref="C34:I34">
    <cfRule type="expression" dxfId="2825" priority="303">
      <formula>$BC$34=""</formula>
    </cfRule>
  </conditionalFormatting>
  <conditionalFormatting sqref="C35:I35">
    <cfRule type="expression" dxfId="2824" priority="302">
      <formula>$BC$35=""</formula>
    </cfRule>
  </conditionalFormatting>
  <conditionalFormatting sqref="C36:I36">
    <cfRule type="expression" dxfId="2823" priority="301">
      <formula>$BC$36=""</formula>
    </cfRule>
  </conditionalFormatting>
  <conditionalFormatting sqref="C37:I37">
    <cfRule type="expression" dxfId="2822" priority="300">
      <formula>$BC$37=""</formula>
    </cfRule>
  </conditionalFormatting>
  <conditionalFormatting sqref="C38:I38">
    <cfRule type="expression" dxfId="2821" priority="299">
      <formula>$BC$38=""</formula>
    </cfRule>
  </conditionalFormatting>
  <conditionalFormatting sqref="C39:I39">
    <cfRule type="expression" dxfId="2820" priority="298">
      <formula>$BC$39=""</formula>
    </cfRule>
  </conditionalFormatting>
  <conditionalFormatting sqref="C40:I40">
    <cfRule type="expression" dxfId="2819" priority="297">
      <formula>$BC$40=""</formula>
    </cfRule>
  </conditionalFormatting>
  <conditionalFormatting sqref="C41:I41">
    <cfRule type="expression" dxfId="2818" priority="296">
      <formula>$BC$41=""</formula>
    </cfRule>
  </conditionalFormatting>
  <conditionalFormatting sqref="C42:I42">
    <cfRule type="expression" dxfId="2817" priority="295">
      <formula>$BC$42=""</formula>
    </cfRule>
  </conditionalFormatting>
  <conditionalFormatting sqref="C43:I43">
    <cfRule type="expression" dxfId="2816" priority="294">
      <formula>$BC$43=""</formula>
    </cfRule>
  </conditionalFormatting>
  <conditionalFormatting sqref="C44:I44">
    <cfRule type="expression" dxfId="2815" priority="293">
      <formula>$BC$44=""</formula>
    </cfRule>
  </conditionalFormatting>
  <conditionalFormatting sqref="C45:I45">
    <cfRule type="expression" dxfId="2814" priority="292">
      <formula>$BC$45=""</formula>
    </cfRule>
  </conditionalFormatting>
  <conditionalFormatting sqref="C46:I46">
    <cfRule type="expression" dxfId="2813" priority="291">
      <formula>$BC$46=""</formula>
    </cfRule>
  </conditionalFormatting>
  <conditionalFormatting sqref="I57:I168">
    <cfRule type="expression" dxfId="2812" priority="290">
      <formula>$AX$7=""</formula>
    </cfRule>
  </conditionalFormatting>
  <conditionalFormatting sqref="I57:I168">
    <cfRule type="expression" dxfId="2811" priority="289">
      <formula>$AX$7=""</formula>
    </cfRule>
  </conditionalFormatting>
  <conditionalFormatting sqref="I57:I168">
    <cfRule type="expression" dxfId="2810" priority="287">
      <formula>$BB$7="انقطع ( ت )"</formula>
    </cfRule>
    <cfRule type="expression" dxfId="2809" priority="288">
      <formula>$AX$7=""</formula>
    </cfRule>
  </conditionalFormatting>
  <conditionalFormatting sqref="I57:I188">
    <cfRule type="expression" dxfId="2808" priority="286">
      <formula>$AX$7=""</formula>
    </cfRule>
  </conditionalFormatting>
  <conditionalFormatting sqref="I57:I188">
    <cfRule type="expression" dxfId="2807" priority="285">
      <formula>$AX$7=""</formula>
    </cfRule>
  </conditionalFormatting>
  <conditionalFormatting sqref="I57:I188">
    <cfRule type="expression" dxfId="2806" priority="283">
      <formula>$BB$7="انقطع ( ت )"</formula>
    </cfRule>
    <cfRule type="expression" dxfId="2805" priority="284">
      <formula>$AX$7=""</formula>
    </cfRule>
  </conditionalFormatting>
  <conditionalFormatting sqref="C47:I47">
    <cfRule type="expression" dxfId="2804" priority="281">
      <formula>$AX$47=""</formula>
    </cfRule>
    <cfRule type="expression" dxfId="2803" priority="282">
      <formula>$BC$47="انقطع ( ت )"</formula>
    </cfRule>
  </conditionalFormatting>
  <conditionalFormatting sqref="C48:I48">
    <cfRule type="expression" dxfId="2802" priority="279">
      <formula>$AX$48=""</formula>
    </cfRule>
    <cfRule type="expression" dxfId="2801" priority="280">
      <formula>$BC$48="انقطع ( ت )"</formula>
    </cfRule>
  </conditionalFormatting>
  <conditionalFormatting sqref="C49:I49">
    <cfRule type="expression" dxfId="2800" priority="277">
      <formula>$AX$49=""</formula>
    </cfRule>
    <cfRule type="expression" dxfId="2799" priority="278">
      <formula>$BC$49="انقطع ( ت )"</formula>
    </cfRule>
  </conditionalFormatting>
  <conditionalFormatting sqref="C50:I50">
    <cfRule type="expression" dxfId="2798" priority="275">
      <formula>$AX$50=""</formula>
    </cfRule>
    <cfRule type="expression" dxfId="2797" priority="276">
      <formula>$BC$50="انقطع ( ت )"</formula>
    </cfRule>
  </conditionalFormatting>
  <conditionalFormatting sqref="C51:I51">
    <cfRule type="expression" dxfId="2796" priority="273">
      <formula>$AX$51=""</formula>
    </cfRule>
    <cfRule type="expression" dxfId="2795" priority="274">
      <formula>$BC$51="انقطع ( ت )"</formula>
    </cfRule>
  </conditionalFormatting>
  <conditionalFormatting sqref="C52:I52">
    <cfRule type="expression" dxfId="2794" priority="271">
      <formula>$AX$52=""</formula>
    </cfRule>
    <cfRule type="expression" dxfId="2793" priority="272">
      <formula>$BC$52="انقطع ( ت )"</formula>
    </cfRule>
  </conditionalFormatting>
  <conditionalFormatting sqref="C53:I53">
    <cfRule type="expression" dxfId="2792" priority="270">
      <formula>$BC$53="انقطع ( ت )"</formula>
    </cfRule>
  </conditionalFormatting>
  <conditionalFormatting sqref="C54:I54">
    <cfRule type="expression" dxfId="2791" priority="268">
      <formula>$AX$54=""</formula>
    </cfRule>
    <cfRule type="expression" dxfId="2790" priority="269">
      <formula>$BC$54="انقطع ( ت )"</formula>
    </cfRule>
  </conditionalFormatting>
  <conditionalFormatting sqref="C55:I55">
    <cfRule type="expression" dxfId="2789" priority="267">
      <formula>$BC$55="انقطع ( ت )"</formula>
    </cfRule>
  </conditionalFormatting>
  <conditionalFormatting sqref="C56:I56">
    <cfRule type="expression" dxfId="2788" priority="266">
      <formula>$BC$56="انقطع ( ت )"</formula>
    </cfRule>
  </conditionalFormatting>
  <conditionalFormatting sqref="C53:I53">
    <cfRule type="expression" dxfId="2787" priority="265">
      <formula>$AX$53=""</formula>
    </cfRule>
  </conditionalFormatting>
  <conditionalFormatting sqref="C55:I55">
    <cfRule type="expression" dxfId="2786" priority="264">
      <formula>$AX$55=""</formula>
    </cfRule>
  </conditionalFormatting>
  <conditionalFormatting sqref="C56:I56">
    <cfRule type="expression" dxfId="2785" priority="263">
      <formula>$AX$56=""</formula>
    </cfRule>
  </conditionalFormatting>
  <conditionalFormatting sqref="J47:J56">
    <cfRule type="expression" dxfId="2784" priority="262">
      <formula>$AX$7=""</formula>
    </cfRule>
  </conditionalFormatting>
  <conditionalFormatting sqref="J47:J56">
    <cfRule type="expression" dxfId="2783" priority="260">
      <formula>$BB$8="انقطع ( ت )"</formula>
    </cfRule>
    <cfRule type="expression" dxfId="2782" priority="261">
      <formula>$AX$8=""</formula>
    </cfRule>
  </conditionalFormatting>
  <conditionalFormatting sqref="BC47:BC56">
    <cfRule type="expression" dxfId="2781" priority="259">
      <formula>$BB$17="انقطع ( ت )"</formula>
    </cfRule>
  </conditionalFormatting>
  <conditionalFormatting sqref="BC47:BC56">
    <cfRule type="expression" dxfId="2780" priority="258">
      <formula>$AX$17=""</formula>
    </cfRule>
  </conditionalFormatting>
  <conditionalFormatting sqref="J47:J56">
    <cfRule type="expression" dxfId="2779" priority="257">
      <formula>$AX$7=""</formula>
    </cfRule>
  </conditionalFormatting>
  <conditionalFormatting sqref="J47:J56">
    <cfRule type="expression" dxfId="2778" priority="255">
      <formula>$BB$8="انقطع ( ت )"</formula>
    </cfRule>
    <cfRule type="expression" dxfId="2777" priority="256">
      <formula>$AX$8=""</formula>
    </cfRule>
  </conditionalFormatting>
  <conditionalFormatting sqref="BC47:BC56">
    <cfRule type="expression" dxfId="2776" priority="254">
      <formula>$BB$17="انقطع ( ت )"</formula>
    </cfRule>
  </conditionalFormatting>
  <conditionalFormatting sqref="BC47:BC56">
    <cfRule type="expression" dxfId="2775" priority="253">
      <formula>$AX$17=""</formula>
    </cfRule>
  </conditionalFormatting>
  <conditionalFormatting sqref="AP47:AP56">
    <cfRule type="expression" dxfId="2774" priority="247">
      <formula>$AP$5="س"</formula>
    </cfRule>
    <cfRule type="expression" dxfId="2773" priority="248">
      <formula>$AP$5="ج"</formula>
    </cfRule>
    <cfRule type="expression" dxfId="2772" priority="249">
      <formula>$AP$4="س"</formula>
    </cfRule>
    <cfRule type="expression" dxfId="2771" priority="250">
      <formula>$AP$5="ج"</formula>
    </cfRule>
    <cfRule type="expression" dxfId="2770" priority="251">
      <formula>$AP$4="ع"</formula>
    </cfRule>
    <cfRule type="expression" dxfId="2769" priority="252">
      <formula>$AP$4="ع"</formula>
    </cfRule>
  </conditionalFormatting>
  <conditionalFormatting sqref="AO47:AO54 AO56">
    <cfRule type="expression" dxfId="2768" priority="244">
      <formula>$AO$5="س"</formula>
    </cfRule>
    <cfRule type="expression" dxfId="2767" priority="245">
      <formula>$AO$5="ج"</formula>
    </cfRule>
    <cfRule type="expression" dxfId="2766" priority="246">
      <formula>$AO$4="ع"</formula>
    </cfRule>
  </conditionalFormatting>
  <conditionalFormatting sqref="AN47:AN54 AN56">
    <cfRule type="expression" dxfId="2765" priority="241">
      <formula>$AN$5="س"</formula>
    </cfRule>
    <cfRule type="expression" dxfId="2764" priority="242">
      <formula>$AN$5="ج"</formula>
    </cfRule>
    <cfRule type="expression" dxfId="2763" priority="243">
      <formula>$AN$4="ع"</formula>
    </cfRule>
  </conditionalFormatting>
  <conditionalFormatting sqref="AM47:AM54 AM56">
    <cfRule type="expression" dxfId="2762" priority="238">
      <formula>$AM$5="س"</formula>
    </cfRule>
    <cfRule type="expression" dxfId="2761" priority="239">
      <formula>$AM$5="ج"</formula>
    </cfRule>
    <cfRule type="expression" dxfId="2760" priority="240">
      <formula>$AM$4="ع"</formula>
    </cfRule>
  </conditionalFormatting>
  <conditionalFormatting sqref="AL47:AL56">
    <cfRule type="expression" dxfId="2759" priority="235">
      <formula>$AL$5="س"</formula>
    </cfRule>
    <cfRule type="expression" dxfId="2758" priority="236">
      <formula>$AL$5="ج"</formula>
    </cfRule>
    <cfRule type="expression" dxfId="2757" priority="237">
      <formula>$AL$4="ع"</formula>
    </cfRule>
  </conditionalFormatting>
  <conditionalFormatting sqref="AK47:AK56">
    <cfRule type="expression" dxfId="2756" priority="232">
      <formula>$AK$5="س"</formula>
    </cfRule>
    <cfRule type="expression" dxfId="2755" priority="233">
      <formula>$AK$5="ج"</formula>
    </cfRule>
    <cfRule type="expression" dxfId="2754" priority="234">
      <formula>$AK$4="ع"</formula>
    </cfRule>
  </conditionalFormatting>
  <conditionalFormatting sqref="AJ47:AJ56">
    <cfRule type="expression" dxfId="2753" priority="229">
      <formula>$AJ$5="س"</formula>
    </cfRule>
    <cfRule type="expression" dxfId="2752" priority="230">
      <formula>$AJ$5="ج"</formula>
    </cfRule>
    <cfRule type="expression" dxfId="2751" priority="231">
      <formula>$AJ$4="ع"</formula>
    </cfRule>
  </conditionalFormatting>
  <conditionalFormatting sqref="AI47:AI56">
    <cfRule type="expression" dxfId="2750" priority="225">
      <formula>$AI$5="ج"</formula>
    </cfRule>
    <cfRule type="expression" dxfId="2749" priority="226">
      <formula>$AI$5="س"</formula>
    </cfRule>
    <cfRule type="expression" dxfId="2748" priority="227">
      <formula>$AI$5="ع"</formula>
    </cfRule>
    <cfRule type="expression" dxfId="2747" priority="228">
      <formula>$AI$4="ع"</formula>
    </cfRule>
  </conditionalFormatting>
  <conditionalFormatting sqref="AH47:AH56">
    <cfRule type="expression" dxfId="2746" priority="222">
      <formula>$AH$5="س"</formula>
    </cfRule>
    <cfRule type="expression" dxfId="2745" priority="223">
      <formula>$AH$5="ج"</formula>
    </cfRule>
    <cfRule type="expression" dxfId="2744" priority="224">
      <formula>$AH$4="ع"</formula>
    </cfRule>
  </conditionalFormatting>
  <conditionalFormatting sqref="AG47:AG56">
    <cfRule type="expression" dxfId="2743" priority="219">
      <formula>$AG$5="س"</formula>
    </cfRule>
    <cfRule type="expression" dxfId="2742" priority="220">
      <formula>$AG$5="ج"</formula>
    </cfRule>
    <cfRule type="expression" dxfId="2741" priority="221">
      <formula>$AG$4="ع"</formula>
    </cfRule>
  </conditionalFormatting>
  <conditionalFormatting sqref="AF47:AF56">
    <cfRule type="expression" dxfId="2740" priority="216">
      <formula>$AF$5="س"</formula>
    </cfRule>
    <cfRule type="expression" dxfId="2739" priority="217">
      <formula>$AF$5="ج"</formula>
    </cfRule>
    <cfRule type="expression" dxfId="2738" priority="218">
      <formula>$AF$4="ع"</formula>
    </cfRule>
  </conditionalFormatting>
  <conditionalFormatting sqref="AE47:AE56">
    <cfRule type="expression" dxfId="2737" priority="213">
      <formula>$AE$5="س"</formula>
    </cfRule>
    <cfRule type="expression" dxfId="2736" priority="214">
      <formula>$AE$5="ج"</formula>
    </cfRule>
    <cfRule type="expression" dxfId="2735" priority="215">
      <formula>$AE$4="ع"</formula>
    </cfRule>
  </conditionalFormatting>
  <conditionalFormatting sqref="AD47:AD56">
    <cfRule type="expression" dxfId="2734" priority="210">
      <formula>$AD$5="س"</formula>
    </cfRule>
    <cfRule type="expression" dxfId="2733" priority="211">
      <formula>$AD$5="ج"</formula>
    </cfRule>
    <cfRule type="expression" dxfId="2732" priority="212">
      <formula>$AD$4="ع"</formula>
    </cfRule>
  </conditionalFormatting>
  <conditionalFormatting sqref="AC47:AC56">
    <cfRule type="expression" dxfId="2731" priority="207">
      <formula>$AC$5="س"</formula>
    </cfRule>
    <cfRule type="expression" dxfId="2730" priority="208">
      <formula>$AC$5="ج"</formula>
    </cfRule>
    <cfRule type="expression" dxfId="2729" priority="209">
      <formula>$AC$4="ع"</formula>
    </cfRule>
  </conditionalFormatting>
  <conditionalFormatting sqref="AB47:AB56">
    <cfRule type="expression" dxfId="2728" priority="204">
      <formula>$AB$5="س"</formula>
    </cfRule>
    <cfRule type="expression" dxfId="2727" priority="205">
      <formula>$AB$5="ج"</formula>
    </cfRule>
    <cfRule type="expression" dxfId="2726" priority="206">
      <formula>$AB$4="ع"</formula>
    </cfRule>
  </conditionalFormatting>
  <conditionalFormatting sqref="AA47:AA56">
    <cfRule type="expression" dxfId="2725" priority="201">
      <formula>$AA$5="س"</formula>
    </cfRule>
    <cfRule type="expression" dxfId="2724" priority="202">
      <formula>$AA$5="ج"</formula>
    </cfRule>
    <cfRule type="expression" dxfId="2723" priority="203">
      <formula>$AA$4="ع"</formula>
    </cfRule>
  </conditionalFormatting>
  <conditionalFormatting sqref="Z47:Z56">
    <cfRule type="expression" dxfId="2722" priority="198">
      <formula>$Z$5="س"</formula>
    </cfRule>
    <cfRule type="expression" dxfId="2721" priority="199">
      <formula>$Z$5="ج"</formula>
    </cfRule>
    <cfRule type="expression" dxfId="2720" priority="200">
      <formula>$Z$4="ع"</formula>
    </cfRule>
  </conditionalFormatting>
  <conditionalFormatting sqref="Y47:Y56">
    <cfRule type="expression" dxfId="2719" priority="195">
      <formula>$Y$5="س"</formula>
    </cfRule>
    <cfRule type="expression" dxfId="2718" priority="196">
      <formula>$Y$5="ج"</formula>
    </cfRule>
    <cfRule type="expression" dxfId="2717" priority="197">
      <formula>$Y$4="ع"</formula>
    </cfRule>
  </conditionalFormatting>
  <conditionalFormatting sqref="X47:X56">
    <cfRule type="expression" dxfId="2716" priority="192">
      <formula>$X$5="س"</formula>
    </cfRule>
    <cfRule type="expression" dxfId="2715" priority="193">
      <formula>$X$5="ج"</formula>
    </cfRule>
    <cfRule type="expression" dxfId="2714" priority="194">
      <formula>$X$4="ع"</formula>
    </cfRule>
  </conditionalFormatting>
  <conditionalFormatting sqref="W47:W56">
    <cfRule type="expression" dxfId="2713" priority="189">
      <formula>$W$5="س"</formula>
    </cfRule>
    <cfRule type="expression" dxfId="2712" priority="190">
      <formula>$W$5="ج"</formula>
    </cfRule>
    <cfRule type="expression" dxfId="2711" priority="191">
      <formula>$W$4="ع"</formula>
    </cfRule>
  </conditionalFormatting>
  <conditionalFormatting sqref="V47:V56">
    <cfRule type="expression" dxfId="2710" priority="186">
      <formula>$V$5="س"</formula>
    </cfRule>
    <cfRule type="expression" dxfId="2709" priority="187">
      <formula>$V$5="ج"</formula>
    </cfRule>
    <cfRule type="expression" dxfId="2708" priority="188">
      <formula>$V$4="ع"</formula>
    </cfRule>
  </conditionalFormatting>
  <conditionalFormatting sqref="U47:U56">
    <cfRule type="expression" dxfId="2707" priority="183">
      <formula>$U$5="س"</formula>
    </cfRule>
    <cfRule type="expression" dxfId="2706" priority="184">
      <formula>$U$5="ج"</formula>
    </cfRule>
    <cfRule type="expression" dxfId="2705" priority="185">
      <formula>$U$4="ع"</formula>
    </cfRule>
  </conditionalFormatting>
  <conditionalFormatting sqref="T47:T56">
    <cfRule type="expression" dxfId="2704" priority="180">
      <formula>$T$5="س"</formula>
    </cfRule>
    <cfRule type="expression" dxfId="2703" priority="181">
      <formula>$T$5="ج"</formula>
    </cfRule>
    <cfRule type="expression" dxfId="2702" priority="182">
      <formula>$T$4="ع"</formula>
    </cfRule>
  </conditionalFormatting>
  <conditionalFormatting sqref="S47:S56">
    <cfRule type="expression" dxfId="2701" priority="177">
      <formula>$S$5="س"</formula>
    </cfRule>
    <cfRule type="expression" dxfId="2700" priority="178">
      <formula>$S$5="ج"</formula>
    </cfRule>
    <cfRule type="expression" dxfId="2699" priority="179">
      <formula>$S$4="ع"</formula>
    </cfRule>
  </conditionalFormatting>
  <conditionalFormatting sqref="R47:R56">
    <cfRule type="expression" dxfId="2698" priority="174">
      <formula>$R$5="س"</formula>
    </cfRule>
    <cfRule type="expression" dxfId="2697" priority="175">
      <formula>$R$5="ج"</formula>
    </cfRule>
    <cfRule type="expression" dxfId="2696" priority="176">
      <formula>$R$4="ع"</formula>
    </cfRule>
  </conditionalFormatting>
  <conditionalFormatting sqref="Q47:Q56">
    <cfRule type="expression" dxfId="2695" priority="171">
      <formula>$Q$5="س"</formula>
    </cfRule>
    <cfRule type="expression" dxfId="2694" priority="172">
      <formula>$Q$5="ج"</formula>
    </cfRule>
    <cfRule type="expression" dxfId="2693" priority="173">
      <formula>$Q$4="ع"</formula>
    </cfRule>
  </conditionalFormatting>
  <conditionalFormatting sqref="P47:P56">
    <cfRule type="expression" dxfId="2692" priority="168">
      <formula>$P$5="س"</formula>
    </cfRule>
    <cfRule type="expression" dxfId="2691" priority="169">
      <formula>$P$5="ج"</formula>
    </cfRule>
    <cfRule type="expression" dxfId="2690" priority="170">
      <formula>$P$4="ع"</formula>
    </cfRule>
  </conditionalFormatting>
  <conditionalFormatting sqref="O47:O56">
    <cfRule type="expression" dxfId="2689" priority="165">
      <formula>$O$5="س"</formula>
    </cfRule>
    <cfRule type="expression" dxfId="2688" priority="166">
      <formula>$O$5="ج"</formula>
    </cfRule>
    <cfRule type="expression" dxfId="2687" priority="167">
      <formula>$O$4="ع"</formula>
    </cfRule>
  </conditionalFormatting>
  <conditionalFormatting sqref="N47:N56">
    <cfRule type="expression" dxfId="2686" priority="162">
      <formula>$N$5="س"</formula>
    </cfRule>
    <cfRule type="expression" dxfId="2685" priority="163">
      <formula>$N$5="ج"</formula>
    </cfRule>
    <cfRule type="expression" dxfId="2684" priority="164">
      <formula>$N$4="ع"</formula>
    </cfRule>
  </conditionalFormatting>
  <conditionalFormatting sqref="M47:M56">
    <cfRule type="expression" dxfId="2683" priority="159">
      <formula>$M$5="س"</formula>
    </cfRule>
    <cfRule type="expression" dxfId="2682" priority="160">
      <formula>$M$5="ج"</formula>
    </cfRule>
    <cfRule type="expression" dxfId="2681" priority="161">
      <formula>$M$4="ع"</formula>
    </cfRule>
  </conditionalFormatting>
  <conditionalFormatting sqref="L47:L56">
    <cfRule type="expression" dxfId="2680" priority="156">
      <formula>$L$5="س"</formula>
    </cfRule>
    <cfRule type="expression" dxfId="2679" priority="157">
      <formula>$L$5="ج"</formula>
    </cfRule>
    <cfRule type="expression" dxfId="2678" priority="158">
      <formula>$L$4="ع"</formula>
    </cfRule>
  </conditionalFormatting>
  <conditionalFormatting sqref="J47:J56">
    <cfRule type="expression" dxfId="2677" priority="155">
      <formula>$AX$7=""</formula>
    </cfRule>
  </conditionalFormatting>
  <conditionalFormatting sqref="AM56:AO56 AP47:AX56 AM47:AO54 J47:AL56">
    <cfRule type="expression" dxfId="2676" priority="153">
      <formula>$BB$46="انقطع ( ت )"</formula>
    </cfRule>
    <cfRule type="expression" dxfId="2675" priority="154">
      <formula>$AX$46=""</formula>
    </cfRule>
  </conditionalFormatting>
  <conditionalFormatting sqref="J47:J56">
    <cfRule type="expression" dxfId="2674" priority="151">
      <formula>$BB$8="انقطع ( ت )"</formula>
    </cfRule>
    <cfRule type="expression" dxfId="2673" priority="152">
      <formula>$AX$8=""</formula>
    </cfRule>
  </conditionalFormatting>
  <conditionalFormatting sqref="BC47:BC56">
    <cfRule type="expression" dxfId="2672" priority="150">
      <formula>$BB$17="انقطع ( ت )"</formula>
    </cfRule>
  </conditionalFormatting>
  <conditionalFormatting sqref="BC47:BC56">
    <cfRule type="expression" dxfId="2671" priority="149">
      <formula>$AX$17=""</formula>
    </cfRule>
  </conditionalFormatting>
  <conditionalFormatting sqref="BC47:BC56">
    <cfRule type="expression" dxfId="2670" priority="148">
      <formula>$BB$17="انقطع ( ت )"</formula>
    </cfRule>
  </conditionalFormatting>
  <conditionalFormatting sqref="BC47:BC56">
    <cfRule type="expression" dxfId="2669" priority="147">
      <formula>$AX$17=""</formula>
    </cfRule>
  </conditionalFormatting>
  <conditionalFormatting sqref="AP47:AP56">
    <cfRule type="expression" dxfId="2668" priority="144">
      <formula>$AP$5="ج"</formula>
    </cfRule>
    <cfRule type="expression" dxfId="2667" priority="145">
      <formula>$AP$5="س"</formula>
    </cfRule>
    <cfRule type="expression" dxfId="2666" priority="146">
      <formula>$AP$4="ع"</formula>
    </cfRule>
  </conditionalFormatting>
  <conditionalFormatting sqref="AO47:AO54 AO56">
    <cfRule type="expression" dxfId="2665" priority="141">
      <formula>$AO$5="ج"</formula>
    </cfRule>
    <cfRule type="expression" dxfId="2664" priority="142">
      <formula>$AO$5="س"</formula>
    </cfRule>
    <cfRule type="expression" dxfId="2663" priority="143">
      <formula>$AO$4="ع"</formula>
    </cfRule>
  </conditionalFormatting>
  <conditionalFormatting sqref="AN47:AN54 AN56">
    <cfRule type="expression" dxfId="2662" priority="138">
      <formula>$AN$5="ج"</formula>
    </cfRule>
    <cfRule type="expression" dxfId="2661" priority="139">
      <formula>$AN$5="س"</formula>
    </cfRule>
    <cfRule type="expression" dxfId="2660" priority="140">
      <formula>$AN$4="ع"</formula>
    </cfRule>
  </conditionalFormatting>
  <conditionalFormatting sqref="AM47:AM54 AM56">
    <cfRule type="expression" dxfId="2659" priority="135">
      <formula>$AM$5="ج"</formula>
    </cfRule>
    <cfRule type="expression" dxfId="2658" priority="136">
      <formula>$AM$5="س"</formula>
    </cfRule>
    <cfRule type="expression" dxfId="2657" priority="137">
      <formula>$AM$4="ع"</formula>
    </cfRule>
  </conditionalFormatting>
  <conditionalFormatting sqref="AL47:AL56">
    <cfRule type="expression" dxfId="2656" priority="132">
      <formula>$AL$5="ج"</formula>
    </cfRule>
    <cfRule type="expression" dxfId="2655" priority="133">
      <formula>$AL$5="س"</formula>
    </cfRule>
    <cfRule type="expression" dxfId="2654" priority="134">
      <formula>$AL$4="ع"</formula>
    </cfRule>
  </conditionalFormatting>
  <conditionalFormatting sqref="AK47:AK56">
    <cfRule type="expression" dxfId="2653" priority="129">
      <formula>$AK$5="ع"</formula>
    </cfRule>
    <cfRule type="expression" dxfId="2652" priority="130">
      <formula>$AK$5="س"</formula>
    </cfRule>
    <cfRule type="expression" dxfId="2651" priority="131">
      <formula>$AK$4="ع"</formula>
    </cfRule>
  </conditionalFormatting>
  <conditionalFormatting sqref="AJ47:AJ56">
    <cfRule type="expression" dxfId="2650" priority="126">
      <formula>$AJ$5="ج"</formula>
    </cfRule>
    <cfRule type="expression" dxfId="2649" priority="127">
      <formula>$AJ$5="س"</formula>
    </cfRule>
    <cfRule type="expression" dxfId="2648" priority="128">
      <formula>$AJ$4="ع"</formula>
    </cfRule>
  </conditionalFormatting>
  <conditionalFormatting sqref="AI47:AI56">
    <cfRule type="expression" dxfId="2647" priority="123">
      <formula>$AI$5="ج"</formula>
    </cfRule>
    <cfRule type="expression" dxfId="2646" priority="124">
      <formula>$AI$5="س"</formula>
    </cfRule>
    <cfRule type="expression" dxfId="2645" priority="125">
      <formula>$AI$4="ع"</formula>
    </cfRule>
  </conditionalFormatting>
  <conditionalFormatting sqref="AH47:AH56">
    <cfRule type="expression" dxfId="2644" priority="120">
      <formula>$AH$5="ج"</formula>
    </cfRule>
    <cfRule type="expression" dxfId="2643" priority="121">
      <formula>$AH$5="س"</formula>
    </cfRule>
    <cfRule type="expression" dxfId="2642" priority="122">
      <formula>$AH$4="ع"</formula>
    </cfRule>
  </conditionalFormatting>
  <conditionalFormatting sqref="AG47:AG56">
    <cfRule type="expression" dxfId="2641" priority="117">
      <formula>$AG$5="ج"</formula>
    </cfRule>
    <cfRule type="expression" dxfId="2640" priority="118">
      <formula>$AG$5="س"</formula>
    </cfRule>
    <cfRule type="expression" dxfId="2639" priority="119">
      <formula>$AG$4="ع"</formula>
    </cfRule>
  </conditionalFormatting>
  <conditionalFormatting sqref="AF47:AF56">
    <cfRule type="expression" dxfId="2638" priority="114">
      <formula>$AF$5="ج"</formula>
    </cfRule>
    <cfRule type="expression" dxfId="2637" priority="115">
      <formula>$AF$5="س"</formula>
    </cfRule>
    <cfRule type="expression" dxfId="2636" priority="116">
      <formula>$AF$4="ع"</formula>
    </cfRule>
  </conditionalFormatting>
  <conditionalFormatting sqref="AE47:AE56">
    <cfRule type="expression" dxfId="2635" priority="111">
      <formula>$AE$5="ج"</formula>
    </cfRule>
    <cfRule type="expression" dxfId="2634" priority="112">
      <formula>$AE$5="س"</formula>
    </cfRule>
    <cfRule type="expression" dxfId="2633" priority="113">
      <formula>$AE$4="ع"</formula>
    </cfRule>
  </conditionalFormatting>
  <conditionalFormatting sqref="AD47:AD56">
    <cfRule type="expression" dxfId="2632" priority="108">
      <formula>$AD$5="ج"</formula>
    </cfRule>
    <cfRule type="expression" dxfId="2631" priority="109">
      <formula>$AD$5="س"</formula>
    </cfRule>
    <cfRule type="expression" dxfId="2630" priority="110">
      <formula>$AD$4="ع"</formula>
    </cfRule>
  </conditionalFormatting>
  <conditionalFormatting sqref="AC47:AC56">
    <cfRule type="expression" dxfId="2629" priority="105">
      <formula>$AC$5="ج"</formula>
    </cfRule>
    <cfRule type="expression" dxfId="2628" priority="106">
      <formula>$AC$5="س"</formula>
    </cfRule>
    <cfRule type="expression" dxfId="2627" priority="107">
      <formula>$AC$4="ع"</formula>
    </cfRule>
  </conditionalFormatting>
  <conditionalFormatting sqref="AB47:AB56">
    <cfRule type="expression" dxfId="2626" priority="102">
      <formula>$AB$5="ج"</formula>
    </cfRule>
    <cfRule type="expression" dxfId="2625" priority="103">
      <formula>$AB$5="س"</formula>
    </cfRule>
    <cfRule type="expression" dxfId="2624" priority="104">
      <formula>$AB$4="ع"</formula>
    </cfRule>
  </conditionalFormatting>
  <conditionalFormatting sqref="AA47:AA56">
    <cfRule type="expression" dxfId="2623" priority="99">
      <formula>$AA$5="ج"</formula>
    </cfRule>
    <cfRule type="expression" dxfId="2622" priority="100">
      <formula>$AA$5="س"</formula>
    </cfRule>
    <cfRule type="expression" dxfId="2621" priority="101">
      <formula>$AA$4="ع"</formula>
    </cfRule>
  </conditionalFormatting>
  <conditionalFormatting sqref="Z47:Z56">
    <cfRule type="expression" dxfId="2620" priority="96">
      <formula>$Z$5="ج"</formula>
    </cfRule>
    <cfRule type="expression" dxfId="2619" priority="97">
      <formula>$Z$5="س"</formula>
    </cfRule>
    <cfRule type="expression" dxfId="2618" priority="98">
      <formula>$Z$4="ع"</formula>
    </cfRule>
  </conditionalFormatting>
  <conditionalFormatting sqref="Y47:Y56">
    <cfRule type="expression" dxfId="2617" priority="93">
      <formula>$Y$5="ج"</formula>
    </cfRule>
    <cfRule type="expression" dxfId="2616" priority="94">
      <formula>$Y$5="س"</formula>
    </cfRule>
    <cfRule type="expression" dxfId="2615" priority="95">
      <formula>$Y$4="ع"</formula>
    </cfRule>
  </conditionalFormatting>
  <conditionalFormatting sqref="X47:X56">
    <cfRule type="expression" dxfId="2614" priority="90">
      <formula>$X$5="ج"</formula>
    </cfRule>
    <cfRule type="expression" dxfId="2613" priority="91">
      <formula>$X$5="س"</formula>
    </cfRule>
    <cfRule type="expression" dxfId="2612" priority="92">
      <formula>$X$4="ع"</formula>
    </cfRule>
  </conditionalFormatting>
  <conditionalFormatting sqref="W47:W56">
    <cfRule type="expression" dxfId="2611" priority="87">
      <formula>$W$5="ج"</formula>
    </cfRule>
    <cfRule type="expression" dxfId="2610" priority="88">
      <formula>$W$5="س"</formula>
    </cfRule>
    <cfRule type="expression" dxfId="2609" priority="89">
      <formula>$W$4="ع"</formula>
    </cfRule>
  </conditionalFormatting>
  <conditionalFormatting sqref="V47:V56">
    <cfRule type="expression" dxfId="2608" priority="84">
      <formula>$V$5="ج"</formula>
    </cfRule>
    <cfRule type="expression" dxfId="2607" priority="85">
      <formula>$V$5="س"</formula>
    </cfRule>
    <cfRule type="expression" dxfId="2606" priority="86">
      <formula>$V$4="ع"</formula>
    </cfRule>
  </conditionalFormatting>
  <conditionalFormatting sqref="U47:U56">
    <cfRule type="expression" dxfId="2605" priority="81">
      <formula>$U$5="ج"</formula>
    </cfRule>
    <cfRule type="expression" dxfId="2604" priority="82">
      <formula>$U$5="س"</formula>
    </cfRule>
    <cfRule type="expression" dxfId="2603" priority="83">
      <formula>$U$5="ع"</formula>
    </cfRule>
  </conditionalFormatting>
  <conditionalFormatting sqref="T47:T56">
    <cfRule type="expression" dxfId="2602" priority="78">
      <formula>$T$5="ج"</formula>
    </cfRule>
    <cfRule type="expression" dxfId="2601" priority="79">
      <formula>$T$5="س"</formula>
    </cfRule>
    <cfRule type="expression" dxfId="2600" priority="80">
      <formula>$T$4="ع"</formula>
    </cfRule>
  </conditionalFormatting>
  <conditionalFormatting sqref="S47:S56">
    <cfRule type="expression" dxfId="2599" priority="74">
      <formula>$S$5="ج"</formula>
    </cfRule>
    <cfRule type="expression" dxfId="2598" priority="75">
      <formula>$S$5="س"</formula>
    </cfRule>
    <cfRule type="expression" dxfId="2597" priority="76">
      <formula>$S$5="ع"</formula>
    </cfRule>
    <cfRule type="expression" dxfId="2596" priority="77">
      <formula>$S$4="ع"</formula>
    </cfRule>
  </conditionalFormatting>
  <conditionalFormatting sqref="R47:R56">
    <cfRule type="expression" dxfId="2595" priority="71">
      <formula>$R$5="ج"</formula>
    </cfRule>
    <cfRule type="expression" dxfId="2594" priority="72">
      <formula>$R$5="س"</formula>
    </cfRule>
    <cfRule type="expression" dxfId="2593" priority="73">
      <formula>$R$4="ع"</formula>
    </cfRule>
  </conditionalFormatting>
  <conditionalFormatting sqref="Q47:Q56">
    <cfRule type="expression" dxfId="2592" priority="68">
      <formula>$Q$5="ج"</formula>
    </cfRule>
    <cfRule type="expression" dxfId="2591" priority="69">
      <formula>$Q$5="س"</formula>
    </cfRule>
    <cfRule type="expression" dxfId="2590" priority="70">
      <formula>$Q$4="ع"</formula>
    </cfRule>
  </conditionalFormatting>
  <conditionalFormatting sqref="P47:P56">
    <cfRule type="expression" dxfId="2589" priority="65">
      <formula>$P$5="ج"</formula>
    </cfRule>
    <cfRule type="expression" dxfId="2588" priority="66">
      <formula>$P$5="س"</formula>
    </cfRule>
    <cfRule type="expression" dxfId="2587" priority="67">
      <formula>$P$4="ع"</formula>
    </cfRule>
  </conditionalFormatting>
  <conditionalFormatting sqref="O47:O56">
    <cfRule type="expression" dxfId="2586" priority="62">
      <formula>$O$5="ج"</formula>
    </cfRule>
    <cfRule type="expression" dxfId="2585" priority="63">
      <formula>$O$5="س"</formula>
    </cfRule>
    <cfRule type="expression" dxfId="2584" priority="64">
      <formula>$O$4="ع"</formula>
    </cfRule>
  </conditionalFormatting>
  <conditionalFormatting sqref="N47:N56">
    <cfRule type="expression" dxfId="2583" priority="59">
      <formula>$N$5="ج"</formula>
    </cfRule>
    <cfRule type="expression" dxfId="2582" priority="60">
      <formula>$N$5="س"</formula>
    </cfRule>
    <cfRule type="expression" dxfId="2581" priority="61">
      <formula>$N$4="ع"</formula>
    </cfRule>
  </conditionalFormatting>
  <conditionalFormatting sqref="M47:M56">
    <cfRule type="expression" dxfId="2580" priority="56">
      <formula>$M$5="ج"</formula>
    </cfRule>
    <cfRule type="expression" dxfId="2579" priority="57">
      <formula>$M$5="س"</formula>
    </cfRule>
    <cfRule type="expression" dxfId="2578" priority="58">
      <formula>$M$4="ع"</formula>
    </cfRule>
  </conditionalFormatting>
  <conditionalFormatting sqref="L47:L56">
    <cfRule type="expression" dxfId="2577" priority="53">
      <formula>$L$5="ج"</formula>
    </cfRule>
    <cfRule type="expression" dxfId="2576" priority="54">
      <formula>$L$5="س"</formula>
    </cfRule>
    <cfRule type="expression" dxfId="2575" priority="55">
      <formula>$L$4="ع"</formula>
    </cfRule>
  </conditionalFormatting>
  <conditionalFormatting sqref="U47:U56">
    <cfRule type="expression" dxfId="2574" priority="52">
      <formula>$U$4="ع"</formula>
    </cfRule>
  </conditionalFormatting>
  <conditionalFormatting sqref="AK47:AK56">
    <cfRule type="expression" dxfId="2573" priority="51">
      <formula>$AK$5="ج"</formula>
    </cfRule>
  </conditionalFormatting>
  <conditionalFormatting sqref="J47:AX47">
    <cfRule type="expression" dxfId="2572" priority="49">
      <formula>$AX$47=""</formula>
    </cfRule>
    <cfRule type="expression" dxfId="2571" priority="50">
      <formula>$BC$47="انقطع ( ت )"</formula>
    </cfRule>
  </conditionalFormatting>
  <conditionalFormatting sqref="BA48:BC48 J48:AY48">
    <cfRule type="expression" dxfId="2570" priority="48">
      <formula>$BC$48="انقطع ( ت )"</formula>
    </cfRule>
  </conditionalFormatting>
  <conditionalFormatting sqref="BA49:BC49 J49:AY49">
    <cfRule type="expression" dxfId="2569" priority="47">
      <formula>$BC$49="انقطع ( ت )"</formula>
    </cfRule>
  </conditionalFormatting>
  <conditionalFormatting sqref="BA50:BC50 J50:AY50">
    <cfRule type="expression" dxfId="2568" priority="46">
      <formula>$BC$50="انقطع ( ت )"</formula>
    </cfRule>
  </conditionalFormatting>
  <conditionalFormatting sqref="BA51:BC51 J51:AY51">
    <cfRule type="expression" dxfId="2567" priority="45">
      <formula>$BC$51="انقطع ( ت )"</formula>
    </cfRule>
  </conditionalFormatting>
  <conditionalFormatting sqref="BA52:BC52 J52:AY52">
    <cfRule type="expression" dxfId="2566" priority="44">
      <formula>$BC$52="انقطع ( ت )"</formula>
    </cfRule>
  </conditionalFormatting>
  <conditionalFormatting sqref="BA53:BC53 J53:AY53">
    <cfRule type="expression" dxfId="2565" priority="43">
      <formula>$BC$53="انقطع ( ت )"</formula>
    </cfRule>
  </conditionalFormatting>
  <conditionalFormatting sqref="BA54:BC54 J54:AY54">
    <cfRule type="expression" dxfId="2564" priority="42">
      <formula>$BC$54="انقطع ( ت )"</formula>
    </cfRule>
  </conditionalFormatting>
  <conditionalFormatting sqref="BA55:BC55 AP55:AY55 J55:AL55">
    <cfRule type="expression" dxfId="2563" priority="41">
      <formula>$BC$55="انقطع ( ت )"</formula>
    </cfRule>
  </conditionalFormatting>
  <conditionalFormatting sqref="BA56:BC56 J56:AY56">
    <cfRule type="expression" dxfId="2562" priority="40">
      <formula>$BC$56="انقطع ( ت )"</formula>
    </cfRule>
  </conditionalFormatting>
  <conditionalFormatting sqref="J48:AX48">
    <cfRule type="expression" dxfId="2561" priority="39">
      <formula>$AX$48=""</formula>
    </cfRule>
  </conditionalFormatting>
  <conditionalFormatting sqref="J49:AX49">
    <cfRule type="expression" dxfId="2560" priority="38">
      <formula>$AX$49=""</formula>
    </cfRule>
  </conditionalFormatting>
  <conditionalFormatting sqref="J50:AX50">
    <cfRule type="expression" dxfId="2559" priority="37">
      <formula>$AX$50=""</formula>
    </cfRule>
  </conditionalFormatting>
  <conditionalFormatting sqref="J51:AX51">
    <cfRule type="expression" dxfId="2558" priority="36">
      <formula>$AX$51=""</formula>
    </cfRule>
  </conditionalFormatting>
  <conditionalFormatting sqref="J52:AX52">
    <cfRule type="expression" dxfId="2557" priority="35">
      <formula>$AX$52=""</formula>
    </cfRule>
  </conditionalFormatting>
  <conditionalFormatting sqref="J53:AX53">
    <cfRule type="expression" dxfId="2556" priority="34">
      <formula>$AX$53=""</formula>
    </cfRule>
  </conditionalFormatting>
  <conditionalFormatting sqref="J54:AX54">
    <cfRule type="expression" dxfId="2555" priority="33">
      <formula>$AX$54=""</formula>
    </cfRule>
  </conditionalFormatting>
  <conditionalFormatting sqref="AP55:AX55 J55:AL55">
    <cfRule type="expression" dxfId="2554" priority="32">
      <formula>$AX$55=""</formula>
    </cfRule>
  </conditionalFormatting>
  <conditionalFormatting sqref="J56:AX56">
    <cfRule type="expression" dxfId="2553" priority="31">
      <formula>$AX$56=""</formula>
    </cfRule>
  </conditionalFormatting>
  <conditionalFormatting sqref="AO55">
    <cfRule type="expression" dxfId="2552" priority="28">
      <formula>$AO$5="ج"</formula>
    </cfRule>
    <cfRule type="expression" dxfId="2551" priority="29">
      <formula>$AO$5="س"</formula>
    </cfRule>
    <cfRule type="expression" dxfId="2550" priority="30">
      <formula>$AO$4="ع"</formula>
    </cfRule>
  </conditionalFormatting>
  <conditionalFormatting sqref="AN55">
    <cfRule type="expression" dxfId="2549" priority="25">
      <formula>$AN$5="ج"</formula>
    </cfRule>
    <cfRule type="expression" dxfId="2548" priority="26">
      <formula>$AN$5="س"</formula>
    </cfRule>
    <cfRule type="expression" dxfId="2547" priority="27">
      <formula>$AN$4="ع"</formula>
    </cfRule>
  </conditionalFormatting>
  <conditionalFormatting sqref="AM55">
    <cfRule type="expression" dxfId="2546" priority="22">
      <formula>$AM$5="ج"</formula>
    </cfRule>
    <cfRule type="expression" dxfId="2545" priority="23">
      <formula>$AM$5="س"</formula>
    </cfRule>
    <cfRule type="expression" dxfId="2544" priority="24">
      <formula>$AM$4="ع"</formula>
    </cfRule>
  </conditionalFormatting>
  <conditionalFormatting sqref="C47:I47">
    <cfRule type="expression" dxfId="2543" priority="20">
      <formula>$AX$47=""</formula>
    </cfRule>
    <cfRule type="expression" dxfId="2542" priority="21">
      <formula>$BC$47="انقطع ( ت )"</formula>
    </cfRule>
  </conditionalFormatting>
  <conditionalFormatting sqref="C48:I48">
    <cfRule type="expression" dxfId="2541" priority="18">
      <formula>$AX$48=""</formula>
    </cfRule>
    <cfRule type="expression" dxfId="2540" priority="19">
      <formula>$BC$48="انقطع ( ت )"</formula>
    </cfRule>
  </conditionalFormatting>
  <conditionalFormatting sqref="C49:I49">
    <cfRule type="expression" dxfId="2539" priority="16">
      <formula>$AX$49=""</formula>
    </cfRule>
    <cfRule type="expression" dxfId="2538" priority="17">
      <formula>$BC$49="انقطع ( ت )"</formula>
    </cfRule>
  </conditionalFormatting>
  <conditionalFormatting sqref="C50:I50">
    <cfRule type="expression" dxfId="2537" priority="14">
      <formula>$AX$50=""</formula>
    </cfRule>
    <cfRule type="expression" dxfId="2536" priority="15">
      <formula>$BC$50="انقطع ( ت )"</formula>
    </cfRule>
  </conditionalFormatting>
  <conditionalFormatting sqref="C51:I51">
    <cfRule type="expression" dxfId="2535" priority="12">
      <formula>$AX$51=""</formula>
    </cfRule>
    <cfRule type="expression" dxfId="2534" priority="13">
      <formula>$BC$51="انقطع ( ت )"</formula>
    </cfRule>
  </conditionalFormatting>
  <conditionalFormatting sqref="C52:I52">
    <cfRule type="expression" dxfId="2533" priority="10">
      <formula>$AX$52=""</formula>
    </cfRule>
    <cfRule type="expression" dxfId="2532" priority="11">
      <formula>$BC$52="انقطع ( ت )"</formula>
    </cfRule>
  </conditionalFormatting>
  <conditionalFormatting sqref="C53:I53">
    <cfRule type="expression" dxfId="2531" priority="9">
      <formula>$BC$53="انقطع ( ت )"</formula>
    </cfRule>
  </conditionalFormatting>
  <conditionalFormatting sqref="C54:I54">
    <cfRule type="expression" dxfId="2530" priority="7">
      <formula>$AX$54=""</formula>
    </cfRule>
    <cfRule type="expression" dxfId="2529" priority="8">
      <formula>$BC$54="انقطع ( ت )"</formula>
    </cfRule>
  </conditionalFormatting>
  <conditionalFormatting sqref="C55:I55">
    <cfRule type="expression" dxfId="2528" priority="6">
      <formula>$BC$55="انقطع ( ت )"</formula>
    </cfRule>
  </conditionalFormatting>
  <conditionalFormatting sqref="C56:I56">
    <cfRule type="expression" dxfId="2527" priority="5">
      <formula>$BC$56="انقطع ( ت )"</formula>
    </cfRule>
  </conditionalFormatting>
  <conditionalFormatting sqref="A53:I53">
    <cfRule type="expression" dxfId="2526" priority="4">
      <formula>$AX$53=""</formula>
    </cfRule>
  </conditionalFormatting>
  <conditionalFormatting sqref="A55:I55">
    <cfRule type="expression" dxfId="2525" priority="3">
      <formula>$AX$55=""</formula>
    </cfRule>
  </conditionalFormatting>
  <conditionalFormatting sqref="A56:I56">
    <cfRule type="expression" dxfId="2524" priority="2">
      <formula>$AX$56=""</formula>
    </cfRule>
  </conditionalFormatting>
  <dataValidations count="5">
    <dataValidation type="list" allowBlank="1" showInputMessage="1" showErrorMessage="1" sqref="BC7:BD188">
      <formula1>"انقطع ( ت )"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topLeftCell="C1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1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5</v>
      </c>
      <c r="L2" s="484">
        <f>'متابعة الغياب'!I6</f>
        <v>2013</v>
      </c>
      <c r="M2" s="485"/>
      <c r="N2" s="486"/>
      <c r="O2" s="487" t="s">
        <v>114</v>
      </c>
      <c r="P2" s="487"/>
      <c r="Q2" s="487"/>
      <c r="R2" s="488"/>
      <c r="S2" s="489" t="s">
        <v>83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>
        <f t="shared" ref="L3:AD3" si="0">IF(L5="ج","",IF(L5="س","",L4))</f>
        <v>0</v>
      </c>
      <c r="M3" s="30" t="str">
        <f t="shared" si="0"/>
        <v/>
      </c>
      <c r="N3" s="30" t="str">
        <f t="shared" si="0"/>
        <v/>
      </c>
      <c r="O3" s="30" t="str">
        <f t="shared" si="0"/>
        <v>ع</v>
      </c>
      <c r="P3" s="30">
        <f t="shared" si="0"/>
        <v>0</v>
      </c>
      <c r="Q3" s="30">
        <f t="shared" si="0"/>
        <v>0</v>
      </c>
      <c r="R3" s="30">
        <f t="shared" si="0"/>
        <v>0</v>
      </c>
      <c r="S3" s="30">
        <f t="shared" si="0"/>
        <v>0</v>
      </c>
      <c r="T3" s="30" t="str">
        <f t="shared" si="0"/>
        <v/>
      </c>
      <c r="U3" s="30" t="str">
        <f t="shared" si="0"/>
        <v/>
      </c>
      <c r="V3" s="30">
        <f t="shared" si="0"/>
        <v>0</v>
      </c>
      <c r="W3" s="30">
        <f t="shared" si="0"/>
        <v>0</v>
      </c>
      <c r="X3" s="30">
        <f t="shared" si="0"/>
        <v>0</v>
      </c>
      <c r="Y3" s="30">
        <f t="shared" si="0"/>
        <v>0</v>
      </c>
      <c r="Z3" s="30">
        <f t="shared" si="0"/>
        <v>0</v>
      </c>
      <c r="AA3" s="30" t="str">
        <f t="shared" si="0"/>
        <v/>
      </c>
      <c r="AB3" s="30" t="str">
        <f t="shared" si="0"/>
        <v/>
      </c>
      <c r="AC3" s="30">
        <f t="shared" si="0"/>
        <v>0</v>
      </c>
      <c r="AD3" s="30">
        <f t="shared" si="0"/>
        <v>0</v>
      </c>
      <c r="AE3" s="30">
        <f>IF(AE5="ج","",IF(AE5="س","",AE4))</f>
        <v>0</v>
      </c>
      <c r="AF3" s="30">
        <f t="shared" ref="AF3:AP3" si="1">IF(AF5="ج","",IF(AF5="س","",AF4))</f>
        <v>0</v>
      </c>
      <c r="AG3" s="30">
        <f t="shared" si="1"/>
        <v>0</v>
      </c>
      <c r="AH3" s="30" t="str">
        <f t="shared" si="1"/>
        <v/>
      </c>
      <c r="AI3" s="30" t="str">
        <f t="shared" si="1"/>
        <v/>
      </c>
      <c r="AJ3" s="30">
        <f t="shared" si="1"/>
        <v>0</v>
      </c>
      <c r="AK3" s="30">
        <f t="shared" si="1"/>
        <v>0</v>
      </c>
      <c r="AL3" s="30">
        <f t="shared" si="1"/>
        <v>0</v>
      </c>
      <c r="AM3" s="30">
        <f t="shared" si="1"/>
        <v>0</v>
      </c>
      <c r="AN3" s="31">
        <f t="shared" si="1"/>
        <v>0</v>
      </c>
      <c r="AO3" s="31" t="str">
        <f t="shared" si="1"/>
        <v/>
      </c>
      <c r="AP3" s="31" t="str">
        <f t="shared" si="1"/>
        <v/>
      </c>
    </row>
    <row r="4" spans="2:61" ht="19.5" customHeight="1" thickBot="1">
      <c r="J4" s="25" t="s">
        <v>102</v>
      </c>
      <c r="K4" s="54">
        <f>COUNTIF(L5:AP5,"س")</f>
        <v>5</v>
      </c>
      <c r="L4" s="50"/>
      <c r="M4" s="50"/>
      <c r="N4" s="50" t="s">
        <v>113</v>
      </c>
      <c r="O4" s="50" t="s">
        <v>113</v>
      </c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 t="s">
        <v>113</v>
      </c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11</v>
      </c>
      <c r="K5" s="33">
        <f>31-K6</f>
        <v>30</v>
      </c>
      <c r="L5" s="34" t="str">
        <f>IF(L6="","",VLOOKUP(AY37,روزنامة3!I51:M95,2,))</f>
        <v/>
      </c>
      <c r="M5" s="34" t="str">
        <f>IF(M6="","",VLOOKUP(AY36,روزنامة3!I51:M95,2,))</f>
        <v>س</v>
      </c>
      <c r="N5" s="34" t="str">
        <f>IF(N6="","",VLOOKUP(AY35,روزنامة3!I51:M95,2,))</f>
        <v>ج</v>
      </c>
      <c r="O5" s="34" t="str">
        <f>VLOOKUP(AY34,روزنامة3!I51:M95,2,)</f>
        <v>خ</v>
      </c>
      <c r="P5" s="34" t="str">
        <f>VLOOKUP(AY33,روزنامة3!I51:M95,2,)</f>
        <v>ر</v>
      </c>
      <c r="Q5" s="34" t="str">
        <f>VLOOKUP(AY32,روزنامة3!I51:M95,2,)</f>
        <v>ث</v>
      </c>
      <c r="R5" s="34" t="str">
        <f>VLOOKUP(AY31,روزنامة3!I51:M95,2,)</f>
        <v>ا</v>
      </c>
      <c r="S5" s="34" t="str">
        <f>VLOOKUP(AY30,روزنامة3!I51:M95,2,)</f>
        <v>ح</v>
      </c>
      <c r="T5" s="34" t="str">
        <f>VLOOKUP(AY29,روزنامة3!I51:M95,2,)</f>
        <v>س</v>
      </c>
      <c r="U5" s="34" t="str">
        <f>VLOOKUP(AY28,روزنامة3!I51:M95,2,)</f>
        <v>ج</v>
      </c>
      <c r="V5" s="34" t="str">
        <f>VLOOKUP(AY27,روزنامة3!I51:M95,2,)</f>
        <v>خ</v>
      </c>
      <c r="W5" s="34" t="str">
        <f>VLOOKUP(AY26,روزنامة3!I51:M95,2,)</f>
        <v>ر</v>
      </c>
      <c r="X5" s="34" t="str">
        <f>VLOOKUP(AY25,روزنامة3!I51:M95,2,)</f>
        <v>ث</v>
      </c>
      <c r="Y5" s="34" t="str">
        <f>VLOOKUP(AY24,روزنامة3!I51:M95,2,)</f>
        <v>ا</v>
      </c>
      <c r="Z5" s="34" t="str">
        <f>VLOOKUP(AY23,روزنامة3!I51:M95,2,)</f>
        <v>ح</v>
      </c>
      <c r="AA5" s="34" t="str">
        <f>VLOOKUP(AY22,روزنامة3!I51:M95,2,)</f>
        <v>س</v>
      </c>
      <c r="AB5" s="34" t="str">
        <f>VLOOKUP(AY21,روزنامة3!I51:M95,2,)</f>
        <v>ج</v>
      </c>
      <c r="AC5" s="34" t="str">
        <f>VLOOKUP(AY20,روزنامة3!I51:M95,2,)</f>
        <v>خ</v>
      </c>
      <c r="AD5" s="34" t="str">
        <f>VLOOKUP(AY19,روزنامة3!I51:M95,2,)</f>
        <v>ر</v>
      </c>
      <c r="AE5" s="34" t="str">
        <f>VLOOKUP(AY18,روزنامة3!I51:M95,2,)</f>
        <v>ث</v>
      </c>
      <c r="AF5" s="34" t="str">
        <f>VLOOKUP(AY17,روزنامة3!I51:M95,2,)</f>
        <v>ا</v>
      </c>
      <c r="AG5" s="34" t="str">
        <f>VLOOKUP(AY16,روزنامة3!I51:M95,2,)</f>
        <v>ح</v>
      </c>
      <c r="AH5" s="34" t="str">
        <f>VLOOKUP(AY15,روزنامة3!I51:M95,2,)</f>
        <v>س</v>
      </c>
      <c r="AI5" s="34" t="str">
        <f>VLOOKUP(AY14,روزنامة3!I51:M95,2,)</f>
        <v>ج</v>
      </c>
      <c r="AJ5" s="34" t="str">
        <f>VLOOKUP(AY13,روزنامة3!I51:M95,2,)</f>
        <v>خ</v>
      </c>
      <c r="AK5" s="34" t="str">
        <f>VLOOKUP(AY12,روزنامة3!I51:M95,2,)</f>
        <v>ر</v>
      </c>
      <c r="AL5" s="34" t="str">
        <f>VLOOKUP(AY11,روزنامة3!I51:M95,2,)</f>
        <v>ث</v>
      </c>
      <c r="AM5" s="34" t="str">
        <f>VLOOKUP(AY10,روزنامة3!I51:M95,2,)</f>
        <v>ا</v>
      </c>
      <c r="AN5" s="34" t="str">
        <f>VLOOKUP(AY9,روزنامة3!I51:M95,2,)</f>
        <v>ح</v>
      </c>
      <c r="AO5" s="34" t="str">
        <f>VLOOKUP(AY8,روزنامة3!I51:M95,2,)</f>
        <v>س</v>
      </c>
      <c r="AP5" s="34" t="str">
        <f>VLOOKUP(AY7,روزنامة3!I51:M95,2,)</f>
        <v>ج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1</v>
      </c>
      <c r="L6" s="36" t="str">
        <f>IF(BA7&lt;31,"","31")</f>
        <v/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38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38</v>
      </c>
      <c r="J7" s="38">
        <f>K5-J5</f>
        <v>19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MIN(روزنامة3!I51:M95)</f>
        <v>41579</v>
      </c>
      <c r="AZ7" s="247">
        <v>1</v>
      </c>
      <c r="BA7" s="244">
        <f>COUNTIF(روزنامة3!H51:H95,"&gt;1")</f>
        <v>30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38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38</v>
      </c>
      <c r="J8" s="38">
        <f>J7</f>
        <v>19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41580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38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38</v>
      </c>
      <c r="J9" s="38">
        <f t="shared" ref="J9:J72" si="11">J8</f>
        <v>19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41581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38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38</v>
      </c>
      <c r="J10" s="38">
        <f t="shared" si="11"/>
        <v>19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41582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38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38</v>
      </c>
      <c r="J11" s="38">
        <f t="shared" si="11"/>
        <v>19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41583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38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38</v>
      </c>
      <c r="J12" s="38">
        <f t="shared" si="11"/>
        <v>19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41584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494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38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38</v>
      </c>
      <c r="J13" s="38">
        <f t="shared" si="11"/>
        <v>19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41585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38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38</v>
      </c>
      <c r="J14" s="38">
        <f t="shared" si="11"/>
        <v>19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41586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38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38</v>
      </c>
      <c r="J15" s="38">
        <f t="shared" si="11"/>
        <v>19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41587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38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38</v>
      </c>
      <c r="J16" s="38">
        <f t="shared" si="11"/>
        <v>19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41588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38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38</v>
      </c>
      <c r="J17" s="38">
        <f t="shared" si="11"/>
        <v>19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41589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494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38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38</v>
      </c>
      <c r="J18" s="38">
        <f t="shared" si="11"/>
        <v>19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41590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38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38</v>
      </c>
      <c r="J19" s="38">
        <f t="shared" si="11"/>
        <v>19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41591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19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41592</v>
      </c>
      <c r="AZ20" s="247">
        <v>14</v>
      </c>
      <c r="BB20" s="41" t="str">
        <f t="shared" si="10"/>
        <v/>
      </c>
      <c r="BC20" s="252"/>
      <c r="BD20" s="46"/>
      <c r="BE20" s="496" t="str">
        <f>IF(BA47=0,"","℅")</f>
        <v/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19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41593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19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41594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19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41595</v>
      </c>
      <c r="AZ23" s="247">
        <v>17</v>
      </c>
      <c r="BB23" s="41" t="str">
        <f t="shared" si="10"/>
        <v/>
      </c>
      <c r="BC23" s="252"/>
      <c r="BD23" s="46"/>
      <c r="BE23" s="502" t="str">
        <f>IF(BA47=0,"","℅")</f>
        <v/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19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41596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19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41597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19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41598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19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41599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19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41600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19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41601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19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41602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19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41603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19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41604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19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41605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19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41606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19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41607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19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41608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19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41609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19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41610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19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41611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19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41612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19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41613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19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41614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19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41615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19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41616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19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41617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19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/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41618</v>
      </c>
      <c r="AZ46" s="247">
        <v>40</v>
      </c>
      <c r="BB46" s="41" t="str">
        <f t="shared" si="10"/>
        <v/>
      </c>
      <c r="BC46" s="252"/>
      <c r="BD46" s="46"/>
    </row>
    <row r="47" spans="2:56" s="298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19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98">
        <f t="shared" si="12"/>
        <v>41619</v>
      </c>
      <c r="AZ47" s="298">
        <v>41</v>
      </c>
      <c r="BB47" s="41" t="str">
        <f t="shared" si="10"/>
        <v/>
      </c>
      <c r="BC47" s="252"/>
      <c r="BD47" s="46"/>
    </row>
    <row r="48" spans="2:56" s="298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19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98">
        <f t="shared" si="12"/>
        <v>41620</v>
      </c>
      <c r="AZ48" s="298">
        <v>42</v>
      </c>
      <c r="BB48" s="41" t="str">
        <f t="shared" si="10"/>
        <v/>
      </c>
      <c r="BC48" s="252"/>
      <c r="BD48" s="46"/>
    </row>
    <row r="49" spans="1:58" s="298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19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98">
        <f t="shared" si="12"/>
        <v>41621</v>
      </c>
      <c r="AZ49" s="298">
        <v>43</v>
      </c>
      <c r="BB49" s="41" t="str">
        <f t="shared" si="10"/>
        <v/>
      </c>
      <c r="BC49" s="252"/>
      <c r="BD49" s="46"/>
    </row>
    <row r="50" spans="1:58" s="298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19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98">
        <f t="shared" si="12"/>
        <v>41622</v>
      </c>
      <c r="AZ50" s="298">
        <v>44</v>
      </c>
      <c r="BB50" s="41" t="str">
        <f t="shared" si="10"/>
        <v/>
      </c>
      <c r="BC50" s="252"/>
      <c r="BD50" s="46"/>
    </row>
    <row r="51" spans="1:58" s="298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19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98">
        <f t="shared" si="12"/>
        <v>41623</v>
      </c>
      <c r="AZ51" s="298">
        <v>45</v>
      </c>
      <c r="BB51" s="41" t="str">
        <f t="shared" si="10"/>
        <v/>
      </c>
      <c r="BC51" s="252"/>
      <c r="BD51" s="46"/>
    </row>
    <row r="52" spans="1:58" s="298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19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98">
        <f t="shared" si="12"/>
        <v>41624</v>
      </c>
      <c r="AZ52" s="298">
        <v>46</v>
      </c>
      <c r="BB52" s="41" t="str">
        <f t="shared" si="10"/>
        <v/>
      </c>
      <c r="BC52" s="252"/>
      <c r="BD52" s="46"/>
    </row>
    <row r="53" spans="1:58" s="298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19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98">
        <f t="shared" si="12"/>
        <v>41625</v>
      </c>
      <c r="AZ53" s="298">
        <v>47</v>
      </c>
      <c r="BB53" s="41" t="str">
        <f t="shared" si="10"/>
        <v/>
      </c>
      <c r="BC53" s="252"/>
      <c r="BD53" s="46"/>
    </row>
    <row r="54" spans="1:58" s="298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19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98">
        <f t="shared" si="12"/>
        <v>41626</v>
      </c>
      <c r="AZ54" s="298">
        <v>48</v>
      </c>
      <c r="BB54" s="41" t="str">
        <f t="shared" si="10"/>
        <v/>
      </c>
      <c r="BC54" s="252"/>
      <c r="BD54" s="46"/>
    </row>
    <row r="55" spans="1:58" s="298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19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98">
        <f t="shared" si="12"/>
        <v>41627</v>
      </c>
      <c r="AZ55" s="298">
        <v>49</v>
      </c>
      <c r="BB55" s="41" t="str">
        <f t="shared" si="10"/>
        <v/>
      </c>
      <c r="BC55" s="252"/>
      <c r="BD55" s="46"/>
    </row>
    <row r="56" spans="1:58" s="298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19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98">
        <f t="shared" si="12"/>
        <v>41628</v>
      </c>
      <c r="AZ56" s="298">
        <v>50</v>
      </c>
      <c r="BB56" s="41" t="str">
        <f t="shared" si="10"/>
        <v/>
      </c>
      <c r="BC56" s="252"/>
      <c r="BD56" s="46"/>
    </row>
    <row r="57" spans="1:58" s="298" customFormat="1" ht="37.5" hidden="1" customHeight="1">
      <c r="A57" s="200">
        <f>50-B57</f>
        <v>0</v>
      </c>
      <c r="B57" s="298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19</v>
      </c>
      <c r="AX57" s="27"/>
      <c r="AY57" s="298">
        <f>AY56+1</f>
        <v>41629</v>
      </c>
      <c r="BA57" s="298">
        <f>MAX(AX7:AX57)-BB57</f>
        <v>13</v>
      </c>
      <c r="BB57" s="298">
        <f>COUNTIF(BB7:BB56,"انقطع ( ت )")</f>
        <v>0</v>
      </c>
      <c r="BC57" s="41" t="s">
        <v>136</v>
      </c>
      <c r="BD57" s="46"/>
      <c r="BF57" s="298">
        <f>BA57</f>
        <v>13</v>
      </c>
    </row>
    <row r="58" spans="1:58" s="298" customFormat="1" ht="18" hidden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19</v>
      </c>
      <c r="AX58" s="27"/>
      <c r="BA58" s="298">
        <f>BA57</f>
        <v>13</v>
      </c>
      <c r="BC58" s="41" t="s">
        <v>136</v>
      </c>
      <c r="BD58" s="46"/>
      <c r="BF58" s="298">
        <f t="shared" ref="BF58:BF131" si="13">BA58</f>
        <v>13</v>
      </c>
    </row>
    <row r="59" spans="1:58" s="298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19</v>
      </c>
      <c r="AX59" s="27"/>
      <c r="BA59" s="298">
        <f t="shared" ref="BA59:BA122" si="14">BA58</f>
        <v>13</v>
      </c>
      <c r="BC59" s="41" t="s">
        <v>136</v>
      </c>
      <c r="BD59" s="46"/>
      <c r="BF59" s="298">
        <f t="shared" si="13"/>
        <v>13</v>
      </c>
    </row>
    <row r="60" spans="1:58" s="298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19</v>
      </c>
      <c r="AX60" s="27"/>
      <c r="BA60" s="298">
        <f t="shared" si="14"/>
        <v>13</v>
      </c>
      <c r="BC60" s="41" t="s">
        <v>136</v>
      </c>
      <c r="BD60" s="46"/>
      <c r="BF60" s="298">
        <f t="shared" si="13"/>
        <v>13</v>
      </c>
    </row>
    <row r="61" spans="1:58" s="298" customFormat="1" ht="18" hidden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19</v>
      </c>
      <c r="AX61" s="27"/>
      <c r="BA61" s="298">
        <f t="shared" si="14"/>
        <v>13</v>
      </c>
      <c r="BC61" s="41" t="s">
        <v>136</v>
      </c>
      <c r="BD61" s="46"/>
      <c r="BF61" s="298">
        <f t="shared" si="13"/>
        <v>13</v>
      </c>
    </row>
    <row r="62" spans="1:58" s="298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19</v>
      </c>
      <c r="AX62" s="27"/>
      <c r="BA62" s="298">
        <f t="shared" si="14"/>
        <v>13</v>
      </c>
      <c r="BC62" s="41" t="s">
        <v>136</v>
      </c>
      <c r="BD62" s="46"/>
      <c r="BF62" s="298">
        <f t="shared" si="13"/>
        <v>13</v>
      </c>
    </row>
    <row r="63" spans="1:58" s="298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19</v>
      </c>
      <c r="AX63" s="27"/>
      <c r="BA63" s="298">
        <f t="shared" si="14"/>
        <v>13</v>
      </c>
      <c r="BC63" s="41" t="s">
        <v>136</v>
      </c>
      <c r="BD63" s="46"/>
      <c r="BF63" s="298">
        <f t="shared" si="13"/>
        <v>13</v>
      </c>
    </row>
    <row r="64" spans="1:58" s="298" customFormat="1" ht="18" hidden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19</v>
      </c>
      <c r="AX64" s="27"/>
      <c r="BA64" s="298">
        <f t="shared" si="14"/>
        <v>13</v>
      </c>
      <c r="BC64" s="41" t="s">
        <v>136</v>
      </c>
      <c r="BD64" s="46"/>
      <c r="BF64" s="298">
        <f t="shared" si="13"/>
        <v>13</v>
      </c>
    </row>
    <row r="65" spans="3:58" s="298" customFormat="1" ht="18" hidden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19</v>
      </c>
      <c r="AX65" s="27"/>
      <c r="BA65" s="298">
        <f t="shared" si="14"/>
        <v>13</v>
      </c>
      <c r="BC65" s="41" t="s">
        <v>136</v>
      </c>
      <c r="BD65" s="46"/>
      <c r="BF65" s="298">
        <f t="shared" si="13"/>
        <v>13</v>
      </c>
    </row>
    <row r="66" spans="3:58" s="298" customFormat="1" ht="18" hidden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19</v>
      </c>
      <c r="AX66" s="27"/>
      <c r="BA66" s="298">
        <f t="shared" si="14"/>
        <v>13</v>
      </c>
      <c r="BC66" s="41" t="s">
        <v>136</v>
      </c>
      <c r="BD66" s="46"/>
      <c r="BF66" s="298">
        <f t="shared" si="13"/>
        <v>13</v>
      </c>
    </row>
    <row r="67" spans="3:58" s="298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19</v>
      </c>
      <c r="AX67" s="27"/>
      <c r="BA67" s="298">
        <f t="shared" si="14"/>
        <v>13</v>
      </c>
      <c r="BC67" s="41" t="s">
        <v>136</v>
      </c>
      <c r="BD67" s="46"/>
      <c r="BF67" s="298">
        <f t="shared" si="13"/>
        <v>13</v>
      </c>
    </row>
    <row r="68" spans="3:58" s="298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19</v>
      </c>
      <c r="AX68" s="27"/>
      <c r="BA68" s="298">
        <f t="shared" si="14"/>
        <v>13</v>
      </c>
      <c r="BC68" s="41" t="s">
        <v>136</v>
      </c>
      <c r="BD68" s="46"/>
      <c r="BF68" s="298">
        <f t="shared" si="13"/>
        <v>13</v>
      </c>
    </row>
    <row r="69" spans="3:58" s="298" customFormat="1" ht="18" hidden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19</v>
      </c>
      <c r="AX69" s="27"/>
      <c r="BA69" s="298">
        <f t="shared" si="14"/>
        <v>13</v>
      </c>
      <c r="BC69" s="41" t="s">
        <v>136</v>
      </c>
      <c r="BD69" s="46"/>
      <c r="BF69" s="298">
        <f t="shared" si="13"/>
        <v>13</v>
      </c>
    </row>
    <row r="70" spans="3:58" s="298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19</v>
      </c>
      <c r="AX70" s="27"/>
      <c r="BA70" s="298">
        <f t="shared" si="14"/>
        <v>13</v>
      </c>
      <c r="BC70" s="41" t="s">
        <v>136</v>
      </c>
      <c r="BD70" s="46"/>
      <c r="BF70" s="298">
        <f t="shared" si="13"/>
        <v>13</v>
      </c>
    </row>
    <row r="71" spans="3:58" s="298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19</v>
      </c>
      <c r="AX71" s="27"/>
      <c r="BA71" s="298">
        <f t="shared" si="14"/>
        <v>13</v>
      </c>
      <c r="BC71" s="41" t="s">
        <v>136</v>
      </c>
      <c r="BD71" s="46"/>
      <c r="BF71" s="298">
        <f t="shared" si="13"/>
        <v>13</v>
      </c>
    </row>
    <row r="72" spans="3:58" s="298" customFormat="1" ht="18" hidden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19</v>
      </c>
      <c r="AX72" s="27"/>
      <c r="BA72" s="298">
        <f t="shared" si="14"/>
        <v>13</v>
      </c>
      <c r="BC72" s="41" t="s">
        <v>136</v>
      </c>
      <c r="BD72" s="46"/>
      <c r="BF72" s="298">
        <f t="shared" si="13"/>
        <v>13</v>
      </c>
    </row>
    <row r="73" spans="3:58" s="298" customFormat="1" ht="18" hidden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19</v>
      </c>
      <c r="AX73" s="27"/>
      <c r="BA73" s="298">
        <f t="shared" si="14"/>
        <v>13</v>
      </c>
      <c r="BC73" s="41" t="s">
        <v>136</v>
      </c>
      <c r="BD73" s="46"/>
      <c r="BF73" s="298">
        <f t="shared" si="13"/>
        <v>13</v>
      </c>
    </row>
    <row r="74" spans="3:58" s="298" customFormat="1" ht="18" hidden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19</v>
      </c>
      <c r="AX74" s="27"/>
      <c r="BA74" s="298">
        <f t="shared" si="14"/>
        <v>13</v>
      </c>
      <c r="BC74" s="41" t="s">
        <v>136</v>
      </c>
      <c r="BD74" s="46"/>
      <c r="BF74" s="298">
        <f t="shared" si="13"/>
        <v>13</v>
      </c>
    </row>
    <row r="75" spans="3:58" s="298" customFormat="1" ht="18" hidden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19</v>
      </c>
      <c r="AX75" s="27"/>
      <c r="BA75" s="298">
        <f t="shared" si="14"/>
        <v>13</v>
      </c>
      <c r="BC75" s="41" t="s">
        <v>136</v>
      </c>
      <c r="BD75" s="46"/>
      <c r="BF75" s="298">
        <f t="shared" si="13"/>
        <v>13</v>
      </c>
    </row>
    <row r="76" spans="3:58" s="298" customFormat="1" ht="18" hidden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19</v>
      </c>
      <c r="AX76" s="27"/>
      <c r="BA76" s="298">
        <f t="shared" si="14"/>
        <v>13</v>
      </c>
      <c r="BC76" s="41" t="s">
        <v>136</v>
      </c>
      <c r="BD76" s="46"/>
      <c r="BF76" s="298">
        <f t="shared" si="13"/>
        <v>13</v>
      </c>
    </row>
    <row r="77" spans="3:58" s="298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19</v>
      </c>
      <c r="AX77" s="27"/>
      <c r="BA77" s="298">
        <f t="shared" si="14"/>
        <v>13</v>
      </c>
      <c r="BC77" s="41" t="s">
        <v>136</v>
      </c>
      <c r="BD77" s="46"/>
      <c r="BF77" s="298">
        <f t="shared" si="13"/>
        <v>13</v>
      </c>
    </row>
    <row r="78" spans="3:58" s="298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19</v>
      </c>
      <c r="AX78" s="27"/>
      <c r="BA78" s="298">
        <f t="shared" si="14"/>
        <v>13</v>
      </c>
      <c r="BC78" s="41" t="s">
        <v>136</v>
      </c>
      <c r="BD78" s="46"/>
      <c r="BF78" s="298">
        <f t="shared" si="13"/>
        <v>13</v>
      </c>
    </row>
    <row r="79" spans="3:58" s="298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19</v>
      </c>
      <c r="AX79" s="27"/>
      <c r="BA79" s="298">
        <f t="shared" si="14"/>
        <v>13</v>
      </c>
      <c r="BC79" s="41" t="s">
        <v>136</v>
      </c>
      <c r="BD79" s="46"/>
      <c r="BF79" s="298">
        <f t="shared" si="13"/>
        <v>13</v>
      </c>
    </row>
    <row r="80" spans="3:58" s="298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19</v>
      </c>
      <c r="AX80" s="27"/>
      <c r="BA80" s="298">
        <f t="shared" si="14"/>
        <v>13</v>
      </c>
      <c r="BC80" s="41" t="s">
        <v>136</v>
      </c>
      <c r="BD80" s="46"/>
      <c r="BF80" s="298">
        <f t="shared" si="13"/>
        <v>13</v>
      </c>
    </row>
    <row r="81" spans="3:58" s="298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19</v>
      </c>
      <c r="AX81" s="27"/>
      <c r="BA81" s="298">
        <f t="shared" si="14"/>
        <v>13</v>
      </c>
      <c r="BC81" s="41" t="s">
        <v>136</v>
      </c>
      <c r="BD81" s="46"/>
      <c r="BF81" s="298">
        <f t="shared" si="13"/>
        <v>13</v>
      </c>
    </row>
    <row r="82" spans="3:58" s="298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19</v>
      </c>
      <c r="AX82" s="27"/>
      <c r="BA82" s="298">
        <f t="shared" si="14"/>
        <v>13</v>
      </c>
      <c r="BC82" s="41" t="s">
        <v>136</v>
      </c>
      <c r="BD82" s="46"/>
      <c r="BF82" s="298">
        <f t="shared" si="13"/>
        <v>13</v>
      </c>
    </row>
    <row r="83" spans="3:58" s="298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19</v>
      </c>
      <c r="AX83" s="27"/>
      <c r="BA83" s="298">
        <f t="shared" si="14"/>
        <v>13</v>
      </c>
      <c r="BC83" s="41" t="s">
        <v>136</v>
      </c>
      <c r="BD83" s="46"/>
      <c r="BF83" s="298">
        <f t="shared" si="13"/>
        <v>13</v>
      </c>
    </row>
    <row r="84" spans="3:58" s="298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19</v>
      </c>
      <c r="AX84" s="27"/>
      <c r="BA84" s="298">
        <f t="shared" si="14"/>
        <v>13</v>
      </c>
      <c r="BC84" s="41" t="s">
        <v>136</v>
      </c>
      <c r="BD84" s="46"/>
      <c r="BF84" s="298">
        <f t="shared" si="13"/>
        <v>13</v>
      </c>
    </row>
    <row r="85" spans="3:58" s="298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19</v>
      </c>
      <c r="AX85" s="27"/>
      <c r="BA85" s="298">
        <f t="shared" si="14"/>
        <v>13</v>
      </c>
      <c r="BC85" s="41" t="s">
        <v>136</v>
      </c>
      <c r="BD85" s="46"/>
      <c r="BF85" s="298">
        <f t="shared" si="13"/>
        <v>13</v>
      </c>
    </row>
    <row r="86" spans="3:58" s="298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19</v>
      </c>
      <c r="AX86" s="27"/>
      <c r="BA86" s="298">
        <f t="shared" si="14"/>
        <v>13</v>
      </c>
      <c r="BC86" s="41" t="s">
        <v>136</v>
      </c>
      <c r="BD86" s="46"/>
      <c r="BF86" s="298">
        <f t="shared" si="13"/>
        <v>13</v>
      </c>
    </row>
    <row r="87" spans="3:58" s="298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19</v>
      </c>
      <c r="AX87" s="27"/>
      <c r="BA87" s="298">
        <f t="shared" si="14"/>
        <v>13</v>
      </c>
      <c r="BC87" s="41" t="s">
        <v>136</v>
      </c>
      <c r="BD87" s="46"/>
      <c r="BF87" s="298">
        <f t="shared" si="13"/>
        <v>13</v>
      </c>
    </row>
    <row r="88" spans="3:58" s="298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19</v>
      </c>
      <c r="AX88" s="27"/>
      <c r="BA88" s="298">
        <f t="shared" si="14"/>
        <v>13</v>
      </c>
      <c r="BC88" s="41" t="s">
        <v>136</v>
      </c>
      <c r="BD88" s="46"/>
      <c r="BF88" s="298">
        <f t="shared" si="13"/>
        <v>13</v>
      </c>
    </row>
    <row r="89" spans="3:58" s="298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19</v>
      </c>
      <c r="AX89" s="27"/>
      <c r="BA89" s="298">
        <f t="shared" si="14"/>
        <v>13</v>
      </c>
      <c r="BC89" s="41" t="s">
        <v>136</v>
      </c>
      <c r="BD89" s="46"/>
      <c r="BF89" s="298">
        <f t="shared" si="13"/>
        <v>13</v>
      </c>
    </row>
    <row r="90" spans="3:58" s="298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19</v>
      </c>
      <c r="AX90" s="27"/>
      <c r="BA90" s="298">
        <f t="shared" si="14"/>
        <v>13</v>
      </c>
      <c r="BC90" s="41" t="s">
        <v>136</v>
      </c>
      <c r="BD90" s="46"/>
      <c r="BF90" s="298">
        <f t="shared" si="13"/>
        <v>13</v>
      </c>
    </row>
    <row r="91" spans="3:58" s="298" customFormat="1" ht="18" hidden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19</v>
      </c>
      <c r="AX91" s="27"/>
      <c r="BA91" s="298">
        <f t="shared" si="14"/>
        <v>13</v>
      </c>
      <c r="BC91" s="41" t="s">
        <v>136</v>
      </c>
      <c r="BD91" s="46"/>
      <c r="BF91" s="298">
        <f t="shared" si="13"/>
        <v>13</v>
      </c>
    </row>
    <row r="92" spans="3:58" s="298" customFormat="1" ht="18" hidden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19</v>
      </c>
      <c r="AX92" s="27"/>
      <c r="BA92" s="298">
        <f t="shared" si="14"/>
        <v>13</v>
      </c>
      <c r="BC92" s="41" t="s">
        <v>136</v>
      </c>
      <c r="BD92" s="46"/>
      <c r="BF92" s="298">
        <f t="shared" si="13"/>
        <v>13</v>
      </c>
    </row>
    <row r="93" spans="3:58" s="298" customFormat="1" ht="18" hidden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19</v>
      </c>
      <c r="AX93" s="27"/>
      <c r="BA93" s="298">
        <f t="shared" si="14"/>
        <v>13</v>
      </c>
      <c r="BC93" s="41" t="s">
        <v>136</v>
      </c>
      <c r="BD93" s="46"/>
      <c r="BF93" s="298">
        <f t="shared" si="13"/>
        <v>13</v>
      </c>
    </row>
    <row r="94" spans="3:58" s="298" customFormat="1" ht="18" hidden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19</v>
      </c>
      <c r="AX94" s="27"/>
      <c r="BA94" s="298">
        <f t="shared" si="14"/>
        <v>13</v>
      </c>
      <c r="BC94" s="41" t="s">
        <v>136</v>
      </c>
      <c r="BD94" s="46"/>
      <c r="BF94" s="298">
        <f t="shared" si="13"/>
        <v>13</v>
      </c>
    </row>
    <row r="95" spans="3:58" s="298" customFormat="1" ht="18" hidden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19</v>
      </c>
      <c r="AX95" s="27"/>
      <c r="BA95" s="298">
        <f t="shared" si="14"/>
        <v>13</v>
      </c>
      <c r="BC95" s="41" t="s">
        <v>136</v>
      </c>
      <c r="BD95" s="46"/>
      <c r="BF95" s="298">
        <f t="shared" si="13"/>
        <v>13</v>
      </c>
    </row>
    <row r="96" spans="3:58" s="298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19</v>
      </c>
      <c r="AX96" s="27"/>
      <c r="BA96" s="298">
        <f t="shared" si="14"/>
        <v>13</v>
      </c>
      <c r="BC96" s="41" t="s">
        <v>136</v>
      </c>
      <c r="BD96" s="46"/>
      <c r="BF96" s="298">
        <f t="shared" si="13"/>
        <v>13</v>
      </c>
    </row>
    <row r="97" spans="3:58" s="298" customFormat="1" ht="18" hidden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19</v>
      </c>
      <c r="AX97" s="27"/>
      <c r="BA97" s="298">
        <f t="shared" si="14"/>
        <v>13</v>
      </c>
      <c r="BC97" s="41" t="s">
        <v>136</v>
      </c>
      <c r="BD97" s="46"/>
      <c r="BF97" s="298">
        <f t="shared" si="13"/>
        <v>13</v>
      </c>
    </row>
    <row r="98" spans="3:58" s="298" customFormat="1" ht="18" hidden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19</v>
      </c>
      <c r="AX98" s="27"/>
      <c r="BA98" s="298">
        <f t="shared" si="14"/>
        <v>13</v>
      </c>
      <c r="BC98" s="41" t="s">
        <v>136</v>
      </c>
      <c r="BD98" s="46"/>
      <c r="BF98" s="298">
        <f t="shared" si="13"/>
        <v>13</v>
      </c>
    </row>
    <row r="99" spans="3:58" s="298" customFormat="1" ht="18" hidden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98" customFormat="1" ht="18" hidden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98" customFormat="1" ht="18" hidden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98" customFormat="1" ht="18" hidden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98" customFormat="1" ht="18" hidden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98" customFormat="1" ht="18" hidden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98" customFormat="1" ht="18" hidden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98" customFormat="1" ht="18" hidden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98" customFormat="1" ht="18" hidden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98" customFormat="1" ht="18" hidden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98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19</v>
      </c>
      <c r="AX109" s="27"/>
      <c r="BA109" s="298">
        <f>BA98</f>
        <v>13</v>
      </c>
      <c r="BC109" s="41" t="s">
        <v>136</v>
      </c>
      <c r="BD109" s="46"/>
      <c r="BF109" s="298">
        <f t="shared" si="13"/>
        <v>13</v>
      </c>
    </row>
    <row r="110" spans="3:58" s="298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19</v>
      </c>
      <c r="AX110" s="27"/>
      <c r="BA110" s="298">
        <f t="shared" si="14"/>
        <v>13</v>
      </c>
      <c r="BC110" s="41" t="s">
        <v>136</v>
      </c>
      <c r="BD110" s="46"/>
      <c r="BF110" s="298">
        <f t="shared" si="13"/>
        <v>13</v>
      </c>
    </row>
    <row r="111" spans="3:58" s="298" customFormat="1" ht="18" hidden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19</v>
      </c>
      <c r="AX111" s="27"/>
      <c r="BA111" s="298">
        <f t="shared" si="14"/>
        <v>13</v>
      </c>
      <c r="BC111" s="41" t="s">
        <v>136</v>
      </c>
      <c r="BD111" s="46"/>
      <c r="BF111" s="298">
        <f t="shared" si="13"/>
        <v>13</v>
      </c>
    </row>
    <row r="112" spans="3:58" s="298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19</v>
      </c>
      <c r="AX112" s="27"/>
      <c r="BA112" s="298">
        <f t="shared" si="14"/>
        <v>13</v>
      </c>
      <c r="BC112" s="41" t="s">
        <v>136</v>
      </c>
      <c r="BD112" s="46"/>
      <c r="BF112" s="298">
        <f t="shared" si="13"/>
        <v>13</v>
      </c>
    </row>
    <row r="113" spans="3:58" s="298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19</v>
      </c>
      <c r="AX113" s="27"/>
      <c r="BA113" s="298">
        <f t="shared" si="14"/>
        <v>13</v>
      </c>
      <c r="BC113" s="41" t="s">
        <v>136</v>
      </c>
      <c r="BD113" s="46"/>
      <c r="BF113" s="298">
        <f t="shared" si="13"/>
        <v>13</v>
      </c>
    </row>
    <row r="114" spans="3:58" s="298" customFormat="1" ht="18" hidden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19</v>
      </c>
      <c r="AX114" s="27"/>
      <c r="BA114" s="298">
        <f t="shared" si="14"/>
        <v>13</v>
      </c>
      <c r="BC114" s="41" t="s">
        <v>136</v>
      </c>
      <c r="BD114" s="46"/>
      <c r="BF114" s="298">
        <f t="shared" si="13"/>
        <v>13</v>
      </c>
    </row>
    <row r="115" spans="3:58" s="298" customFormat="1" ht="18" hidden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19</v>
      </c>
      <c r="AX115" s="27"/>
      <c r="BA115" s="298">
        <f t="shared" si="14"/>
        <v>13</v>
      </c>
      <c r="BC115" s="41" t="s">
        <v>136</v>
      </c>
      <c r="BD115" s="46"/>
      <c r="BF115" s="298">
        <f t="shared" si="13"/>
        <v>13</v>
      </c>
    </row>
    <row r="116" spans="3:58" s="298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19</v>
      </c>
      <c r="AX116" s="27"/>
      <c r="BA116" s="298">
        <f t="shared" si="14"/>
        <v>13</v>
      </c>
      <c r="BC116" s="41" t="s">
        <v>136</v>
      </c>
      <c r="BD116" s="46"/>
      <c r="BF116" s="298">
        <f t="shared" si="13"/>
        <v>13</v>
      </c>
    </row>
    <row r="117" spans="3:58" s="298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19</v>
      </c>
      <c r="AX117" s="27"/>
      <c r="BA117" s="298">
        <f t="shared" si="14"/>
        <v>13</v>
      </c>
      <c r="BC117" s="41" t="s">
        <v>136</v>
      </c>
      <c r="BD117" s="46"/>
      <c r="BF117" s="298">
        <f t="shared" si="13"/>
        <v>13</v>
      </c>
    </row>
    <row r="118" spans="3:58" s="298" customFormat="1" ht="18" hidden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19</v>
      </c>
      <c r="AX118" s="27"/>
      <c r="BA118" s="298">
        <f t="shared" si="14"/>
        <v>13</v>
      </c>
      <c r="BC118" s="41" t="s">
        <v>136</v>
      </c>
      <c r="BD118" s="46"/>
      <c r="BF118" s="298">
        <f t="shared" si="13"/>
        <v>13</v>
      </c>
    </row>
    <row r="119" spans="3:58" s="298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19</v>
      </c>
      <c r="AX119" s="27"/>
      <c r="BA119" s="298">
        <f t="shared" si="14"/>
        <v>13</v>
      </c>
      <c r="BC119" s="41" t="s">
        <v>136</v>
      </c>
      <c r="BD119" s="46"/>
      <c r="BF119" s="298">
        <f t="shared" si="13"/>
        <v>13</v>
      </c>
    </row>
    <row r="120" spans="3:58" s="298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19</v>
      </c>
      <c r="AX120" s="27"/>
      <c r="BA120" s="298">
        <f t="shared" si="14"/>
        <v>13</v>
      </c>
      <c r="BC120" s="41" t="s">
        <v>136</v>
      </c>
      <c r="BD120" s="46"/>
      <c r="BF120" s="298">
        <f t="shared" si="13"/>
        <v>13</v>
      </c>
    </row>
    <row r="121" spans="3:58" s="298" customFormat="1" ht="18" hidden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19</v>
      </c>
      <c r="AX121" s="27"/>
      <c r="BA121" s="298">
        <f t="shared" si="14"/>
        <v>13</v>
      </c>
      <c r="BC121" s="41" t="s">
        <v>136</v>
      </c>
      <c r="BD121" s="46"/>
      <c r="BF121" s="298">
        <f t="shared" si="13"/>
        <v>13</v>
      </c>
    </row>
    <row r="122" spans="3:58" s="298" customFormat="1" ht="18" hidden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19</v>
      </c>
      <c r="AX122" s="27"/>
      <c r="BA122" s="298">
        <f t="shared" si="14"/>
        <v>13</v>
      </c>
      <c r="BC122" s="41" t="s">
        <v>136</v>
      </c>
      <c r="BD122" s="46"/>
      <c r="BF122" s="298">
        <f t="shared" si="13"/>
        <v>13</v>
      </c>
    </row>
    <row r="123" spans="3:58" s="298" customFormat="1" ht="18" hidden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19</v>
      </c>
      <c r="AX123" s="27"/>
      <c r="BA123" s="298">
        <f t="shared" ref="BA123:BA186" si="20">BA122</f>
        <v>13</v>
      </c>
      <c r="BC123" s="41" t="s">
        <v>136</v>
      </c>
      <c r="BD123" s="46"/>
      <c r="BF123" s="298">
        <f t="shared" si="13"/>
        <v>13</v>
      </c>
    </row>
    <row r="124" spans="3:58" s="298" customFormat="1" ht="18" hidden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19</v>
      </c>
      <c r="AX124" s="27"/>
      <c r="BA124" s="298">
        <f t="shared" si="20"/>
        <v>13</v>
      </c>
      <c r="BC124" s="41" t="s">
        <v>136</v>
      </c>
      <c r="BD124" s="46"/>
      <c r="BF124" s="298">
        <f t="shared" si="13"/>
        <v>13</v>
      </c>
    </row>
    <row r="125" spans="3:58" s="298" customFormat="1" ht="18" hidden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19</v>
      </c>
      <c r="AX125" s="27"/>
      <c r="BA125" s="298">
        <f t="shared" si="20"/>
        <v>13</v>
      </c>
      <c r="BC125" s="41" t="s">
        <v>136</v>
      </c>
      <c r="BD125" s="46"/>
      <c r="BF125" s="298">
        <f t="shared" si="13"/>
        <v>13</v>
      </c>
    </row>
    <row r="126" spans="3:58" s="298" customFormat="1" ht="18" hidden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19</v>
      </c>
      <c r="AX126" s="27"/>
      <c r="BA126" s="298">
        <f t="shared" si="20"/>
        <v>13</v>
      </c>
      <c r="BC126" s="41" t="s">
        <v>136</v>
      </c>
      <c r="BD126" s="46"/>
      <c r="BF126" s="298">
        <f t="shared" si="13"/>
        <v>13</v>
      </c>
    </row>
    <row r="127" spans="3:58" s="298" customFormat="1" ht="18" hidden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19</v>
      </c>
      <c r="AX127" s="27"/>
      <c r="BA127" s="298">
        <f t="shared" si="20"/>
        <v>13</v>
      </c>
      <c r="BC127" s="41" t="s">
        <v>136</v>
      </c>
      <c r="BD127" s="46"/>
      <c r="BF127" s="298">
        <f t="shared" si="13"/>
        <v>13</v>
      </c>
    </row>
    <row r="128" spans="3:58" s="298" customFormat="1" ht="18" hidden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19</v>
      </c>
      <c r="AX128" s="27"/>
      <c r="BA128" s="298">
        <f t="shared" si="20"/>
        <v>13</v>
      </c>
      <c r="BC128" s="41" t="s">
        <v>136</v>
      </c>
      <c r="BD128" s="46"/>
      <c r="BF128" s="298">
        <f t="shared" si="13"/>
        <v>13</v>
      </c>
    </row>
    <row r="129" spans="3:58" s="298" customFormat="1" ht="18" hidden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19</v>
      </c>
      <c r="AX129" s="27"/>
      <c r="BA129" s="298">
        <f t="shared" si="20"/>
        <v>13</v>
      </c>
      <c r="BC129" s="41" t="s">
        <v>136</v>
      </c>
      <c r="BD129" s="46"/>
      <c r="BF129" s="298">
        <f t="shared" si="13"/>
        <v>13</v>
      </c>
    </row>
    <row r="130" spans="3:58" s="298" customFormat="1" ht="18" hidden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19</v>
      </c>
      <c r="AX130" s="27"/>
      <c r="BA130" s="298">
        <f t="shared" si="20"/>
        <v>13</v>
      </c>
      <c r="BC130" s="41" t="s">
        <v>136</v>
      </c>
      <c r="BD130" s="46"/>
      <c r="BF130" s="298">
        <f t="shared" si="13"/>
        <v>13</v>
      </c>
    </row>
    <row r="131" spans="3:58" s="298" customFormat="1" ht="18" hidden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19</v>
      </c>
      <c r="AX131" s="27"/>
      <c r="BA131" s="298">
        <f t="shared" si="20"/>
        <v>13</v>
      </c>
      <c r="BC131" s="41" t="s">
        <v>136</v>
      </c>
      <c r="BD131" s="46"/>
      <c r="BF131" s="298">
        <f t="shared" si="13"/>
        <v>13</v>
      </c>
    </row>
    <row r="132" spans="3:58" s="298" customFormat="1" ht="18" hidden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19</v>
      </c>
      <c r="AX132" s="27"/>
      <c r="BA132" s="298">
        <f t="shared" si="20"/>
        <v>13</v>
      </c>
      <c r="BC132" s="41" t="s">
        <v>136</v>
      </c>
      <c r="BD132" s="46"/>
      <c r="BF132" s="298">
        <f t="shared" ref="BF132:BF188" si="21">BA132</f>
        <v>13</v>
      </c>
    </row>
    <row r="133" spans="3:58" s="298" customFormat="1" ht="18" hidden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19</v>
      </c>
      <c r="AX133" s="27"/>
      <c r="BA133" s="298">
        <f t="shared" si="20"/>
        <v>13</v>
      </c>
      <c r="BC133" s="41" t="s">
        <v>136</v>
      </c>
      <c r="BD133" s="46"/>
      <c r="BF133" s="298">
        <f t="shared" si="21"/>
        <v>13</v>
      </c>
    </row>
    <row r="134" spans="3:58" s="298" customFormat="1" ht="18" hidden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19</v>
      </c>
      <c r="AX134" s="27"/>
      <c r="BA134" s="298">
        <f t="shared" si="20"/>
        <v>13</v>
      </c>
      <c r="BC134" s="41" t="s">
        <v>136</v>
      </c>
      <c r="BD134" s="46"/>
      <c r="BF134" s="298">
        <f t="shared" si="21"/>
        <v>13</v>
      </c>
    </row>
    <row r="135" spans="3:58" s="298" customFormat="1" ht="18" hidden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19</v>
      </c>
      <c r="AX135" s="27"/>
      <c r="BA135" s="298">
        <f t="shared" si="20"/>
        <v>13</v>
      </c>
      <c r="BC135" s="41" t="s">
        <v>136</v>
      </c>
      <c r="BD135" s="46"/>
      <c r="BF135" s="298">
        <f t="shared" si="21"/>
        <v>13</v>
      </c>
    </row>
    <row r="136" spans="3:58" s="298" customFormat="1" ht="18" hidden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19</v>
      </c>
      <c r="AX136" s="27"/>
      <c r="BA136" s="298">
        <f t="shared" si="20"/>
        <v>13</v>
      </c>
      <c r="BC136" s="41" t="s">
        <v>136</v>
      </c>
      <c r="BD136" s="46"/>
      <c r="BF136" s="298">
        <f t="shared" si="21"/>
        <v>13</v>
      </c>
    </row>
    <row r="137" spans="3:58" s="298" customFormat="1" ht="18" hidden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19</v>
      </c>
      <c r="AX137" s="27"/>
      <c r="BA137" s="298">
        <f t="shared" si="20"/>
        <v>13</v>
      </c>
      <c r="BC137" s="41" t="s">
        <v>136</v>
      </c>
      <c r="BD137" s="46"/>
      <c r="BF137" s="298">
        <f t="shared" si="21"/>
        <v>13</v>
      </c>
    </row>
    <row r="138" spans="3:58" s="298" customFormat="1" ht="18" hidden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19</v>
      </c>
      <c r="AX138" s="27"/>
      <c r="BA138" s="298">
        <f t="shared" si="20"/>
        <v>13</v>
      </c>
      <c r="BC138" s="41" t="s">
        <v>136</v>
      </c>
      <c r="BD138" s="46"/>
      <c r="BF138" s="298">
        <f t="shared" si="21"/>
        <v>13</v>
      </c>
    </row>
    <row r="139" spans="3:58" s="298" customFormat="1" ht="18" hidden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19</v>
      </c>
      <c r="AX139" s="27"/>
      <c r="BA139" s="298">
        <f t="shared" si="20"/>
        <v>13</v>
      </c>
      <c r="BC139" s="41" t="s">
        <v>136</v>
      </c>
      <c r="BD139" s="46"/>
      <c r="BF139" s="298">
        <f t="shared" si="21"/>
        <v>13</v>
      </c>
    </row>
    <row r="140" spans="3:58" s="298" customFormat="1" ht="18" hidden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19</v>
      </c>
      <c r="AX140" s="27"/>
      <c r="BA140" s="298">
        <f t="shared" si="20"/>
        <v>13</v>
      </c>
      <c r="BC140" s="41" t="s">
        <v>136</v>
      </c>
      <c r="BD140" s="46"/>
      <c r="BF140" s="298">
        <f t="shared" si="21"/>
        <v>13</v>
      </c>
    </row>
    <row r="141" spans="3:58" s="298" customFormat="1" ht="18" hidden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19</v>
      </c>
      <c r="AX141" s="27"/>
      <c r="BA141" s="298">
        <f t="shared" si="20"/>
        <v>13</v>
      </c>
      <c r="BC141" s="41" t="s">
        <v>136</v>
      </c>
      <c r="BD141" s="46"/>
      <c r="BF141" s="298">
        <f t="shared" si="21"/>
        <v>13</v>
      </c>
    </row>
    <row r="142" spans="3:58" s="298" customFormat="1" ht="18" hidden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19</v>
      </c>
      <c r="AX142" s="27"/>
      <c r="BA142" s="298">
        <f t="shared" si="20"/>
        <v>13</v>
      </c>
      <c r="BC142" s="41" t="s">
        <v>136</v>
      </c>
      <c r="BD142" s="46"/>
      <c r="BF142" s="298">
        <f t="shared" si="21"/>
        <v>13</v>
      </c>
    </row>
    <row r="143" spans="3:58" s="298" customFormat="1" ht="18" hidden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19</v>
      </c>
      <c r="AX143" s="27"/>
      <c r="BA143" s="298">
        <f t="shared" si="20"/>
        <v>13</v>
      </c>
      <c r="BC143" s="41" t="s">
        <v>136</v>
      </c>
      <c r="BD143" s="46"/>
      <c r="BF143" s="298">
        <f t="shared" si="21"/>
        <v>13</v>
      </c>
    </row>
    <row r="144" spans="3:58" s="298" customFormat="1" ht="18" hidden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19</v>
      </c>
      <c r="AX144" s="27"/>
      <c r="BA144" s="298">
        <f t="shared" si="20"/>
        <v>13</v>
      </c>
      <c r="BC144" s="41" t="s">
        <v>136</v>
      </c>
      <c r="BD144" s="46"/>
      <c r="BF144" s="298">
        <f t="shared" si="21"/>
        <v>13</v>
      </c>
    </row>
    <row r="145" spans="3:58" s="298" customFormat="1" ht="18" hidden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19</v>
      </c>
      <c r="AX145" s="27"/>
      <c r="BA145" s="298">
        <f t="shared" si="20"/>
        <v>13</v>
      </c>
      <c r="BC145" s="41" t="s">
        <v>136</v>
      </c>
      <c r="BD145" s="46"/>
      <c r="BF145" s="298">
        <f t="shared" si="21"/>
        <v>13</v>
      </c>
    </row>
    <row r="146" spans="3:58" s="298" customFormat="1" ht="18" hidden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19</v>
      </c>
      <c r="AX146" s="27"/>
      <c r="BA146" s="298">
        <f t="shared" si="20"/>
        <v>13</v>
      </c>
      <c r="BC146" s="41" t="s">
        <v>136</v>
      </c>
      <c r="BD146" s="46"/>
      <c r="BF146" s="298">
        <f t="shared" si="21"/>
        <v>13</v>
      </c>
    </row>
    <row r="147" spans="3:58" s="298" customFormat="1" ht="18" hidden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19</v>
      </c>
      <c r="AX147" s="27"/>
      <c r="BA147" s="298">
        <f t="shared" si="20"/>
        <v>13</v>
      </c>
      <c r="BC147" s="41" t="s">
        <v>136</v>
      </c>
      <c r="BD147" s="46"/>
      <c r="BF147" s="298">
        <f t="shared" si="21"/>
        <v>13</v>
      </c>
    </row>
    <row r="148" spans="3:58" s="298" customFormat="1" ht="18" hidden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19</v>
      </c>
      <c r="AX148" s="27"/>
      <c r="BA148" s="298">
        <f t="shared" si="20"/>
        <v>13</v>
      </c>
      <c r="BC148" s="41" t="s">
        <v>136</v>
      </c>
      <c r="BD148" s="46"/>
      <c r="BF148" s="298">
        <f t="shared" si="21"/>
        <v>13</v>
      </c>
    </row>
    <row r="149" spans="3:58" s="298" customFormat="1" ht="18" hidden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19</v>
      </c>
      <c r="AX149" s="27"/>
      <c r="BA149" s="298">
        <f t="shared" si="20"/>
        <v>13</v>
      </c>
      <c r="BC149" s="41" t="s">
        <v>136</v>
      </c>
      <c r="BD149" s="46"/>
      <c r="BF149" s="298">
        <f t="shared" si="21"/>
        <v>13</v>
      </c>
    </row>
    <row r="150" spans="3:58" s="298" customFormat="1" ht="18" hidden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19</v>
      </c>
      <c r="AX150" s="27"/>
      <c r="BA150" s="298">
        <f t="shared" si="20"/>
        <v>13</v>
      </c>
      <c r="BC150" s="41" t="s">
        <v>136</v>
      </c>
      <c r="BD150" s="46"/>
      <c r="BF150" s="298">
        <f t="shared" si="21"/>
        <v>13</v>
      </c>
    </row>
    <row r="151" spans="3:58" s="298" customFormat="1" ht="18" hidden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19</v>
      </c>
      <c r="AX151" s="27"/>
      <c r="BA151" s="298">
        <f t="shared" si="20"/>
        <v>13</v>
      </c>
      <c r="BC151" s="41" t="s">
        <v>136</v>
      </c>
      <c r="BD151" s="46"/>
      <c r="BF151" s="298">
        <f t="shared" si="21"/>
        <v>13</v>
      </c>
    </row>
    <row r="152" spans="3:58" s="298" customFormat="1" ht="18" hidden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19</v>
      </c>
      <c r="AX152" s="27"/>
      <c r="BA152" s="298">
        <f t="shared" si="20"/>
        <v>13</v>
      </c>
      <c r="BC152" s="41" t="s">
        <v>136</v>
      </c>
      <c r="BD152" s="46"/>
      <c r="BF152" s="298">
        <f t="shared" si="21"/>
        <v>13</v>
      </c>
    </row>
    <row r="153" spans="3:58" s="298" customFormat="1" ht="18" hidden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19</v>
      </c>
      <c r="AX153" s="27"/>
      <c r="BA153" s="298">
        <f t="shared" si="20"/>
        <v>13</v>
      </c>
      <c r="BC153" s="41" t="s">
        <v>136</v>
      </c>
      <c r="BD153" s="46"/>
      <c r="BF153" s="298">
        <f t="shared" si="21"/>
        <v>13</v>
      </c>
    </row>
    <row r="154" spans="3:58" s="298" customFormat="1" ht="18" hidden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19</v>
      </c>
      <c r="AX154" s="27"/>
      <c r="BA154" s="298">
        <f t="shared" si="20"/>
        <v>13</v>
      </c>
      <c r="BC154" s="41" t="s">
        <v>136</v>
      </c>
      <c r="BD154" s="46"/>
      <c r="BF154" s="298">
        <f t="shared" si="21"/>
        <v>13</v>
      </c>
    </row>
    <row r="155" spans="3:58" s="298" customFormat="1" ht="18" hidden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19</v>
      </c>
      <c r="AX155" s="27"/>
      <c r="BA155" s="298">
        <f t="shared" si="20"/>
        <v>13</v>
      </c>
      <c r="BC155" s="41" t="s">
        <v>136</v>
      </c>
      <c r="BD155" s="46"/>
      <c r="BF155" s="298">
        <f t="shared" si="21"/>
        <v>13</v>
      </c>
    </row>
    <row r="156" spans="3:58" s="298" customFormat="1" ht="18" hidden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19</v>
      </c>
      <c r="AX156" s="27"/>
      <c r="BA156" s="298">
        <f t="shared" si="20"/>
        <v>13</v>
      </c>
      <c r="BC156" s="41" t="s">
        <v>136</v>
      </c>
      <c r="BD156" s="46"/>
      <c r="BF156" s="298">
        <f t="shared" si="21"/>
        <v>13</v>
      </c>
    </row>
    <row r="157" spans="3:58" s="298" customFormat="1" ht="18" hidden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19</v>
      </c>
      <c r="AX157" s="27"/>
      <c r="BA157" s="298">
        <f t="shared" si="20"/>
        <v>13</v>
      </c>
      <c r="BC157" s="41" t="s">
        <v>136</v>
      </c>
      <c r="BD157" s="46"/>
      <c r="BF157" s="298">
        <f t="shared" si="21"/>
        <v>13</v>
      </c>
    </row>
    <row r="158" spans="3:58" s="298" customFormat="1" ht="18" hidden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19</v>
      </c>
      <c r="AX158" s="27"/>
      <c r="BA158" s="298">
        <f t="shared" si="20"/>
        <v>13</v>
      </c>
      <c r="BC158" s="41" t="s">
        <v>136</v>
      </c>
      <c r="BD158" s="46"/>
      <c r="BF158" s="298">
        <f t="shared" si="21"/>
        <v>13</v>
      </c>
    </row>
    <row r="159" spans="3:58" s="298" customFormat="1" ht="18" hidden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19</v>
      </c>
      <c r="AX159" s="27"/>
      <c r="BA159" s="298">
        <f t="shared" si="20"/>
        <v>13</v>
      </c>
      <c r="BC159" s="41" t="s">
        <v>136</v>
      </c>
      <c r="BD159" s="46"/>
      <c r="BF159" s="298">
        <f t="shared" si="21"/>
        <v>13</v>
      </c>
    </row>
    <row r="160" spans="3:58" s="298" customFormat="1" ht="18" hidden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19</v>
      </c>
      <c r="AX160" s="27"/>
      <c r="BA160" s="298">
        <f t="shared" si="20"/>
        <v>13</v>
      </c>
      <c r="BC160" s="41" t="s">
        <v>136</v>
      </c>
      <c r="BD160" s="46"/>
      <c r="BF160" s="298">
        <f t="shared" si="21"/>
        <v>13</v>
      </c>
    </row>
    <row r="161" spans="3:58" s="298" customFormat="1" ht="18" hidden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19</v>
      </c>
      <c r="AX161" s="27"/>
      <c r="BA161" s="298">
        <f t="shared" si="20"/>
        <v>13</v>
      </c>
      <c r="BC161" s="41" t="s">
        <v>136</v>
      </c>
      <c r="BD161" s="46"/>
      <c r="BF161" s="298">
        <f t="shared" si="21"/>
        <v>13</v>
      </c>
    </row>
    <row r="162" spans="3:58" s="298" customFormat="1" ht="18" hidden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19</v>
      </c>
      <c r="AX162" s="27"/>
      <c r="BA162" s="298">
        <f t="shared" si="20"/>
        <v>13</v>
      </c>
      <c r="BC162" s="41" t="s">
        <v>136</v>
      </c>
      <c r="BD162" s="46"/>
      <c r="BF162" s="298">
        <f t="shared" si="21"/>
        <v>13</v>
      </c>
    </row>
    <row r="163" spans="3:58" s="298" customFormat="1" ht="18" hidden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19</v>
      </c>
      <c r="AX163" s="27"/>
      <c r="BA163" s="298">
        <f t="shared" si="20"/>
        <v>13</v>
      </c>
      <c r="BC163" s="41" t="s">
        <v>136</v>
      </c>
      <c r="BD163" s="46"/>
      <c r="BF163" s="298">
        <f t="shared" si="21"/>
        <v>13</v>
      </c>
    </row>
    <row r="164" spans="3:58" s="298" customFormat="1" ht="18" hidden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19</v>
      </c>
      <c r="AX164" s="27"/>
      <c r="BA164" s="298">
        <f t="shared" si="20"/>
        <v>13</v>
      </c>
      <c r="BC164" s="41" t="s">
        <v>136</v>
      </c>
      <c r="BD164" s="46"/>
      <c r="BF164" s="298">
        <f t="shared" si="21"/>
        <v>13</v>
      </c>
    </row>
    <row r="165" spans="3:58" s="298" customFormat="1" ht="18" hidden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19</v>
      </c>
      <c r="AX165" s="27"/>
      <c r="BA165" s="298">
        <f t="shared" si="20"/>
        <v>13</v>
      </c>
      <c r="BC165" s="41" t="s">
        <v>136</v>
      </c>
      <c r="BD165" s="46"/>
      <c r="BF165" s="298">
        <f t="shared" si="21"/>
        <v>13</v>
      </c>
    </row>
    <row r="166" spans="3:58" s="298" customFormat="1" ht="18" hidden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19</v>
      </c>
      <c r="AX166" s="27"/>
      <c r="BA166" s="298">
        <f t="shared" si="20"/>
        <v>13</v>
      </c>
      <c r="BC166" s="41" t="s">
        <v>136</v>
      </c>
      <c r="BD166" s="46"/>
      <c r="BF166" s="298">
        <f t="shared" si="21"/>
        <v>13</v>
      </c>
    </row>
    <row r="167" spans="3:58" s="298" customFormat="1" ht="18" hidden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19</v>
      </c>
      <c r="AX167" s="27"/>
      <c r="BA167" s="298">
        <f t="shared" si="20"/>
        <v>13</v>
      </c>
      <c r="BC167" s="41" t="s">
        <v>136</v>
      </c>
      <c r="BD167" s="46"/>
      <c r="BF167" s="298">
        <f t="shared" si="21"/>
        <v>13</v>
      </c>
    </row>
    <row r="168" spans="3:58" s="298" customFormat="1" ht="18" hidden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19</v>
      </c>
      <c r="AX168" s="27"/>
      <c r="BA168" s="298">
        <f t="shared" si="20"/>
        <v>13</v>
      </c>
      <c r="BC168" s="41" t="s">
        <v>136</v>
      </c>
      <c r="BD168" s="46"/>
      <c r="BF168" s="298">
        <f t="shared" si="21"/>
        <v>13</v>
      </c>
    </row>
    <row r="169" spans="3:58" s="298" customFormat="1" ht="18" hidden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19</v>
      </c>
      <c r="AX169" s="27"/>
      <c r="BA169" s="298">
        <f t="shared" si="20"/>
        <v>13</v>
      </c>
      <c r="BC169" s="41" t="s">
        <v>136</v>
      </c>
      <c r="BD169" s="46"/>
      <c r="BF169" s="298">
        <f t="shared" si="21"/>
        <v>13</v>
      </c>
    </row>
    <row r="170" spans="3:58" s="298" customFormat="1" ht="18" hidden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19</v>
      </c>
      <c r="AX170" s="27"/>
      <c r="BA170" s="298">
        <f t="shared" si="20"/>
        <v>13</v>
      </c>
      <c r="BC170" s="41" t="s">
        <v>136</v>
      </c>
      <c r="BD170" s="46"/>
      <c r="BF170" s="298">
        <f t="shared" si="21"/>
        <v>13</v>
      </c>
    </row>
    <row r="171" spans="3:58" s="298" customFormat="1" ht="18" hidden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19</v>
      </c>
      <c r="AX171" s="27"/>
      <c r="BA171" s="298">
        <f t="shared" si="20"/>
        <v>13</v>
      </c>
      <c r="BC171" s="41" t="s">
        <v>136</v>
      </c>
      <c r="BD171" s="46"/>
      <c r="BF171" s="298">
        <f t="shared" si="21"/>
        <v>13</v>
      </c>
    </row>
    <row r="172" spans="3:58" s="298" customFormat="1" ht="18" hidden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19</v>
      </c>
      <c r="AX172" s="27"/>
      <c r="BA172" s="298">
        <f t="shared" si="20"/>
        <v>13</v>
      </c>
      <c r="BC172" s="41" t="s">
        <v>136</v>
      </c>
      <c r="BD172" s="46"/>
      <c r="BF172" s="298">
        <f t="shared" si="21"/>
        <v>13</v>
      </c>
    </row>
    <row r="173" spans="3:58" s="298" customFormat="1" ht="18" hidden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19</v>
      </c>
      <c r="AX173" s="27"/>
      <c r="BA173" s="298">
        <f t="shared" si="20"/>
        <v>13</v>
      </c>
      <c r="BC173" s="41" t="s">
        <v>136</v>
      </c>
      <c r="BD173" s="46"/>
      <c r="BF173" s="298">
        <f t="shared" si="21"/>
        <v>13</v>
      </c>
    </row>
    <row r="174" spans="3:58" s="298" customFormat="1" ht="18" hidden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19</v>
      </c>
      <c r="AX174" s="27"/>
      <c r="BA174" s="298">
        <f t="shared" si="20"/>
        <v>13</v>
      </c>
      <c r="BC174" s="41" t="s">
        <v>136</v>
      </c>
      <c r="BD174" s="46"/>
      <c r="BF174" s="298">
        <f t="shared" si="21"/>
        <v>13</v>
      </c>
    </row>
    <row r="175" spans="3:58" s="298" customFormat="1" ht="18" hidden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19</v>
      </c>
      <c r="AX175" s="27"/>
      <c r="BA175" s="298">
        <f t="shared" si="20"/>
        <v>13</v>
      </c>
      <c r="BC175" s="41" t="s">
        <v>136</v>
      </c>
      <c r="BD175" s="46"/>
      <c r="BF175" s="298">
        <f t="shared" si="21"/>
        <v>13</v>
      </c>
    </row>
    <row r="176" spans="3:58" s="298" customFormat="1" ht="18" hidden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19</v>
      </c>
      <c r="AX176" s="27"/>
      <c r="BA176" s="298">
        <f t="shared" si="20"/>
        <v>13</v>
      </c>
      <c r="BC176" s="41" t="s">
        <v>136</v>
      </c>
      <c r="BD176" s="46"/>
      <c r="BF176" s="298">
        <f t="shared" si="21"/>
        <v>13</v>
      </c>
    </row>
    <row r="177" spans="3:58" s="298" customFormat="1" ht="18" hidden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19</v>
      </c>
      <c r="AX177" s="27"/>
      <c r="BA177" s="298">
        <f t="shared" si="20"/>
        <v>13</v>
      </c>
      <c r="BC177" s="41" t="s">
        <v>136</v>
      </c>
      <c r="BD177" s="46"/>
      <c r="BF177" s="298">
        <f t="shared" si="21"/>
        <v>13</v>
      </c>
    </row>
    <row r="178" spans="3:58" s="298" customFormat="1" ht="18" hidden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19</v>
      </c>
      <c r="AX178" s="27"/>
      <c r="BA178" s="298">
        <f t="shared" si="20"/>
        <v>13</v>
      </c>
      <c r="BC178" s="41" t="s">
        <v>136</v>
      </c>
      <c r="BD178" s="46"/>
      <c r="BF178" s="298">
        <f t="shared" si="21"/>
        <v>13</v>
      </c>
    </row>
    <row r="179" spans="3:58" s="298" customFormat="1" ht="18" hidden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19</v>
      </c>
      <c r="AX179" s="27"/>
      <c r="BA179" s="298">
        <f t="shared" si="20"/>
        <v>13</v>
      </c>
      <c r="BC179" s="41" t="s">
        <v>136</v>
      </c>
      <c r="BD179" s="46"/>
      <c r="BF179" s="298">
        <f t="shared" si="21"/>
        <v>13</v>
      </c>
    </row>
    <row r="180" spans="3:58" s="298" customFormat="1" ht="18" hidden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19</v>
      </c>
      <c r="AX180" s="27"/>
      <c r="BA180" s="298">
        <f t="shared" si="20"/>
        <v>13</v>
      </c>
      <c r="BC180" s="41" t="s">
        <v>136</v>
      </c>
      <c r="BD180" s="46"/>
      <c r="BF180" s="298">
        <f t="shared" si="21"/>
        <v>13</v>
      </c>
    </row>
    <row r="181" spans="3:58" s="298" customFormat="1" ht="18" hidden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19</v>
      </c>
      <c r="AX181" s="27"/>
      <c r="BA181" s="298">
        <f t="shared" si="20"/>
        <v>13</v>
      </c>
      <c r="BC181" s="41" t="s">
        <v>136</v>
      </c>
      <c r="BD181" s="46"/>
      <c r="BF181" s="298">
        <f t="shared" si="21"/>
        <v>13</v>
      </c>
    </row>
    <row r="182" spans="3:58" s="298" customFormat="1" ht="18" hidden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19</v>
      </c>
      <c r="AX182" s="27"/>
      <c r="BA182" s="298">
        <f t="shared" si="20"/>
        <v>13</v>
      </c>
      <c r="BC182" s="41" t="s">
        <v>136</v>
      </c>
      <c r="BD182" s="46"/>
      <c r="BF182" s="298">
        <f t="shared" si="21"/>
        <v>13</v>
      </c>
    </row>
    <row r="183" spans="3:58" s="298" customFormat="1" ht="18" hidden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19</v>
      </c>
      <c r="AX183" s="27"/>
      <c r="BA183" s="298">
        <f t="shared" si="20"/>
        <v>13</v>
      </c>
      <c r="BC183" s="41" t="s">
        <v>136</v>
      </c>
      <c r="BD183" s="46"/>
      <c r="BF183" s="298">
        <f t="shared" si="21"/>
        <v>13</v>
      </c>
    </row>
    <row r="184" spans="3:58" s="298" customFormat="1" ht="18" hidden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19</v>
      </c>
      <c r="AX184" s="27"/>
      <c r="BA184" s="298">
        <f t="shared" si="20"/>
        <v>13</v>
      </c>
      <c r="BC184" s="41" t="s">
        <v>136</v>
      </c>
      <c r="BD184" s="46"/>
      <c r="BF184" s="298">
        <f t="shared" si="21"/>
        <v>13</v>
      </c>
    </row>
    <row r="185" spans="3:58" s="298" customFormat="1" ht="18" hidden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19</v>
      </c>
      <c r="AX185" s="27"/>
      <c r="BA185" s="298">
        <f t="shared" si="20"/>
        <v>13</v>
      </c>
      <c r="BC185" s="41" t="s">
        <v>136</v>
      </c>
      <c r="BD185" s="46"/>
      <c r="BF185" s="298">
        <f t="shared" si="21"/>
        <v>13</v>
      </c>
    </row>
    <row r="186" spans="3:58" s="298" customFormat="1" ht="18" hidden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19</v>
      </c>
      <c r="AX186" s="27"/>
      <c r="BA186" s="298">
        <f t="shared" si="20"/>
        <v>13</v>
      </c>
      <c r="BC186" s="41" t="s">
        <v>136</v>
      </c>
      <c r="BD186" s="46"/>
      <c r="BF186" s="298">
        <f t="shared" si="21"/>
        <v>13</v>
      </c>
    </row>
    <row r="187" spans="3:58" s="298" customFormat="1" ht="18" hidden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19</v>
      </c>
      <c r="AX187" s="27"/>
      <c r="BA187" s="298">
        <f>BA186</f>
        <v>13</v>
      </c>
      <c r="BC187" s="41" t="s">
        <v>136</v>
      </c>
      <c r="BD187" s="46"/>
      <c r="BF187" s="298">
        <f t="shared" si="21"/>
        <v>13</v>
      </c>
    </row>
    <row r="188" spans="3:58" s="298" customFormat="1" ht="18" hidden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19</v>
      </c>
      <c r="AX188" s="27"/>
      <c r="BA188" s="298">
        <f>BA187</f>
        <v>13</v>
      </c>
      <c r="BC188" s="41" t="s">
        <v>136</v>
      </c>
      <c r="BD188" s="46"/>
      <c r="BF188" s="298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2523" priority="1092">
      <formula>$AP$5="س"</formula>
    </cfRule>
    <cfRule type="expression" dxfId="2522" priority="1093">
      <formula>$AP$5="ج"</formula>
    </cfRule>
    <cfRule type="expression" dxfId="2521" priority="1094">
      <formula>$AP$4="س"</formula>
    </cfRule>
    <cfRule type="expression" dxfId="2520" priority="1095">
      <formula>$AP$5="ج"</formula>
    </cfRule>
    <cfRule type="expression" dxfId="2519" priority="1096">
      <formula>$AP$4="ع"</formula>
    </cfRule>
    <cfRule type="expression" dxfId="2518" priority="1097">
      <formula>$AP$4="ع"</formula>
    </cfRule>
  </conditionalFormatting>
  <conditionalFormatting sqref="AO7:AO46">
    <cfRule type="expression" dxfId="2517" priority="1089">
      <formula>$AO$5="س"</formula>
    </cfRule>
    <cfRule type="expression" dxfId="2516" priority="1090">
      <formula>$AO$5="ج"</formula>
    </cfRule>
    <cfRule type="expression" dxfId="2515" priority="1091">
      <formula>$AO$4="ع"</formula>
    </cfRule>
  </conditionalFormatting>
  <conditionalFormatting sqref="AN7:AN46">
    <cfRule type="expression" dxfId="2514" priority="1086">
      <formula>$AN$5="س"</formula>
    </cfRule>
    <cfRule type="expression" dxfId="2513" priority="1087">
      <formula>$AN$5="ج"</formula>
    </cfRule>
    <cfRule type="expression" dxfId="2512" priority="1088">
      <formula>$AN$4="ع"</formula>
    </cfRule>
  </conditionalFormatting>
  <conditionalFormatting sqref="AM7:AM46">
    <cfRule type="expression" dxfId="2511" priority="1083">
      <formula>$AM$5="س"</formula>
    </cfRule>
    <cfRule type="expression" dxfId="2510" priority="1084">
      <formula>$AM$5="ج"</formula>
    </cfRule>
    <cfRule type="expression" dxfId="2509" priority="1085">
      <formula>$AM$4="ع"</formula>
    </cfRule>
  </conditionalFormatting>
  <conditionalFormatting sqref="AL7:AL46">
    <cfRule type="expression" dxfId="2508" priority="1080">
      <formula>$AL$5="س"</formula>
    </cfRule>
    <cfRule type="expression" dxfId="2507" priority="1081">
      <formula>$AL$5="ج"</formula>
    </cfRule>
    <cfRule type="expression" dxfId="2506" priority="1082">
      <formula>$AL$4="ع"</formula>
    </cfRule>
  </conditionalFormatting>
  <conditionalFormatting sqref="AK7:AK46">
    <cfRule type="expression" dxfId="2505" priority="1077">
      <formula>$AK$5="س"</formula>
    </cfRule>
    <cfRule type="expression" dxfId="2504" priority="1078">
      <formula>$AK$5="ج"</formula>
    </cfRule>
    <cfRule type="expression" dxfId="2503" priority="1079">
      <formula>$AK$4="ع"</formula>
    </cfRule>
  </conditionalFormatting>
  <conditionalFormatting sqref="AJ7:AJ46">
    <cfRule type="expression" dxfId="2502" priority="1074">
      <formula>$AJ$5="س"</formula>
    </cfRule>
    <cfRule type="expression" dxfId="2501" priority="1075">
      <formula>$AJ$5="ج"</formula>
    </cfRule>
    <cfRule type="expression" dxfId="2500" priority="1076">
      <formula>$AJ$4="ع"</formula>
    </cfRule>
  </conditionalFormatting>
  <conditionalFormatting sqref="AI7:AI46">
    <cfRule type="expression" dxfId="2499" priority="1070">
      <formula>$AI$5="ج"</formula>
    </cfRule>
    <cfRule type="expression" dxfId="2498" priority="1071">
      <formula>$AI$5="س"</formula>
    </cfRule>
    <cfRule type="expression" dxfId="2497" priority="1072">
      <formula>$AI$5="ع"</formula>
    </cfRule>
    <cfRule type="expression" dxfId="2496" priority="1073">
      <formula>$AI$4="ع"</formula>
    </cfRule>
  </conditionalFormatting>
  <conditionalFormatting sqref="AH7:AH46">
    <cfRule type="expression" dxfId="2495" priority="1067">
      <formula>$AH$5="س"</formula>
    </cfRule>
    <cfRule type="expression" dxfId="2494" priority="1068">
      <formula>$AH$5="ج"</formula>
    </cfRule>
    <cfRule type="expression" dxfId="2493" priority="1069">
      <formula>$AH$4="ع"</formula>
    </cfRule>
  </conditionalFormatting>
  <conditionalFormatting sqref="AG7:AG46">
    <cfRule type="expression" dxfId="2492" priority="1064">
      <formula>$AG$5="س"</formula>
    </cfRule>
    <cfRule type="expression" dxfId="2491" priority="1065">
      <formula>$AG$5="ج"</formula>
    </cfRule>
    <cfRule type="expression" dxfId="2490" priority="1066">
      <formula>$AG$4="ع"</formula>
    </cfRule>
  </conditionalFormatting>
  <conditionalFormatting sqref="AF7:AF46">
    <cfRule type="expression" dxfId="2489" priority="1061">
      <formula>$AF$5="س"</formula>
    </cfRule>
    <cfRule type="expression" dxfId="2488" priority="1062">
      <formula>$AF$5="ج"</formula>
    </cfRule>
    <cfRule type="expression" dxfId="2487" priority="1063">
      <formula>$AF$4="ع"</formula>
    </cfRule>
  </conditionalFormatting>
  <conditionalFormatting sqref="AE7:AE46">
    <cfRule type="expression" dxfId="2486" priority="1058">
      <formula>$AE$5="س"</formula>
    </cfRule>
    <cfRule type="expression" dxfId="2485" priority="1059">
      <formula>$AE$5="ج"</formula>
    </cfRule>
    <cfRule type="expression" dxfId="2484" priority="1060">
      <formula>$AE$4="ع"</formula>
    </cfRule>
  </conditionalFormatting>
  <conditionalFormatting sqref="AD7:AD46">
    <cfRule type="expression" dxfId="2483" priority="1055">
      <formula>$AD$5="س"</formula>
    </cfRule>
    <cfRule type="expression" dxfId="2482" priority="1056">
      <formula>$AD$5="ج"</formula>
    </cfRule>
    <cfRule type="expression" dxfId="2481" priority="1057">
      <formula>$AD$4="ع"</formula>
    </cfRule>
  </conditionalFormatting>
  <conditionalFormatting sqref="AC7:AC46">
    <cfRule type="expression" dxfId="2480" priority="1052">
      <formula>$AC$5="س"</formula>
    </cfRule>
    <cfRule type="expression" dxfId="2479" priority="1053">
      <formula>$AC$5="ج"</formula>
    </cfRule>
    <cfRule type="expression" dxfId="2478" priority="1054">
      <formula>$AC$4="ع"</formula>
    </cfRule>
  </conditionalFormatting>
  <conditionalFormatting sqref="AB7:AB46">
    <cfRule type="expression" dxfId="2477" priority="1049">
      <formula>$AB$5="س"</formula>
    </cfRule>
    <cfRule type="expression" dxfId="2476" priority="1050">
      <formula>$AB$5="ج"</formula>
    </cfRule>
    <cfRule type="expression" dxfId="2475" priority="1051">
      <formula>$AB$4="ع"</formula>
    </cfRule>
  </conditionalFormatting>
  <conditionalFormatting sqref="AA7:AA46">
    <cfRule type="expression" dxfId="2474" priority="1046">
      <formula>$AA$5="س"</formula>
    </cfRule>
    <cfRule type="expression" dxfId="2473" priority="1047">
      <formula>$AA$5="ج"</formula>
    </cfRule>
    <cfRule type="expression" dxfId="2472" priority="1048">
      <formula>$AA$4="ع"</formula>
    </cfRule>
  </conditionalFormatting>
  <conditionalFormatting sqref="Z7:Z46">
    <cfRule type="expression" dxfId="2471" priority="1043">
      <formula>$Z$5="س"</formula>
    </cfRule>
    <cfRule type="expression" dxfId="2470" priority="1044">
      <formula>$Z$5="ج"</formula>
    </cfRule>
    <cfRule type="expression" dxfId="2469" priority="1045">
      <formula>$Z$4="ع"</formula>
    </cfRule>
  </conditionalFormatting>
  <conditionalFormatting sqref="Y7:Y46">
    <cfRule type="expression" dxfId="2468" priority="1040">
      <formula>$Y$5="س"</formula>
    </cfRule>
    <cfRule type="expression" dxfId="2467" priority="1041">
      <formula>$Y$5="ج"</formula>
    </cfRule>
    <cfRule type="expression" dxfId="2466" priority="1042">
      <formula>$Y$4="ع"</formula>
    </cfRule>
  </conditionalFormatting>
  <conditionalFormatting sqref="X7:X46">
    <cfRule type="expression" dxfId="2465" priority="1037">
      <formula>$X$5="س"</formula>
    </cfRule>
    <cfRule type="expression" dxfId="2464" priority="1038">
      <formula>$X$5="ج"</formula>
    </cfRule>
    <cfRule type="expression" dxfId="2463" priority="1039">
      <formula>$X$4="ع"</formula>
    </cfRule>
  </conditionalFormatting>
  <conditionalFormatting sqref="W7:W46">
    <cfRule type="expression" dxfId="2462" priority="1034">
      <formula>$W$5="س"</formula>
    </cfRule>
    <cfRule type="expression" dxfId="2461" priority="1035">
      <formula>$W$5="ج"</formula>
    </cfRule>
    <cfRule type="expression" dxfId="2460" priority="1036">
      <formula>$W$4="ع"</formula>
    </cfRule>
  </conditionalFormatting>
  <conditionalFormatting sqref="V7:V46">
    <cfRule type="expression" dxfId="2459" priority="1031">
      <formula>$V$5="س"</formula>
    </cfRule>
    <cfRule type="expression" dxfId="2458" priority="1032">
      <formula>$V$5="ج"</formula>
    </cfRule>
    <cfRule type="expression" dxfId="2457" priority="1033">
      <formula>$V$4="ع"</formula>
    </cfRule>
  </conditionalFormatting>
  <conditionalFormatting sqref="U7:U46">
    <cfRule type="expression" dxfId="2456" priority="1028">
      <formula>$U$5="س"</formula>
    </cfRule>
    <cfRule type="expression" dxfId="2455" priority="1029">
      <formula>$U$5="ج"</formula>
    </cfRule>
    <cfRule type="expression" dxfId="2454" priority="1030">
      <formula>$U$4="ع"</formula>
    </cfRule>
  </conditionalFormatting>
  <conditionalFormatting sqref="T7:T46">
    <cfRule type="expression" dxfId="2453" priority="1025">
      <formula>$T$5="س"</formula>
    </cfRule>
    <cfRule type="expression" dxfId="2452" priority="1026">
      <formula>$T$5="ج"</formula>
    </cfRule>
    <cfRule type="expression" dxfId="2451" priority="1027">
      <formula>$T$4="ع"</formula>
    </cfRule>
  </conditionalFormatting>
  <conditionalFormatting sqref="S7:S46">
    <cfRule type="expression" dxfId="2450" priority="1022">
      <formula>$S$5="س"</formula>
    </cfRule>
    <cfRule type="expression" dxfId="2449" priority="1023">
      <formula>$S$5="ج"</formula>
    </cfRule>
    <cfRule type="expression" dxfId="2448" priority="1024">
      <formula>$S$4="ع"</formula>
    </cfRule>
  </conditionalFormatting>
  <conditionalFormatting sqref="R7:R46">
    <cfRule type="expression" dxfId="2447" priority="1019">
      <formula>$R$5="س"</formula>
    </cfRule>
    <cfRule type="expression" dxfId="2446" priority="1020">
      <formula>$R$5="ج"</formula>
    </cfRule>
    <cfRule type="expression" dxfId="2445" priority="1021">
      <formula>$R$4="ع"</formula>
    </cfRule>
  </conditionalFormatting>
  <conditionalFormatting sqref="Q7:Q46">
    <cfRule type="expression" dxfId="2444" priority="1016">
      <formula>$Q$5="س"</formula>
    </cfRule>
    <cfRule type="expression" dxfId="2443" priority="1017">
      <formula>$Q$5="ج"</formula>
    </cfRule>
    <cfRule type="expression" dxfId="2442" priority="1018">
      <formula>$Q$4="ع"</formula>
    </cfRule>
  </conditionalFormatting>
  <conditionalFormatting sqref="P7:P46">
    <cfRule type="expression" dxfId="2441" priority="1013">
      <formula>$P$5="س"</formula>
    </cfRule>
    <cfRule type="expression" dxfId="2440" priority="1014">
      <formula>$P$5="ج"</formula>
    </cfRule>
    <cfRule type="expression" dxfId="2439" priority="1015">
      <formula>$P$4="ع"</formula>
    </cfRule>
  </conditionalFormatting>
  <conditionalFormatting sqref="O7:O46">
    <cfRule type="expression" dxfId="2438" priority="1010">
      <formula>$O$5="س"</formula>
    </cfRule>
    <cfRule type="expression" dxfId="2437" priority="1011">
      <formula>$O$5="ج"</formula>
    </cfRule>
    <cfRule type="expression" dxfId="2436" priority="1012">
      <formula>$O$4="ع"</formula>
    </cfRule>
  </conditionalFormatting>
  <conditionalFormatting sqref="N7:N46">
    <cfRule type="expression" dxfId="2435" priority="1007">
      <formula>$N$5="س"</formula>
    </cfRule>
    <cfRule type="expression" dxfId="2434" priority="1008">
      <formula>$N$5="ج"</formula>
    </cfRule>
    <cfRule type="expression" dxfId="2433" priority="1009">
      <formula>$N$4="ع"</formula>
    </cfRule>
  </conditionalFormatting>
  <conditionalFormatting sqref="M7:M46">
    <cfRule type="expression" dxfId="2432" priority="1004">
      <formula>$M$5="س"</formula>
    </cfRule>
    <cfRule type="expression" dxfId="2431" priority="1005">
      <formula>$M$5="ج"</formula>
    </cfRule>
    <cfRule type="expression" dxfId="2430" priority="1006">
      <formula>$M$4="ع"</formula>
    </cfRule>
  </conditionalFormatting>
  <conditionalFormatting sqref="L7:L46">
    <cfRule type="expression" dxfId="2429" priority="1001">
      <formula>$L$5="س"</formula>
    </cfRule>
    <cfRule type="expression" dxfId="2428" priority="1002">
      <formula>$L$5="ج"</formula>
    </cfRule>
    <cfRule type="expression" dxfId="2427" priority="1003">
      <formula>$L$4="ع"</formula>
    </cfRule>
  </conditionalFormatting>
  <conditionalFormatting sqref="A7:AS7 C8:C46 G8:I46 I57:I168">
    <cfRule type="expression" dxfId="2426" priority="1000">
      <formula>$AX$7=""</formula>
    </cfRule>
  </conditionalFormatting>
  <conditionalFormatting sqref="C7:AS7 C8:C46 J8:J168 G8:I46 I57:I168">
    <cfRule type="expression" dxfId="2425" priority="999">
      <formula>$AX$7=""</formula>
    </cfRule>
  </conditionalFormatting>
  <conditionalFormatting sqref="C17:AX17">
    <cfRule type="expression" dxfId="2424" priority="997">
      <formula>$BB$17="انقطع ( ت )"</formula>
    </cfRule>
    <cfRule type="expression" dxfId="2423" priority="998">
      <formula>$AX$17=""</formula>
    </cfRule>
  </conditionalFormatting>
  <conditionalFormatting sqref="C18:AX18">
    <cfRule type="expression" dxfId="2422" priority="994">
      <formula>$BB$18="انقطع ( ت )"</formula>
    </cfRule>
    <cfRule type="expression" dxfId="2421" priority="995">
      <formula>$BB$18="انقطع ( ت )"</formula>
    </cfRule>
    <cfRule type="expression" dxfId="2420" priority="996">
      <formula>$AX$18=""</formula>
    </cfRule>
  </conditionalFormatting>
  <conditionalFormatting sqref="A19:AX19">
    <cfRule type="expression" dxfId="2419" priority="993">
      <formula>$AX$19=""</formula>
    </cfRule>
  </conditionalFormatting>
  <conditionalFormatting sqref="A20:AX20">
    <cfRule type="expression" dxfId="2418" priority="992">
      <formula>$AX$20=""</formula>
    </cfRule>
  </conditionalFormatting>
  <conditionalFormatting sqref="C21:AX21">
    <cfRule type="expression" dxfId="2417" priority="991">
      <formula>$AX$21=""</formula>
    </cfRule>
  </conditionalFormatting>
  <conditionalFormatting sqref="C22:AX22">
    <cfRule type="expression" dxfId="2416" priority="989">
      <formula>$BB$22="انقطع ( ت )"</formula>
    </cfRule>
    <cfRule type="expression" dxfId="2415" priority="990">
      <formula>$AX$22=""</formula>
    </cfRule>
  </conditionalFormatting>
  <conditionalFormatting sqref="C23:AX23">
    <cfRule type="expression" dxfId="2414" priority="987">
      <formula>$BB$23="انقطع ( ت )"</formula>
    </cfRule>
    <cfRule type="expression" dxfId="2413" priority="988">
      <formula>$AX$23=""</formula>
    </cfRule>
  </conditionalFormatting>
  <conditionalFormatting sqref="C24:AX24">
    <cfRule type="expression" dxfId="2412" priority="985">
      <formula>$BB$24="انقطع ( ت )"</formula>
    </cfRule>
    <cfRule type="expression" dxfId="2411" priority="986">
      <formula>$AX$24=""</formula>
    </cfRule>
  </conditionalFormatting>
  <conditionalFormatting sqref="A25:AX25">
    <cfRule type="expression" dxfId="2410" priority="984">
      <formula>$AX$25=""</formula>
    </cfRule>
  </conditionalFormatting>
  <conditionalFormatting sqref="C26:AX26">
    <cfRule type="expression" dxfId="2409" priority="982">
      <formula>$BB$26="انقطع ( ت )"</formula>
    </cfRule>
    <cfRule type="expression" dxfId="2408" priority="983">
      <formula>$AX$26=""</formula>
    </cfRule>
  </conditionalFormatting>
  <conditionalFormatting sqref="C27:AX27">
    <cfRule type="expression" dxfId="2407" priority="980">
      <formula>$BB$27="انقطع ( ت )"</formula>
    </cfRule>
    <cfRule type="expression" dxfId="2406" priority="981">
      <formula>$AX$27=""</formula>
    </cfRule>
  </conditionalFormatting>
  <conditionalFormatting sqref="A28:AX28">
    <cfRule type="expression" dxfId="2405" priority="979">
      <formula>$AX$28=""</formula>
    </cfRule>
  </conditionalFormatting>
  <conditionalFormatting sqref="C29:AX29">
    <cfRule type="expression" dxfId="2404" priority="977">
      <formula>$BB$29="انقطع ( ت )"</formula>
    </cfRule>
    <cfRule type="expression" dxfId="2403" priority="978">
      <formula>$AX$29=""</formula>
    </cfRule>
  </conditionalFormatting>
  <conditionalFormatting sqref="C30:AX30">
    <cfRule type="expression" dxfId="2402" priority="976">
      <formula>$AX$30=""</formula>
    </cfRule>
  </conditionalFormatting>
  <conditionalFormatting sqref="A31:AX31">
    <cfRule type="expression" dxfId="2401" priority="975">
      <formula>$AX$31=""</formula>
    </cfRule>
  </conditionalFormatting>
  <conditionalFormatting sqref="C32:AX32">
    <cfRule type="expression" dxfId="2400" priority="973">
      <formula>$BB$32="انقطع ( ت )"</formula>
    </cfRule>
    <cfRule type="expression" dxfId="2399" priority="974">
      <formula>$AX$32=""</formula>
    </cfRule>
  </conditionalFormatting>
  <conditionalFormatting sqref="C33:AX33">
    <cfRule type="expression" dxfId="2398" priority="971">
      <formula>$BB$33="انقطع ( ت )"</formula>
    </cfRule>
    <cfRule type="expression" dxfId="2397" priority="972">
      <formula>$AX$33=""</formula>
    </cfRule>
  </conditionalFormatting>
  <conditionalFormatting sqref="C34:AX34">
    <cfRule type="expression" dxfId="2396" priority="969">
      <formula>$BB$34="انقطع ( ت )"</formula>
    </cfRule>
    <cfRule type="expression" dxfId="2395" priority="970">
      <formula>$AX$34=""</formula>
    </cfRule>
  </conditionalFormatting>
  <conditionalFormatting sqref="C35:AX35">
    <cfRule type="expression" dxfId="2394" priority="967">
      <formula>$BB$35="انقطع ( ت )"</formula>
    </cfRule>
    <cfRule type="expression" dxfId="2393" priority="968">
      <formula>$AX$35=""</formula>
    </cfRule>
  </conditionalFormatting>
  <conditionalFormatting sqref="C36:AX36">
    <cfRule type="expression" dxfId="2392" priority="966">
      <formula>$AX$36=""</formula>
    </cfRule>
  </conditionalFormatting>
  <conditionalFormatting sqref="C37:AX37">
    <cfRule type="expression" dxfId="2391" priority="964">
      <formula>$BB$37="انقطع ( ت )"</formula>
    </cfRule>
    <cfRule type="expression" dxfId="2390" priority="965">
      <formula>$AX$37=""</formula>
    </cfRule>
  </conditionalFormatting>
  <conditionalFormatting sqref="C38:AX38">
    <cfRule type="expression" dxfId="2389" priority="962">
      <formula>$BB$38="انقطع ( ت )"</formula>
    </cfRule>
    <cfRule type="expression" dxfId="2388" priority="963">
      <formula>$AX$38=""</formula>
    </cfRule>
  </conditionalFormatting>
  <conditionalFormatting sqref="C39:AX39">
    <cfRule type="expression" dxfId="2387" priority="960">
      <formula>$BB$39="انقطع ( ت )"</formula>
    </cfRule>
    <cfRule type="expression" dxfId="2386" priority="961">
      <formula>$AX$39=""</formula>
    </cfRule>
  </conditionalFormatting>
  <conditionalFormatting sqref="C40:AX40">
    <cfRule type="expression" dxfId="2385" priority="958">
      <formula>$BB$40="انقطع ( ت )"</formula>
    </cfRule>
    <cfRule type="expression" dxfId="2384" priority="959">
      <formula>$AX$40=""</formula>
    </cfRule>
  </conditionalFormatting>
  <conditionalFormatting sqref="C41:AX41">
    <cfRule type="expression" dxfId="2383" priority="956">
      <formula>$BB$41="انقطع ( ت )"</formula>
    </cfRule>
    <cfRule type="expression" dxfId="2382" priority="957">
      <formula>$AX$41=""</formula>
    </cfRule>
  </conditionalFormatting>
  <conditionalFormatting sqref="C42:AX42">
    <cfRule type="expression" dxfId="2381" priority="954">
      <formula>$BB$42="انقطع ( ت )"</formula>
    </cfRule>
    <cfRule type="expression" dxfId="2380" priority="955">
      <formula>$AX$42=""</formula>
    </cfRule>
  </conditionalFormatting>
  <conditionalFormatting sqref="A43:AX43">
    <cfRule type="expression" dxfId="2379" priority="953">
      <formula>$AX$43=""</formula>
    </cfRule>
  </conditionalFormatting>
  <conditionalFormatting sqref="C44:AX44">
    <cfRule type="expression" dxfId="2378" priority="952">
      <formula>$AX$44=""</formula>
    </cfRule>
  </conditionalFormatting>
  <conditionalFormatting sqref="C45:AX45">
    <cfRule type="expression" dxfId="2377" priority="950">
      <formula>$BB$45="انقطع ( ت )"</formula>
    </cfRule>
    <cfRule type="expression" dxfId="2376" priority="951">
      <formula>$AX$45=""</formula>
    </cfRule>
  </conditionalFormatting>
  <conditionalFormatting sqref="C46:AX46">
    <cfRule type="expression" dxfId="2375" priority="948">
      <formula>$BB$46="انقطع ( ت )"</formula>
    </cfRule>
    <cfRule type="expression" dxfId="2374" priority="949">
      <formula>$AX$46=""</formula>
    </cfRule>
  </conditionalFormatting>
  <conditionalFormatting sqref="C7:AX7 C8:C46 G8:I46 I57:I168">
    <cfRule type="expression" dxfId="2373" priority="946">
      <formula>$BB$7="انقطع ( ت )"</formula>
    </cfRule>
    <cfRule type="expression" dxfId="2372" priority="947">
      <formula>$AX$7=""</formula>
    </cfRule>
  </conditionalFormatting>
  <conditionalFormatting sqref="C8:AX8 J9:J168">
    <cfRule type="expression" dxfId="2371" priority="944">
      <formula>$BB$8="انقطع ( ت )"</formula>
    </cfRule>
    <cfRule type="expression" dxfId="2370" priority="945">
      <formula>$AX$8=""</formula>
    </cfRule>
  </conditionalFormatting>
  <conditionalFormatting sqref="C9:AX9">
    <cfRule type="expression" dxfId="2369" priority="942">
      <formula>$BB$9="انقطع ( ت )"</formula>
    </cfRule>
    <cfRule type="expression" dxfId="2368" priority="943">
      <formula>$AX$9=""</formula>
    </cfRule>
  </conditionalFormatting>
  <conditionalFormatting sqref="C10:AX10">
    <cfRule type="expression" dxfId="2367" priority="941">
      <formula>$AX$10=""</formula>
    </cfRule>
  </conditionalFormatting>
  <conditionalFormatting sqref="C11:AX11">
    <cfRule type="expression" dxfId="2366" priority="939">
      <formula>$BB$11="انقطع ( ت )"</formula>
    </cfRule>
    <cfRule type="expression" dxfId="2365" priority="940">
      <formula>$AX$11=""</formula>
    </cfRule>
  </conditionalFormatting>
  <conditionalFormatting sqref="A12:AX12">
    <cfRule type="expression" dxfId="2364" priority="938">
      <formula>$AX$12=""</formula>
    </cfRule>
  </conditionalFormatting>
  <conditionalFormatting sqref="C13:AX13">
    <cfRule type="expression" dxfId="2363" priority="936">
      <formula>$BB$13="انقطع ( ت )"</formula>
    </cfRule>
    <cfRule type="expression" dxfId="2362" priority="937">
      <formula>$AX$13=""</formula>
    </cfRule>
  </conditionalFormatting>
  <conditionalFormatting sqref="C14:AX14">
    <cfRule type="expression" dxfId="2361" priority="935">
      <formula>$AX$14=""</formula>
    </cfRule>
  </conditionalFormatting>
  <conditionalFormatting sqref="C15:AX15">
    <cfRule type="expression" dxfId="2360" priority="934">
      <formula>$AX$15=""</formula>
    </cfRule>
  </conditionalFormatting>
  <conditionalFormatting sqref="A16:AX16">
    <cfRule type="expression" dxfId="2359" priority="933">
      <formula>$AX$16=""</formula>
    </cfRule>
  </conditionalFormatting>
  <conditionalFormatting sqref="A10:AX10">
    <cfRule type="expression" dxfId="2358" priority="932">
      <formula>$BB$10="انقطع ( ت )"</formula>
    </cfRule>
  </conditionalFormatting>
  <conditionalFormatting sqref="C12:AX12">
    <cfRule type="expression" dxfId="2357" priority="931">
      <formula>$BB$12="انقطع ( ت )"</formula>
    </cfRule>
  </conditionalFormatting>
  <conditionalFormatting sqref="A14:BA14">
    <cfRule type="expression" dxfId="2356" priority="930">
      <formula>$BB$14="انقطع ( ت )"</formula>
    </cfRule>
  </conditionalFormatting>
  <conditionalFormatting sqref="C15:BA15">
    <cfRule type="expression" dxfId="2355" priority="929">
      <formula>$BB$15="انقطع ( ت )"</formula>
    </cfRule>
  </conditionalFormatting>
  <conditionalFormatting sqref="C16:BA16">
    <cfRule type="expression" dxfId="2354" priority="928">
      <formula>$BB$16="انقطع ( ت )"</formula>
    </cfRule>
  </conditionalFormatting>
  <conditionalFormatting sqref="C17:BA17 BC17:BC168">
    <cfRule type="expression" dxfId="2353" priority="927">
      <formula>$BB$17="انقطع ( ت )"</formula>
    </cfRule>
  </conditionalFormatting>
  <conditionalFormatting sqref="C19:AX19">
    <cfRule type="expression" dxfId="2352" priority="925">
      <formula>$BB$19="انقطع ( ت )"</formula>
    </cfRule>
    <cfRule type="expression" dxfId="2351" priority="926">
      <formula>$BB$19="انقطع ( ت )"</formula>
    </cfRule>
  </conditionalFormatting>
  <conditionalFormatting sqref="BC7">
    <cfRule type="expression" dxfId="2350" priority="924">
      <formula>$AX$7=""</formula>
    </cfRule>
  </conditionalFormatting>
  <conditionalFormatting sqref="BC17:BC168">
    <cfRule type="expression" dxfId="2349" priority="923">
      <formula>$AX$17=""</formula>
    </cfRule>
  </conditionalFormatting>
  <conditionalFormatting sqref="BC18">
    <cfRule type="expression" dxfId="2348" priority="922">
      <formula>$AX$18=""</formula>
    </cfRule>
  </conditionalFormatting>
  <conditionalFormatting sqref="BC19">
    <cfRule type="expression" dxfId="2347" priority="921">
      <formula>$AX$19=""</formula>
    </cfRule>
  </conditionalFormatting>
  <conditionalFormatting sqref="BC20">
    <cfRule type="expression" dxfId="2346" priority="920">
      <formula>$AX$20=""</formula>
    </cfRule>
  </conditionalFormatting>
  <conditionalFormatting sqref="BC21">
    <cfRule type="expression" dxfId="2345" priority="919">
      <formula>$AX$21=""</formula>
    </cfRule>
  </conditionalFormatting>
  <conditionalFormatting sqref="BC22">
    <cfRule type="expression" dxfId="2344" priority="918">
      <formula>$BC$22=""</formula>
    </cfRule>
  </conditionalFormatting>
  <conditionalFormatting sqref="BC23">
    <cfRule type="expression" dxfId="2343" priority="917">
      <formula>$AX$23=""</formula>
    </cfRule>
  </conditionalFormatting>
  <conditionalFormatting sqref="C20:AX20">
    <cfRule type="expression" dxfId="2342" priority="916">
      <formula>$BB$20="انقطع ( ت )"</formula>
    </cfRule>
  </conditionalFormatting>
  <conditionalFormatting sqref="A21:AX21">
    <cfRule type="expression" dxfId="2341" priority="915">
      <formula>$BB$21="انقطع ( ت )"</formula>
    </cfRule>
  </conditionalFormatting>
  <conditionalFormatting sqref="C25:AX25">
    <cfRule type="expression" dxfId="2340" priority="914">
      <formula>$BB$25="انقطع ( ت )"</formula>
    </cfRule>
  </conditionalFormatting>
  <conditionalFormatting sqref="C28:AX28">
    <cfRule type="expression" dxfId="2339" priority="912">
      <formula>$BB$28="انقطع ( ت )"</formula>
    </cfRule>
    <cfRule type="expression" dxfId="2338" priority="913">
      <formula>$BB$28="انقطع ( ت )"</formula>
    </cfRule>
  </conditionalFormatting>
  <conditionalFormatting sqref="A30:AX30">
    <cfRule type="expression" dxfId="2337" priority="911">
      <formula>$BB$30="انقطع ( ت )"</formula>
    </cfRule>
  </conditionalFormatting>
  <conditionalFormatting sqref="C31:AX31">
    <cfRule type="expression" dxfId="2336" priority="910">
      <formula>$BB$31="انقطع ( ت )"</formula>
    </cfRule>
  </conditionalFormatting>
  <conditionalFormatting sqref="A36:AX36">
    <cfRule type="expression" dxfId="2335" priority="909">
      <formula>$BB$36="انقطع ( ت )"</formula>
    </cfRule>
  </conditionalFormatting>
  <conditionalFormatting sqref="C43:AX43">
    <cfRule type="expression" dxfId="2334" priority="908">
      <formula>$BB$43="انقطع ( ت )"</formula>
    </cfRule>
  </conditionalFormatting>
  <conditionalFormatting sqref="A44:AX44">
    <cfRule type="expression" dxfId="2333" priority="907">
      <formula>$BB$44="انقطع ( ت )"</formula>
    </cfRule>
  </conditionalFormatting>
  <conditionalFormatting sqref="C7:AX7 G8:G46">
    <cfRule type="expression" dxfId="2332" priority="906">
      <formula>$BC$7="انقطع ( ت )"</formula>
    </cfRule>
  </conditionalFormatting>
  <conditionalFormatting sqref="C8:I8">
    <cfRule type="expression" dxfId="2331" priority="904">
      <formula>$BC$8=""</formula>
    </cfRule>
    <cfRule type="expression" dxfId="2330" priority="905">
      <formula>$BC$8=""</formula>
    </cfRule>
  </conditionalFormatting>
  <conditionalFormatting sqref="C9:I9">
    <cfRule type="expression" dxfId="2329" priority="903">
      <formula>$BC$9=""</formula>
    </cfRule>
  </conditionalFormatting>
  <conditionalFormatting sqref="C10:I10">
    <cfRule type="expression" dxfId="2328" priority="901">
      <formula>$BC$10=""</formula>
    </cfRule>
    <cfRule type="expression" dxfId="2327" priority="902">
      <formula>$BC$10=""</formula>
    </cfRule>
  </conditionalFormatting>
  <conditionalFormatting sqref="C11:I11">
    <cfRule type="expression" dxfId="2326" priority="900">
      <formula>$BC$11=""</formula>
    </cfRule>
  </conditionalFormatting>
  <conditionalFormatting sqref="C12:I12">
    <cfRule type="expression" dxfId="2325" priority="899">
      <formula>$BC$12=""</formula>
    </cfRule>
  </conditionalFormatting>
  <conditionalFormatting sqref="A13:I13">
    <cfRule type="expression" dxfId="2324" priority="898">
      <formula>$BC$13=""</formula>
    </cfRule>
  </conditionalFormatting>
  <conditionalFormatting sqref="A14:I14">
    <cfRule type="expression" dxfId="2323" priority="897">
      <formula>$BC$14=""</formula>
    </cfRule>
  </conditionalFormatting>
  <conditionalFormatting sqref="C15:I15">
    <cfRule type="expression" dxfId="2322" priority="896">
      <formula>$BC$15=""</formula>
    </cfRule>
  </conditionalFormatting>
  <conditionalFormatting sqref="C16:I16">
    <cfRule type="expression" dxfId="2321" priority="895">
      <formula>$BC$16=""</formula>
    </cfRule>
  </conditionalFormatting>
  <conditionalFormatting sqref="C17:I17">
    <cfRule type="expression" dxfId="2320" priority="894">
      <formula>$BC$17=""</formula>
    </cfRule>
  </conditionalFormatting>
  <conditionalFormatting sqref="A18:I18">
    <cfRule type="expression" dxfId="2319" priority="893">
      <formula>$BC$18=""</formula>
    </cfRule>
  </conditionalFormatting>
  <conditionalFormatting sqref="C19:I19">
    <cfRule type="expression" dxfId="2318" priority="892">
      <formula>$BC$19=""</formula>
    </cfRule>
  </conditionalFormatting>
  <conditionalFormatting sqref="C20:I20">
    <cfRule type="expression" dxfId="2317" priority="891">
      <formula>$BC$20=""</formula>
    </cfRule>
  </conditionalFormatting>
  <conditionalFormatting sqref="C21:I21">
    <cfRule type="expression" dxfId="2316" priority="890">
      <formula>$BC$21=""</formula>
    </cfRule>
  </conditionalFormatting>
  <conditionalFormatting sqref="C22:I22">
    <cfRule type="expression" dxfId="2315" priority="889">
      <formula>$BC$22=""</formula>
    </cfRule>
  </conditionalFormatting>
  <conditionalFormatting sqref="A23:I23">
    <cfRule type="expression" dxfId="2314" priority="888">
      <formula>$BC$23=""</formula>
    </cfRule>
  </conditionalFormatting>
  <conditionalFormatting sqref="C24:I24">
    <cfRule type="expression" dxfId="2313" priority="887">
      <formula>$BC$24=""</formula>
    </cfRule>
  </conditionalFormatting>
  <conditionalFormatting sqref="C25:I25">
    <cfRule type="expression" dxfId="2312" priority="886">
      <formula>$BC$25=""</formula>
    </cfRule>
  </conditionalFormatting>
  <conditionalFormatting sqref="C26:I26">
    <cfRule type="expression" dxfId="2311" priority="885">
      <formula>$BC$26=""</formula>
    </cfRule>
  </conditionalFormatting>
  <conditionalFormatting sqref="C27:I27">
    <cfRule type="expression" dxfId="2310" priority="884">
      <formula>$BC$27=""</formula>
    </cfRule>
  </conditionalFormatting>
  <conditionalFormatting sqref="C28:I28">
    <cfRule type="expression" dxfId="2309" priority="883">
      <formula>$BC$28=""</formula>
    </cfRule>
  </conditionalFormatting>
  <conditionalFormatting sqref="C29:I29">
    <cfRule type="expression" dxfId="2308" priority="882">
      <formula>$BC$29=""</formula>
    </cfRule>
  </conditionalFormatting>
  <conditionalFormatting sqref="A30:I30">
    <cfRule type="expression" dxfId="2307" priority="881">
      <formula>$BC$30=""</formula>
    </cfRule>
  </conditionalFormatting>
  <conditionalFormatting sqref="A31:I31">
    <cfRule type="expression" dxfId="2306" priority="880">
      <formula>$BC$31=""</formula>
    </cfRule>
  </conditionalFormatting>
  <conditionalFormatting sqref="C32:I32">
    <cfRule type="expression" dxfId="2305" priority="879">
      <formula>$BC$32=""</formula>
    </cfRule>
  </conditionalFormatting>
  <conditionalFormatting sqref="A33:I33">
    <cfRule type="expression" dxfId="2304" priority="878">
      <formula>$BC$33=""</formula>
    </cfRule>
  </conditionalFormatting>
  <conditionalFormatting sqref="C34:I34">
    <cfRule type="expression" dxfId="2303" priority="877">
      <formula>$BC$34=""</formula>
    </cfRule>
  </conditionalFormatting>
  <conditionalFormatting sqref="C35:I35">
    <cfRule type="expression" dxfId="2302" priority="876">
      <formula>$BC$35=""</formula>
    </cfRule>
  </conditionalFormatting>
  <conditionalFormatting sqref="A36:I36">
    <cfRule type="expression" dxfId="2301" priority="875">
      <formula>$BC$36=""</formula>
    </cfRule>
  </conditionalFormatting>
  <conditionalFormatting sqref="C37:I37">
    <cfRule type="expression" dxfId="2300" priority="874">
      <formula>$BC$37=""</formula>
    </cfRule>
  </conditionalFormatting>
  <conditionalFormatting sqref="A38:I38">
    <cfRule type="expression" dxfId="2299" priority="873">
      <formula>$BC$38=""</formula>
    </cfRule>
  </conditionalFormatting>
  <conditionalFormatting sqref="C39:I39">
    <cfRule type="expression" dxfId="2298" priority="872">
      <formula>$BC$39=""</formula>
    </cfRule>
  </conditionalFormatting>
  <conditionalFormatting sqref="C40:I40">
    <cfRule type="expression" dxfId="2297" priority="871">
      <formula>$BC$40=""</formula>
    </cfRule>
  </conditionalFormatting>
  <conditionalFormatting sqref="C41:I41">
    <cfRule type="expression" dxfId="2296" priority="870">
      <formula>$BC$41=""</formula>
    </cfRule>
  </conditionalFormatting>
  <conditionalFormatting sqref="C42:I42">
    <cfRule type="expression" dxfId="2295" priority="869">
      <formula>$BC$42=""</formula>
    </cfRule>
  </conditionalFormatting>
  <conditionalFormatting sqref="C43:I43">
    <cfRule type="expression" dxfId="2294" priority="868">
      <formula>$BC$43=""</formula>
    </cfRule>
  </conditionalFormatting>
  <conditionalFormatting sqref="C44:I44">
    <cfRule type="expression" dxfId="2293" priority="867">
      <formula>$BC$44=""</formula>
    </cfRule>
  </conditionalFormatting>
  <conditionalFormatting sqref="C45:I45">
    <cfRule type="expression" dxfId="2292" priority="866">
      <formula>$BC$45=""</formula>
    </cfRule>
  </conditionalFormatting>
  <conditionalFormatting sqref="C46:I46">
    <cfRule type="expression" dxfId="2291" priority="865">
      <formula>$BC$46=""</formula>
    </cfRule>
  </conditionalFormatting>
  <conditionalFormatting sqref="AP47:AP56">
    <cfRule type="expression" dxfId="2290" priority="859">
      <formula>$AP$5="س"</formula>
    </cfRule>
    <cfRule type="expression" dxfId="2289" priority="860">
      <formula>$AP$5="ج"</formula>
    </cfRule>
    <cfRule type="expression" dxfId="2288" priority="861">
      <formula>$AP$4="س"</formula>
    </cfRule>
    <cfRule type="expression" dxfId="2287" priority="862">
      <formula>$AP$5="ج"</formula>
    </cfRule>
    <cfRule type="expression" dxfId="2286" priority="863">
      <formula>$AP$4="ع"</formula>
    </cfRule>
    <cfRule type="expression" dxfId="2285" priority="864">
      <formula>$AP$4="ع"</formula>
    </cfRule>
  </conditionalFormatting>
  <conditionalFormatting sqref="AO47:AO56">
    <cfRule type="expression" dxfId="2284" priority="856">
      <formula>$AO$5="س"</formula>
    </cfRule>
    <cfRule type="expression" dxfId="2283" priority="857">
      <formula>$AO$5="ج"</formula>
    </cfRule>
    <cfRule type="expression" dxfId="2282" priority="858">
      <formula>$AO$4="ع"</formula>
    </cfRule>
  </conditionalFormatting>
  <conditionalFormatting sqref="AN47:AN56">
    <cfRule type="expression" dxfId="2281" priority="853">
      <formula>$AN$5="س"</formula>
    </cfRule>
    <cfRule type="expression" dxfId="2280" priority="854">
      <formula>$AN$5="ج"</formula>
    </cfRule>
    <cfRule type="expression" dxfId="2279" priority="855">
      <formula>$AN$4="ع"</formula>
    </cfRule>
  </conditionalFormatting>
  <conditionalFormatting sqref="AM47:AM56">
    <cfRule type="expression" dxfId="2278" priority="850">
      <formula>$AM$5="س"</formula>
    </cfRule>
    <cfRule type="expression" dxfId="2277" priority="851">
      <formula>$AM$5="ج"</formula>
    </cfRule>
    <cfRule type="expression" dxfId="2276" priority="852">
      <formula>$AM$4="ع"</formula>
    </cfRule>
  </conditionalFormatting>
  <conditionalFormatting sqref="AL47:AL56">
    <cfRule type="expression" dxfId="2275" priority="847">
      <formula>$AL$5="س"</formula>
    </cfRule>
    <cfRule type="expression" dxfId="2274" priority="848">
      <formula>$AL$5="ج"</formula>
    </cfRule>
    <cfRule type="expression" dxfId="2273" priority="849">
      <formula>$AL$4="ع"</formula>
    </cfRule>
  </conditionalFormatting>
  <conditionalFormatting sqref="AK47:AK56">
    <cfRule type="expression" dxfId="2272" priority="844">
      <formula>$AK$5="س"</formula>
    </cfRule>
    <cfRule type="expression" dxfId="2271" priority="845">
      <formula>$AK$5="ج"</formula>
    </cfRule>
    <cfRule type="expression" dxfId="2270" priority="846">
      <formula>$AK$4="ع"</formula>
    </cfRule>
  </conditionalFormatting>
  <conditionalFormatting sqref="AJ47:AJ56">
    <cfRule type="expression" dxfId="2269" priority="841">
      <formula>$AJ$5="س"</formula>
    </cfRule>
    <cfRule type="expression" dxfId="2268" priority="842">
      <formula>$AJ$5="ج"</formula>
    </cfRule>
    <cfRule type="expression" dxfId="2267" priority="843">
      <formula>$AJ$4="ع"</formula>
    </cfRule>
  </conditionalFormatting>
  <conditionalFormatting sqref="AI47:AI56">
    <cfRule type="expression" dxfId="2266" priority="837">
      <formula>$AI$5="ج"</formula>
    </cfRule>
    <cfRule type="expression" dxfId="2265" priority="838">
      <formula>$AI$5="س"</formula>
    </cfRule>
    <cfRule type="expression" dxfId="2264" priority="839">
      <formula>$AI$5="ع"</formula>
    </cfRule>
    <cfRule type="expression" dxfId="2263" priority="840">
      <formula>$AI$4="ع"</formula>
    </cfRule>
  </conditionalFormatting>
  <conditionalFormatting sqref="AH47:AH56">
    <cfRule type="expression" dxfId="2262" priority="834">
      <formula>$AH$5="س"</formula>
    </cfRule>
    <cfRule type="expression" dxfId="2261" priority="835">
      <formula>$AH$5="ج"</formula>
    </cfRule>
    <cfRule type="expression" dxfId="2260" priority="836">
      <formula>$AH$4="ع"</formula>
    </cfRule>
  </conditionalFormatting>
  <conditionalFormatting sqref="AG47:AG56">
    <cfRule type="expression" dxfId="2259" priority="831">
      <formula>$AG$5="س"</formula>
    </cfRule>
    <cfRule type="expression" dxfId="2258" priority="832">
      <formula>$AG$5="ج"</formula>
    </cfRule>
    <cfRule type="expression" dxfId="2257" priority="833">
      <formula>$AG$4="ع"</formula>
    </cfRule>
  </conditionalFormatting>
  <conditionalFormatting sqref="AF47:AF56">
    <cfRule type="expression" dxfId="2256" priority="828">
      <formula>$AF$5="س"</formula>
    </cfRule>
    <cfRule type="expression" dxfId="2255" priority="829">
      <formula>$AF$5="ج"</formula>
    </cfRule>
    <cfRule type="expression" dxfId="2254" priority="830">
      <formula>$AF$4="ع"</formula>
    </cfRule>
  </conditionalFormatting>
  <conditionalFormatting sqref="AE47:AE56">
    <cfRule type="expression" dxfId="2253" priority="825">
      <formula>$AE$5="س"</formula>
    </cfRule>
    <cfRule type="expression" dxfId="2252" priority="826">
      <formula>$AE$5="ج"</formula>
    </cfRule>
    <cfRule type="expression" dxfId="2251" priority="827">
      <formula>$AE$4="ع"</formula>
    </cfRule>
  </conditionalFormatting>
  <conditionalFormatting sqref="AD47:AD56">
    <cfRule type="expression" dxfId="2250" priority="822">
      <formula>$AD$5="س"</formula>
    </cfRule>
    <cfRule type="expression" dxfId="2249" priority="823">
      <formula>$AD$5="ج"</formula>
    </cfRule>
    <cfRule type="expression" dxfId="2248" priority="824">
      <formula>$AD$4="ع"</formula>
    </cfRule>
  </conditionalFormatting>
  <conditionalFormatting sqref="AC47:AC56">
    <cfRule type="expression" dxfId="2247" priority="819">
      <formula>$AC$5="س"</formula>
    </cfRule>
    <cfRule type="expression" dxfId="2246" priority="820">
      <formula>$AC$5="ج"</formula>
    </cfRule>
    <cfRule type="expression" dxfId="2245" priority="821">
      <formula>$AC$4="ع"</formula>
    </cfRule>
  </conditionalFormatting>
  <conditionalFormatting sqref="AB47:AB56">
    <cfRule type="expression" dxfId="2244" priority="816">
      <formula>$AB$5="س"</formula>
    </cfRule>
    <cfRule type="expression" dxfId="2243" priority="817">
      <formula>$AB$5="ج"</formula>
    </cfRule>
    <cfRule type="expression" dxfId="2242" priority="818">
      <formula>$AB$4="ع"</formula>
    </cfRule>
  </conditionalFormatting>
  <conditionalFormatting sqref="AA47:AA56">
    <cfRule type="expression" dxfId="2241" priority="813">
      <formula>$AA$5="س"</formula>
    </cfRule>
    <cfRule type="expression" dxfId="2240" priority="814">
      <formula>$AA$5="ج"</formula>
    </cfRule>
    <cfRule type="expression" dxfId="2239" priority="815">
      <formula>$AA$4="ع"</formula>
    </cfRule>
  </conditionalFormatting>
  <conditionalFormatting sqref="Z47:Z56">
    <cfRule type="expression" dxfId="2238" priority="810">
      <formula>$Z$5="س"</formula>
    </cfRule>
    <cfRule type="expression" dxfId="2237" priority="811">
      <formula>$Z$5="ج"</formula>
    </cfRule>
    <cfRule type="expression" dxfId="2236" priority="812">
      <formula>$Z$4="ع"</formula>
    </cfRule>
  </conditionalFormatting>
  <conditionalFormatting sqref="Y47:Y56">
    <cfRule type="expression" dxfId="2235" priority="807">
      <formula>$Y$5="س"</formula>
    </cfRule>
    <cfRule type="expression" dxfId="2234" priority="808">
      <formula>$Y$5="ج"</formula>
    </cfRule>
    <cfRule type="expression" dxfId="2233" priority="809">
      <formula>$Y$4="ع"</formula>
    </cfRule>
  </conditionalFormatting>
  <conditionalFormatting sqref="X47:X56">
    <cfRule type="expression" dxfId="2232" priority="804">
      <formula>$X$5="س"</formula>
    </cfRule>
    <cfRule type="expression" dxfId="2231" priority="805">
      <formula>$X$5="ج"</formula>
    </cfRule>
    <cfRule type="expression" dxfId="2230" priority="806">
      <formula>$X$4="ع"</formula>
    </cfRule>
  </conditionalFormatting>
  <conditionalFormatting sqref="W47:W56">
    <cfRule type="expression" dxfId="2229" priority="801">
      <formula>$W$5="س"</formula>
    </cfRule>
    <cfRule type="expression" dxfId="2228" priority="802">
      <formula>$W$5="ج"</formula>
    </cfRule>
    <cfRule type="expression" dxfId="2227" priority="803">
      <formula>$W$4="ع"</formula>
    </cfRule>
  </conditionalFormatting>
  <conditionalFormatting sqref="V47:V56">
    <cfRule type="expression" dxfId="2226" priority="798">
      <formula>$V$5="س"</formula>
    </cfRule>
    <cfRule type="expression" dxfId="2225" priority="799">
      <formula>$V$5="ج"</formula>
    </cfRule>
    <cfRule type="expression" dxfId="2224" priority="800">
      <formula>$V$4="ع"</formula>
    </cfRule>
  </conditionalFormatting>
  <conditionalFormatting sqref="U47:U56">
    <cfRule type="expression" dxfId="2223" priority="795">
      <formula>$U$5="س"</formula>
    </cfRule>
    <cfRule type="expression" dxfId="2222" priority="796">
      <formula>$U$5="ج"</formula>
    </cfRule>
    <cfRule type="expression" dxfId="2221" priority="797">
      <formula>$U$4="ع"</formula>
    </cfRule>
  </conditionalFormatting>
  <conditionalFormatting sqref="T47:T56">
    <cfRule type="expression" dxfId="2220" priority="792">
      <formula>$T$5="س"</formula>
    </cfRule>
    <cfRule type="expression" dxfId="2219" priority="793">
      <formula>$T$5="ج"</formula>
    </cfRule>
    <cfRule type="expression" dxfId="2218" priority="794">
      <formula>$T$4="ع"</formula>
    </cfRule>
  </conditionalFormatting>
  <conditionalFormatting sqref="S47:S56">
    <cfRule type="expression" dxfId="2217" priority="789">
      <formula>$S$5="س"</formula>
    </cfRule>
    <cfRule type="expression" dxfId="2216" priority="790">
      <formula>$S$5="ج"</formula>
    </cfRule>
    <cfRule type="expression" dxfId="2215" priority="791">
      <formula>$S$4="ع"</formula>
    </cfRule>
  </conditionalFormatting>
  <conditionalFormatting sqref="R47:R56">
    <cfRule type="expression" dxfId="2214" priority="786">
      <formula>$R$5="س"</formula>
    </cfRule>
    <cfRule type="expression" dxfId="2213" priority="787">
      <formula>$R$5="ج"</formula>
    </cfRule>
    <cfRule type="expression" dxfId="2212" priority="788">
      <formula>$R$4="ع"</formula>
    </cfRule>
  </conditionalFormatting>
  <conditionalFormatting sqref="Q47:Q56">
    <cfRule type="expression" dxfId="2211" priority="783">
      <formula>$Q$5="س"</formula>
    </cfRule>
    <cfRule type="expression" dxfId="2210" priority="784">
      <formula>$Q$5="ج"</formula>
    </cfRule>
    <cfRule type="expression" dxfId="2209" priority="785">
      <formula>$Q$4="ع"</formula>
    </cfRule>
  </conditionalFormatting>
  <conditionalFormatting sqref="P47:P56">
    <cfRule type="expression" dxfId="2208" priority="780">
      <formula>$P$5="س"</formula>
    </cfRule>
    <cfRule type="expression" dxfId="2207" priority="781">
      <formula>$P$5="ج"</formula>
    </cfRule>
    <cfRule type="expression" dxfId="2206" priority="782">
      <formula>$P$4="ع"</formula>
    </cfRule>
  </conditionalFormatting>
  <conditionalFormatting sqref="O47:O56">
    <cfRule type="expression" dxfId="2205" priority="777">
      <formula>$O$5="س"</formula>
    </cfRule>
    <cfRule type="expression" dxfId="2204" priority="778">
      <formula>$O$5="ج"</formula>
    </cfRule>
    <cfRule type="expression" dxfId="2203" priority="779">
      <formula>$O$4="ع"</formula>
    </cfRule>
  </conditionalFormatting>
  <conditionalFormatting sqref="N47:N56">
    <cfRule type="expression" dxfId="2202" priority="774">
      <formula>$N$5="س"</formula>
    </cfRule>
    <cfRule type="expression" dxfId="2201" priority="775">
      <formula>$N$5="ج"</formula>
    </cfRule>
    <cfRule type="expression" dxfId="2200" priority="776">
      <formula>$N$4="ع"</formula>
    </cfRule>
  </conditionalFormatting>
  <conditionalFormatting sqref="M47:M56">
    <cfRule type="expression" dxfId="2199" priority="771">
      <formula>$M$5="س"</formula>
    </cfRule>
    <cfRule type="expression" dxfId="2198" priority="772">
      <formula>$M$5="ج"</formula>
    </cfRule>
    <cfRule type="expression" dxfId="2197" priority="773">
      <formula>$M$4="ع"</formula>
    </cfRule>
  </conditionalFormatting>
  <conditionalFormatting sqref="L47:L56">
    <cfRule type="expression" dxfId="2196" priority="768">
      <formula>$L$5="س"</formula>
    </cfRule>
    <cfRule type="expression" dxfId="2195" priority="769">
      <formula>$L$5="ج"</formula>
    </cfRule>
    <cfRule type="expression" dxfId="2194" priority="770">
      <formula>$L$4="ع"</formula>
    </cfRule>
  </conditionalFormatting>
  <conditionalFormatting sqref="I57:I188">
    <cfRule type="expression" dxfId="2193" priority="767">
      <formula>$AX$7=""</formula>
    </cfRule>
  </conditionalFormatting>
  <conditionalFormatting sqref="I57:I188 J47:J188">
    <cfRule type="expression" dxfId="2192" priority="766">
      <formula>$AX$7=""</formula>
    </cfRule>
  </conditionalFormatting>
  <conditionalFormatting sqref="J47:AX56">
    <cfRule type="expression" dxfId="2191" priority="764">
      <formula>$BB$46="انقطع ( ت )"</formula>
    </cfRule>
    <cfRule type="expression" dxfId="2190" priority="765">
      <formula>$AX$46=""</formula>
    </cfRule>
  </conditionalFormatting>
  <conditionalFormatting sqref="I57:I188">
    <cfRule type="expression" dxfId="2189" priority="762">
      <formula>$BB$7="انقطع ( ت )"</formula>
    </cfRule>
    <cfRule type="expression" dxfId="2188" priority="763">
      <formula>$AX$7=""</formula>
    </cfRule>
  </conditionalFormatting>
  <conditionalFormatting sqref="J47:J188">
    <cfRule type="expression" dxfId="2187" priority="760">
      <formula>$BB$8="انقطع ( ت )"</formula>
    </cfRule>
    <cfRule type="expression" dxfId="2186" priority="761">
      <formula>$AX$8=""</formula>
    </cfRule>
  </conditionalFormatting>
  <conditionalFormatting sqref="BC47:BC188">
    <cfRule type="expression" dxfId="2185" priority="759">
      <formula>$BB$17="انقطع ( ت )"</formula>
    </cfRule>
  </conditionalFormatting>
  <conditionalFormatting sqref="BC47:BC188">
    <cfRule type="expression" dxfId="2184" priority="758">
      <formula>$AX$17=""</formula>
    </cfRule>
  </conditionalFormatting>
  <conditionalFormatting sqref="BC47:BC56">
    <cfRule type="expression" dxfId="2183" priority="756">
      <formula>$BB$17="انقطع ( ت )"</formula>
    </cfRule>
  </conditionalFormatting>
  <conditionalFormatting sqref="BC47:BC56">
    <cfRule type="expression" dxfId="2182" priority="755">
      <formula>$AX$17=""</formula>
    </cfRule>
  </conditionalFormatting>
  <conditionalFormatting sqref="AP47:AP56">
    <cfRule type="expression" dxfId="2181" priority="752">
      <formula>$AP$5="ج"</formula>
    </cfRule>
    <cfRule type="expression" dxfId="2180" priority="753">
      <formula>$AP$5="س"</formula>
    </cfRule>
    <cfRule type="expression" dxfId="2179" priority="754">
      <formula>$AP$4="ع"</formula>
    </cfRule>
  </conditionalFormatting>
  <conditionalFormatting sqref="AO47:AO56">
    <cfRule type="expression" dxfId="2178" priority="749">
      <formula>$AO$5="ج"</formula>
    </cfRule>
    <cfRule type="expression" dxfId="2177" priority="750">
      <formula>$AO$5="س"</formula>
    </cfRule>
    <cfRule type="expression" dxfId="2176" priority="751">
      <formula>$AO$4="ع"</formula>
    </cfRule>
  </conditionalFormatting>
  <conditionalFormatting sqref="AN47:AN56">
    <cfRule type="expression" dxfId="2175" priority="746">
      <formula>$AN$5="ج"</formula>
    </cfRule>
    <cfRule type="expression" dxfId="2174" priority="747">
      <formula>$AN$5="س"</formula>
    </cfRule>
    <cfRule type="expression" dxfId="2173" priority="748">
      <formula>$AN$4="ع"</formula>
    </cfRule>
  </conditionalFormatting>
  <conditionalFormatting sqref="AM47:AM56">
    <cfRule type="expression" dxfId="2172" priority="743">
      <formula>$AM$5="ج"</formula>
    </cfRule>
    <cfRule type="expression" dxfId="2171" priority="744">
      <formula>$AM$5="س"</formula>
    </cfRule>
    <cfRule type="expression" dxfId="2170" priority="745">
      <formula>$AM$4="ع"</formula>
    </cfRule>
  </conditionalFormatting>
  <conditionalFormatting sqref="AL47:AL56">
    <cfRule type="expression" dxfId="2169" priority="740">
      <formula>$AL$5="ج"</formula>
    </cfRule>
    <cfRule type="expression" dxfId="2168" priority="741">
      <formula>$AL$5="س"</formula>
    </cfRule>
    <cfRule type="expression" dxfId="2167" priority="742">
      <formula>$AL$4="ع"</formula>
    </cfRule>
  </conditionalFormatting>
  <conditionalFormatting sqref="AK47:AK56">
    <cfRule type="expression" dxfId="2166" priority="737">
      <formula>$AK$5="ع"</formula>
    </cfRule>
    <cfRule type="expression" dxfId="2165" priority="738">
      <formula>$AK$5="س"</formula>
    </cfRule>
    <cfRule type="expression" dxfId="2164" priority="739">
      <formula>$AK$4="ع"</formula>
    </cfRule>
  </conditionalFormatting>
  <conditionalFormatting sqref="AJ47:AJ56">
    <cfRule type="expression" dxfId="2163" priority="734">
      <formula>$AJ$5="ج"</formula>
    </cfRule>
    <cfRule type="expression" dxfId="2162" priority="735">
      <formula>$AJ$5="س"</formula>
    </cfRule>
    <cfRule type="expression" dxfId="2161" priority="736">
      <formula>$AJ$4="ع"</formula>
    </cfRule>
  </conditionalFormatting>
  <conditionalFormatting sqref="AI47:AI56">
    <cfRule type="expression" dxfId="2160" priority="731">
      <formula>$AI$5="ج"</formula>
    </cfRule>
    <cfRule type="expression" dxfId="2159" priority="732">
      <formula>$AI$5="س"</formula>
    </cfRule>
    <cfRule type="expression" dxfId="2158" priority="733">
      <formula>$AI$4="ع"</formula>
    </cfRule>
  </conditionalFormatting>
  <conditionalFormatting sqref="AH47:AH56">
    <cfRule type="expression" dxfId="2157" priority="728">
      <formula>$AH$5="ج"</formula>
    </cfRule>
    <cfRule type="expression" dxfId="2156" priority="729">
      <formula>$AH$5="س"</formula>
    </cfRule>
    <cfRule type="expression" dxfId="2155" priority="730">
      <formula>$AH$4="ع"</formula>
    </cfRule>
  </conditionalFormatting>
  <conditionalFormatting sqref="AG47:AG56">
    <cfRule type="expression" dxfId="2154" priority="725">
      <formula>$AG$5="ج"</formula>
    </cfRule>
    <cfRule type="expression" dxfId="2153" priority="726">
      <formula>$AG$5="س"</formula>
    </cfRule>
    <cfRule type="expression" dxfId="2152" priority="727">
      <formula>$AG$4="ع"</formula>
    </cfRule>
  </conditionalFormatting>
  <conditionalFormatting sqref="AF47:AF56">
    <cfRule type="expression" dxfId="2151" priority="722">
      <formula>$AF$5="ج"</formula>
    </cfRule>
    <cfRule type="expression" dxfId="2150" priority="723">
      <formula>$AF$5="س"</formula>
    </cfRule>
    <cfRule type="expression" dxfId="2149" priority="724">
      <formula>$AF$4="ع"</formula>
    </cfRule>
  </conditionalFormatting>
  <conditionalFormatting sqref="AE47:AE56">
    <cfRule type="expression" dxfId="2148" priority="719">
      <formula>$AE$5="ج"</formula>
    </cfRule>
    <cfRule type="expression" dxfId="2147" priority="720">
      <formula>$AE$5="س"</formula>
    </cfRule>
    <cfRule type="expression" dxfId="2146" priority="721">
      <formula>$AE$4="ع"</formula>
    </cfRule>
  </conditionalFormatting>
  <conditionalFormatting sqref="AD47:AD56">
    <cfRule type="expression" dxfId="2145" priority="716">
      <formula>$AD$5="ج"</formula>
    </cfRule>
    <cfRule type="expression" dxfId="2144" priority="717">
      <formula>$AD$5="س"</formula>
    </cfRule>
    <cfRule type="expression" dxfId="2143" priority="718">
      <formula>$AD$4="ع"</formula>
    </cfRule>
  </conditionalFormatting>
  <conditionalFormatting sqref="AC47:AC56">
    <cfRule type="expression" dxfId="2142" priority="713">
      <formula>$AC$5="ج"</formula>
    </cfRule>
    <cfRule type="expression" dxfId="2141" priority="714">
      <formula>$AC$5="س"</formula>
    </cfRule>
    <cfRule type="expression" dxfId="2140" priority="715">
      <formula>$AC$4="ع"</formula>
    </cfRule>
  </conditionalFormatting>
  <conditionalFormatting sqref="AB47:AB56">
    <cfRule type="expression" dxfId="2139" priority="710">
      <formula>$AB$5="ج"</formula>
    </cfRule>
    <cfRule type="expression" dxfId="2138" priority="711">
      <formula>$AB$5="س"</formula>
    </cfRule>
    <cfRule type="expression" dxfId="2137" priority="712">
      <formula>$AB$4="ع"</formula>
    </cfRule>
  </conditionalFormatting>
  <conditionalFormatting sqref="AA47:AA56">
    <cfRule type="expression" dxfId="2136" priority="707">
      <formula>$AA$5="ج"</formula>
    </cfRule>
    <cfRule type="expression" dxfId="2135" priority="708">
      <formula>$AA$5="س"</formula>
    </cfRule>
    <cfRule type="expression" dxfId="2134" priority="709">
      <formula>$AA$4="ع"</formula>
    </cfRule>
  </conditionalFormatting>
  <conditionalFormatting sqref="Z47:Z56">
    <cfRule type="expression" dxfId="2133" priority="704">
      <formula>$Z$5="ج"</formula>
    </cfRule>
    <cfRule type="expression" dxfId="2132" priority="705">
      <formula>$Z$5="س"</formula>
    </cfRule>
    <cfRule type="expression" dxfId="2131" priority="706">
      <formula>$Z$4="ع"</formula>
    </cfRule>
  </conditionalFormatting>
  <conditionalFormatting sqref="Y47:Y56">
    <cfRule type="expression" dxfId="2130" priority="701">
      <formula>$Y$5="ج"</formula>
    </cfRule>
    <cfRule type="expression" dxfId="2129" priority="702">
      <formula>$Y$5="س"</formula>
    </cfRule>
    <cfRule type="expression" dxfId="2128" priority="703">
      <formula>$Y$4="ع"</formula>
    </cfRule>
  </conditionalFormatting>
  <conditionalFormatting sqref="X47:X56">
    <cfRule type="expression" dxfId="2127" priority="698">
      <formula>$X$5="ج"</formula>
    </cfRule>
    <cfRule type="expression" dxfId="2126" priority="699">
      <formula>$X$5="س"</formula>
    </cfRule>
    <cfRule type="expression" dxfId="2125" priority="700">
      <formula>$X$4="ع"</formula>
    </cfRule>
  </conditionalFormatting>
  <conditionalFormatting sqref="W47:W56">
    <cfRule type="expression" dxfId="2124" priority="695">
      <formula>$W$5="ج"</formula>
    </cfRule>
    <cfRule type="expression" dxfId="2123" priority="696">
      <formula>$W$5="س"</formula>
    </cfRule>
    <cfRule type="expression" dxfId="2122" priority="697">
      <formula>$W$4="ع"</formula>
    </cfRule>
  </conditionalFormatting>
  <conditionalFormatting sqref="V47:V56">
    <cfRule type="expression" dxfId="2121" priority="692">
      <formula>$V$5="ج"</formula>
    </cfRule>
    <cfRule type="expression" dxfId="2120" priority="693">
      <formula>$V$5="س"</formula>
    </cfRule>
    <cfRule type="expression" dxfId="2119" priority="694">
      <formula>$V$4="ع"</formula>
    </cfRule>
  </conditionalFormatting>
  <conditionalFormatting sqref="U47:U56">
    <cfRule type="expression" dxfId="2118" priority="689">
      <formula>$U$5="ج"</formula>
    </cfRule>
    <cfRule type="expression" dxfId="2117" priority="690">
      <formula>$U$5="س"</formula>
    </cfRule>
    <cfRule type="expression" dxfId="2116" priority="691">
      <formula>$U$5="ع"</formula>
    </cfRule>
  </conditionalFormatting>
  <conditionalFormatting sqref="T47:T56">
    <cfRule type="expression" dxfId="2115" priority="686">
      <formula>$T$5="ج"</formula>
    </cfRule>
    <cfRule type="expression" dxfId="2114" priority="687">
      <formula>$T$5="س"</formula>
    </cfRule>
    <cfRule type="expression" dxfId="2113" priority="688">
      <formula>$T$4="ع"</formula>
    </cfRule>
  </conditionalFormatting>
  <conditionalFormatting sqref="S47:S56">
    <cfRule type="expression" dxfId="2112" priority="682">
      <formula>$S$5="ج"</formula>
    </cfRule>
    <cfRule type="expression" dxfId="2111" priority="683">
      <formula>$S$5="س"</formula>
    </cfRule>
    <cfRule type="expression" dxfId="2110" priority="684">
      <formula>$S$5="ع"</formula>
    </cfRule>
    <cfRule type="expression" dxfId="2109" priority="685">
      <formula>$S$4="ع"</formula>
    </cfRule>
  </conditionalFormatting>
  <conditionalFormatting sqref="R47:R56">
    <cfRule type="expression" dxfId="2108" priority="679">
      <formula>$R$5="ج"</formula>
    </cfRule>
    <cfRule type="expression" dxfId="2107" priority="680">
      <formula>$R$5="س"</formula>
    </cfRule>
    <cfRule type="expression" dxfId="2106" priority="681">
      <formula>$R$4="ع"</formula>
    </cfRule>
  </conditionalFormatting>
  <conditionalFormatting sqref="Q47:Q56">
    <cfRule type="expression" dxfId="2105" priority="676">
      <formula>$Q$5="ج"</formula>
    </cfRule>
    <cfRule type="expression" dxfId="2104" priority="677">
      <formula>$Q$5="س"</formula>
    </cfRule>
    <cfRule type="expression" dxfId="2103" priority="678">
      <formula>$Q$4="ع"</formula>
    </cfRule>
  </conditionalFormatting>
  <conditionalFormatting sqref="P47:P56">
    <cfRule type="expression" dxfId="2102" priority="673">
      <formula>$P$5="ج"</formula>
    </cfRule>
    <cfRule type="expression" dxfId="2101" priority="674">
      <formula>$P$5="س"</formula>
    </cfRule>
    <cfRule type="expression" dxfId="2100" priority="675">
      <formula>$P$4="ع"</formula>
    </cfRule>
  </conditionalFormatting>
  <conditionalFormatting sqref="O47:O56">
    <cfRule type="expression" dxfId="2099" priority="670">
      <formula>$O$5="ج"</formula>
    </cfRule>
    <cfRule type="expression" dxfId="2098" priority="671">
      <formula>$O$5="س"</formula>
    </cfRule>
    <cfRule type="expression" dxfId="2097" priority="672">
      <formula>$O$4="ع"</formula>
    </cfRule>
  </conditionalFormatting>
  <conditionalFormatting sqref="N47:N56">
    <cfRule type="expression" dxfId="2096" priority="667">
      <formula>$N$5="ج"</formula>
    </cfRule>
    <cfRule type="expression" dxfId="2095" priority="668">
      <formula>$N$5="س"</formula>
    </cfRule>
    <cfRule type="expression" dxfId="2094" priority="669">
      <formula>$N$4="ع"</formula>
    </cfRule>
  </conditionalFormatting>
  <conditionalFormatting sqref="M47:M56">
    <cfRule type="expression" dxfId="2093" priority="664">
      <formula>$M$5="ج"</formula>
    </cfRule>
    <cfRule type="expression" dxfId="2092" priority="665">
      <formula>$M$5="س"</formula>
    </cfRule>
    <cfRule type="expression" dxfId="2091" priority="666">
      <formula>$M$4="ع"</formula>
    </cfRule>
  </conditionalFormatting>
  <conditionalFormatting sqref="L47:L56">
    <cfRule type="expression" dxfId="2090" priority="661">
      <formula>$L$5="ج"</formula>
    </cfRule>
    <cfRule type="expression" dxfId="2089" priority="662">
      <formula>$L$5="س"</formula>
    </cfRule>
    <cfRule type="expression" dxfId="2088" priority="663">
      <formula>$L$4="ع"</formula>
    </cfRule>
  </conditionalFormatting>
  <conditionalFormatting sqref="U47:U56">
    <cfRule type="expression" dxfId="2087" priority="660">
      <formula>$U$4="ع"</formula>
    </cfRule>
  </conditionalFormatting>
  <conditionalFormatting sqref="AK47:AK56">
    <cfRule type="expression" dxfId="2086" priority="659">
      <formula>$AK$5="ج"</formula>
    </cfRule>
  </conditionalFormatting>
  <conditionalFormatting sqref="J47:AX47">
    <cfRule type="expression" dxfId="2085" priority="657">
      <formula>$AX$47=""</formula>
    </cfRule>
    <cfRule type="expression" dxfId="2084" priority="658">
      <formula>$BC$47="انقطع ( ت )"</formula>
    </cfRule>
  </conditionalFormatting>
  <conditionalFormatting sqref="BA48:BC48 J48:AY48">
    <cfRule type="expression" dxfId="2083" priority="656">
      <formula>$BC$48="انقطع ( ت )"</formula>
    </cfRule>
  </conditionalFormatting>
  <conditionalFormatting sqref="BA49:BC49 J49:AY49">
    <cfRule type="expression" dxfId="2082" priority="655">
      <formula>$BC$49="انقطع ( ت )"</formula>
    </cfRule>
  </conditionalFormatting>
  <conditionalFormatting sqref="BA50:BC50 J50:AY50">
    <cfRule type="expression" dxfId="2081" priority="654">
      <formula>$BC$50="انقطع ( ت )"</formula>
    </cfRule>
  </conditionalFormatting>
  <conditionalFormatting sqref="BA51:BC51 A51:B51 J51:AY51">
    <cfRule type="expression" dxfId="2080" priority="653">
      <formula>$BC$51="انقطع ( ت )"</formula>
    </cfRule>
  </conditionalFormatting>
  <conditionalFormatting sqref="BA52:BC52 J52:AY52">
    <cfRule type="expression" dxfId="2079" priority="652">
      <formula>$BC$52="انقطع ( ت )"</formula>
    </cfRule>
  </conditionalFormatting>
  <conditionalFormatting sqref="BA53:BC53 A53:B53 J53:AY53">
    <cfRule type="expression" dxfId="2078" priority="651">
      <formula>$BC$53="انقطع ( ت )"</formula>
    </cfRule>
  </conditionalFormatting>
  <conditionalFormatting sqref="BA54:BC54 J54:AY54">
    <cfRule type="expression" dxfId="2077" priority="650">
      <formula>$BC$54="انقطع ( ت )"</formula>
    </cfRule>
  </conditionalFormatting>
  <conditionalFormatting sqref="BA55:BC55 J55:AY55">
    <cfRule type="expression" dxfId="2076" priority="649">
      <formula>$BC$55="انقطع ( ت )"</formula>
    </cfRule>
  </conditionalFormatting>
  <conditionalFormatting sqref="BA56:BC56 J56:AY56">
    <cfRule type="expression" dxfId="2075" priority="648">
      <formula>$BC$56="انقطع ( ت )"</formula>
    </cfRule>
  </conditionalFormatting>
  <conditionalFormatting sqref="J48:AX48">
    <cfRule type="expression" dxfId="2074" priority="647">
      <formula>$AX$48=""</formula>
    </cfRule>
  </conditionalFormatting>
  <conditionalFormatting sqref="J49:AX49">
    <cfRule type="expression" dxfId="2073" priority="646">
      <formula>$AX$49=""</formula>
    </cfRule>
  </conditionalFormatting>
  <conditionalFormatting sqref="J50:AX50">
    <cfRule type="expression" dxfId="2072" priority="645">
      <formula>$AX$50=""</formula>
    </cfRule>
  </conditionalFormatting>
  <conditionalFormatting sqref="J51:AX51">
    <cfRule type="expression" dxfId="2071" priority="644">
      <formula>$AX$51=""</formula>
    </cfRule>
  </conditionalFormatting>
  <conditionalFormatting sqref="J52:AX52">
    <cfRule type="expression" dxfId="2070" priority="643">
      <formula>$AX$52=""</formula>
    </cfRule>
  </conditionalFormatting>
  <conditionalFormatting sqref="J53:AX53">
    <cfRule type="expression" dxfId="2069" priority="642">
      <formula>$AX$53=""</formula>
    </cfRule>
  </conditionalFormatting>
  <conditionalFormatting sqref="J54:AX54">
    <cfRule type="expression" dxfId="2068" priority="641">
      <formula>$AX$54=""</formula>
    </cfRule>
  </conditionalFormatting>
  <conditionalFormatting sqref="J55:AX55">
    <cfRule type="expression" dxfId="2067" priority="640">
      <formula>$AX$55=""</formula>
    </cfRule>
  </conditionalFormatting>
  <conditionalFormatting sqref="J56:AX56">
    <cfRule type="expression" dxfId="2066" priority="639">
      <formula>$AX$56=""</formula>
    </cfRule>
  </conditionalFormatting>
  <conditionalFormatting sqref="I57:I58">
    <cfRule type="expression" dxfId="2065" priority="638">
      <formula>$AX$7=""</formula>
    </cfRule>
  </conditionalFormatting>
  <conditionalFormatting sqref="I57:J58">
    <cfRule type="expression" dxfId="2064" priority="637">
      <formula>$AX$7=""</formula>
    </cfRule>
  </conditionalFormatting>
  <conditionalFormatting sqref="I57:I58">
    <cfRule type="expression" dxfId="2063" priority="635">
      <formula>$BB$7="انقطع ( ت )"</formula>
    </cfRule>
    <cfRule type="expression" dxfId="2062" priority="636">
      <formula>$AX$7=""</formula>
    </cfRule>
  </conditionalFormatting>
  <conditionalFormatting sqref="J57:J58">
    <cfRule type="expression" dxfId="2061" priority="633">
      <formula>$BB$8="انقطع ( ت )"</formula>
    </cfRule>
    <cfRule type="expression" dxfId="2060" priority="634">
      <formula>$AX$8=""</formula>
    </cfRule>
  </conditionalFormatting>
  <conditionalFormatting sqref="BC57:BC58">
    <cfRule type="expression" dxfId="2059" priority="632">
      <formula>$BB$17="انقطع ( ت )"</formula>
    </cfRule>
  </conditionalFormatting>
  <conditionalFormatting sqref="BC57:BC58">
    <cfRule type="expression" dxfId="2058" priority="631">
      <formula>$AX$17=""</formula>
    </cfRule>
  </conditionalFormatting>
  <conditionalFormatting sqref="I57:I58">
    <cfRule type="expression" dxfId="2057" priority="630">
      <formula>$AX$7=""</formula>
    </cfRule>
  </conditionalFormatting>
  <conditionalFormatting sqref="I57:J58">
    <cfRule type="expression" dxfId="2056" priority="629">
      <formula>$AX$7=""</formula>
    </cfRule>
  </conditionalFormatting>
  <conditionalFormatting sqref="I57:I58">
    <cfRule type="expression" dxfId="2055" priority="627">
      <formula>$BB$7="انقطع ( ت )"</formula>
    </cfRule>
    <cfRule type="expression" dxfId="2054" priority="628">
      <formula>$AX$7=""</formula>
    </cfRule>
  </conditionalFormatting>
  <conditionalFormatting sqref="J57:J58">
    <cfRule type="expression" dxfId="2053" priority="625">
      <formula>$BB$8="انقطع ( ت )"</formula>
    </cfRule>
    <cfRule type="expression" dxfId="2052" priority="626">
      <formula>$AX$8=""</formula>
    </cfRule>
  </conditionalFormatting>
  <conditionalFormatting sqref="BC57:BC58">
    <cfRule type="expression" dxfId="2051" priority="624">
      <formula>$BB$17="انقطع ( ت )"</formula>
    </cfRule>
  </conditionalFormatting>
  <conditionalFormatting sqref="BC57:BC58">
    <cfRule type="expression" dxfId="2050" priority="623">
      <formula>$AX$17=""</formula>
    </cfRule>
  </conditionalFormatting>
  <conditionalFormatting sqref="J55">
    <cfRule type="expression" dxfId="2049" priority="621">
      <formula>$AX$7=""</formula>
    </cfRule>
  </conditionalFormatting>
  <conditionalFormatting sqref="J55">
    <cfRule type="expression" dxfId="2048" priority="617">
      <formula>$BB$8="انقطع ( ت )"</formula>
    </cfRule>
    <cfRule type="expression" dxfId="2047" priority="618">
      <formula>$AX$8=""</formula>
    </cfRule>
  </conditionalFormatting>
  <conditionalFormatting sqref="BC55">
    <cfRule type="expression" dxfId="2046" priority="616">
      <formula>$BB$17="انقطع ( ت )"</formula>
    </cfRule>
  </conditionalFormatting>
  <conditionalFormatting sqref="BC55">
    <cfRule type="expression" dxfId="2045" priority="615">
      <formula>$AX$17=""</formula>
    </cfRule>
  </conditionalFormatting>
  <conditionalFormatting sqref="J55">
    <cfRule type="expression" dxfId="2044" priority="613">
      <formula>$AX$7=""</formula>
    </cfRule>
  </conditionalFormatting>
  <conditionalFormatting sqref="J55">
    <cfRule type="expression" dxfId="2043" priority="609">
      <formula>$BB$8="انقطع ( ت )"</formula>
    </cfRule>
    <cfRule type="expression" dxfId="2042" priority="610">
      <formula>$AX$8=""</formula>
    </cfRule>
  </conditionalFormatting>
  <conditionalFormatting sqref="BC55">
    <cfRule type="expression" dxfId="2041" priority="608">
      <formula>$BB$17="انقطع ( ت )"</formula>
    </cfRule>
  </conditionalFormatting>
  <conditionalFormatting sqref="BC55">
    <cfRule type="expression" dxfId="2040" priority="607">
      <formula>$AX$17=""</formula>
    </cfRule>
  </conditionalFormatting>
  <conditionalFormatting sqref="AP55">
    <cfRule type="expression" dxfId="2039" priority="601">
      <formula>$AP$5="س"</formula>
    </cfRule>
    <cfRule type="expression" dxfId="2038" priority="602">
      <formula>$AP$5="ج"</formula>
    </cfRule>
    <cfRule type="expression" dxfId="2037" priority="603">
      <formula>$AP$4="س"</formula>
    </cfRule>
    <cfRule type="expression" dxfId="2036" priority="604">
      <formula>$AP$5="ج"</formula>
    </cfRule>
    <cfRule type="expression" dxfId="2035" priority="605">
      <formula>$AP$4="ع"</formula>
    </cfRule>
    <cfRule type="expression" dxfId="2034" priority="606">
      <formula>$AP$4="ع"</formula>
    </cfRule>
  </conditionalFormatting>
  <conditionalFormatting sqref="AL55">
    <cfRule type="expression" dxfId="2033" priority="598">
      <formula>$AL$5="س"</formula>
    </cfRule>
    <cfRule type="expression" dxfId="2032" priority="599">
      <formula>$AL$5="ج"</formula>
    </cfRule>
    <cfRule type="expression" dxfId="2031" priority="600">
      <formula>$AL$4="ع"</formula>
    </cfRule>
  </conditionalFormatting>
  <conditionalFormatting sqref="AK55">
    <cfRule type="expression" dxfId="2030" priority="595">
      <formula>$AK$5="س"</formula>
    </cfRule>
    <cfRule type="expression" dxfId="2029" priority="596">
      <formula>$AK$5="ج"</formula>
    </cfRule>
    <cfRule type="expression" dxfId="2028" priority="597">
      <formula>$AK$4="ع"</formula>
    </cfRule>
  </conditionalFormatting>
  <conditionalFormatting sqref="AJ55">
    <cfRule type="expression" dxfId="2027" priority="592">
      <formula>$AJ$5="س"</formula>
    </cfRule>
    <cfRule type="expression" dxfId="2026" priority="593">
      <formula>$AJ$5="ج"</formula>
    </cfRule>
    <cfRule type="expression" dxfId="2025" priority="594">
      <formula>$AJ$4="ع"</formula>
    </cfRule>
  </conditionalFormatting>
  <conditionalFormatting sqref="AI55">
    <cfRule type="expression" dxfId="2024" priority="588">
      <formula>$AI$5="ج"</formula>
    </cfRule>
    <cfRule type="expression" dxfId="2023" priority="589">
      <formula>$AI$5="س"</formula>
    </cfRule>
    <cfRule type="expression" dxfId="2022" priority="590">
      <formula>$AI$5="ع"</formula>
    </cfRule>
    <cfRule type="expression" dxfId="2021" priority="591">
      <formula>$AI$4="ع"</formula>
    </cfRule>
  </conditionalFormatting>
  <conditionalFormatting sqref="AH55">
    <cfRule type="expression" dxfId="2020" priority="585">
      <formula>$AH$5="س"</formula>
    </cfRule>
    <cfRule type="expression" dxfId="2019" priority="586">
      <formula>$AH$5="ج"</formula>
    </cfRule>
    <cfRule type="expression" dxfId="2018" priority="587">
      <formula>$AH$4="ع"</formula>
    </cfRule>
  </conditionalFormatting>
  <conditionalFormatting sqref="AG55">
    <cfRule type="expression" dxfId="2017" priority="582">
      <formula>$AG$5="س"</formula>
    </cfRule>
    <cfRule type="expression" dxfId="2016" priority="583">
      <formula>$AG$5="ج"</formula>
    </cfRule>
    <cfRule type="expression" dxfId="2015" priority="584">
      <formula>$AG$4="ع"</formula>
    </cfRule>
  </conditionalFormatting>
  <conditionalFormatting sqref="AF55">
    <cfRule type="expression" dxfId="2014" priority="579">
      <formula>$AF$5="س"</formula>
    </cfRule>
    <cfRule type="expression" dxfId="2013" priority="580">
      <formula>$AF$5="ج"</formula>
    </cfRule>
    <cfRule type="expression" dxfId="2012" priority="581">
      <formula>$AF$4="ع"</formula>
    </cfRule>
  </conditionalFormatting>
  <conditionalFormatting sqref="AE55">
    <cfRule type="expression" dxfId="2011" priority="576">
      <formula>$AE$5="س"</formula>
    </cfRule>
    <cfRule type="expression" dxfId="2010" priority="577">
      <formula>$AE$5="ج"</formula>
    </cfRule>
    <cfRule type="expression" dxfId="2009" priority="578">
      <formula>$AE$4="ع"</formula>
    </cfRule>
  </conditionalFormatting>
  <conditionalFormatting sqref="AD55">
    <cfRule type="expression" dxfId="2008" priority="573">
      <formula>$AD$5="س"</formula>
    </cfRule>
    <cfRule type="expression" dxfId="2007" priority="574">
      <formula>$AD$5="ج"</formula>
    </cfRule>
    <cfRule type="expression" dxfId="2006" priority="575">
      <formula>$AD$4="ع"</formula>
    </cfRule>
  </conditionalFormatting>
  <conditionalFormatting sqref="AC55">
    <cfRule type="expression" dxfId="2005" priority="570">
      <formula>$AC$5="س"</formula>
    </cfRule>
    <cfRule type="expression" dxfId="2004" priority="571">
      <formula>$AC$5="ج"</formula>
    </cfRule>
    <cfRule type="expression" dxfId="2003" priority="572">
      <formula>$AC$4="ع"</formula>
    </cfRule>
  </conditionalFormatting>
  <conditionalFormatting sqref="AB55">
    <cfRule type="expression" dxfId="2002" priority="567">
      <formula>$AB$5="س"</formula>
    </cfRule>
    <cfRule type="expression" dxfId="2001" priority="568">
      <formula>$AB$5="ج"</formula>
    </cfRule>
    <cfRule type="expression" dxfId="2000" priority="569">
      <formula>$AB$4="ع"</formula>
    </cfRule>
  </conditionalFormatting>
  <conditionalFormatting sqref="AA55">
    <cfRule type="expression" dxfId="1999" priority="564">
      <formula>$AA$5="س"</formula>
    </cfRule>
    <cfRule type="expression" dxfId="1998" priority="565">
      <formula>$AA$5="ج"</formula>
    </cfRule>
    <cfRule type="expression" dxfId="1997" priority="566">
      <formula>$AA$4="ع"</formula>
    </cfRule>
  </conditionalFormatting>
  <conditionalFormatting sqref="Z55">
    <cfRule type="expression" dxfId="1996" priority="561">
      <formula>$Z$5="س"</formula>
    </cfRule>
    <cfRule type="expression" dxfId="1995" priority="562">
      <formula>$Z$5="ج"</formula>
    </cfRule>
    <cfRule type="expression" dxfId="1994" priority="563">
      <formula>$Z$4="ع"</formula>
    </cfRule>
  </conditionalFormatting>
  <conditionalFormatting sqref="Y55">
    <cfRule type="expression" dxfId="1993" priority="558">
      <formula>$Y$5="س"</formula>
    </cfRule>
    <cfRule type="expression" dxfId="1992" priority="559">
      <formula>$Y$5="ج"</formula>
    </cfRule>
    <cfRule type="expression" dxfId="1991" priority="560">
      <formula>$Y$4="ع"</formula>
    </cfRule>
  </conditionalFormatting>
  <conditionalFormatting sqref="X55">
    <cfRule type="expression" dxfId="1990" priority="555">
      <formula>$X$5="س"</formula>
    </cfRule>
    <cfRule type="expression" dxfId="1989" priority="556">
      <formula>$X$5="ج"</formula>
    </cfRule>
    <cfRule type="expression" dxfId="1988" priority="557">
      <formula>$X$4="ع"</formula>
    </cfRule>
  </conditionalFormatting>
  <conditionalFormatting sqref="W55">
    <cfRule type="expression" dxfId="1987" priority="552">
      <formula>$W$5="س"</formula>
    </cfRule>
    <cfRule type="expression" dxfId="1986" priority="553">
      <formula>$W$5="ج"</formula>
    </cfRule>
    <cfRule type="expression" dxfId="1985" priority="554">
      <formula>$W$4="ع"</formula>
    </cfRule>
  </conditionalFormatting>
  <conditionalFormatting sqref="V55">
    <cfRule type="expression" dxfId="1984" priority="549">
      <formula>$V$5="س"</formula>
    </cfRule>
    <cfRule type="expression" dxfId="1983" priority="550">
      <formula>$V$5="ج"</formula>
    </cfRule>
    <cfRule type="expression" dxfId="1982" priority="551">
      <formula>$V$4="ع"</formula>
    </cfRule>
  </conditionalFormatting>
  <conditionalFormatting sqref="U55">
    <cfRule type="expression" dxfId="1981" priority="546">
      <formula>$U$5="س"</formula>
    </cfRule>
    <cfRule type="expression" dxfId="1980" priority="547">
      <formula>$U$5="ج"</formula>
    </cfRule>
    <cfRule type="expression" dxfId="1979" priority="548">
      <formula>$U$4="ع"</formula>
    </cfRule>
  </conditionalFormatting>
  <conditionalFormatting sqref="T55">
    <cfRule type="expression" dxfId="1978" priority="543">
      <formula>$T$5="س"</formula>
    </cfRule>
    <cfRule type="expression" dxfId="1977" priority="544">
      <formula>$T$5="ج"</formula>
    </cfRule>
    <cfRule type="expression" dxfId="1976" priority="545">
      <formula>$T$4="ع"</formula>
    </cfRule>
  </conditionalFormatting>
  <conditionalFormatting sqref="S55">
    <cfRule type="expression" dxfId="1975" priority="540">
      <formula>$S$5="س"</formula>
    </cfRule>
    <cfRule type="expression" dxfId="1974" priority="541">
      <formula>$S$5="ج"</formula>
    </cfRule>
    <cfRule type="expression" dxfId="1973" priority="542">
      <formula>$S$4="ع"</formula>
    </cfRule>
  </conditionalFormatting>
  <conditionalFormatting sqref="R55">
    <cfRule type="expression" dxfId="1972" priority="537">
      <formula>$R$5="س"</formula>
    </cfRule>
    <cfRule type="expression" dxfId="1971" priority="538">
      <formula>$R$5="ج"</formula>
    </cfRule>
    <cfRule type="expression" dxfId="1970" priority="539">
      <formula>$R$4="ع"</formula>
    </cfRule>
  </conditionalFormatting>
  <conditionalFormatting sqref="Q55">
    <cfRule type="expression" dxfId="1969" priority="534">
      <formula>$Q$5="س"</formula>
    </cfRule>
    <cfRule type="expression" dxfId="1968" priority="535">
      <formula>$Q$5="ج"</formula>
    </cfRule>
    <cfRule type="expression" dxfId="1967" priority="536">
      <formula>$Q$4="ع"</formula>
    </cfRule>
  </conditionalFormatting>
  <conditionalFormatting sqref="P55">
    <cfRule type="expression" dxfId="1966" priority="531">
      <formula>$P$5="س"</formula>
    </cfRule>
    <cfRule type="expression" dxfId="1965" priority="532">
      <formula>$P$5="ج"</formula>
    </cfRule>
    <cfRule type="expression" dxfId="1964" priority="533">
      <formula>$P$4="ع"</formula>
    </cfRule>
  </conditionalFormatting>
  <conditionalFormatting sqref="O55">
    <cfRule type="expression" dxfId="1963" priority="528">
      <formula>$O$5="س"</formula>
    </cfRule>
    <cfRule type="expression" dxfId="1962" priority="529">
      <formula>$O$5="ج"</formula>
    </cfRule>
    <cfRule type="expression" dxfId="1961" priority="530">
      <formula>$O$4="ع"</formula>
    </cfRule>
  </conditionalFormatting>
  <conditionalFormatting sqref="N55">
    <cfRule type="expression" dxfId="1960" priority="525">
      <formula>$N$5="س"</formula>
    </cfRule>
    <cfRule type="expression" dxfId="1959" priority="526">
      <formula>$N$5="ج"</formula>
    </cfRule>
    <cfRule type="expression" dxfId="1958" priority="527">
      <formula>$N$4="ع"</formula>
    </cfRule>
  </conditionalFormatting>
  <conditionalFormatting sqref="M55">
    <cfRule type="expression" dxfId="1957" priority="522">
      <formula>$M$5="س"</formula>
    </cfRule>
    <cfRule type="expression" dxfId="1956" priority="523">
      <formula>$M$5="ج"</formula>
    </cfRule>
    <cfRule type="expression" dxfId="1955" priority="524">
      <formula>$M$4="ع"</formula>
    </cfRule>
  </conditionalFormatting>
  <conditionalFormatting sqref="L55">
    <cfRule type="expression" dxfId="1954" priority="519">
      <formula>$L$5="س"</formula>
    </cfRule>
    <cfRule type="expression" dxfId="1953" priority="520">
      <formula>$L$5="ج"</formula>
    </cfRule>
    <cfRule type="expression" dxfId="1952" priority="521">
      <formula>$L$4="ع"</formula>
    </cfRule>
  </conditionalFormatting>
  <conditionalFormatting sqref="J55">
    <cfRule type="expression" dxfId="1951" priority="517">
      <formula>$AX$7=""</formula>
    </cfRule>
  </conditionalFormatting>
  <conditionalFormatting sqref="AP55:AX55 J55:AL55">
    <cfRule type="expression" dxfId="1950" priority="515">
      <formula>$BB$46="انقطع ( ت )"</formula>
    </cfRule>
    <cfRule type="expression" dxfId="1949" priority="516">
      <formula>$AX$46=""</formula>
    </cfRule>
  </conditionalFormatting>
  <conditionalFormatting sqref="J55">
    <cfRule type="expression" dxfId="1948" priority="511">
      <formula>$BB$8="انقطع ( ت )"</formula>
    </cfRule>
    <cfRule type="expression" dxfId="1947" priority="512">
      <formula>$AX$8=""</formula>
    </cfRule>
  </conditionalFormatting>
  <conditionalFormatting sqref="BC55">
    <cfRule type="expression" dxfId="1946" priority="510">
      <formula>$BB$17="انقطع ( ت )"</formula>
    </cfRule>
  </conditionalFormatting>
  <conditionalFormatting sqref="BC55">
    <cfRule type="expression" dxfId="1945" priority="509">
      <formula>$AX$17=""</formula>
    </cfRule>
  </conditionalFormatting>
  <conditionalFormatting sqref="BC55">
    <cfRule type="expression" dxfId="1944" priority="507">
      <formula>$BB$17="انقطع ( ت )"</formula>
    </cfRule>
  </conditionalFormatting>
  <conditionalFormatting sqref="BC55">
    <cfRule type="expression" dxfId="1943" priority="506">
      <formula>$AX$17=""</formula>
    </cfRule>
  </conditionalFormatting>
  <conditionalFormatting sqref="AP55">
    <cfRule type="expression" dxfId="1942" priority="503">
      <formula>$AP$5="ج"</formula>
    </cfRule>
    <cfRule type="expression" dxfId="1941" priority="504">
      <formula>$AP$5="س"</formula>
    </cfRule>
    <cfRule type="expression" dxfId="1940" priority="505">
      <formula>$AP$4="ع"</formula>
    </cfRule>
  </conditionalFormatting>
  <conditionalFormatting sqref="AL55">
    <cfRule type="expression" dxfId="1939" priority="500">
      <formula>$AL$5="ج"</formula>
    </cfRule>
    <cfRule type="expression" dxfId="1938" priority="501">
      <formula>$AL$5="س"</formula>
    </cfRule>
    <cfRule type="expression" dxfId="1937" priority="502">
      <formula>$AL$4="ع"</formula>
    </cfRule>
  </conditionalFormatting>
  <conditionalFormatting sqref="AK55">
    <cfRule type="expression" dxfId="1936" priority="497">
      <formula>$AK$5="ع"</formula>
    </cfRule>
    <cfRule type="expression" dxfId="1935" priority="498">
      <formula>$AK$5="س"</formula>
    </cfRule>
    <cfRule type="expression" dxfId="1934" priority="499">
      <formula>$AK$4="ع"</formula>
    </cfRule>
  </conditionalFormatting>
  <conditionalFormatting sqref="AJ55">
    <cfRule type="expression" dxfId="1933" priority="494">
      <formula>$AJ$5="ج"</formula>
    </cfRule>
    <cfRule type="expression" dxfId="1932" priority="495">
      <formula>$AJ$5="س"</formula>
    </cfRule>
    <cfRule type="expression" dxfId="1931" priority="496">
      <formula>$AJ$4="ع"</formula>
    </cfRule>
  </conditionalFormatting>
  <conditionalFormatting sqref="AI55">
    <cfRule type="expression" dxfId="1930" priority="491">
      <formula>$AI$5="ج"</formula>
    </cfRule>
    <cfRule type="expression" dxfId="1929" priority="492">
      <formula>$AI$5="س"</formula>
    </cfRule>
    <cfRule type="expression" dxfId="1928" priority="493">
      <formula>$AI$4="ع"</formula>
    </cfRule>
  </conditionalFormatting>
  <conditionalFormatting sqref="AH55">
    <cfRule type="expression" dxfId="1927" priority="488">
      <formula>$AH$5="ج"</formula>
    </cfRule>
    <cfRule type="expression" dxfId="1926" priority="489">
      <formula>$AH$5="س"</formula>
    </cfRule>
    <cfRule type="expression" dxfId="1925" priority="490">
      <formula>$AH$4="ع"</formula>
    </cfRule>
  </conditionalFormatting>
  <conditionalFormatting sqref="AG55">
    <cfRule type="expression" dxfId="1924" priority="485">
      <formula>$AG$5="ج"</formula>
    </cfRule>
    <cfRule type="expression" dxfId="1923" priority="486">
      <formula>$AG$5="س"</formula>
    </cfRule>
    <cfRule type="expression" dxfId="1922" priority="487">
      <formula>$AG$4="ع"</formula>
    </cfRule>
  </conditionalFormatting>
  <conditionalFormatting sqref="AF55">
    <cfRule type="expression" dxfId="1921" priority="482">
      <formula>$AF$5="ج"</formula>
    </cfRule>
    <cfRule type="expression" dxfId="1920" priority="483">
      <formula>$AF$5="س"</formula>
    </cfRule>
    <cfRule type="expression" dxfId="1919" priority="484">
      <formula>$AF$4="ع"</formula>
    </cfRule>
  </conditionalFormatting>
  <conditionalFormatting sqref="AE55">
    <cfRule type="expression" dxfId="1918" priority="479">
      <formula>$AE$5="ج"</formula>
    </cfRule>
    <cfRule type="expression" dxfId="1917" priority="480">
      <formula>$AE$5="س"</formula>
    </cfRule>
    <cfRule type="expression" dxfId="1916" priority="481">
      <formula>$AE$4="ع"</formula>
    </cfRule>
  </conditionalFormatting>
  <conditionalFormatting sqref="AD55">
    <cfRule type="expression" dxfId="1915" priority="476">
      <formula>$AD$5="ج"</formula>
    </cfRule>
    <cfRule type="expression" dxfId="1914" priority="477">
      <formula>$AD$5="س"</formula>
    </cfRule>
    <cfRule type="expression" dxfId="1913" priority="478">
      <formula>$AD$4="ع"</formula>
    </cfRule>
  </conditionalFormatting>
  <conditionalFormatting sqref="AC55">
    <cfRule type="expression" dxfId="1912" priority="473">
      <formula>$AC$5="ج"</formula>
    </cfRule>
    <cfRule type="expression" dxfId="1911" priority="474">
      <formula>$AC$5="س"</formula>
    </cfRule>
    <cfRule type="expression" dxfId="1910" priority="475">
      <formula>$AC$4="ع"</formula>
    </cfRule>
  </conditionalFormatting>
  <conditionalFormatting sqref="AB55">
    <cfRule type="expression" dxfId="1909" priority="470">
      <formula>$AB$5="ج"</formula>
    </cfRule>
    <cfRule type="expression" dxfId="1908" priority="471">
      <formula>$AB$5="س"</formula>
    </cfRule>
    <cfRule type="expression" dxfId="1907" priority="472">
      <formula>$AB$4="ع"</formula>
    </cfRule>
  </conditionalFormatting>
  <conditionalFormatting sqref="AA55">
    <cfRule type="expression" dxfId="1906" priority="467">
      <formula>$AA$5="ج"</formula>
    </cfRule>
    <cfRule type="expression" dxfId="1905" priority="468">
      <formula>$AA$5="س"</formula>
    </cfRule>
    <cfRule type="expression" dxfId="1904" priority="469">
      <formula>$AA$4="ع"</formula>
    </cfRule>
  </conditionalFormatting>
  <conditionalFormatting sqref="Z55">
    <cfRule type="expression" dxfId="1903" priority="464">
      <formula>$Z$5="ج"</formula>
    </cfRule>
    <cfRule type="expression" dxfId="1902" priority="465">
      <formula>$Z$5="س"</formula>
    </cfRule>
    <cfRule type="expression" dxfId="1901" priority="466">
      <formula>$Z$4="ع"</formula>
    </cfRule>
  </conditionalFormatting>
  <conditionalFormatting sqref="Y55">
    <cfRule type="expression" dxfId="1900" priority="461">
      <formula>$Y$5="ج"</formula>
    </cfRule>
    <cfRule type="expression" dxfId="1899" priority="462">
      <formula>$Y$5="س"</formula>
    </cfRule>
    <cfRule type="expression" dxfId="1898" priority="463">
      <formula>$Y$4="ع"</formula>
    </cfRule>
  </conditionalFormatting>
  <conditionalFormatting sqref="X55">
    <cfRule type="expression" dxfId="1897" priority="458">
      <formula>$X$5="ج"</formula>
    </cfRule>
    <cfRule type="expression" dxfId="1896" priority="459">
      <formula>$X$5="س"</formula>
    </cfRule>
    <cfRule type="expression" dxfId="1895" priority="460">
      <formula>$X$4="ع"</formula>
    </cfRule>
  </conditionalFormatting>
  <conditionalFormatting sqref="W55">
    <cfRule type="expression" dxfId="1894" priority="455">
      <formula>$W$5="ج"</formula>
    </cfRule>
    <cfRule type="expression" dxfId="1893" priority="456">
      <formula>$W$5="س"</formula>
    </cfRule>
    <cfRule type="expression" dxfId="1892" priority="457">
      <formula>$W$4="ع"</formula>
    </cfRule>
  </conditionalFormatting>
  <conditionalFormatting sqref="V55">
    <cfRule type="expression" dxfId="1891" priority="452">
      <formula>$V$5="ج"</formula>
    </cfRule>
    <cfRule type="expression" dxfId="1890" priority="453">
      <formula>$V$5="س"</formula>
    </cfRule>
    <cfRule type="expression" dxfId="1889" priority="454">
      <formula>$V$4="ع"</formula>
    </cfRule>
  </conditionalFormatting>
  <conditionalFormatting sqref="U55">
    <cfRule type="expression" dxfId="1888" priority="449">
      <formula>$U$5="ج"</formula>
    </cfRule>
    <cfRule type="expression" dxfId="1887" priority="450">
      <formula>$U$5="س"</formula>
    </cfRule>
    <cfRule type="expression" dxfId="1886" priority="451">
      <formula>$U$5="ع"</formula>
    </cfRule>
  </conditionalFormatting>
  <conditionalFormatting sqref="T55">
    <cfRule type="expression" dxfId="1885" priority="446">
      <formula>$T$5="ج"</formula>
    </cfRule>
    <cfRule type="expression" dxfId="1884" priority="447">
      <formula>$T$5="س"</formula>
    </cfRule>
    <cfRule type="expression" dxfId="1883" priority="448">
      <formula>$T$4="ع"</formula>
    </cfRule>
  </conditionalFormatting>
  <conditionalFormatting sqref="S55">
    <cfRule type="expression" dxfId="1882" priority="442">
      <formula>$S$5="ج"</formula>
    </cfRule>
    <cfRule type="expression" dxfId="1881" priority="443">
      <formula>$S$5="س"</formula>
    </cfRule>
    <cfRule type="expression" dxfId="1880" priority="444">
      <formula>$S$5="ع"</formula>
    </cfRule>
    <cfRule type="expression" dxfId="1879" priority="445">
      <formula>$S$4="ع"</formula>
    </cfRule>
  </conditionalFormatting>
  <conditionalFormatting sqref="R55">
    <cfRule type="expression" dxfId="1878" priority="439">
      <formula>$R$5="ج"</formula>
    </cfRule>
    <cfRule type="expression" dxfId="1877" priority="440">
      <formula>$R$5="س"</formula>
    </cfRule>
    <cfRule type="expression" dxfId="1876" priority="441">
      <formula>$R$4="ع"</formula>
    </cfRule>
  </conditionalFormatting>
  <conditionalFormatting sqref="Q55">
    <cfRule type="expression" dxfId="1875" priority="436">
      <formula>$Q$5="ج"</formula>
    </cfRule>
    <cfRule type="expression" dxfId="1874" priority="437">
      <formula>$Q$5="س"</formula>
    </cfRule>
    <cfRule type="expression" dxfId="1873" priority="438">
      <formula>$Q$4="ع"</formula>
    </cfRule>
  </conditionalFormatting>
  <conditionalFormatting sqref="P55">
    <cfRule type="expression" dxfId="1872" priority="433">
      <formula>$P$5="ج"</formula>
    </cfRule>
    <cfRule type="expression" dxfId="1871" priority="434">
      <formula>$P$5="س"</formula>
    </cfRule>
    <cfRule type="expression" dxfId="1870" priority="435">
      <formula>$P$4="ع"</formula>
    </cfRule>
  </conditionalFormatting>
  <conditionalFormatting sqref="O55">
    <cfRule type="expression" dxfId="1869" priority="430">
      <formula>$O$5="ج"</formula>
    </cfRule>
    <cfRule type="expression" dxfId="1868" priority="431">
      <formula>$O$5="س"</formula>
    </cfRule>
    <cfRule type="expression" dxfId="1867" priority="432">
      <formula>$O$4="ع"</formula>
    </cfRule>
  </conditionalFormatting>
  <conditionalFormatting sqref="N55">
    <cfRule type="expression" dxfId="1866" priority="427">
      <formula>$N$5="ج"</formula>
    </cfRule>
    <cfRule type="expression" dxfId="1865" priority="428">
      <formula>$N$5="س"</formula>
    </cfRule>
    <cfRule type="expression" dxfId="1864" priority="429">
      <formula>$N$4="ع"</formula>
    </cfRule>
  </conditionalFormatting>
  <conditionalFormatting sqref="M55">
    <cfRule type="expression" dxfId="1863" priority="424">
      <formula>$M$5="ج"</formula>
    </cfRule>
    <cfRule type="expression" dxfId="1862" priority="425">
      <formula>$M$5="س"</formula>
    </cfRule>
    <cfRule type="expression" dxfId="1861" priority="426">
      <formula>$M$4="ع"</formula>
    </cfRule>
  </conditionalFormatting>
  <conditionalFormatting sqref="L55">
    <cfRule type="expression" dxfId="1860" priority="421">
      <formula>$L$5="ج"</formula>
    </cfRule>
    <cfRule type="expression" dxfId="1859" priority="422">
      <formula>$L$5="س"</formula>
    </cfRule>
    <cfRule type="expression" dxfId="1858" priority="423">
      <formula>$L$4="ع"</formula>
    </cfRule>
  </conditionalFormatting>
  <conditionalFormatting sqref="U55">
    <cfRule type="expression" dxfId="1857" priority="420">
      <formula>$U$4="ع"</formula>
    </cfRule>
  </conditionalFormatting>
  <conditionalFormatting sqref="AK55">
    <cfRule type="expression" dxfId="1856" priority="419">
      <formula>$AK$5="ج"</formula>
    </cfRule>
  </conditionalFormatting>
  <conditionalFormatting sqref="BA55:BC55 AP55:AY55 J55:AL55">
    <cfRule type="expression" dxfId="1855" priority="418">
      <formula>$BC$55="انقطع ( ت )"</formula>
    </cfRule>
  </conditionalFormatting>
  <conditionalFormatting sqref="AP55:AX55 J55:AL55">
    <cfRule type="expression" dxfId="1854" priority="417">
      <formula>$AX$55=""</formula>
    </cfRule>
  </conditionalFormatting>
  <conditionalFormatting sqref="AO55">
    <cfRule type="expression" dxfId="1853" priority="414">
      <formula>$AO$5="ج"</formula>
    </cfRule>
    <cfRule type="expression" dxfId="1852" priority="415">
      <formula>$AO$5="س"</formula>
    </cfRule>
    <cfRule type="expression" dxfId="1851" priority="416">
      <formula>$AO$4="ع"</formula>
    </cfRule>
  </conditionalFormatting>
  <conditionalFormatting sqref="AN55">
    <cfRule type="expression" dxfId="1850" priority="411">
      <formula>$AN$5="ج"</formula>
    </cfRule>
    <cfRule type="expression" dxfId="1849" priority="412">
      <formula>$AN$5="س"</formula>
    </cfRule>
    <cfRule type="expression" dxfId="1848" priority="413">
      <formula>$AN$4="ع"</formula>
    </cfRule>
  </conditionalFormatting>
  <conditionalFormatting sqref="AM55">
    <cfRule type="expression" dxfId="1847" priority="408">
      <formula>$AM$5="ج"</formula>
    </cfRule>
    <cfRule type="expression" dxfId="1846" priority="409">
      <formula>$AM$5="س"</formula>
    </cfRule>
    <cfRule type="expression" dxfId="1845" priority="410">
      <formula>$AM$4="ع"</formula>
    </cfRule>
  </conditionalFormatting>
  <conditionalFormatting sqref="I57:I168">
    <cfRule type="expression" dxfId="1844" priority="407">
      <formula>$AX$7=""</formula>
    </cfRule>
  </conditionalFormatting>
  <conditionalFormatting sqref="J47:J168 I57:I168">
    <cfRule type="expression" dxfId="1843" priority="406">
      <formula>$AX$7=""</formula>
    </cfRule>
  </conditionalFormatting>
  <conditionalFormatting sqref="I57:I168">
    <cfRule type="expression" dxfId="1842" priority="404">
      <formula>$BB$7="انقطع ( ت )"</formula>
    </cfRule>
    <cfRule type="expression" dxfId="1841" priority="405">
      <formula>$AX$7=""</formula>
    </cfRule>
  </conditionalFormatting>
  <conditionalFormatting sqref="J47:J168">
    <cfRule type="expression" dxfId="1840" priority="402">
      <formula>$BB$8="انقطع ( ت )"</formula>
    </cfRule>
    <cfRule type="expression" dxfId="1839" priority="403">
      <formula>$AX$8=""</formula>
    </cfRule>
  </conditionalFormatting>
  <conditionalFormatting sqref="BC47:BC168">
    <cfRule type="expression" dxfId="1838" priority="401">
      <formula>$BB$17="انقطع ( ت )"</formula>
    </cfRule>
  </conditionalFormatting>
  <conditionalFormatting sqref="BC47:BC168">
    <cfRule type="expression" dxfId="1837" priority="400">
      <formula>$AX$17=""</formula>
    </cfRule>
  </conditionalFormatting>
  <conditionalFormatting sqref="I57:I168">
    <cfRule type="expression" dxfId="1836" priority="399">
      <formula>$AX$7=""</formula>
    </cfRule>
  </conditionalFormatting>
  <conditionalFormatting sqref="J47:J168 I57:I168">
    <cfRule type="expression" dxfId="1835" priority="398">
      <formula>$AX$7=""</formula>
    </cfRule>
  </conditionalFormatting>
  <conditionalFormatting sqref="I57:I168">
    <cfRule type="expression" dxfId="1834" priority="396">
      <formula>$BB$7="انقطع ( ت )"</formula>
    </cfRule>
    <cfRule type="expression" dxfId="1833" priority="397">
      <formula>$AX$7=""</formula>
    </cfRule>
  </conditionalFormatting>
  <conditionalFormatting sqref="J47:J168">
    <cfRule type="expression" dxfId="1832" priority="394">
      <formula>$BB$8="انقطع ( ت )"</formula>
    </cfRule>
    <cfRule type="expression" dxfId="1831" priority="395">
      <formula>$AX$8=""</formula>
    </cfRule>
  </conditionalFormatting>
  <conditionalFormatting sqref="BC47:BC168">
    <cfRule type="expression" dxfId="1830" priority="393">
      <formula>$BB$17="انقطع ( ت )"</formula>
    </cfRule>
  </conditionalFormatting>
  <conditionalFormatting sqref="BC47:BC168">
    <cfRule type="expression" dxfId="1829" priority="392">
      <formula>$AX$17=""</formula>
    </cfRule>
  </conditionalFormatting>
  <conditionalFormatting sqref="AP47:AP56">
    <cfRule type="expression" dxfId="1828" priority="386">
      <formula>$AP$5="س"</formula>
    </cfRule>
    <cfRule type="expression" dxfId="1827" priority="387">
      <formula>$AP$5="ج"</formula>
    </cfRule>
    <cfRule type="expression" dxfId="1826" priority="388">
      <formula>$AP$4="س"</formula>
    </cfRule>
    <cfRule type="expression" dxfId="1825" priority="389">
      <formula>$AP$5="ج"</formula>
    </cfRule>
    <cfRule type="expression" dxfId="1824" priority="390">
      <formula>$AP$4="ع"</formula>
    </cfRule>
    <cfRule type="expression" dxfId="1823" priority="391">
      <formula>$AP$4="ع"</formula>
    </cfRule>
  </conditionalFormatting>
  <conditionalFormatting sqref="AO47:AO54 AO56">
    <cfRule type="expression" dxfId="1822" priority="383">
      <formula>$AO$5="س"</formula>
    </cfRule>
    <cfRule type="expression" dxfId="1821" priority="384">
      <formula>$AO$5="ج"</formula>
    </cfRule>
    <cfRule type="expression" dxfId="1820" priority="385">
      <formula>$AO$4="ع"</formula>
    </cfRule>
  </conditionalFormatting>
  <conditionalFormatting sqref="AN47:AN54 AN56">
    <cfRule type="expression" dxfId="1819" priority="380">
      <formula>$AN$5="س"</formula>
    </cfRule>
    <cfRule type="expression" dxfId="1818" priority="381">
      <formula>$AN$5="ج"</formula>
    </cfRule>
    <cfRule type="expression" dxfId="1817" priority="382">
      <formula>$AN$4="ع"</formula>
    </cfRule>
  </conditionalFormatting>
  <conditionalFormatting sqref="AM47:AM54 AM56">
    <cfRule type="expression" dxfId="1816" priority="377">
      <formula>$AM$5="س"</formula>
    </cfRule>
    <cfRule type="expression" dxfId="1815" priority="378">
      <formula>$AM$5="ج"</formula>
    </cfRule>
    <cfRule type="expression" dxfId="1814" priority="379">
      <formula>$AM$4="ع"</formula>
    </cfRule>
  </conditionalFormatting>
  <conditionalFormatting sqref="AL47:AL56">
    <cfRule type="expression" dxfId="1813" priority="374">
      <formula>$AL$5="س"</formula>
    </cfRule>
    <cfRule type="expression" dxfId="1812" priority="375">
      <formula>$AL$5="ج"</formula>
    </cfRule>
    <cfRule type="expression" dxfId="1811" priority="376">
      <formula>$AL$4="ع"</formula>
    </cfRule>
  </conditionalFormatting>
  <conditionalFormatting sqref="AK47:AK56">
    <cfRule type="expression" dxfId="1810" priority="371">
      <formula>$AK$5="س"</formula>
    </cfRule>
    <cfRule type="expression" dxfId="1809" priority="372">
      <formula>$AK$5="ج"</formula>
    </cfRule>
    <cfRule type="expression" dxfId="1808" priority="373">
      <formula>$AK$4="ع"</formula>
    </cfRule>
  </conditionalFormatting>
  <conditionalFormatting sqref="AJ47:AJ56">
    <cfRule type="expression" dxfId="1807" priority="368">
      <formula>$AJ$5="س"</formula>
    </cfRule>
    <cfRule type="expression" dxfId="1806" priority="369">
      <formula>$AJ$5="ج"</formula>
    </cfRule>
    <cfRule type="expression" dxfId="1805" priority="370">
      <formula>$AJ$4="ع"</formula>
    </cfRule>
  </conditionalFormatting>
  <conditionalFormatting sqref="AI47:AI56">
    <cfRule type="expression" dxfId="1804" priority="364">
      <formula>$AI$5="ج"</formula>
    </cfRule>
    <cfRule type="expression" dxfId="1803" priority="365">
      <formula>$AI$5="س"</formula>
    </cfRule>
    <cfRule type="expression" dxfId="1802" priority="366">
      <formula>$AI$5="ع"</formula>
    </cfRule>
    <cfRule type="expression" dxfId="1801" priority="367">
      <formula>$AI$4="ع"</formula>
    </cfRule>
  </conditionalFormatting>
  <conditionalFormatting sqref="AH47:AH56">
    <cfRule type="expression" dxfId="1800" priority="361">
      <formula>$AH$5="س"</formula>
    </cfRule>
    <cfRule type="expression" dxfId="1799" priority="362">
      <formula>$AH$5="ج"</formula>
    </cfRule>
    <cfRule type="expression" dxfId="1798" priority="363">
      <formula>$AH$4="ع"</formula>
    </cfRule>
  </conditionalFormatting>
  <conditionalFormatting sqref="AG47:AG56">
    <cfRule type="expression" dxfId="1797" priority="358">
      <formula>$AG$5="س"</formula>
    </cfRule>
    <cfRule type="expression" dxfId="1796" priority="359">
      <formula>$AG$5="ج"</formula>
    </cfRule>
    <cfRule type="expression" dxfId="1795" priority="360">
      <formula>$AG$4="ع"</formula>
    </cfRule>
  </conditionalFormatting>
  <conditionalFormatting sqref="AF47:AF56">
    <cfRule type="expression" dxfId="1794" priority="355">
      <formula>$AF$5="س"</formula>
    </cfRule>
    <cfRule type="expression" dxfId="1793" priority="356">
      <formula>$AF$5="ج"</formula>
    </cfRule>
    <cfRule type="expression" dxfId="1792" priority="357">
      <formula>$AF$4="ع"</formula>
    </cfRule>
  </conditionalFormatting>
  <conditionalFormatting sqref="AE47:AE56">
    <cfRule type="expression" dxfId="1791" priority="352">
      <formula>$AE$5="س"</formula>
    </cfRule>
    <cfRule type="expression" dxfId="1790" priority="353">
      <formula>$AE$5="ج"</formula>
    </cfRule>
    <cfRule type="expression" dxfId="1789" priority="354">
      <formula>$AE$4="ع"</formula>
    </cfRule>
  </conditionalFormatting>
  <conditionalFormatting sqref="AD47:AD56">
    <cfRule type="expression" dxfId="1788" priority="349">
      <formula>$AD$5="س"</formula>
    </cfRule>
    <cfRule type="expression" dxfId="1787" priority="350">
      <formula>$AD$5="ج"</formula>
    </cfRule>
    <cfRule type="expression" dxfId="1786" priority="351">
      <formula>$AD$4="ع"</formula>
    </cfRule>
  </conditionalFormatting>
  <conditionalFormatting sqref="AC47:AC56">
    <cfRule type="expression" dxfId="1785" priority="346">
      <formula>$AC$5="س"</formula>
    </cfRule>
    <cfRule type="expression" dxfId="1784" priority="347">
      <formula>$AC$5="ج"</formula>
    </cfRule>
    <cfRule type="expression" dxfId="1783" priority="348">
      <formula>$AC$4="ع"</formula>
    </cfRule>
  </conditionalFormatting>
  <conditionalFormatting sqref="AB47:AB56">
    <cfRule type="expression" dxfId="1782" priority="343">
      <formula>$AB$5="س"</formula>
    </cfRule>
    <cfRule type="expression" dxfId="1781" priority="344">
      <formula>$AB$5="ج"</formula>
    </cfRule>
    <cfRule type="expression" dxfId="1780" priority="345">
      <formula>$AB$4="ع"</formula>
    </cfRule>
  </conditionalFormatting>
  <conditionalFormatting sqref="AA47:AA56">
    <cfRule type="expression" dxfId="1779" priority="340">
      <formula>$AA$5="س"</formula>
    </cfRule>
    <cfRule type="expression" dxfId="1778" priority="341">
      <formula>$AA$5="ج"</formula>
    </cfRule>
    <cfRule type="expression" dxfId="1777" priority="342">
      <formula>$AA$4="ع"</formula>
    </cfRule>
  </conditionalFormatting>
  <conditionalFormatting sqref="Z47:Z56">
    <cfRule type="expression" dxfId="1776" priority="337">
      <formula>$Z$5="س"</formula>
    </cfRule>
    <cfRule type="expression" dxfId="1775" priority="338">
      <formula>$Z$5="ج"</formula>
    </cfRule>
    <cfRule type="expression" dxfId="1774" priority="339">
      <formula>$Z$4="ع"</formula>
    </cfRule>
  </conditionalFormatting>
  <conditionalFormatting sqref="Y47:Y56">
    <cfRule type="expression" dxfId="1773" priority="334">
      <formula>$Y$5="س"</formula>
    </cfRule>
    <cfRule type="expression" dxfId="1772" priority="335">
      <formula>$Y$5="ج"</formula>
    </cfRule>
    <cfRule type="expression" dxfId="1771" priority="336">
      <formula>$Y$4="ع"</formula>
    </cfRule>
  </conditionalFormatting>
  <conditionalFormatting sqref="X47:X56">
    <cfRule type="expression" dxfId="1770" priority="331">
      <formula>$X$5="س"</formula>
    </cfRule>
    <cfRule type="expression" dxfId="1769" priority="332">
      <formula>$X$5="ج"</formula>
    </cfRule>
    <cfRule type="expression" dxfId="1768" priority="333">
      <formula>$X$4="ع"</formula>
    </cfRule>
  </conditionalFormatting>
  <conditionalFormatting sqref="W47:W56">
    <cfRule type="expression" dxfId="1767" priority="328">
      <formula>$W$5="س"</formula>
    </cfRule>
    <cfRule type="expression" dxfId="1766" priority="329">
      <formula>$W$5="ج"</formula>
    </cfRule>
    <cfRule type="expression" dxfId="1765" priority="330">
      <formula>$W$4="ع"</formula>
    </cfRule>
  </conditionalFormatting>
  <conditionalFormatting sqref="V47:V56">
    <cfRule type="expression" dxfId="1764" priority="325">
      <formula>$V$5="س"</formula>
    </cfRule>
    <cfRule type="expression" dxfId="1763" priority="326">
      <formula>$V$5="ج"</formula>
    </cfRule>
    <cfRule type="expression" dxfId="1762" priority="327">
      <formula>$V$4="ع"</formula>
    </cfRule>
  </conditionalFormatting>
  <conditionalFormatting sqref="U47:U56">
    <cfRule type="expression" dxfId="1761" priority="322">
      <formula>$U$5="س"</formula>
    </cfRule>
    <cfRule type="expression" dxfId="1760" priority="323">
      <formula>$U$5="ج"</formula>
    </cfRule>
    <cfRule type="expression" dxfId="1759" priority="324">
      <formula>$U$4="ع"</formula>
    </cfRule>
  </conditionalFormatting>
  <conditionalFormatting sqref="T47:T56">
    <cfRule type="expression" dxfId="1758" priority="319">
      <formula>$T$5="س"</formula>
    </cfRule>
    <cfRule type="expression" dxfId="1757" priority="320">
      <formula>$T$5="ج"</formula>
    </cfRule>
    <cfRule type="expression" dxfId="1756" priority="321">
      <formula>$T$4="ع"</formula>
    </cfRule>
  </conditionalFormatting>
  <conditionalFormatting sqref="S47:S56">
    <cfRule type="expression" dxfId="1755" priority="316">
      <formula>$S$5="س"</formula>
    </cfRule>
    <cfRule type="expression" dxfId="1754" priority="317">
      <formula>$S$5="ج"</formula>
    </cfRule>
    <cfRule type="expression" dxfId="1753" priority="318">
      <formula>$S$4="ع"</formula>
    </cfRule>
  </conditionalFormatting>
  <conditionalFormatting sqref="R47:R56">
    <cfRule type="expression" dxfId="1752" priority="313">
      <formula>$R$5="س"</formula>
    </cfRule>
    <cfRule type="expression" dxfId="1751" priority="314">
      <formula>$R$5="ج"</formula>
    </cfRule>
    <cfRule type="expression" dxfId="1750" priority="315">
      <formula>$R$4="ع"</formula>
    </cfRule>
  </conditionalFormatting>
  <conditionalFormatting sqref="Q47:Q56">
    <cfRule type="expression" dxfId="1749" priority="310">
      <formula>$Q$5="س"</formula>
    </cfRule>
    <cfRule type="expression" dxfId="1748" priority="311">
      <formula>$Q$5="ج"</formula>
    </cfRule>
    <cfRule type="expression" dxfId="1747" priority="312">
      <formula>$Q$4="ع"</formula>
    </cfRule>
  </conditionalFormatting>
  <conditionalFormatting sqref="P47:P56">
    <cfRule type="expression" dxfId="1746" priority="307">
      <formula>$P$5="س"</formula>
    </cfRule>
    <cfRule type="expression" dxfId="1745" priority="308">
      <formula>$P$5="ج"</formula>
    </cfRule>
    <cfRule type="expression" dxfId="1744" priority="309">
      <formula>$P$4="ع"</formula>
    </cfRule>
  </conditionalFormatting>
  <conditionalFormatting sqref="O47:O56">
    <cfRule type="expression" dxfId="1743" priority="304">
      <formula>$O$5="س"</formula>
    </cfRule>
    <cfRule type="expression" dxfId="1742" priority="305">
      <formula>$O$5="ج"</formula>
    </cfRule>
    <cfRule type="expression" dxfId="1741" priority="306">
      <formula>$O$4="ع"</formula>
    </cfRule>
  </conditionalFormatting>
  <conditionalFormatting sqref="N47:N56">
    <cfRule type="expression" dxfId="1740" priority="301">
      <formula>$N$5="س"</formula>
    </cfRule>
    <cfRule type="expression" dxfId="1739" priority="302">
      <formula>$N$5="ج"</formula>
    </cfRule>
    <cfRule type="expression" dxfId="1738" priority="303">
      <formula>$N$4="ع"</formula>
    </cfRule>
  </conditionalFormatting>
  <conditionalFormatting sqref="M47:M56">
    <cfRule type="expression" dxfId="1737" priority="298">
      <formula>$M$5="س"</formula>
    </cfRule>
    <cfRule type="expression" dxfId="1736" priority="299">
      <formula>$M$5="ج"</formula>
    </cfRule>
    <cfRule type="expression" dxfId="1735" priority="300">
      <formula>$M$4="ع"</formula>
    </cfRule>
  </conditionalFormatting>
  <conditionalFormatting sqref="L47:L56">
    <cfRule type="expression" dxfId="1734" priority="295">
      <formula>$L$5="س"</formula>
    </cfRule>
    <cfRule type="expression" dxfId="1733" priority="296">
      <formula>$L$5="ج"</formula>
    </cfRule>
    <cfRule type="expression" dxfId="1732" priority="297">
      <formula>$L$4="ع"</formula>
    </cfRule>
  </conditionalFormatting>
  <conditionalFormatting sqref="I57:I188">
    <cfRule type="expression" dxfId="1731" priority="294">
      <formula>$AX$7=""</formula>
    </cfRule>
  </conditionalFormatting>
  <conditionalFormatting sqref="I57:I188 J47:J188">
    <cfRule type="expression" dxfId="1730" priority="293">
      <formula>$AX$7=""</formula>
    </cfRule>
  </conditionalFormatting>
  <conditionalFormatting sqref="AM56:AO56 AP47:AX56 AM47:AO54 J47:AL56">
    <cfRule type="expression" dxfId="1729" priority="291">
      <formula>$BB$46="انقطع ( ت )"</formula>
    </cfRule>
    <cfRule type="expression" dxfId="1728" priority="292">
      <formula>$AX$46=""</formula>
    </cfRule>
  </conditionalFormatting>
  <conditionalFormatting sqref="I57:I188">
    <cfRule type="expression" dxfId="1727" priority="289">
      <formula>$BB$7="انقطع ( ت )"</formula>
    </cfRule>
    <cfRule type="expression" dxfId="1726" priority="290">
      <formula>$AX$7=""</formula>
    </cfRule>
  </conditionalFormatting>
  <conditionalFormatting sqref="J47:J188">
    <cfRule type="expression" dxfId="1725" priority="287">
      <formula>$BB$8="انقطع ( ت )"</formula>
    </cfRule>
    <cfRule type="expression" dxfId="1724" priority="288">
      <formula>$AX$8=""</formula>
    </cfRule>
  </conditionalFormatting>
  <conditionalFormatting sqref="BC47:BC188">
    <cfRule type="expression" dxfId="1723" priority="286">
      <formula>$BB$17="انقطع ( ت )"</formula>
    </cfRule>
  </conditionalFormatting>
  <conditionalFormatting sqref="BC47:BC188">
    <cfRule type="expression" dxfId="1722" priority="285">
      <formula>$AX$17=""</formula>
    </cfRule>
  </conditionalFormatting>
  <conditionalFormatting sqref="BC47:BC56">
    <cfRule type="expression" dxfId="1721" priority="283">
      <formula>$BB$17="انقطع ( ت )"</formula>
    </cfRule>
  </conditionalFormatting>
  <conditionalFormatting sqref="BC47:BC56">
    <cfRule type="expression" dxfId="1720" priority="282">
      <formula>$AX$17=""</formula>
    </cfRule>
  </conditionalFormatting>
  <conditionalFormatting sqref="AP47:AP56">
    <cfRule type="expression" dxfId="1719" priority="279">
      <formula>$AP$5="ج"</formula>
    </cfRule>
    <cfRule type="expression" dxfId="1718" priority="280">
      <formula>$AP$5="س"</formula>
    </cfRule>
    <cfRule type="expression" dxfId="1717" priority="281">
      <formula>$AP$4="ع"</formula>
    </cfRule>
  </conditionalFormatting>
  <conditionalFormatting sqref="AO47:AO54 AO56">
    <cfRule type="expression" dxfId="1716" priority="276">
      <formula>$AO$5="ج"</formula>
    </cfRule>
    <cfRule type="expression" dxfId="1715" priority="277">
      <formula>$AO$5="س"</formula>
    </cfRule>
    <cfRule type="expression" dxfId="1714" priority="278">
      <formula>$AO$4="ع"</formula>
    </cfRule>
  </conditionalFormatting>
  <conditionalFormatting sqref="AN47:AN54 AN56">
    <cfRule type="expression" dxfId="1713" priority="273">
      <formula>$AN$5="ج"</formula>
    </cfRule>
    <cfRule type="expression" dxfId="1712" priority="274">
      <formula>$AN$5="س"</formula>
    </cfRule>
    <cfRule type="expression" dxfId="1711" priority="275">
      <formula>$AN$4="ع"</formula>
    </cfRule>
  </conditionalFormatting>
  <conditionalFormatting sqref="AM47:AM54 AM56">
    <cfRule type="expression" dxfId="1710" priority="270">
      <formula>$AM$5="ج"</formula>
    </cfRule>
    <cfRule type="expression" dxfId="1709" priority="271">
      <formula>$AM$5="س"</formula>
    </cfRule>
    <cfRule type="expression" dxfId="1708" priority="272">
      <formula>$AM$4="ع"</formula>
    </cfRule>
  </conditionalFormatting>
  <conditionalFormatting sqref="AL47:AL56">
    <cfRule type="expression" dxfId="1707" priority="267">
      <formula>$AL$5="ج"</formula>
    </cfRule>
    <cfRule type="expression" dxfId="1706" priority="268">
      <formula>$AL$5="س"</formula>
    </cfRule>
    <cfRule type="expression" dxfId="1705" priority="269">
      <formula>$AL$4="ع"</formula>
    </cfRule>
  </conditionalFormatting>
  <conditionalFormatting sqref="AK47:AK56">
    <cfRule type="expression" dxfId="1704" priority="264">
      <formula>$AK$5="ع"</formula>
    </cfRule>
    <cfRule type="expression" dxfId="1703" priority="265">
      <formula>$AK$5="س"</formula>
    </cfRule>
    <cfRule type="expression" dxfId="1702" priority="266">
      <formula>$AK$4="ع"</formula>
    </cfRule>
  </conditionalFormatting>
  <conditionalFormatting sqref="AJ47:AJ56">
    <cfRule type="expression" dxfId="1701" priority="261">
      <formula>$AJ$5="ج"</formula>
    </cfRule>
    <cfRule type="expression" dxfId="1700" priority="262">
      <formula>$AJ$5="س"</formula>
    </cfRule>
    <cfRule type="expression" dxfId="1699" priority="263">
      <formula>$AJ$4="ع"</formula>
    </cfRule>
  </conditionalFormatting>
  <conditionalFormatting sqref="AI47:AI56">
    <cfRule type="expression" dxfId="1698" priority="258">
      <formula>$AI$5="ج"</formula>
    </cfRule>
    <cfRule type="expression" dxfId="1697" priority="259">
      <formula>$AI$5="س"</formula>
    </cfRule>
    <cfRule type="expression" dxfId="1696" priority="260">
      <formula>$AI$4="ع"</formula>
    </cfRule>
  </conditionalFormatting>
  <conditionalFormatting sqref="AH47:AH56">
    <cfRule type="expression" dxfId="1695" priority="255">
      <formula>$AH$5="ج"</formula>
    </cfRule>
    <cfRule type="expression" dxfId="1694" priority="256">
      <formula>$AH$5="س"</formula>
    </cfRule>
    <cfRule type="expression" dxfId="1693" priority="257">
      <formula>$AH$4="ع"</formula>
    </cfRule>
  </conditionalFormatting>
  <conditionalFormatting sqref="AG47:AG56">
    <cfRule type="expression" dxfId="1692" priority="252">
      <formula>$AG$5="ج"</formula>
    </cfRule>
    <cfRule type="expression" dxfId="1691" priority="253">
      <formula>$AG$5="س"</formula>
    </cfRule>
    <cfRule type="expression" dxfId="1690" priority="254">
      <formula>$AG$4="ع"</formula>
    </cfRule>
  </conditionalFormatting>
  <conditionalFormatting sqref="AF47:AF56">
    <cfRule type="expression" dxfId="1689" priority="249">
      <formula>$AF$5="ج"</formula>
    </cfRule>
    <cfRule type="expression" dxfId="1688" priority="250">
      <formula>$AF$5="س"</formula>
    </cfRule>
    <cfRule type="expression" dxfId="1687" priority="251">
      <formula>$AF$4="ع"</formula>
    </cfRule>
  </conditionalFormatting>
  <conditionalFormatting sqref="AE47:AE56">
    <cfRule type="expression" dxfId="1686" priority="246">
      <formula>$AE$5="ج"</formula>
    </cfRule>
    <cfRule type="expression" dxfId="1685" priority="247">
      <formula>$AE$5="س"</formula>
    </cfRule>
    <cfRule type="expression" dxfId="1684" priority="248">
      <formula>$AE$4="ع"</formula>
    </cfRule>
  </conditionalFormatting>
  <conditionalFormatting sqref="AD47:AD56">
    <cfRule type="expression" dxfId="1683" priority="243">
      <formula>$AD$5="ج"</formula>
    </cfRule>
    <cfRule type="expression" dxfId="1682" priority="244">
      <formula>$AD$5="س"</formula>
    </cfRule>
    <cfRule type="expression" dxfId="1681" priority="245">
      <formula>$AD$4="ع"</formula>
    </cfRule>
  </conditionalFormatting>
  <conditionalFormatting sqref="AC47:AC56">
    <cfRule type="expression" dxfId="1680" priority="240">
      <formula>$AC$5="ج"</formula>
    </cfRule>
    <cfRule type="expression" dxfId="1679" priority="241">
      <formula>$AC$5="س"</formula>
    </cfRule>
    <cfRule type="expression" dxfId="1678" priority="242">
      <formula>$AC$4="ع"</formula>
    </cfRule>
  </conditionalFormatting>
  <conditionalFormatting sqref="AB47:AB56">
    <cfRule type="expression" dxfId="1677" priority="237">
      <formula>$AB$5="ج"</formula>
    </cfRule>
    <cfRule type="expression" dxfId="1676" priority="238">
      <formula>$AB$5="س"</formula>
    </cfRule>
    <cfRule type="expression" dxfId="1675" priority="239">
      <formula>$AB$4="ع"</formula>
    </cfRule>
  </conditionalFormatting>
  <conditionalFormatting sqref="AA47:AA56">
    <cfRule type="expression" dxfId="1674" priority="234">
      <formula>$AA$5="ج"</formula>
    </cfRule>
    <cfRule type="expression" dxfId="1673" priority="235">
      <formula>$AA$5="س"</formula>
    </cfRule>
    <cfRule type="expression" dxfId="1672" priority="236">
      <formula>$AA$4="ع"</formula>
    </cfRule>
  </conditionalFormatting>
  <conditionalFormatting sqref="Z47:Z56">
    <cfRule type="expression" dxfId="1671" priority="231">
      <formula>$Z$5="ج"</formula>
    </cfRule>
    <cfRule type="expression" dxfId="1670" priority="232">
      <formula>$Z$5="س"</formula>
    </cfRule>
    <cfRule type="expression" dxfId="1669" priority="233">
      <formula>$Z$4="ع"</formula>
    </cfRule>
  </conditionalFormatting>
  <conditionalFormatting sqref="Y47:Y56">
    <cfRule type="expression" dxfId="1668" priority="228">
      <formula>$Y$5="ج"</formula>
    </cfRule>
    <cfRule type="expression" dxfId="1667" priority="229">
      <formula>$Y$5="س"</formula>
    </cfRule>
    <cfRule type="expression" dxfId="1666" priority="230">
      <formula>$Y$4="ع"</formula>
    </cfRule>
  </conditionalFormatting>
  <conditionalFormatting sqref="X47:X56">
    <cfRule type="expression" dxfId="1665" priority="225">
      <formula>$X$5="ج"</formula>
    </cfRule>
    <cfRule type="expression" dxfId="1664" priority="226">
      <formula>$X$5="س"</formula>
    </cfRule>
    <cfRule type="expression" dxfId="1663" priority="227">
      <formula>$X$4="ع"</formula>
    </cfRule>
  </conditionalFormatting>
  <conditionalFormatting sqref="W47:W56">
    <cfRule type="expression" dxfId="1662" priority="222">
      <formula>$W$5="ج"</formula>
    </cfRule>
    <cfRule type="expression" dxfId="1661" priority="223">
      <formula>$W$5="س"</formula>
    </cfRule>
    <cfRule type="expression" dxfId="1660" priority="224">
      <formula>$W$4="ع"</formula>
    </cfRule>
  </conditionalFormatting>
  <conditionalFormatting sqref="V47:V56">
    <cfRule type="expression" dxfId="1659" priority="219">
      <formula>$V$5="ج"</formula>
    </cfRule>
    <cfRule type="expression" dxfId="1658" priority="220">
      <formula>$V$5="س"</formula>
    </cfRule>
    <cfRule type="expression" dxfId="1657" priority="221">
      <formula>$V$4="ع"</formula>
    </cfRule>
  </conditionalFormatting>
  <conditionalFormatting sqref="U47:U56">
    <cfRule type="expression" dxfId="1656" priority="216">
      <formula>$U$5="ج"</formula>
    </cfRule>
    <cfRule type="expression" dxfId="1655" priority="217">
      <formula>$U$5="س"</formula>
    </cfRule>
    <cfRule type="expression" dxfId="1654" priority="218">
      <formula>$U$5="ع"</formula>
    </cfRule>
  </conditionalFormatting>
  <conditionalFormatting sqref="T47:T56">
    <cfRule type="expression" dxfId="1653" priority="213">
      <formula>$T$5="ج"</formula>
    </cfRule>
    <cfRule type="expression" dxfId="1652" priority="214">
      <formula>$T$5="س"</formula>
    </cfRule>
    <cfRule type="expression" dxfId="1651" priority="215">
      <formula>$T$4="ع"</formula>
    </cfRule>
  </conditionalFormatting>
  <conditionalFormatting sqref="S47:S56">
    <cfRule type="expression" dxfId="1650" priority="209">
      <formula>$S$5="ج"</formula>
    </cfRule>
    <cfRule type="expression" dxfId="1649" priority="210">
      <formula>$S$5="س"</formula>
    </cfRule>
    <cfRule type="expression" dxfId="1648" priority="211">
      <formula>$S$5="ع"</formula>
    </cfRule>
    <cfRule type="expression" dxfId="1647" priority="212">
      <formula>$S$4="ع"</formula>
    </cfRule>
  </conditionalFormatting>
  <conditionalFormatting sqref="R47:R56">
    <cfRule type="expression" dxfId="1646" priority="206">
      <formula>$R$5="ج"</formula>
    </cfRule>
    <cfRule type="expression" dxfId="1645" priority="207">
      <formula>$R$5="س"</formula>
    </cfRule>
    <cfRule type="expression" dxfId="1644" priority="208">
      <formula>$R$4="ع"</formula>
    </cfRule>
  </conditionalFormatting>
  <conditionalFormatting sqref="Q47:Q56">
    <cfRule type="expression" dxfId="1643" priority="203">
      <formula>$Q$5="ج"</formula>
    </cfRule>
    <cfRule type="expression" dxfId="1642" priority="204">
      <formula>$Q$5="س"</formula>
    </cfRule>
    <cfRule type="expression" dxfId="1641" priority="205">
      <formula>$Q$4="ع"</formula>
    </cfRule>
  </conditionalFormatting>
  <conditionalFormatting sqref="P47:P56">
    <cfRule type="expression" dxfId="1640" priority="200">
      <formula>$P$5="ج"</formula>
    </cfRule>
    <cfRule type="expression" dxfId="1639" priority="201">
      <formula>$P$5="س"</formula>
    </cfRule>
    <cfRule type="expression" dxfId="1638" priority="202">
      <formula>$P$4="ع"</formula>
    </cfRule>
  </conditionalFormatting>
  <conditionalFormatting sqref="O47:O56">
    <cfRule type="expression" dxfId="1637" priority="197">
      <formula>$O$5="ج"</formula>
    </cfRule>
    <cfRule type="expression" dxfId="1636" priority="198">
      <formula>$O$5="س"</formula>
    </cfRule>
    <cfRule type="expression" dxfId="1635" priority="199">
      <formula>$O$4="ع"</formula>
    </cfRule>
  </conditionalFormatting>
  <conditionalFormatting sqref="N47:N56">
    <cfRule type="expression" dxfId="1634" priority="194">
      <formula>$N$5="ج"</formula>
    </cfRule>
    <cfRule type="expression" dxfId="1633" priority="195">
      <formula>$N$5="س"</formula>
    </cfRule>
    <cfRule type="expression" dxfId="1632" priority="196">
      <formula>$N$4="ع"</formula>
    </cfRule>
  </conditionalFormatting>
  <conditionalFormatting sqref="M47:M56">
    <cfRule type="expression" dxfId="1631" priority="191">
      <formula>$M$5="ج"</formula>
    </cfRule>
    <cfRule type="expression" dxfId="1630" priority="192">
      <formula>$M$5="س"</formula>
    </cfRule>
    <cfRule type="expression" dxfId="1629" priority="193">
      <formula>$M$4="ع"</formula>
    </cfRule>
  </conditionalFormatting>
  <conditionalFormatting sqref="L47:L56">
    <cfRule type="expression" dxfId="1628" priority="188">
      <formula>$L$5="ج"</formula>
    </cfRule>
    <cfRule type="expression" dxfId="1627" priority="189">
      <formula>$L$5="س"</formula>
    </cfRule>
    <cfRule type="expression" dxfId="1626" priority="190">
      <formula>$L$4="ع"</formula>
    </cfRule>
  </conditionalFormatting>
  <conditionalFormatting sqref="U47:U56">
    <cfRule type="expression" dxfId="1625" priority="187">
      <formula>$U$4="ع"</formula>
    </cfRule>
  </conditionalFormatting>
  <conditionalFormatting sqref="AK47:AK56">
    <cfRule type="expression" dxfId="1624" priority="186">
      <formula>$AK$5="ج"</formula>
    </cfRule>
  </conditionalFormatting>
  <conditionalFormatting sqref="J47:AX47">
    <cfRule type="expression" dxfId="1623" priority="184">
      <formula>$AX$47=""</formula>
    </cfRule>
    <cfRule type="expression" dxfId="1622" priority="185">
      <formula>$BC$47="انقطع ( ت )"</formula>
    </cfRule>
  </conditionalFormatting>
  <conditionalFormatting sqref="BA48:BC48 J48:AY48">
    <cfRule type="expression" dxfId="1621" priority="183">
      <formula>$BC$48="انقطع ( ت )"</formula>
    </cfRule>
  </conditionalFormatting>
  <conditionalFormatting sqref="BA49:BC49 J49:AY49">
    <cfRule type="expression" dxfId="1620" priority="182">
      <formula>$BC$49="انقطع ( ت )"</formula>
    </cfRule>
  </conditionalFormatting>
  <conditionalFormatting sqref="BA50:BC50 J50:AY50">
    <cfRule type="expression" dxfId="1619" priority="181">
      <formula>$BC$50="انقطع ( ت )"</formula>
    </cfRule>
  </conditionalFormatting>
  <conditionalFormatting sqref="BA51:BC51 A51:B51 J51:AY51">
    <cfRule type="expression" dxfId="1618" priority="180">
      <formula>$BC$51="انقطع ( ت )"</formula>
    </cfRule>
  </conditionalFormatting>
  <conditionalFormatting sqref="BA52:BC52 J52:AY52">
    <cfRule type="expression" dxfId="1617" priority="179">
      <formula>$BC$52="انقطع ( ت )"</formula>
    </cfRule>
  </conditionalFormatting>
  <conditionalFormatting sqref="BA53:BC53 A53:B53 J53:AY53">
    <cfRule type="expression" dxfId="1616" priority="178">
      <formula>$BC$53="انقطع ( ت )"</formula>
    </cfRule>
  </conditionalFormatting>
  <conditionalFormatting sqref="BA54:BC54 J54:AY54">
    <cfRule type="expression" dxfId="1615" priority="177">
      <formula>$BC$54="انقطع ( ت )"</formula>
    </cfRule>
  </conditionalFormatting>
  <conditionalFormatting sqref="BA55:BC55 AP55:AY55 J55:AL55">
    <cfRule type="expression" dxfId="1614" priority="176">
      <formula>$BC$55="انقطع ( ت )"</formula>
    </cfRule>
  </conditionalFormatting>
  <conditionalFormatting sqref="BA56:BC56 J56:AY56">
    <cfRule type="expression" dxfId="1613" priority="175">
      <formula>$BC$56="انقطع ( ت )"</formula>
    </cfRule>
  </conditionalFormatting>
  <conditionalFormatting sqref="J48:AX48">
    <cfRule type="expression" dxfId="1612" priority="174">
      <formula>$AX$48=""</formula>
    </cfRule>
  </conditionalFormatting>
  <conditionalFormatting sqref="J49:AX49">
    <cfRule type="expression" dxfId="1611" priority="173">
      <formula>$AX$49=""</formula>
    </cfRule>
  </conditionalFormatting>
  <conditionalFormatting sqref="J50:AX50">
    <cfRule type="expression" dxfId="1610" priority="172">
      <formula>$AX$50=""</formula>
    </cfRule>
  </conditionalFormatting>
  <conditionalFormatting sqref="J51:AX51">
    <cfRule type="expression" dxfId="1609" priority="171">
      <formula>$AX$51=""</formula>
    </cfRule>
  </conditionalFormatting>
  <conditionalFormatting sqref="J52:AX52">
    <cfRule type="expression" dxfId="1608" priority="170">
      <formula>$AX$52=""</formula>
    </cfRule>
  </conditionalFormatting>
  <conditionalFormatting sqref="J53:AX53">
    <cfRule type="expression" dxfId="1607" priority="169">
      <formula>$AX$53=""</formula>
    </cfRule>
  </conditionalFormatting>
  <conditionalFormatting sqref="J54:AX54">
    <cfRule type="expression" dxfId="1606" priority="168">
      <formula>$AX$54=""</formula>
    </cfRule>
  </conditionalFormatting>
  <conditionalFormatting sqref="AP55:AX55 J55:AL55">
    <cfRule type="expression" dxfId="1605" priority="167">
      <formula>$AX$55=""</formula>
    </cfRule>
  </conditionalFormatting>
  <conditionalFormatting sqref="J56:AX56">
    <cfRule type="expression" dxfId="1604" priority="166">
      <formula>$AX$56=""</formula>
    </cfRule>
  </conditionalFormatting>
  <conditionalFormatting sqref="AO55">
    <cfRule type="expression" dxfId="1603" priority="163">
      <formula>$AO$5="ج"</formula>
    </cfRule>
    <cfRule type="expression" dxfId="1602" priority="164">
      <formula>$AO$5="س"</formula>
    </cfRule>
    <cfRule type="expression" dxfId="1601" priority="165">
      <formula>$AO$4="ع"</formula>
    </cfRule>
  </conditionalFormatting>
  <conditionalFormatting sqref="AN55">
    <cfRule type="expression" dxfId="1600" priority="160">
      <formula>$AN$5="ج"</formula>
    </cfRule>
    <cfRule type="expression" dxfId="1599" priority="161">
      <formula>$AN$5="س"</formula>
    </cfRule>
    <cfRule type="expression" dxfId="1598" priority="162">
      <formula>$AN$4="ع"</formula>
    </cfRule>
  </conditionalFormatting>
  <conditionalFormatting sqref="AM55">
    <cfRule type="expression" dxfId="1597" priority="157">
      <formula>$AM$5="ج"</formula>
    </cfRule>
    <cfRule type="expression" dxfId="1596" priority="158">
      <formula>$AM$5="س"</formula>
    </cfRule>
    <cfRule type="expression" dxfId="1595" priority="159">
      <formula>$AM$4="ع"</formula>
    </cfRule>
  </conditionalFormatting>
  <conditionalFormatting sqref="C7:I7 C8:C46 G8:I46 I57:I168">
    <cfRule type="expression" dxfId="1594" priority="156">
      <formula>$AX$7=""</formula>
    </cfRule>
  </conditionalFormatting>
  <conditionalFormatting sqref="C7:I7 C8:C46 G8:I46 I57:I168">
    <cfRule type="expression" dxfId="1593" priority="155">
      <formula>$AX$7=""</formula>
    </cfRule>
  </conditionalFormatting>
  <conditionalFormatting sqref="C17:I17">
    <cfRule type="expression" dxfId="1592" priority="153">
      <formula>$BB$17="انقطع ( ت )"</formula>
    </cfRule>
    <cfRule type="expression" dxfId="1591" priority="154">
      <formula>$AX$17=""</formula>
    </cfRule>
  </conditionalFormatting>
  <conditionalFormatting sqref="C18:I18">
    <cfRule type="expression" dxfId="1590" priority="150">
      <formula>$BB$18="انقطع ( ت )"</formula>
    </cfRule>
    <cfRule type="expression" dxfId="1589" priority="151">
      <formula>$BB$18="انقطع ( ت )"</formula>
    </cfRule>
    <cfRule type="expression" dxfId="1588" priority="152">
      <formula>$AX$18=""</formula>
    </cfRule>
  </conditionalFormatting>
  <conditionalFormatting sqref="C19:I19">
    <cfRule type="expression" dxfId="1587" priority="149">
      <formula>$AX$19=""</formula>
    </cfRule>
  </conditionalFormatting>
  <conditionalFormatting sqref="C20:I20">
    <cfRule type="expression" dxfId="1586" priority="148">
      <formula>$AX$20=""</formula>
    </cfRule>
  </conditionalFormatting>
  <conditionalFormatting sqref="C21:I21">
    <cfRule type="expression" dxfId="1585" priority="147">
      <formula>$AX$21=""</formula>
    </cfRule>
  </conditionalFormatting>
  <conditionalFormatting sqref="C22:I22">
    <cfRule type="expression" dxfId="1584" priority="145">
      <formula>$BB$22="انقطع ( ت )"</formula>
    </cfRule>
    <cfRule type="expression" dxfId="1583" priority="146">
      <formula>$AX$22=""</formula>
    </cfRule>
  </conditionalFormatting>
  <conditionalFormatting sqref="C23:I23">
    <cfRule type="expression" dxfId="1582" priority="143">
      <formula>$BB$23="انقطع ( ت )"</formula>
    </cfRule>
    <cfRule type="expression" dxfId="1581" priority="144">
      <formula>$AX$23=""</formula>
    </cfRule>
  </conditionalFormatting>
  <conditionalFormatting sqref="C24:I24">
    <cfRule type="expression" dxfId="1580" priority="141">
      <formula>$BB$24="انقطع ( ت )"</formula>
    </cfRule>
    <cfRule type="expression" dxfId="1579" priority="142">
      <formula>$AX$24=""</formula>
    </cfRule>
  </conditionalFormatting>
  <conditionalFormatting sqref="C25:I25">
    <cfRule type="expression" dxfId="1578" priority="140">
      <formula>$AX$25=""</formula>
    </cfRule>
  </conditionalFormatting>
  <conditionalFormatting sqref="C26:I26">
    <cfRule type="expression" dxfId="1577" priority="138">
      <formula>$BB$26="انقطع ( ت )"</formula>
    </cfRule>
    <cfRule type="expression" dxfId="1576" priority="139">
      <formula>$AX$26=""</formula>
    </cfRule>
  </conditionalFormatting>
  <conditionalFormatting sqref="C27:I27">
    <cfRule type="expression" dxfId="1575" priority="136">
      <formula>$BB$27="انقطع ( ت )"</formula>
    </cfRule>
    <cfRule type="expression" dxfId="1574" priority="137">
      <formula>$AX$27=""</formula>
    </cfRule>
  </conditionalFormatting>
  <conditionalFormatting sqref="C28:I28">
    <cfRule type="expression" dxfId="1573" priority="135">
      <formula>$AX$28=""</formula>
    </cfRule>
  </conditionalFormatting>
  <conditionalFormatting sqref="C29:I29">
    <cfRule type="expression" dxfId="1572" priority="133">
      <formula>$BB$29="انقطع ( ت )"</formula>
    </cfRule>
    <cfRule type="expression" dxfId="1571" priority="134">
      <formula>$AX$29=""</formula>
    </cfRule>
  </conditionalFormatting>
  <conditionalFormatting sqref="C30:I30">
    <cfRule type="expression" dxfId="1570" priority="132">
      <formula>$AX$30=""</formula>
    </cfRule>
  </conditionalFormatting>
  <conditionalFormatting sqref="C31:I31">
    <cfRule type="expression" dxfId="1569" priority="131">
      <formula>$AX$31=""</formula>
    </cfRule>
  </conditionalFormatting>
  <conditionalFormatting sqref="C32:I32">
    <cfRule type="expression" dxfId="1568" priority="129">
      <formula>$BB$32="انقطع ( ت )"</formula>
    </cfRule>
    <cfRule type="expression" dxfId="1567" priority="130">
      <formula>$AX$32=""</formula>
    </cfRule>
  </conditionalFormatting>
  <conditionalFormatting sqref="C33:I33">
    <cfRule type="expression" dxfId="1566" priority="127">
      <formula>$BB$33="انقطع ( ت )"</formula>
    </cfRule>
    <cfRule type="expression" dxfId="1565" priority="128">
      <formula>$AX$33=""</formula>
    </cfRule>
  </conditionalFormatting>
  <conditionalFormatting sqref="C34:I34">
    <cfRule type="expression" dxfId="1564" priority="125">
      <formula>$BB$34="انقطع ( ت )"</formula>
    </cfRule>
    <cfRule type="expression" dxfId="1563" priority="126">
      <formula>$AX$34=""</formula>
    </cfRule>
  </conditionalFormatting>
  <conditionalFormatting sqref="C35:I35">
    <cfRule type="expression" dxfId="1562" priority="123">
      <formula>$BB$35="انقطع ( ت )"</formula>
    </cfRule>
    <cfRule type="expression" dxfId="1561" priority="124">
      <formula>$AX$35=""</formula>
    </cfRule>
  </conditionalFormatting>
  <conditionalFormatting sqref="C36:I36">
    <cfRule type="expression" dxfId="1560" priority="122">
      <formula>$AX$36=""</formula>
    </cfRule>
  </conditionalFormatting>
  <conditionalFormatting sqref="C37:I37">
    <cfRule type="expression" dxfId="1559" priority="120">
      <formula>$BB$37="انقطع ( ت )"</formula>
    </cfRule>
    <cfRule type="expression" dxfId="1558" priority="121">
      <formula>$AX$37=""</formula>
    </cfRule>
  </conditionalFormatting>
  <conditionalFormatting sqref="C38:I38">
    <cfRule type="expression" dxfId="1557" priority="118">
      <formula>$BB$38="انقطع ( ت )"</formula>
    </cfRule>
    <cfRule type="expression" dxfId="1556" priority="119">
      <formula>$AX$38=""</formula>
    </cfRule>
  </conditionalFormatting>
  <conditionalFormatting sqref="C39:I39">
    <cfRule type="expression" dxfId="1555" priority="116">
      <formula>$BB$39="انقطع ( ت )"</formula>
    </cfRule>
    <cfRule type="expression" dxfId="1554" priority="117">
      <formula>$AX$39=""</formula>
    </cfRule>
  </conditionalFormatting>
  <conditionalFormatting sqref="C40:I40">
    <cfRule type="expression" dxfId="1553" priority="114">
      <formula>$BB$40="انقطع ( ت )"</formula>
    </cfRule>
    <cfRule type="expression" dxfId="1552" priority="115">
      <formula>$AX$40=""</formula>
    </cfRule>
  </conditionalFormatting>
  <conditionalFormatting sqref="C41:I41">
    <cfRule type="expression" dxfId="1551" priority="112">
      <formula>$BB$41="انقطع ( ت )"</formula>
    </cfRule>
    <cfRule type="expression" dxfId="1550" priority="113">
      <formula>$AX$41=""</formula>
    </cfRule>
  </conditionalFormatting>
  <conditionalFormatting sqref="C42:I42">
    <cfRule type="expression" dxfId="1549" priority="110">
      <formula>$BB$42="انقطع ( ت )"</formula>
    </cfRule>
    <cfRule type="expression" dxfId="1548" priority="111">
      <formula>$AX$42=""</formula>
    </cfRule>
  </conditionalFormatting>
  <conditionalFormatting sqref="C43:I43">
    <cfRule type="expression" dxfId="1547" priority="109">
      <formula>$AX$43=""</formula>
    </cfRule>
  </conditionalFormatting>
  <conditionalFormatting sqref="C44:I44">
    <cfRule type="expression" dxfId="1546" priority="108">
      <formula>$AX$44=""</formula>
    </cfRule>
  </conditionalFormatting>
  <conditionalFormatting sqref="C45:I45">
    <cfRule type="expression" dxfId="1545" priority="106">
      <formula>$BB$45="انقطع ( ت )"</formula>
    </cfRule>
    <cfRule type="expression" dxfId="1544" priority="107">
      <formula>$AX$45=""</formula>
    </cfRule>
  </conditionalFormatting>
  <conditionalFormatting sqref="C46:I46">
    <cfRule type="expression" dxfId="1543" priority="104">
      <formula>$BB$46="انقطع ( ت )"</formula>
    </cfRule>
    <cfRule type="expression" dxfId="1542" priority="105">
      <formula>$AX$46=""</formula>
    </cfRule>
  </conditionalFormatting>
  <conditionalFormatting sqref="C7:I7 C8:C46 G8:I46 I57:I168">
    <cfRule type="expression" dxfId="1541" priority="102">
      <formula>$BB$7="انقطع ( ت )"</formula>
    </cfRule>
    <cfRule type="expression" dxfId="1540" priority="103">
      <formula>$AX$7=""</formula>
    </cfRule>
  </conditionalFormatting>
  <conditionalFormatting sqref="C8:I8">
    <cfRule type="expression" dxfId="1539" priority="100">
      <formula>$BB$8="انقطع ( ت )"</formula>
    </cfRule>
    <cfRule type="expression" dxfId="1538" priority="101">
      <formula>$AX$8=""</formula>
    </cfRule>
  </conditionalFormatting>
  <conditionalFormatting sqref="C9:I9">
    <cfRule type="expression" dxfId="1537" priority="98">
      <formula>$BB$9="انقطع ( ت )"</formula>
    </cfRule>
    <cfRule type="expression" dxfId="1536" priority="99">
      <formula>$AX$9=""</formula>
    </cfRule>
  </conditionalFormatting>
  <conditionalFormatting sqref="C10:I10">
    <cfRule type="expression" dxfId="1535" priority="97">
      <formula>$AX$10=""</formula>
    </cfRule>
  </conditionalFormatting>
  <conditionalFormatting sqref="C11:I11">
    <cfRule type="expression" dxfId="1534" priority="95">
      <formula>$BB$11="انقطع ( ت )"</formula>
    </cfRule>
    <cfRule type="expression" dxfId="1533" priority="96">
      <formula>$AX$11=""</formula>
    </cfRule>
  </conditionalFormatting>
  <conditionalFormatting sqref="C12:I12">
    <cfRule type="expression" dxfId="1532" priority="94">
      <formula>$AX$12=""</formula>
    </cfRule>
  </conditionalFormatting>
  <conditionalFormatting sqref="C13:I13">
    <cfRule type="expression" dxfId="1531" priority="92">
      <formula>$BB$13="انقطع ( ت )"</formula>
    </cfRule>
    <cfRule type="expression" dxfId="1530" priority="93">
      <formula>$AX$13=""</formula>
    </cfRule>
  </conditionalFormatting>
  <conditionalFormatting sqref="C14:I14">
    <cfRule type="expression" dxfId="1529" priority="91">
      <formula>$AX$14=""</formula>
    </cfRule>
  </conditionalFormatting>
  <conditionalFormatting sqref="C15:I15">
    <cfRule type="expression" dxfId="1528" priority="90">
      <formula>$AX$15=""</formula>
    </cfRule>
  </conditionalFormatting>
  <conditionalFormatting sqref="C16:I16">
    <cfRule type="expression" dxfId="1527" priority="89">
      <formula>$AX$16=""</formula>
    </cfRule>
  </conditionalFormatting>
  <conditionalFormatting sqref="C10:I10">
    <cfRule type="expression" dxfId="1526" priority="88">
      <formula>$BB$10="انقطع ( ت )"</formula>
    </cfRule>
  </conditionalFormatting>
  <conditionalFormatting sqref="C12:I12">
    <cfRule type="expression" dxfId="1525" priority="87">
      <formula>$BB$12="انقطع ( ت )"</formula>
    </cfRule>
  </conditionalFormatting>
  <conditionalFormatting sqref="C14:I14">
    <cfRule type="expression" dxfId="1524" priority="86">
      <formula>$BB$14="انقطع ( ت )"</formula>
    </cfRule>
  </conditionalFormatting>
  <conditionalFormatting sqref="C15:I15">
    <cfRule type="expression" dxfId="1523" priority="85">
      <formula>$BB$15="انقطع ( ت )"</formula>
    </cfRule>
  </conditionalFormatting>
  <conditionalFormatting sqref="C16:I16">
    <cfRule type="expression" dxfId="1522" priority="84">
      <formula>$BB$16="انقطع ( ت )"</formula>
    </cfRule>
  </conditionalFormatting>
  <conditionalFormatting sqref="C17:I17">
    <cfRule type="expression" dxfId="1521" priority="83">
      <formula>$BB$17="انقطع ( ت )"</formula>
    </cfRule>
  </conditionalFormatting>
  <conditionalFormatting sqref="C19:I19">
    <cfRule type="expression" dxfId="1520" priority="81">
      <formula>$BB$19="انقطع ( ت )"</formula>
    </cfRule>
    <cfRule type="expression" dxfId="1519" priority="82">
      <formula>$BB$19="انقطع ( ت )"</formula>
    </cfRule>
  </conditionalFormatting>
  <conditionalFormatting sqref="C20:I20">
    <cfRule type="expression" dxfId="1518" priority="80">
      <formula>$BB$20="انقطع ( ت )"</formula>
    </cfRule>
  </conditionalFormatting>
  <conditionalFormatting sqref="C21:I21">
    <cfRule type="expression" dxfId="1517" priority="79">
      <formula>$BB$21="انقطع ( ت )"</formula>
    </cfRule>
  </conditionalFormatting>
  <conditionalFormatting sqref="C25:I25">
    <cfRule type="expression" dxfId="1516" priority="78">
      <formula>$BB$25="انقطع ( ت )"</formula>
    </cfRule>
  </conditionalFormatting>
  <conditionalFormatting sqref="C28:I28">
    <cfRule type="expression" dxfId="1515" priority="76">
      <formula>$BB$28="انقطع ( ت )"</formula>
    </cfRule>
    <cfRule type="expression" dxfId="1514" priority="77">
      <formula>$BB$28="انقطع ( ت )"</formula>
    </cfRule>
  </conditionalFormatting>
  <conditionalFormatting sqref="C30:I30">
    <cfRule type="expression" dxfId="1513" priority="75">
      <formula>$BB$30="انقطع ( ت )"</formula>
    </cfRule>
  </conditionalFormatting>
  <conditionalFormatting sqref="C31:I31">
    <cfRule type="expression" dxfId="1512" priority="74">
      <formula>$BB$31="انقطع ( ت )"</formula>
    </cfRule>
  </conditionalFormatting>
  <conditionalFormatting sqref="C36:I36">
    <cfRule type="expression" dxfId="1511" priority="73">
      <formula>$BB$36="انقطع ( ت )"</formula>
    </cfRule>
  </conditionalFormatting>
  <conditionalFormatting sqref="C43:I43">
    <cfRule type="expression" dxfId="1510" priority="72">
      <formula>$BB$43="انقطع ( ت )"</formula>
    </cfRule>
  </conditionalFormatting>
  <conditionalFormatting sqref="C44:I44">
    <cfRule type="expression" dxfId="1509" priority="71">
      <formula>$BB$44="انقطع ( ت )"</formula>
    </cfRule>
  </conditionalFormatting>
  <conditionalFormatting sqref="C7:I7 G8:G46">
    <cfRule type="expression" dxfId="1508" priority="70">
      <formula>$BC$7="انقطع ( ت )"</formula>
    </cfRule>
  </conditionalFormatting>
  <conditionalFormatting sqref="C8:I8">
    <cfRule type="expression" dxfId="1507" priority="68">
      <formula>$BC$8=""</formula>
    </cfRule>
    <cfRule type="expression" dxfId="1506" priority="69">
      <formula>$BC$8=""</formula>
    </cfRule>
  </conditionalFormatting>
  <conditionalFormatting sqref="C9:I9">
    <cfRule type="expression" dxfId="1505" priority="67">
      <formula>$BC$9=""</formula>
    </cfRule>
  </conditionalFormatting>
  <conditionalFormatting sqref="C10:I10">
    <cfRule type="expression" dxfId="1504" priority="65">
      <formula>$BC$10=""</formula>
    </cfRule>
    <cfRule type="expression" dxfId="1503" priority="66">
      <formula>$BC$10=""</formula>
    </cfRule>
  </conditionalFormatting>
  <conditionalFormatting sqref="C11:I11">
    <cfRule type="expression" dxfId="1502" priority="64">
      <formula>$BC$11=""</formula>
    </cfRule>
  </conditionalFormatting>
  <conditionalFormatting sqref="C12:I12">
    <cfRule type="expression" dxfId="1501" priority="63">
      <formula>$BC$12=""</formula>
    </cfRule>
  </conditionalFormatting>
  <conditionalFormatting sqref="C13:I13">
    <cfRule type="expression" dxfId="1500" priority="62">
      <formula>$BC$13=""</formula>
    </cfRule>
  </conditionalFormatting>
  <conditionalFormatting sqref="C14:I14">
    <cfRule type="expression" dxfId="1499" priority="61">
      <formula>$BC$14=""</formula>
    </cfRule>
  </conditionalFormatting>
  <conditionalFormatting sqref="C15:I15">
    <cfRule type="expression" dxfId="1498" priority="60">
      <formula>$BC$15=""</formula>
    </cfRule>
  </conditionalFormatting>
  <conditionalFormatting sqref="C16:I16">
    <cfRule type="expression" dxfId="1497" priority="59">
      <formula>$BC$16=""</formula>
    </cfRule>
  </conditionalFormatting>
  <conditionalFormatting sqref="C17:I17">
    <cfRule type="expression" dxfId="1496" priority="58">
      <formula>$BC$17=""</formula>
    </cfRule>
  </conditionalFormatting>
  <conditionalFormatting sqref="C18:I18">
    <cfRule type="expression" dxfId="1495" priority="57">
      <formula>$BC$18=""</formula>
    </cfRule>
  </conditionalFormatting>
  <conditionalFormatting sqref="C19:I19">
    <cfRule type="expression" dxfId="1494" priority="56">
      <formula>$BC$19=""</formula>
    </cfRule>
  </conditionalFormatting>
  <conditionalFormatting sqref="C20:I20">
    <cfRule type="expression" dxfId="1493" priority="55">
      <formula>$BC$20=""</formula>
    </cfRule>
  </conditionalFormatting>
  <conditionalFormatting sqref="C21:I21">
    <cfRule type="expression" dxfId="1492" priority="54">
      <formula>$BC$21=""</formula>
    </cfRule>
  </conditionalFormatting>
  <conditionalFormatting sqref="C22:I22">
    <cfRule type="expression" dxfId="1491" priority="53">
      <formula>$BC$22=""</formula>
    </cfRule>
  </conditionalFormatting>
  <conditionalFormatting sqref="C23:I23">
    <cfRule type="expression" dxfId="1490" priority="52">
      <formula>$BC$23=""</formula>
    </cfRule>
  </conditionalFormatting>
  <conditionalFormatting sqref="C24:I24">
    <cfRule type="expression" dxfId="1489" priority="51">
      <formula>$BC$24=""</formula>
    </cfRule>
  </conditionalFormatting>
  <conditionalFormatting sqref="C25:I25">
    <cfRule type="expression" dxfId="1488" priority="50">
      <formula>$BC$25=""</formula>
    </cfRule>
  </conditionalFormatting>
  <conditionalFormatting sqref="C26:I26">
    <cfRule type="expression" dxfId="1487" priority="49">
      <formula>$BC$26=""</formula>
    </cfRule>
  </conditionalFormatting>
  <conditionalFormatting sqref="C27:I27">
    <cfRule type="expression" dxfId="1486" priority="48">
      <formula>$BC$27=""</formula>
    </cfRule>
  </conditionalFormatting>
  <conditionalFormatting sqref="C28:I28">
    <cfRule type="expression" dxfId="1485" priority="47">
      <formula>$BC$28=""</formula>
    </cfRule>
  </conditionalFormatting>
  <conditionalFormatting sqref="C29:I29">
    <cfRule type="expression" dxfId="1484" priority="46">
      <formula>$BC$29=""</formula>
    </cfRule>
  </conditionalFormatting>
  <conditionalFormatting sqref="C30:I30">
    <cfRule type="expression" dxfId="1483" priority="45">
      <formula>$BC$30=""</formula>
    </cfRule>
  </conditionalFormatting>
  <conditionalFormatting sqref="C31:I31">
    <cfRule type="expression" dxfId="1482" priority="44">
      <formula>$BC$31=""</formula>
    </cfRule>
  </conditionalFormatting>
  <conditionalFormatting sqref="C32:I32">
    <cfRule type="expression" dxfId="1481" priority="43">
      <formula>$BC$32=""</formula>
    </cfRule>
  </conditionalFormatting>
  <conditionalFormatting sqref="C33:I33">
    <cfRule type="expression" dxfId="1480" priority="42">
      <formula>$BC$33=""</formula>
    </cfRule>
  </conditionalFormatting>
  <conditionalFormatting sqref="C34:I34">
    <cfRule type="expression" dxfId="1479" priority="41">
      <formula>$BC$34=""</formula>
    </cfRule>
  </conditionalFormatting>
  <conditionalFormatting sqref="C35:I35">
    <cfRule type="expression" dxfId="1478" priority="40">
      <formula>$BC$35=""</formula>
    </cfRule>
  </conditionalFormatting>
  <conditionalFormatting sqref="C36:I36">
    <cfRule type="expression" dxfId="1477" priority="39">
      <formula>$BC$36=""</formula>
    </cfRule>
  </conditionalFormatting>
  <conditionalFormatting sqref="C37:I37">
    <cfRule type="expression" dxfId="1476" priority="38">
      <formula>$BC$37=""</formula>
    </cfRule>
  </conditionalFormatting>
  <conditionalFormatting sqref="C38:I38">
    <cfRule type="expression" dxfId="1475" priority="37">
      <formula>$BC$38=""</formula>
    </cfRule>
  </conditionalFormatting>
  <conditionalFormatting sqref="C39:I39">
    <cfRule type="expression" dxfId="1474" priority="36">
      <formula>$BC$39=""</formula>
    </cfRule>
  </conditionalFormatting>
  <conditionalFormatting sqref="C40:I40">
    <cfRule type="expression" dxfId="1473" priority="35">
      <formula>$BC$40=""</formula>
    </cfRule>
  </conditionalFormatting>
  <conditionalFormatting sqref="C41:I41">
    <cfRule type="expression" dxfId="1472" priority="34">
      <formula>$BC$41=""</formula>
    </cfRule>
  </conditionalFormatting>
  <conditionalFormatting sqref="C42:I42">
    <cfRule type="expression" dxfId="1471" priority="33">
      <formula>$BC$42=""</formula>
    </cfRule>
  </conditionalFormatting>
  <conditionalFormatting sqref="C43:I43">
    <cfRule type="expression" dxfId="1470" priority="32">
      <formula>$BC$43=""</formula>
    </cfRule>
  </conditionalFormatting>
  <conditionalFormatting sqref="C44:I44">
    <cfRule type="expression" dxfId="1469" priority="31">
      <formula>$BC$44=""</formula>
    </cfRule>
  </conditionalFormatting>
  <conditionalFormatting sqref="C45:I45">
    <cfRule type="expression" dxfId="1468" priority="30">
      <formula>$BC$45=""</formula>
    </cfRule>
  </conditionalFormatting>
  <conditionalFormatting sqref="C46:I46">
    <cfRule type="expression" dxfId="1467" priority="29">
      <formula>$BC$46=""</formula>
    </cfRule>
  </conditionalFormatting>
  <conditionalFormatting sqref="I57:I168">
    <cfRule type="expression" dxfId="1466" priority="28">
      <formula>$AX$7=""</formula>
    </cfRule>
  </conditionalFormatting>
  <conditionalFormatting sqref="I57:I168">
    <cfRule type="expression" dxfId="1465" priority="27">
      <formula>$AX$7=""</formula>
    </cfRule>
  </conditionalFormatting>
  <conditionalFormatting sqref="I57:I168">
    <cfRule type="expression" dxfId="1464" priority="25">
      <formula>$BB$7="انقطع ( ت )"</formula>
    </cfRule>
    <cfRule type="expression" dxfId="1463" priority="26">
      <formula>$AX$7=""</formula>
    </cfRule>
  </conditionalFormatting>
  <conditionalFormatting sqref="I57:I188">
    <cfRule type="expression" dxfId="1462" priority="24">
      <formula>$AX$7=""</formula>
    </cfRule>
  </conditionalFormatting>
  <conditionalFormatting sqref="I57:I188">
    <cfRule type="expression" dxfId="1461" priority="23">
      <formula>$AX$7=""</formula>
    </cfRule>
  </conditionalFormatting>
  <conditionalFormatting sqref="I57:I188">
    <cfRule type="expression" dxfId="1460" priority="21">
      <formula>$BB$7="انقطع ( ت )"</formula>
    </cfRule>
    <cfRule type="expression" dxfId="1459" priority="22">
      <formula>$AX$7=""</formula>
    </cfRule>
  </conditionalFormatting>
  <conditionalFormatting sqref="C47:I47">
    <cfRule type="expression" dxfId="1458" priority="19">
      <formula>$AX$47=""</formula>
    </cfRule>
    <cfRule type="expression" dxfId="1457" priority="20">
      <formula>$BC$47="انقطع ( ت )"</formula>
    </cfRule>
  </conditionalFormatting>
  <conditionalFormatting sqref="C48:I48">
    <cfRule type="expression" dxfId="1456" priority="17">
      <formula>$AX$48=""</formula>
    </cfRule>
    <cfRule type="expression" dxfId="1455" priority="18">
      <formula>$BC$48="انقطع ( ت )"</formula>
    </cfRule>
  </conditionalFormatting>
  <conditionalFormatting sqref="C49:I49">
    <cfRule type="expression" dxfId="1454" priority="15">
      <formula>$AX$49=""</formula>
    </cfRule>
    <cfRule type="expression" dxfId="1453" priority="16">
      <formula>$BC$49="انقطع ( ت )"</formula>
    </cfRule>
  </conditionalFormatting>
  <conditionalFormatting sqref="C50:I50">
    <cfRule type="expression" dxfId="1452" priority="13">
      <formula>$AX$50=""</formula>
    </cfRule>
    <cfRule type="expression" dxfId="1451" priority="14">
      <formula>$BC$50="انقطع ( ت )"</formula>
    </cfRule>
  </conditionalFormatting>
  <conditionalFormatting sqref="C51:I51">
    <cfRule type="expression" dxfId="1450" priority="11">
      <formula>$AX$51=""</formula>
    </cfRule>
    <cfRule type="expression" dxfId="1449" priority="12">
      <formula>$BC$51="انقطع ( ت )"</formula>
    </cfRule>
  </conditionalFormatting>
  <conditionalFormatting sqref="C52:I52">
    <cfRule type="expression" dxfId="1448" priority="9">
      <formula>$AX$52=""</formula>
    </cfRule>
    <cfRule type="expression" dxfId="1447" priority="10">
      <formula>$BC$52="انقطع ( ت )"</formula>
    </cfRule>
  </conditionalFormatting>
  <conditionalFormatting sqref="C53:I53">
    <cfRule type="expression" dxfId="1446" priority="8">
      <formula>$BC$53="انقطع ( ت )"</formula>
    </cfRule>
  </conditionalFormatting>
  <conditionalFormatting sqref="C54:I54">
    <cfRule type="expression" dxfId="1445" priority="6">
      <formula>$AX$54=""</formula>
    </cfRule>
    <cfRule type="expression" dxfId="1444" priority="7">
      <formula>$BC$54="انقطع ( ت )"</formula>
    </cfRule>
  </conditionalFormatting>
  <conditionalFormatting sqref="C55:I55">
    <cfRule type="expression" dxfId="1443" priority="5">
      <formula>$BC$55="انقطع ( ت )"</formula>
    </cfRule>
  </conditionalFormatting>
  <conditionalFormatting sqref="C56:I56">
    <cfRule type="expression" dxfId="1442" priority="4">
      <formula>$BC$56="انقطع ( ت )"</formula>
    </cfRule>
  </conditionalFormatting>
  <conditionalFormatting sqref="C53:I53">
    <cfRule type="expression" dxfId="1441" priority="3">
      <formula>$AX$53=""</formula>
    </cfRule>
  </conditionalFormatting>
  <conditionalFormatting sqref="C55:I55">
    <cfRule type="expression" dxfId="1440" priority="2">
      <formula>$AX$55=""</formula>
    </cfRule>
  </conditionalFormatting>
  <conditionalFormatting sqref="C56:I56">
    <cfRule type="expression" dxfId="1439" priority="1">
      <formula>$AX$56=""</formula>
    </cfRule>
  </conditionalFormatting>
  <dataValidations count="5"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BC7:BD188">
      <formula1>"انقطع ( ت )"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Feuil57">
    <tabColor indexed="61"/>
  </sheetPr>
  <dimension ref="A1:BI189"/>
  <sheetViews>
    <sheetView showGridLines="0" topLeftCell="C1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198" hidden="1" customWidth="1"/>
    <col min="2" max="2" width="5.5703125" style="198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198" hidden="1" customWidth="1"/>
    <col min="12" max="42" width="3.7109375" style="198" customWidth="1"/>
    <col min="43" max="43" width="3.7109375" style="198" hidden="1" customWidth="1"/>
    <col min="44" max="45" width="13.42578125" style="198" customWidth="1"/>
    <col min="46" max="46" width="1.85546875" style="198" customWidth="1"/>
    <col min="47" max="47" width="6.42578125" style="198" hidden="1" customWidth="1"/>
    <col min="48" max="49" width="5.5703125" style="198" hidden="1" customWidth="1"/>
    <col min="50" max="50" width="9.140625" style="27" customWidth="1"/>
    <col min="51" max="53" width="9.140625" style="198" hidden="1" customWidth="1"/>
    <col min="54" max="54" width="16.5703125" style="198" hidden="1" customWidth="1"/>
    <col min="55" max="55" width="16.5703125" style="243" customWidth="1"/>
    <col min="56" max="56" width="2.140625" style="247" customWidth="1"/>
    <col min="57" max="57" width="5.140625" style="198" customWidth="1"/>
    <col min="58" max="273" width="9.140625" style="198" customWidth="1"/>
    <col min="274" max="276" width="4.28515625" style="198" customWidth="1"/>
    <col min="277" max="307" width="3.7109375" style="198" customWidth="1"/>
    <col min="308" max="308" width="8.7109375" style="198" customWidth="1"/>
    <col min="309" max="309" width="8.42578125" style="198" customWidth="1"/>
    <col min="310" max="529" width="9.140625" style="198" customWidth="1"/>
    <col min="530" max="532" width="4.28515625" style="198" customWidth="1"/>
    <col min="533" max="563" width="3.7109375" style="198" customWidth="1"/>
    <col min="564" max="564" width="8.7109375" style="198" customWidth="1"/>
    <col min="565" max="565" width="8.42578125" style="198" customWidth="1"/>
    <col min="566" max="785" width="9.140625" style="198" customWidth="1"/>
    <col min="786" max="788" width="4.28515625" style="198" customWidth="1"/>
    <col min="789" max="819" width="3.7109375" style="198" customWidth="1"/>
    <col min="820" max="820" width="8.7109375" style="198" customWidth="1"/>
    <col min="821" max="821" width="8.42578125" style="198" customWidth="1"/>
    <col min="822" max="1041" width="9.140625" style="198" customWidth="1"/>
    <col min="1042" max="1044" width="4.28515625" style="198" customWidth="1"/>
    <col min="1045" max="1075" width="3.7109375" style="198" customWidth="1"/>
    <col min="1076" max="1076" width="8.7109375" style="198" customWidth="1"/>
    <col min="1077" max="1077" width="8.42578125" style="198" customWidth="1"/>
    <col min="1078" max="1297" width="9.140625" style="198" customWidth="1"/>
    <col min="1298" max="1300" width="4.28515625" style="198" customWidth="1"/>
    <col min="1301" max="1331" width="3.7109375" style="198" customWidth="1"/>
    <col min="1332" max="1332" width="8.7109375" style="198" customWidth="1"/>
    <col min="1333" max="1333" width="8.42578125" style="198" customWidth="1"/>
    <col min="1334" max="1553" width="9.140625" style="198" customWidth="1"/>
    <col min="1554" max="1556" width="4.28515625" style="198" customWidth="1"/>
    <col min="1557" max="1587" width="3.7109375" style="198" customWidth="1"/>
    <col min="1588" max="1588" width="8.7109375" style="198" customWidth="1"/>
    <col min="1589" max="1589" width="8.42578125" style="198" customWidth="1"/>
    <col min="1590" max="1809" width="9.140625" style="198" customWidth="1"/>
    <col min="1810" max="1812" width="4.28515625" style="198" customWidth="1"/>
    <col min="1813" max="1843" width="3.7109375" style="198" customWidth="1"/>
    <col min="1844" max="1844" width="8.7109375" style="198" customWidth="1"/>
    <col min="1845" max="1845" width="8.42578125" style="198" customWidth="1"/>
    <col min="1846" max="2065" width="9.140625" style="198" customWidth="1"/>
    <col min="2066" max="2068" width="4.28515625" style="198" customWidth="1"/>
    <col min="2069" max="2099" width="3.7109375" style="198" customWidth="1"/>
    <col min="2100" max="2100" width="8.7109375" style="198" customWidth="1"/>
    <col min="2101" max="2101" width="8.42578125" style="198" customWidth="1"/>
    <col min="2102" max="2321" width="9.140625" style="198" customWidth="1"/>
    <col min="2322" max="2324" width="4.28515625" style="198" customWidth="1"/>
    <col min="2325" max="2355" width="3.7109375" style="198" customWidth="1"/>
    <col min="2356" max="2356" width="8.7109375" style="198" customWidth="1"/>
    <col min="2357" max="2357" width="8.42578125" style="198" customWidth="1"/>
    <col min="2358" max="2577" width="9.140625" style="198" customWidth="1"/>
    <col min="2578" max="2580" width="4.28515625" style="198" customWidth="1"/>
    <col min="2581" max="2611" width="3.7109375" style="198" customWidth="1"/>
    <col min="2612" max="2612" width="8.7109375" style="198" customWidth="1"/>
    <col min="2613" max="2613" width="8.42578125" style="198" customWidth="1"/>
    <col min="2614" max="2833" width="9.140625" style="198" customWidth="1"/>
    <col min="2834" max="2836" width="4.28515625" style="198" customWidth="1"/>
    <col min="2837" max="2867" width="3.7109375" style="198" customWidth="1"/>
    <col min="2868" max="2868" width="8.7109375" style="198" customWidth="1"/>
    <col min="2869" max="2869" width="8.42578125" style="198" customWidth="1"/>
    <col min="2870" max="3089" width="9.140625" style="198" customWidth="1"/>
    <col min="3090" max="3092" width="4.28515625" style="198" customWidth="1"/>
    <col min="3093" max="3123" width="3.7109375" style="198" customWidth="1"/>
    <col min="3124" max="3124" width="8.7109375" style="198" customWidth="1"/>
    <col min="3125" max="3125" width="8.42578125" style="198" customWidth="1"/>
    <col min="3126" max="3345" width="9.140625" style="198" customWidth="1"/>
    <col min="3346" max="3348" width="4.28515625" style="198" customWidth="1"/>
    <col min="3349" max="3379" width="3.7109375" style="198" customWidth="1"/>
    <col min="3380" max="3380" width="8.7109375" style="198" customWidth="1"/>
    <col min="3381" max="3381" width="8.42578125" style="198" customWidth="1"/>
    <col min="3382" max="3601" width="9.140625" style="198" customWidth="1"/>
    <col min="3602" max="3604" width="4.28515625" style="198" customWidth="1"/>
    <col min="3605" max="3635" width="3.7109375" style="198" customWidth="1"/>
    <col min="3636" max="3636" width="8.7109375" style="198" customWidth="1"/>
    <col min="3637" max="3637" width="8.42578125" style="198" customWidth="1"/>
    <col min="3638" max="3857" width="9.140625" style="198" customWidth="1"/>
    <col min="3858" max="3860" width="4.28515625" style="198" customWidth="1"/>
    <col min="3861" max="3891" width="3.7109375" style="198" customWidth="1"/>
    <col min="3892" max="3892" width="8.7109375" style="198" customWidth="1"/>
    <col min="3893" max="3893" width="8.42578125" style="198" customWidth="1"/>
    <col min="3894" max="4113" width="9.140625" style="198" customWidth="1"/>
    <col min="4114" max="4116" width="4.28515625" style="198" customWidth="1"/>
    <col min="4117" max="4147" width="3.7109375" style="198" customWidth="1"/>
    <col min="4148" max="4148" width="8.7109375" style="198" customWidth="1"/>
    <col min="4149" max="4149" width="8.42578125" style="198" customWidth="1"/>
    <col min="4150" max="4369" width="9.140625" style="198" customWidth="1"/>
    <col min="4370" max="4372" width="4.28515625" style="198" customWidth="1"/>
    <col min="4373" max="4403" width="3.7109375" style="198" customWidth="1"/>
    <col min="4404" max="4404" width="8.7109375" style="198" customWidth="1"/>
    <col min="4405" max="4405" width="8.42578125" style="198" customWidth="1"/>
    <col min="4406" max="4625" width="9.140625" style="198" customWidth="1"/>
    <col min="4626" max="4628" width="4.28515625" style="198" customWidth="1"/>
    <col min="4629" max="4659" width="3.7109375" style="198" customWidth="1"/>
    <col min="4660" max="4660" width="8.7109375" style="198" customWidth="1"/>
    <col min="4661" max="4661" width="8.42578125" style="198" customWidth="1"/>
    <col min="4662" max="4881" width="9.140625" style="198" customWidth="1"/>
    <col min="4882" max="4884" width="4.28515625" style="198" customWidth="1"/>
    <col min="4885" max="4915" width="3.7109375" style="198" customWidth="1"/>
    <col min="4916" max="4916" width="8.7109375" style="198" customWidth="1"/>
    <col min="4917" max="4917" width="8.42578125" style="198" customWidth="1"/>
    <col min="4918" max="5137" width="9.140625" style="198" customWidth="1"/>
    <col min="5138" max="5140" width="4.28515625" style="198" customWidth="1"/>
    <col min="5141" max="5171" width="3.7109375" style="198" customWidth="1"/>
    <col min="5172" max="5172" width="8.7109375" style="198" customWidth="1"/>
    <col min="5173" max="5173" width="8.42578125" style="198" customWidth="1"/>
    <col min="5174" max="5393" width="9.140625" style="198" customWidth="1"/>
    <col min="5394" max="5396" width="4.28515625" style="198" customWidth="1"/>
    <col min="5397" max="5427" width="3.7109375" style="198" customWidth="1"/>
    <col min="5428" max="5428" width="8.7109375" style="198" customWidth="1"/>
    <col min="5429" max="5429" width="8.42578125" style="198" customWidth="1"/>
    <col min="5430" max="5649" width="9.140625" style="198" customWidth="1"/>
    <col min="5650" max="5652" width="4.28515625" style="198" customWidth="1"/>
    <col min="5653" max="5683" width="3.7109375" style="198" customWidth="1"/>
    <col min="5684" max="5684" width="8.7109375" style="198" customWidth="1"/>
    <col min="5685" max="5685" width="8.42578125" style="198" customWidth="1"/>
    <col min="5686" max="5905" width="9.140625" style="198" customWidth="1"/>
    <col min="5906" max="5908" width="4.28515625" style="198" customWidth="1"/>
    <col min="5909" max="5939" width="3.7109375" style="198" customWidth="1"/>
    <col min="5940" max="5940" width="8.7109375" style="198" customWidth="1"/>
    <col min="5941" max="5941" width="8.42578125" style="198" customWidth="1"/>
    <col min="5942" max="6161" width="9.140625" style="198" customWidth="1"/>
    <col min="6162" max="6164" width="4.28515625" style="198" customWidth="1"/>
    <col min="6165" max="6195" width="3.7109375" style="198" customWidth="1"/>
    <col min="6196" max="6196" width="8.7109375" style="198" customWidth="1"/>
    <col min="6197" max="6197" width="8.42578125" style="198" customWidth="1"/>
    <col min="6198" max="6417" width="9.140625" style="198" customWidth="1"/>
    <col min="6418" max="6420" width="4.28515625" style="198" customWidth="1"/>
    <col min="6421" max="6451" width="3.7109375" style="198" customWidth="1"/>
    <col min="6452" max="6452" width="8.7109375" style="198" customWidth="1"/>
    <col min="6453" max="6453" width="8.42578125" style="198" customWidth="1"/>
    <col min="6454" max="6673" width="9.140625" style="198" customWidth="1"/>
    <col min="6674" max="6676" width="4.28515625" style="198" customWidth="1"/>
    <col min="6677" max="6707" width="3.7109375" style="198" customWidth="1"/>
    <col min="6708" max="6708" width="8.7109375" style="198" customWidth="1"/>
    <col min="6709" max="6709" width="8.42578125" style="198" customWidth="1"/>
    <col min="6710" max="6929" width="9.140625" style="198" customWidth="1"/>
    <col min="6930" max="6932" width="4.28515625" style="198" customWidth="1"/>
    <col min="6933" max="6963" width="3.7109375" style="198" customWidth="1"/>
    <col min="6964" max="6964" width="8.7109375" style="198" customWidth="1"/>
    <col min="6965" max="6965" width="8.42578125" style="198" customWidth="1"/>
    <col min="6966" max="7185" width="9.140625" style="198" customWidth="1"/>
    <col min="7186" max="7188" width="4.28515625" style="198" customWidth="1"/>
    <col min="7189" max="7219" width="3.7109375" style="198" customWidth="1"/>
    <col min="7220" max="7220" width="8.7109375" style="198" customWidth="1"/>
    <col min="7221" max="7221" width="8.42578125" style="198" customWidth="1"/>
    <col min="7222" max="7441" width="9.140625" style="198" customWidth="1"/>
    <col min="7442" max="7444" width="4.28515625" style="198" customWidth="1"/>
    <col min="7445" max="7475" width="3.7109375" style="198" customWidth="1"/>
    <col min="7476" max="7476" width="8.7109375" style="198" customWidth="1"/>
    <col min="7477" max="7477" width="8.42578125" style="198" customWidth="1"/>
    <col min="7478" max="7697" width="9.140625" style="198" customWidth="1"/>
    <col min="7698" max="7700" width="4.28515625" style="198" customWidth="1"/>
    <col min="7701" max="7731" width="3.7109375" style="198" customWidth="1"/>
    <col min="7732" max="7732" width="8.7109375" style="198" customWidth="1"/>
    <col min="7733" max="7733" width="8.42578125" style="198" customWidth="1"/>
    <col min="7734" max="7953" width="9.140625" style="198" customWidth="1"/>
    <col min="7954" max="7956" width="4.28515625" style="198" customWidth="1"/>
    <col min="7957" max="7987" width="3.7109375" style="198" customWidth="1"/>
    <col min="7988" max="7988" width="8.7109375" style="198" customWidth="1"/>
    <col min="7989" max="7989" width="8.42578125" style="198" customWidth="1"/>
    <col min="7990" max="8209" width="9.140625" style="198" customWidth="1"/>
    <col min="8210" max="8212" width="4.28515625" style="198" customWidth="1"/>
    <col min="8213" max="8243" width="3.7109375" style="198" customWidth="1"/>
    <col min="8244" max="8244" width="8.7109375" style="198" customWidth="1"/>
    <col min="8245" max="8245" width="8.42578125" style="198" customWidth="1"/>
    <col min="8246" max="8465" width="9.140625" style="198" customWidth="1"/>
    <col min="8466" max="8468" width="4.28515625" style="198" customWidth="1"/>
    <col min="8469" max="8499" width="3.7109375" style="198" customWidth="1"/>
    <col min="8500" max="8500" width="8.7109375" style="198" customWidth="1"/>
    <col min="8501" max="8501" width="8.42578125" style="198" customWidth="1"/>
    <col min="8502" max="8721" width="9.140625" style="198" customWidth="1"/>
    <col min="8722" max="8724" width="4.28515625" style="198" customWidth="1"/>
    <col min="8725" max="8755" width="3.7109375" style="198" customWidth="1"/>
    <col min="8756" max="8756" width="8.7109375" style="198" customWidth="1"/>
    <col min="8757" max="8757" width="8.42578125" style="198" customWidth="1"/>
    <col min="8758" max="8977" width="9.140625" style="198" customWidth="1"/>
    <col min="8978" max="8980" width="4.28515625" style="198" customWidth="1"/>
    <col min="8981" max="9011" width="3.7109375" style="198" customWidth="1"/>
    <col min="9012" max="9012" width="8.7109375" style="198" customWidth="1"/>
    <col min="9013" max="9013" width="8.42578125" style="198" customWidth="1"/>
    <col min="9014" max="9233" width="9.140625" style="198" customWidth="1"/>
    <col min="9234" max="9236" width="4.28515625" style="198" customWidth="1"/>
    <col min="9237" max="9267" width="3.7109375" style="198" customWidth="1"/>
    <col min="9268" max="9268" width="8.7109375" style="198" customWidth="1"/>
    <col min="9269" max="9269" width="8.42578125" style="198" customWidth="1"/>
    <col min="9270" max="9489" width="9.140625" style="198" customWidth="1"/>
    <col min="9490" max="9492" width="4.28515625" style="198" customWidth="1"/>
    <col min="9493" max="9523" width="3.7109375" style="198" customWidth="1"/>
    <col min="9524" max="9524" width="8.7109375" style="198" customWidth="1"/>
    <col min="9525" max="9525" width="8.42578125" style="198" customWidth="1"/>
    <col min="9526" max="9745" width="9.140625" style="198" customWidth="1"/>
    <col min="9746" max="9748" width="4.28515625" style="198" customWidth="1"/>
    <col min="9749" max="9779" width="3.7109375" style="198" customWidth="1"/>
    <col min="9780" max="9780" width="8.7109375" style="198" customWidth="1"/>
    <col min="9781" max="9781" width="8.42578125" style="198" customWidth="1"/>
    <col min="9782" max="10001" width="9.140625" style="198" customWidth="1"/>
    <col min="10002" max="10004" width="4.28515625" style="198" customWidth="1"/>
    <col min="10005" max="10035" width="3.7109375" style="198" customWidth="1"/>
    <col min="10036" max="10036" width="8.7109375" style="198" customWidth="1"/>
    <col min="10037" max="10037" width="8.42578125" style="198" customWidth="1"/>
    <col min="10038" max="10257" width="9.140625" style="198" customWidth="1"/>
    <col min="10258" max="10260" width="4.28515625" style="198" customWidth="1"/>
    <col min="10261" max="10291" width="3.7109375" style="198" customWidth="1"/>
    <col min="10292" max="10292" width="8.7109375" style="198" customWidth="1"/>
    <col min="10293" max="10293" width="8.42578125" style="198" customWidth="1"/>
    <col min="10294" max="10513" width="9.140625" style="198" customWidth="1"/>
    <col min="10514" max="10516" width="4.28515625" style="198" customWidth="1"/>
    <col min="10517" max="10547" width="3.7109375" style="198" customWidth="1"/>
    <col min="10548" max="10548" width="8.7109375" style="198" customWidth="1"/>
    <col min="10549" max="10549" width="8.42578125" style="198" customWidth="1"/>
    <col min="10550" max="10769" width="9.140625" style="198" customWidth="1"/>
    <col min="10770" max="10772" width="4.28515625" style="198" customWidth="1"/>
    <col min="10773" max="10803" width="3.7109375" style="198" customWidth="1"/>
    <col min="10804" max="10804" width="8.7109375" style="198" customWidth="1"/>
    <col min="10805" max="10805" width="8.42578125" style="198" customWidth="1"/>
    <col min="10806" max="11025" width="9.140625" style="198" customWidth="1"/>
    <col min="11026" max="11028" width="4.28515625" style="198" customWidth="1"/>
    <col min="11029" max="11059" width="3.7109375" style="198" customWidth="1"/>
    <col min="11060" max="11060" width="8.7109375" style="198" customWidth="1"/>
    <col min="11061" max="11061" width="8.42578125" style="198" customWidth="1"/>
    <col min="11062" max="11281" width="9.140625" style="198" customWidth="1"/>
    <col min="11282" max="11284" width="4.28515625" style="198" customWidth="1"/>
    <col min="11285" max="11315" width="3.7109375" style="198" customWidth="1"/>
    <col min="11316" max="11316" width="8.7109375" style="198" customWidth="1"/>
    <col min="11317" max="11317" width="8.42578125" style="198" customWidth="1"/>
    <col min="11318" max="11537" width="9.140625" style="198" customWidth="1"/>
    <col min="11538" max="11540" width="4.28515625" style="198" customWidth="1"/>
    <col min="11541" max="11571" width="3.7109375" style="198" customWidth="1"/>
    <col min="11572" max="11572" width="8.7109375" style="198" customWidth="1"/>
    <col min="11573" max="11573" width="8.42578125" style="198" customWidth="1"/>
    <col min="11574" max="11793" width="9.140625" style="198" customWidth="1"/>
    <col min="11794" max="11796" width="4.28515625" style="198" customWidth="1"/>
    <col min="11797" max="11827" width="3.7109375" style="198" customWidth="1"/>
    <col min="11828" max="11828" width="8.7109375" style="198" customWidth="1"/>
    <col min="11829" max="11829" width="8.42578125" style="198" customWidth="1"/>
    <col min="11830" max="12049" width="9.140625" style="198" customWidth="1"/>
    <col min="12050" max="12052" width="4.28515625" style="198" customWidth="1"/>
    <col min="12053" max="12083" width="3.7109375" style="198" customWidth="1"/>
    <col min="12084" max="12084" width="8.7109375" style="198" customWidth="1"/>
    <col min="12085" max="12085" width="8.42578125" style="198" customWidth="1"/>
    <col min="12086" max="12305" width="9.140625" style="198" customWidth="1"/>
    <col min="12306" max="12308" width="4.28515625" style="198" customWidth="1"/>
    <col min="12309" max="12339" width="3.7109375" style="198" customWidth="1"/>
    <col min="12340" max="12340" width="8.7109375" style="198" customWidth="1"/>
    <col min="12341" max="12341" width="8.42578125" style="198" customWidth="1"/>
    <col min="12342" max="12561" width="9.140625" style="198" customWidth="1"/>
    <col min="12562" max="12564" width="4.28515625" style="198" customWidth="1"/>
    <col min="12565" max="12595" width="3.7109375" style="198" customWidth="1"/>
    <col min="12596" max="12596" width="8.7109375" style="198" customWidth="1"/>
    <col min="12597" max="12597" width="8.42578125" style="198" customWidth="1"/>
    <col min="12598" max="12817" width="9.140625" style="198" customWidth="1"/>
    <col min="12818" max="12820" width="4.28515625" style="198" customWidth="1"/>
    <col min="12821" max="12851" width="3.7109375" style="198" customWidth="1"/>
    <col min="12852" max="12852" width="8.7109375" style="198" customWidth="1"/>
    <col min="12853" max="12853" width="8.42578125" style="198" customWidth="1"/>
    <col min="12854" max="13073" width="9.140625" style="198" customWidth="1"/>
    <col min="13074" max="13076" width="4.28515625" style="198" customWidth="1"/>
    <col min="13077" max="13107" width="3.7109375" style="198" customWidth="1"/>
    <col min="13108" max="13108" width="8.7109375" style="198" customWidth="1"/>
    <col min="13109" max="13109" width="8.42578125" style="198" customWidth="1"/>
    <col min="13110" max="13329" width="9.140625" style="198" customWidth="1"/>
    <col min="13330" max="13332" width="4.28515625" style="198" customWidth="1"/>
    <col min="13333" max="13363" width="3.7109375" style="198" customWidth="1"/>
    <col min="13364" max="13364" width="8.7109375" style="198" customWidth="1"/>
    <col min="13365" max="13365" width="8.42578125" style="198" customWidth="1"/>
    <col min="13366" max="13585" width="9.140625" style="198" customWidth="1"/>
    <col min="13586" max="13588" width="4.28515625" style="198" customWidth="1"/>
    <col min="13589" max="13619" width="3.7109375" style="198" customWidth="1"/>
    <col min="13620" max="13620" width="8.7109375" style="198" customWidth="1"/>
    <col min="13621" max="13621" width="8.42578125" style="198" customWidth="1"/>
    <col min="13622" max="13841" width="9.140625" style="198" customWidth="1"/>
    <col min="13842" max="13844" width="4.28515625" style="198" customWidth="1"/>
    <col min="13845" max="13875" width="3.7109375" style="198" customWidth="1"/>
    <col min="13876" max="13876" width="8.7109375" style="198" customWidth="1"/>
    <col min="13877" max="13877" width="8.42578125" style="198" customWidth="1"/>
    <col min="13878" max="14097" width="9.140625" style="198" customWidth="1"/>
    <col min="14098" max="14100" width="4.28515625" style="198" customWidth="1"/>
    <col min="14101" max="14131" width="3.7109375" style="198" customWidth="1"/>
    <col min="14132" max="14132" width="8.7109375" style="198" customWidth="1"/>
    <col min="14133" max="14133" width="8.42578125" style="198" customWidth="1"/>
    <col min="14134" max="14353" width="9.140625" style="198" customWidth="1"/>
    <col min="14354" max="14356" width="4.28515625" style="198" customWidth="1"/>
    <col min="14357" max="14387" width="3.7109375" style="198" customWidth="1"/>
    <col min="14388" max="14388" width="8.7109375" style="198" customWidth="1"/>
    <col min="14389" max="14389" width="8.42578125" style="198" customWidth="1"/>
    <col min="14390" max="14609" width="9.140625" style="198" customWidth="1"/>
    <col min="14610" max="14612" width="4.28515625" style="198" customWidth="1"/>
    <col min="14613" max="14643" width="3.7109375" style="198" customWidth="1"/>
    <col min="14644" max="14644" width="8.7109375" style="198" customWidth="1"/>
    <col min="14645" max="14645" width="8.42578125" style="198" customWidth="1"/>
    <col min="14646" max="14865" width="9.140625" style="198" customWidth="1"/>
    <col min="14866" max="14868" width="4.28515625" style="198" customWidth="1"/>
    <col min="14869" max="14899" width="3.7109375" style="198" customWidth="1"/>
    <col min="14900" max="14900" width="8.7109375" style="198" customWidth="1"/>
    <col min="14901" max="14901" width="8.42578125" style="198" customWidth="1"/>
    <col min="14902" max="15121" width="9.140625" style="198" customWidth="1"/>
    <col min="15122" max="15124" width="4.28515625" style="198" customWidth="1"/>
    <col min="15125" max="15155" width="3.7109375" style="198" customWidth="1"/>
    <col min="15156" max="15156" width="8.7109375" style="198" customWidth="1"/>
    <col min="15157" max="15157" width="8.42578125" style="198" customWidth="1"/>
    <col min="15158" max="15377" width="9.140625" style="198" customWidth="1"/>
    <col min="15378" max="15380" width="4.28515625" style="198" customWidth="1"/>
    <col min="15381" max="15411" width="3.7109375" style="198" customWidth="1"/>
    <col min="15412" max="15412" width="8.7109375" style="198" customWidth="1"/>
    <col min="15413" max="15413" width="8.42578125" style="198" customWidth="1"/>
    <col min="15414" max="15633" width="9.140625" style="198" customWidth="1"/>
    <col min="15634" max="15636" width="4.28515625" style="198" customWidth="1"/>
    <col min="15637" max="15667" width="3.7109375" style="198" customWidth="1"/>
    <col min="15668" max="15668" width="8.7109375" style="198" customWidth="1"/>
    <col min="15669" max="15669" width="8.42578125" style="198" customWidth="1"/>
    <col min="15670" max="15889" width="9.140625" style="198" customWidth="1"/>
    <col min="15890" max="15892" width="4.28515625" style="198" customWidth="1"/>
    <col min="15893" max="15923" width="3.7109375" style="198" customWidth="1"/>
    <col min="15924" max="15924" width="8.7109375" style="198" customWidth="1"/>
    <col min="15925" max="15925" width="8.42578125" style="198" customWidth="1"/>
    <col min="15926" max="16145" width="9.140625" style="198" customWidth="1"/>
    <col min="16146" max="16148" width="4.28515625" style="198" customWidth="1"/>
    <col min="16149" max="16179" width="3.7109375" style="198" customWidth="1"/>
    <col min="16180" max="16180" width="8.7109375" style="198" customWidth="1"/>
    <col min="16181" max="16181" width="8.42578125" style="198" customWidth="1"/>
    <col min="16182" max="16384" width="9.140625" style="198" customWidth="1"/>
  </cols>
  <sheetData>
    <row r="1" spans="2:61" ht="12.75" customHeight="1" thickTop="1" thickBot="1">
      <c r="J1" s="25" t="s">
        <v>104</v>
      </c>
      <c r="K1" s="54">
        <f>COUNTIF(L3:AP3,"ع")</f>
        <v>0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الغياب'!I6</f>
        <v>2013</v>
      </c>
      <c r="M2" s="485"/>
      <c r="N2" s="486"/>
      <c r="O2" s="487" t="s">
        <v>114</v>
      </c>
      <c r="P2" s="487"/>
      <c r="Q2" s="487"/>
      <c r="R2" s="488"/>
      <c r="S2" s="489" t="s">
        <v>54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>
        <f t="shared" ref="L3:AD3" si="0">IF(L5="ج","",IF(L5="س","",L4))</f>
        <v>0</v>
      </c>
      <c r="M3" s="30">
        <f t="shared" si="0"/>
        <v>0</v>
      </c>
      <c r="N3" s="30">
        <f t="shared" si="0"/>
        <v>0</v>
      </c>
      <c r="O3" s="30">
        <f t="shared" si="0"/>
        <v>0</v>
      </c>
      <c r="P3" s="30">
        <f t="shared" si="0"/>
        <v>0</v>
      </c>
      <c r="Q3" s="30" t="str">
        <f t="shared" si="0"/>
        <v/>
      </c>
      <c r="R3" s="30" t="str">
        <f t="shared" si="0"/>
        <v/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 t="str">
        <f t="shared" si="0"/>
        <v/>
      </c>
      <c r="Y3" s="30" t="str">
        <f t="shared" si="0"/>
        <v/>
      </c>
      <c r="Z3" s="30">
        <f t="shared" si="0"/>
        <v>0</v>
      </c>
      <c r="AA3" s="30">
        <f t="shared" si="0"/>
        <v>0</v>
      </c>
      <c r="AB3" s="30">
        <f t="shared" si="0"/>
        <v>0</v>
      </c>
      <c r="AC3" s="30">
        <f t="shared" si="0"/>
        <v>0</v>
      </c>
      <c r="AD3" s="30">
        <f t="shared" si="0"/>
        <v>0</v>
      </c>
      <c r="AE3" s="30" t="str">
        <f>IF(AE5="ج","",IF(AE5="س","",AE4))</f>
        <v/>
      </c>
      <c r="AF3" s="30" t="str">
        <f t="shared" ref="AF3:AP3" si="1">IF(AF5="ج","",IF(AF5="س","",AF4))</f>
        <v/>
      </c>
      <c r="AG3" s="30">
        <f t="shared" si="1"/>
        <v>0</v>
      </c>
      <c r="AH3" s="30">
        <f t="shared" si="1"/>
        <v>0</v>
      </c>
      <c r="AI3" s="30">
        <f t="shared" si="1"/>
        <v>0</v>
      </c>
      <c r="AJ3" s="30">
        <f t="shared" si="1"/>
        <v>0</v>
      </c>
      <c r="AK3" s="30">
        <f t="shared" si="1"/>
        <v>0</v>
      </c>
      <c r="AL3" s="30" t="str">
        <f t="shared" si="1"/>
        <v/>
      </c>
      <c r="AM3" s="30" t="str">
        <f t="shared" si="1"/>
        <v/>
      </c>
      <c r="AN3" s="31">
        <f t="shared" si="1"/>
        <v>0</v>
      </c>
      <c r="AO3" s="31">
        <f t="shared" si="1"/>
        <v>0</v>
      </c>
      <c r="AP3" s="31">
        <f t="shared" si="1"/>
        <v>0</v>
      </c>
    </row>
    <row r="4" spans="2:61" ht="19.5" customHeight="1" thickBot="1">
      <c r="J4" s="25" t="s">
        <v>102</v>
      </c>
      <c r="K4" s="54">
        <f>COUNTIF(L5:AP5,"س")</f>
        <v>4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8</v>
      </c>
      <c r="K5" s="33">
        <f>31-K6</f>
        <v>31</v>
      </c>
      <c r="L5" s="34" t="str">
        <f>IF(L6="","",VLOOKUP(AY37,روزنامة3!F52:G95,2,))</f>
        <v>خ</v>
      </c>
      <c r="M5" s="34" t="str">
        <f>IF(M6="","",VLOOKUP(AY36,روزنامة3!F52:G95,2,))</f>
        <v>ر</v>
      </c>
      <c r="N5" s="34" t="str">
        <f>IF(N6="","",VLOOKUP(AY35,روزنامة3!F52:G95,2,))</f>
        <v>ث</v>
      </c>
      <c r="O5" s="34" t="str">
        <f>VLOOKUP(AY34,روزنامة3!F52:G95,2,)</f>
        <v>ا</v>
      </c>
      <c r="P5" s="34" t="str">
        <f>VLOOKUP(AY33,روزنامة3!F52:G95,2,)</f>
        <v>ح</v>
      </c>
      <c r="Q5" s="34" t="str">
        <f>VLOOKUP(AY32,روزنامة3!F52:G95,2,)</f>
        <v>س</v>
      </c>
      <c r="R5" s="34" t="str">
        <f>VLOOKUP(AY31,روزنامة3!F52:G95,2,)</f>
        <v>ج</v>
      </c>
      <c r="S5" s="34" t="str">
        <f>VLOOKUP(AY30,روزنامة3!F52:G95,2,)</f>
        <v>خ</v>
      </c>
      <c r="T5" s="34" t="str">
        <f>VLOOKUP(AY29,روزنامة3!F52:G95,2,)</f>
        <v>ر</v>
      </c>
      <c r="U5" s="34" t="str">
        <f>VLOOKUP(AY28,روزنامة3!F52:G95,2,)</f>
        <v>ث</v>
      </c>
      <c r="V5" s="34" t="str">
        <f>VLOOKUP(AY27,روزنامة3!F52:G95,2,)</f>
        <v>ا</v>
      </c>
      <c r="W5" s="34" t="str">
        <f>VLOOKUP(AY26,روزنامة3!F52:G95,2,)</f>
        <v>ح</v>
      </c>
      <c r="X5" s="34" t="str">
        <f>VLOOKUP(AY25,روزنامة3!F52:G95,2,)</f>
        <v>س</v>
      </c>
      <c r="Y5" s="34" t="str">
        <f>VLOOKUP(AY24,روزنامة3!F52:G95,2,)</f>
        <v>ج</v>
      </c>
      <c r="Z5" s="34" t="str">
        <f>VLOOKUP(AY23,روزنامة3!F52:G95,2,)</f>
        <v>خ</v>
      </c>
      <c r="AA5" s="34" t="str">
        <f>VLOOKUP(AY22,روزنامة3!F52:G95,2,)</f>
        <v>ر</v>
      </c>
      <c r="AB5" s="34" t="str">
        <f>VLOOKUP(AY21,روزنامة3!F52:G95,2,)</f>
        <v>ث</v>
      </c>
      <c r="AC5" s="34" t="str">
        <f>VLOOKUP(AY20,روزنامة3!F52:G95,2,)</f>
        <v>ا</v>
      </c>
      <c r="AD5" s="34" t="str">
        <f>VLOOKUP(AY19,روزنامة3!F52:G95,2,)</f>
        <v>ح</v>
      </c>
      <c r="AE5" s="34" t="str">
        <f>VLOOKUP(AY18,روزنامة3!F52:G95,2,)</f>
        <v>س</v>
      </c>
      <c r="AF5" s="34" t="str">
        <f>VLOOKUP(AY17,روزنامة3!F52:G95,2,)</f>
        <v>ج</v>
      </c>
      <c r="AG5" s="34" t="str">
        <f>VLOOKUP(AY16,روزنامة3!F52:G95,2,)</f>
        <v>خ</v>
      </c>
      <c r="AH5" s="34" t="str">
        <f>VLOOKUP(AY15,روزنامة3!F52:G95,2,)</f>
        <v>ر</v>
      </c>
      <c r="AI5" s="34" t="str">
        <f>VLOOKUP(AY14,روزنامة3!F52:G95,2,)</f>
        <v>ث</v>
      </c>
      <c r="AJ5" s="34" t="str">
        <f>VLOOKUP(AY13,روزنامة3!F52:G95,2,)</f>
        <v>ا</v>
      </c>
      <c r="AK5" s="34" t="str">
        <f>VLOOKUP(AY12,روزنامة3!F52:G95,2,)</f>
        <v>ح</v>
      </c>
      <c r="AL5" s="34" t="str">
        <f>VLOOKUP(AY11,روزنامة3!F52:G95,2,)</f>
        <v>س</v>
      </c>
      <c r="AM5" s="34" t="str">
        <f>VLOOKUP(AY10,روزنامة3!F52:G95,2,)</f>
        <v>ج</v>
      </c>
      <c r="AN5" s="34" t="str">
        <f>VLOOKUP(AY9,روزنامة3!F52:G95,2,)</f>
        <v>خ</v>
      </c>
      <c r="AO5" s="34" t="str">
        <f>VLOOKUP(AY8,روزنامة3!F52:G95,2,)</f>
        <v>ر</v>
      </c>
      <c r="AP5" s="34" t="str">
        <f>VLOOKUP(AY7,روزنامة3!F52:G95,2,)</f>
        <v>ث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02"/>
      <c r="K6" s="35">
        <f>COUNTIF(L6:AP6,"")</f>
        <v>0</v>
      </c>
      <c r="L6" s="36" t="str">
        <f>IF(BA7&lt;31,"","31")</f>
        <v>31</v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01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46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46</v>
      </c>
      <c r="J7" s="38">
        <f>K5-J5</f>
        <v>23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198">
        <f>MIN(روزنامة3!F52:F95)</f>
        <v>41548</v>
      </c>
      <c r="AZ7" s="198">
        <v>1</v>
      </c>
      <c r="BA7" s="244">
        <f>COUNTIF(روزنامة3!F52:F95,"&gt;1")</f>
        <v>31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46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46</v>
      </c>
      <c r="J8" s="38">
        <f>J7</f>
        <v>23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198">
        <f>AY7+1</f>
        <v>41549</v>
      </c>
      <c r="AZ8" s="198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46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46</v>
      </c>
      <c r="J9" s="38">
        <f t="shared" ref="J9:J82" si="11">J8</f>
        <v>23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198">
        <f t="shared" ref="AY9:AY56" si="12">AY8+1</f>
        <v>41550</v>
      </c>
      <c r="AZ9" s="198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46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46</v>
      </c>
      <c r="J10" s="38">
        <f t="shared" si="11"/>
        <v>23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198">
        <f t="shared" si="12"/>
        <v>41551</v>
      </c>
      <c r="AZ10" s="198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46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46</v>
      </c>
      <c r="J11" s="38">
        <f t="shared" si="11"/>
        <v>23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198">
        <f t="shared" si="12"/>
        <v>41552</v>
      </c>
      <c r="AZ11" s="198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46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46</v>
      </c>
      <c r="J12" s="38">
        <f t="shared" si="11"/>
        <v>23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198">
        <f t="shared" si="12"/>
        <v>41553</v>
      </c>
      <c r="AZ12" s="198">
        <v>6</v>
      </c>
      <c r="BB12" s="41">
        <f t="shared" si="10"/>
        <v>0</v>
      </c>
      <c r="BC12" s="252"/>
      <c r="BD12" s="46"/>
      <c r="BF12" s="494">
        <f>IF(BA57=0,"",I7*BA57)</f>
        <v>598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46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46</v>
      </c>
      <c r="J13" s="38">
        <f t="shared" si="11"/>
        <v>23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198">
        <f t="shared" si="12"/>
        <v>41554</v>
      </c>
      <c r="AZ13" s="198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46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46</v>
      </c>
      <c r="J14" s="38">
        <f t="shared" si="11"/>
        <v>23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198">
        <f t="shared" si="12"/>
        <v>41555</v>
      </c>
      <c r="AZ14" s="198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46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46</v>
      </c>
      <c r="J15" s="38">
        <f t="shared" si="11"/>
        <v>23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198">
        <f t="shared" si="12"/>
        <v>41556</v>
      </c>
      <c r="AZ15" s="198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46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46</v>
      </c>
      <c r="J16" s="38">
        <f t="shared" si="11"/>
        <v>23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198">
        <f t="shared" si="12"/>
        <v>41557</v>
      </c>
      <c r="AZ16" s="198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46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46</v>
      </c>
      <c r="J17" s="38">
        <f t="shared" si="11"/>
        <v>23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198">
        <f t="shared" si="12"/>
        <v>41558</v>
      </c>
      <c r="AZ17" s="198">
        <v>11</v>
      </c>
      <c r="BB17" s="41">
        <f t="shared" si="10"/>
        <v>0</v>
      </c>
      <c r="BC17" s="252"/>
      <c r="BD17" s="46"/>
      <c r="BF17" s="494">
        <f>IF(BA57=0,"",BF12-BF14)</f>
        <v>598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46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46</v>
      </c>
      <c r="J18" s="38">
        <f t="shared" si="11"/>
        <v>23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198">
        <f t="shared" si="12"/>
        <v>41559</v>
      </c>
      <c r="AZ18" s="198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46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46</v>
      </c>
      <c r="J19" s="38">
        <f t="shared" si="11"/>
        <v>23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198">
        <f t="shared" si="12"/>
        <v>41560</v>
      </c>
      <c r="AZ19" s="198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23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198">
        <f t="shared" si="12"/>
        <v>41561</v>
      </c>
      <c r="AZ20" s="198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23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198">
        <f t="shared" si="12"/>
        <v>41562</v>
      </c>
      <c r="AZ21" s="198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23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198">
        <f t="shared" si="12"/>
        <v>41563</v>
      </c>
      <c r="AZ22" s="198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23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198">
        <f t="shared" si="12"/>
        <v>41564</v>
      </c>
      <c r="AZ23" s="198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23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198">
        <f t="shared" si="12"/>
        <v>41565</v>
      </c>
      <c r="AZ24" s="198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23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198">
        <f t="shared" si="12"/>
        <v>41566</v>
      </c>
      <c r="AZ25" s="198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23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198">
        <f t="shared" si="12"/>
        <v>41567</v>
      </c>
      <c r="AZ26" s="198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23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198">
        <f t="shared" si="12"/>
        <v>41568</v>
      </c>
      <c r="AZ27" s="198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23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198">
        <f t="shared" si="12"/>
        <v>41569</v>
      </c>
      <c r="AZ28" s="198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23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198">
        <f t="shared" si="12"/>
        <v>41570</v>
      </c>
      <c r="AZ29" s="198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23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198">
        <f t="shared" si="12"/>
        <v>41571</v>
      </c>
      <c r="AZ30" s="198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23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198">
        <f t="shared" si="12"/>
        <v>41572</v>
      </c>
      <c r="AZ31" s="198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23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198">
        <f t="shared" si="12"/>
        <v>41573</v>
      </c>
      <c r="AZ32" s="198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23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198">
        <f t="shared" si="12"/>
        <v>41574</v>
      </c>
      <c r="AZ33" s="198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23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198">
        <f t="shared" si="12"/>
        <v>41575</v>
      </c>
      <c r="AZ34" s="198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23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198">
        <f t="shared" si="12"/>
        <v>41576</v>
      </c>
      <c r="AZ35" s="198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23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198">
        <f t="shared" si="12"/>
        <v>41577</v>
      </c>
      <c r="AZ36" s="198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23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198">
        <f t="shared" si="12"/>
        <v>41578</v>
      </c>
      <c r="AZ37" s="198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23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198">
        <f t="shared" si="12"/>
        <v>41579</v>
      </c>
      <c r="AZ38" s="198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23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198">
        <f t="shared" si="12"/>
        <v>41580</v>
      </c>
      <c r="AZ39" s="198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23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198">
        <f>AY39+1</f>
        <v>41581</v>
      </c>
      <c r="AZ40" s="198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23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198">
        <f t="shared" si="12"/>
        <v>41582</v>
      </c>
      <c r="AZ41" s="198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23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198">
        <f t="shared" si="12"/>
        <v>41583</v>
      </c>
      <c r="AZ42" s="198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23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198">
        <f t="shared" si="12"/>
        <v>41584</v>
      </c>
      <c r="AZ43" s="198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23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198">
        <f t="shared" si="12"/>
        <v>41585</v>
      </c>
      <c r="AZ44" s="198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23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198">
        <f t="shared" si="12"/>
        <v>41586</v>
      </c>
      <c r="AZ45" s="198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23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198">
        <f t="shared" si="12"/>
        <v>41587</v>
      </c>
      <c r="AZ46" s="198">
        <v>40</v>
      </c>
      <c r="BB46" s="41" t="str">
        <f t="shared" si="10"/>
        <v/>
      </c>
      <c r="BC46" s="252"/>
      <c r="BD46" s="46"/>
    </row>
    <row r="47" spans="2:56" s="321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23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321">
        <f t="shared" si="12"/>
        <v>41588</v>
      </c>
      <c r="AZ47" s="321">
        <v>41</v>
      </c>
      <c r="BB47" s="41" t="str">
        <f t="shared" si="10"/>
        <v/>
      </c>
      <c r="BC47" s="252"/>
      <c r="BD47" s="46"/>
    </row>
    <row r="48" spans="2:56" s="321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23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321">
        <f t="shared" si="12"/>
        <v>41589</v>
      </c>
      <c r="AZ48" s="321">
        <v>42</v>
      </c>
      <c r="BB48" s="41" t="str">
        <f t="shared" si="10"/>
        <v/>
      </c>
      <c r="BC48" s="252"/>
      <c r="BD48" s="46"/>
    </row>
    <row r="49" spans="1:58" s="321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23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321">
        <f t="shared" si="12"/>
        <v>41590</v>
      </c>
      <c r="AZ49" s="321">
        <v>43</v>
      </c>
      <c r="BB49" s="41" t="str">
        <f t="shared" si="10"/>
        <v/>
      </c>
      <c r="BC49" s="252"/>
      <c r="BD49" s="46"/>
    </row>
    <row r="50" spans="1:58" s="321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23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321">
        <f t="shared" si="12"/>
        <v>41591</v>
      </c>
      <c r="AZ50" s="321">
        <v>44</v>
      </c>
      <c r="BB50" s="41" t="str">
        <f t="shared" si="10"/>
        <v/>
      </c>
      <c r="BC50" s="252"/>
      <c r="BD50" s="46"/>
    </row>
    <row r="51" spans="1:58" s="321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23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321">
        <f t="shared" si="12"/>
        <v>41592</v>
      </c>
      <c r="AZ51" s="321">
        <v>45</v>
      </c>
      <c r="BB51" s="41" t="str">
        <f t="shared" si="10"/>
        <v/>
      </c>
      <c r="BC51" s="252"/>
      <c r="BD51" s="46"/>
    </row>
    <row r="52" spans="1:58" s="321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23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321">
        <f t="shared" si="12"/>
        <v>41593</v>
      </c>
      <c r="AZ52" s="321">
        <v>46</v>
      </c>
      <c r="BB52" s="41" t="str">
        <f t="shared" si="10"/>
        <v/>
      </c>
      <c r="BC52" s="252"/>
      <c r="BD52" s="46"/>
    </row>
    <row r="53" spans="1:58" s="321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23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321">
        <f t="shared" si="12"/>
        <v>41594</v>
      </c>
      <c r="AZ53" s="321">
        <v>47</v>
      </c>
      <c r="BB53" s="41" t="str">
        <f t="shared" si="10"/>
        <v/>
      </c>
      <c r="BC53" s="252"/>
      <c r="BD53" s="46"/>
    </row>
    <row r="54" spans="1:58" s="321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23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321">
        <f t="shared" si="12"/>
        <v>41595</v>
      </c>
      <c r="AZ54" s="321">
        <v>48</v>
      </c>
      <c r="BB54" s="41" t="str">
        <f t="shared" si="10"/>
        <v/>
      </c>
      <c r="BC54" s="252"/>
      <c r="BD54" s="46"/>
    </row>
    <row r="55" spans="1:58" s="321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23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321">
        <f t="shared" si="12"/>
        <v>41596</v>
      </c>
      <c r="AZ55" s="321">
        <v>49</v>
      </c>
      <c r="BB55" s="41" t="str">
        <f t="shared" si="10"/>
        <v/>
      </c>
      <c r="BC55" s="252"/>
      <c r="BD55" s="46"/>
    </row>
    <row r="56" spans="1:58" s="321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23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321">
        <f t="shared" si="12"/>
        <v>41597</v>
      </c>
      <c r="AZ56" s="321">
        <v>50</v>
      </c>
      <c r="BB56" s="41" t="str">
        <f t="shared" si="10"/>
        <v/>
      </c>
      <c r="BC56" s="252"/>
      <c r="BD56" s="46"/>
    </row>
    <row r="57" spans="1:58" ht="37.5" hidden="1" customHeight="1">
      <c r="A57" s="200">
        <f>50-B57</f>
        <v>0</v>
      </c>
      <c r="B57" s="198">
        <f>COUNTIF(B7:B56,"")</f>
        <v>50</v>
      </c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23</v>
      </c>
      <c r="AY57" s="198">
        <f>AY46+1</f>
        <v>41588</v>
      </c>
      <c r="BA57" s="198">
        <f>MAX(AX7:AX57)-BB57</f>
        <v>13</v>
      </c>
      <c r="BB57" s="198">
        <f>COUNTIF(BB7:BB56,"انقطع ( ت )")</f>
        <v>0</v>
      </c>
      <c r="BC57" s="41" t="s">
        <v>136</v>
      </c>
      <c r="BD57" s="46"/>
      <c r="BF57" s="198">
        <f>BA57</f>
        <v>13</v>
      </c>
    </row>
    <row r="58" spans="1:58" ht="18" hidden="1" customHeight="1"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23</v>
      </c>
      <c r="BA58" s="198">
        <f>BA57</f>
        <v>13</v>
      </c>
      <c r="BC58" s="41" t="s">
        <v>136</v>
      </c>
      <c r="BD58" s="46"/>
      <c r="BF58" s="243">
        <f t="shared" ref="BF58:BF131" si="13">BA58</f>
        <v>13</v>
      </c>
    </row>
    <row r="59" spans="1:58" ht="12.75" hidden="1" customHeight="1"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23</v>
      </c>
      <c r="BA59" s="243">
        <f t="shared" ref="BA59:BA132" si="14">BA58</f>
        <v>13</v>
      </c>
      <c r="BC59" s="41" t="s">
        <v>136</v>
      </c>
      <c r="BD59" s="46"/>
      <c r="BF59" s="243">
        <f t="shared" si="13"/>
        <v>13</v>
      </c>
    </row>
    <row r="60" spans="1:58" ht="13.5" hidden="1" customHeight="1"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23</v>
      </c>
      <c r="BA60" s="243">
        <f t="shared" si="14"/>
        <v>13</v>
      </c>
      <c r="BC60" s="41" t="s">
        <v>136</v>
      </c>
      <c r="BD60" s="46"/>
      <c r="BF60" s="243">
        <f t="shared" si="13"/>
        <v>13</v>
      </c>
    </row>
    <row r="61" spans="1:58" ht="18" hidden="1" customHeight="1"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23</v>
      </c>
      <c r="BA61" s="243">
        <f t="shared" si="14"/>
        <v>13</v>
      </c>
      <c r="BC61" s="41" t="s">
        <v>136</v>
      </c>
      <c r="BD61" s="46"/>
      <c r="BF61" s="243">
        <f t="shared" si="13"/>
        <v>13</v>
      </c>
    </row>
    <row r="62" spans="1:58" ht="12.75" hidden="1" customHeight="1"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23</v>
      </c>
      <c r="BA62" s="243">
        <f t="shared" si="14"/>
        <v>13</v>
      </c>
      <c r="BC62" s="41" t="s">
        <v>136</v>
      </c>
      <c r="BD62" s="46"/>
      <c r="BF62" s="243">
        <f t="shared" si="13"/>
        <v>13</v>
      </c>
    </row>
    <row r="63" spans="1:58" ht="13.5" hidden="1" customHeight="1"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23</v>
      </c>
      <c r="BA63" s="243">
        <f t="shared" si="14"/>
        <v>13</v>
      </c>
      <c r="BC63" s="41" t="s">
        <v>136</v>
      </c>
      <c r="BD63" s="46"/>
      <c r="BF63" s="243">
        <f t="shared" si="13"/>
        <v>13</v>
      </c>
    </row>
    <row r="64" spans="1:58" ht="18" hidden="1" customHeight="1"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23</v>
      </c>
      <c r="BA64" s="243">
        <f t="shared" si="14"/>
        <v>13</v>
      </c>
      <c r="BC64" s="41" t="s">
        <v>136</v>
      </c>
      <c r="BD64" s="46"/>
      <c r="BF64" s="243">
        <f t="shared" si="13"/>
        <v>13</v>
      </c>
    </row>
    <row r="65" spans="7:58" ht="18" hidden="1" customHeight="1"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23</v>
      </c>
      <c r="BA65" s="243">
        <f t="shared" si="14"/>
        <v>13</v>
      </c>
      <c r="BC65" s="41" t="s">
        <v>136</v>
      </c>
      <c r="BD65" s="46"/>
      <c r="BF65" s="243">
        <f t="shared" si="13"/>
        <v>13</v>
      </c>
    </row>
    <row r="66" spans="7:58" ht="18" hidden="1" customHeight="1"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23</v>
      </c>
      <c r="BA66" s="243">
        <f t="shared" si="14"/>
        <v>13</v>
      </c>
      <c r="BC66" s="41" t="s">
        <v>136</v>
      </c>
      <c r="BD66" s="46"/>
      <c r="BF66" s="243">
        <f t="shared" si="13"/>
        <v>13</v>
      </c>
    </row>
    <row r="67" spans="7:58" ht="12.75" hidden="1" customHeight="1"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23</v>
      </c>
      <c r="BA67" s="243">
        <f t="shared" si="14"/>
        <v>13</v>
      </c>
      <c r="BC67" s="41" t="s">
        <v>136</v>
      </c>
      <c r="BD67" s="46"/>
      <c r="BF67" s="243">
        <f t="shared" si="13"/>
        <v>13</v>
      </c>
    </row>
    <row r="68" spans="7:58" ht="13.5" hidden="1" customHeight="1"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23</v>
      </c>
      <c r="BA68" s="243">
        <f t="shared" si="14"/>
        <v>13</v>
      </c>
      <c r="BC68" s="41" t="s">
        <v>136</v>
      </c>
      <c r="BD68" s="46"/>
      <c r="BF68" s="243">
        <f t="shared" si="13"/>
        <v>13</v>
      </c>
    </row>
    <row r="69" spans="7:58" ht="18" hidden="1" customHeight="1"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23</v>
      </c>
      <c r="BA69" s="243">
        <f t="shared" si="14"/>
        <v>13</v>
      </c>
      <c r="BC69" s="41" t="s">
        <v>136</v>
      </c>
      <c r="BD69" s="46"/>
      <c r="BF69" s="243">
        <f t="shared" si="13"/>
        <v>13</v>
      </c>
    </row>
    <row r="70" spans="7:58" ht="12.75" hidden="1" customHeight="1"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23</v>
      </c>
      <c r="BA70" s="243">
        <f t="shared" si="14"/>
        <v>13</v>
      </c>
      <c r="BC70" s="41" t="s">
        <v>136</v>
      </c>
      <c r="BD70" s="46"/>
      <c r="BF70" s="243">
        <f t="shared" si="13"/>
        <v>13</v>
      </c>
    </row>
    <row r="71" spans="7:58" ht="13.5" hidden="1" customHeight="1"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23</v>
      </c>
      <c r="BA71" s="243">
        <f t="shared" si="14"/>
        <v>13</v>
      </c>
      <c r="BC71" s="41" t="s">
        <v>136</v>
      </c>
      <c r="BD71" s="46"/>
      <c r="BF71" s="243">
        <f t="shared" si="13"/>
        <v>13</v>
      </c>
    </row>
    <row r="72" spans="7:58" ht="18" hidden="1" customHeight="1"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23</v>
      </c>
      <c r="BA72" s="243">
        <f t="shared" si="14"/>
        <v>13</v>
      </c>
      <c r="BC72" s="41" t="s">
        <v>136</v>
      </c>
      <c r="BD72" s="46"/>
      <c r="BF72" s="243">
        <f t="shared" si="13"/>
        <v>13</v>
      </c>
    </row>
    <row r="73" spans="7:58" ht="18" hidden="1" customHeight="1"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si="11"/>
        <v>23</v>
      </c>
      <c r="BA73" s="243">
        <f t="shared" si="14"/>
        <v>13</v>
      </c>
      <c r="BC73" s="41" t="s">
        <v>136</v>
      </c>
      <c r="BD73" s="46"/>
      <c r="BF73" s="243">
        <f t="shared" si="13"/>
        <v>13</v>
      </c>
    </row>
    <row r="74" spans="7:58" ht="18" hidden="1" customHeight="1"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1"/>
        <v>23</v>
      </c>
      <c r="BA74" s="243">
        <f t="shared" si="14"/>
        <v>13</v>
      </c>
      <c r="BC74" s="41" t="s">
        <v>136</v>
      </c>
      <c r="BD74" s="46"/>
      <c r="BF74" s="243">
        <f t="shared" si="13"/>
        <v>13</v>
      </c>
    </row>
    <row r="75" spans="7:58" ht="18" hidden="1" customHeight="1"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1"/>
        <v>23</v>
      </c>
      <c r="BA75" s="243">
        <f t="shared" si="14"/>
        <v>13</v>
      </c>
      <c r="BC75" s="41" t="s">
        <v>136</v>
      </c>
      <c r="BD75" s="46"/>
      <c r="BF75" s="243">
        <f t="shared" si="13"/>
        <v>13</v>
      </c>
    </row>
    <row r="76" spans="7:58" ht="18" hidden="1" customHeight="1">
      <c r="G76" s="54" t="str">
        <f t="shared" ref="G76:H91" si="17">IF(F24&gt;3,G24,"")</f>
        <v/>
      </c>
      <c r="H76" s="54" t="str">
        <f t="shared" si="17"/>
        <v/>
      </c>
      <c r="I76" s="34" t="str">
        <f t="shared" si="16"/>
        <v/>
      </c>
      <c r="J76" s="38">
        <f t="shared" si="11"/>
        <v>23</v>
      </c>
      <c r="BA76" s="243">
        <f t="shared" si="14"/>
        <v>13</v>
      </c>
      <c r="BC76" s="41" t="s">
        <v>136</v>
      </c>
      <c r="BD76" s="46"/>
      <c r="BF76" s="243">
        <f t="shared" si="13"/>
        <v>13</v>
      </c>
    </row>
    <row r="77" spans="7:58" ht="21" hidden="1" customHeight="1">
      <c r="G77" s="54" t="str">
        <f t="shared" si="17"/>
        <v/>
      </c>
      <c r="H77" s="54" t="str">
        <f t="shared" si="17"/>
        <v/>
      </c>
      <c r="I77" s="34" t="str">
        <f t="shared" si="16"/>
        <v/>
      </c>
      <c r="J77" s="38">
        <f t="shared" si="11"/>
        <v>23</v>
      </c>
      <c r="BA77" s="243">
        <f t="shared" si="14"/>
        <v>13</v>
      </c>
      <c r="BC77" s="41" t="s">
        <v>136</v>
      </c>
      <c r="BD77" s="46"/>
      <c r="BF77" s="243">
        <f t="shared" si="13"/>
        <v>13</v>
      </c>
    </row>
    <row r="78" spans="7:58" ht="21" hidden="1" customHeight="1">
      <c r="G78" s="54" t="str">
        <f t="shared" si="17"/>
        <v/>
      </c>
      <c r="H78" s="54" t="str">
        <f t="shared" si="17"/>
        <v/>
      </c>
      <c r="I78" s="34" t="str">
        <f t="shared" si="16"/>
        <v/>
      </c>
      <c r="J78" s="38">
        <f t="shared" si="11"/>
        <v>23</v>
      </c>
      <c r="BA78" s="243">
        <f t="shared" si="14"/>
        <v>13</v>
      </c>
      <c r="BC78" s="41" t="s">
        <v>136</v>
      </c>
      <c r="BD78" s="46"/>
      <c r="BF78" s="243">
        <f t="shared" si="13"/>
        <v>13</v>
      </c>
    </row>
    <row r="79" spans="7:58" ht="21" hidden="1" customHeight="1">
      <c r="G79" s="54" t="str">
        <f t="shared" si="17"/>
        <v/>
      </c>
      <c r="H79" s="54" t="str">
        <f t="shared" si="17"/>
        <v/>
      </c>
      <c r="I79" s="34" t="str">
        <f t="shared" si="16"/>
        <v/>
      </c>
      <c r="J79" s="38">
        <f t="shared" si="11"/>
        <v>23</v>
      </c>
      <c r="BA79" s="243">
        <f t="shared" si="14"/>
        <v>13</v>
      </c>
      <c r="BC79" s="41" t="s">
        <v>136</v>
      </c>
      <c r="BD79" s="46"/>
      <c r="BF79" s="243">
        <f t="shared" si="13"/>
        <v>13</v>
      </c>
    </row>
    <row r="80" spans="7:58" ht="21" hidden="1" customHeight="1">
      <c r="G80" s="54" t="str">
        <f t="shared" si="17"/>
        <v/>
      </c>
      <c r="H80" s="54" t="str">
        <f t="shared" si="17"/>
        <v/>
      </c>
      <c r="I80" s="34" t="str">
        <f t="shared" si="16"/>
        <v/>
      </c>
      <c r="J80" s="38">
        <f t="shared" si="11"/>
        <v>23</v>
      </c>
      <c r="BA80" s="243">
        <f t="shared" si="14"/>
        <v>13</v>
      </c>
      <c r="BC80" s="41" t="s">
        <v>136</v>
      </c>
      <c r="BD80" s="46"/>
      <c r="BF80" s="243">
        <f t="shared" si="13"/>
        <v>13</v>
      </c>
    </row>
    <row r="81" spans="7:58" ht="21" hidden="1" customHeight="1">
      <c r="G81" s="54" t="str">
        <f t="shared" si="17"/>
        <v/>
      </c>
      <c r="H81" s="54" t="str">
        <f t="shared" si="17"/>
        <v/>
      </c>
      <c r="I81" s="34" t="str">
        <f t="shared" si="16"/>
        <v/>
      </c>
      <c r="J81" s="38">
        <f t="shared" si="11"/>
        <v>23</v>
      </c>
      <c r="BA81" s="243">
        <f t="shared" si="14"/>
        <v>13</v>
      </c>
      <c r="BC81" s="41" t="s">
        <v>136</v>
      </c>
      <c r="BD81" s="46"/>
      <c r="BF81" s="243">
        <f t="shared" si="13"/>
        <v>13</v>
      </c>
    </row>
    <row r="82" spans="7:58" ht="21" hidden="1" customHeight="1">
      <c r="G82" s="54" t="str">
        <f t="shared" si="17"/>
        <v/>
      </c>
      <c r="H82" s="54" t="str">
        <f t="shared" si="17"/>
        <v/>
      </c>
      <c r="I82" s="34" t="str">
        <f t="shared" si="16"/>
        <v/>
      </c>
      <c r="J82" s="38">
        <f t="shared" si="11"/>
        <v>23</v>
      </c>
      <c r="BA82" s="243">
        <f t="shared" si="14"/>
        <v>13</v>
      </c>
      <c r="BC82" s="41" t="s">
        <v>136</v>
      </c>
      <c r="BD82" s="46"/>
      <c r="BF82" s="243">
        <f t="shared" si="13"/>
        <v>13</v>
      </c>
    </row>
    <row r="83" spans="7:58" ht="21" hidden="1" customHeight="1">
      <c r="G83" s="54" t="str">
        <f t="shared" si="17"/>
        <v/>
      </c>
      <c r="H83" s="54" t="str">
        <f t="shared" si="17"/>
        <v/>
      </c>
      <c r="I83" s="34" t="str">
        <f t="shared" si="16"/>
        <v/>
      </c>
      <c r="J83" s="38">
        <f t="shared" ref="J83:J156" si="18">J82</f>
        <v>23</v>
      </c>
      <c r="BA83" s="243">
        <f t="shared" si="14"/>
        <v>13</v>
      </c>
      <c r="BC83" s="41" t="s">
        <v>136</v>
      </c>
      <c r="BD83" s="46"/>
      <c r="BF83" s="243">
        <f t="shared" si="13"/>
        <v>13</v>
      </c>
    </row>
    <row r="84" spans="7:58" ht="21" hidden="1" customHeight="1">
      <c r="G84" s="54" t="str">
        <f t="shared" si="17"/>
        <v/>
      </c>
      <c r="H84" s="54" t="str">
        <f t="shared" si="17"/>
        <v/>
      </c>
      <c r="I84" s="34" t="str">
        <f t="shared" si="16"/>
        <v/>
      </c>
      <c r="J84" s="38">
        <f t="shared" si="18"/>
        <v>23</v>
      </c>
      <c r="BA84" s="243">
        <f t="shared" si="14"/>
        <v>13</v>
      </c>
      <c r="BC84" s="41" t="s">
        <v>136</v>
      </c>
      <c r="BD84" s="46"/>
      <c r="BF84" s="243">
        <f t="shared" si="13"/>
        <v>13</v>
      </c>
    </row>
    <row r="85" spans="7:58" ht="21" hidden="1" customHeight="1">
      <c r="G85" s="54" t="str">
        <f t="shared" si="17"/>
        <v/>
      </c>
      <c r="H85" s="54" t="str">
        <f t="shared" si="17"/>
        <v/>
      </c>
      <c r="I85" s="34" t="str">
        <f t="shared" si="16"/>
        <v/>
      </c>
      <c r="J85" s="38">
        <f t="shared" si="18"/>
        <v>23</v>
      </c>
      <c r="BA85" s="243">
        <f t="shared" si="14"/>
        <v>13</v>
      </c>
      <c r="BC85" s="41" t="s">
        <v>136</v>
      </c>
      <c r="BD85" s="46"/>
      <c r="BF85" s="243">
        <f t="shared" si="13"/>
        <v>13</v>
      </c>
    </row>
    <row r="86" spans="7:58" ht="21" hidden="1" customHeight="1">
      <c r="G86" s="54" t="str">
        <f t="shared" si="17"/>
        <v/>
      </c>
      <c r="H86" s="54" t="str">
        <f t="shared" si="17"/>
        <v/>
      </c>
      <c r="I86" s="34" t="str">
        <f t="shared" si="16"/>
        <v/>
      </c>
      <c r="J86" s="38">
        <f t="shared" si="18"/>
        <v>23</v>
      </c>
      <c r="BA86" s="243">
        <f t="shared" si="14"/>
        <v>13</v>
      </c>
      <c r="BC86" s="41" t="s">
        <v>136</v>
      </c>
      <c r="BD86" s="46"/>
      <c r="BF86" s="243">
        <f t="shared" si="13"/>
        <v>13</v>
      </c>
    </row>
    <row r="87" spans="7:58" ht="21" hidden="1" customHeight="1">
      <c r="G87" s="54" t="str">
        <f t="shared" si="17"/>
        <v/>
      </c>
      <c r="H87" s="54" t="str">
        <f t="shared" si="17"/>
        <v/>
      </c>
      <c r="I87" s="34" t="str">
        <f t="shared" si="16"/>
        <v/>
      </c>
      <c r="J87" s="38">
        <f t="shared" si="18"/>
        <v>23</v>
      </c>
      <c r="BA87" s="243">
        <f t="shared" si="14"/>
        <v>13</v>
      </c>
      <c r="BC87" s="41" t="s">
        <v>136</v>
      </c>
      <c r="BD87" s="46"/>
      <c r="BF87" s="243">
        <f t="shared" si="13"/>
        <v>13</v>
      </c>
    </row>
    <row r="88" spans="7:58" ht="21" hidden="1" customHeight="1">
      <c r="G88" s="54" t="str">
        <f t="shared" si="17"/>
        <v/>
      </c>
      <c r="H88" s="54" t="str">
        <f t="shared" si="17"/>
        <v/>
      </c>
      <c r="I88" s="34" t="str">
        <f t="shared" si="16"/>
        <v/>
      </c>
      <c r="J88" s="38">
        <f t="shared" si="18"/>
        <v>23</v>
      </c>
      <c r="BA88" s="243">
        <f t="shared" si="14"/>
        <v>13</v>
      </c>
      <c r="BC88" s="41" t="s">
        <v>136</v>
      </c>
      <c r="BD88" s="46"/>
      <c r="BF88" s="243">
        <f t="shared" si="13"/>
        <v>13</v>
      </c>
    </row>
    <row r="89" spans="7:58" ht="21" hidden="1" customHeight="1">
      <c r="G89" s="54" t="str">
        <f t="shared" si="17"/>
        <v/>
      </c>
      <c r="H89" s="54" t="str">
        <f t="shared" si="17"/>
        <v/>
      </c>
      <c r="I89" s="34" t="str">
        <f t="shared" si="16"/>
        <v/>
      </c>
      <c r="J89" s="38">
        <f t="shared" si="18"/>
        <v>23</v>
      </c>
      <c r="BA89" s="243">
        <f t="shared" si="14"/>
        <v>13</v>
      </c>
      <c r="BC89" s="41" t="s">
        <v>136</v>
      </c>
      <c r="BD89" s="46"/>
      <c r="BF89" s="243">
        <f t="shared" si="13"/>
        <v>13</v>
      </c>
    </row>
    <row r="90" spans="7:58" ht="21" hidden="1" customHeight="1">
      <c r="G90" s="54" t="str">
        <f t="shared" si="17"/>
        <v/>
      </c>
      <c r="H90" s="54" t="str">
        <f t="shared" si="17"/>
        <v/>
      </c>
      <c r="I90" s="34" t="str">
        <f t="shared" si="16"/>
        <v/>
      </c>
      <c r="J90" s="38">
        <f t="shared" si="18"/>
        <v>23</v>
      </c>
      <c r="BA90" s="243">
        <f t="shared" si="14"/>
        <v>13</v>
      </c>
      <c r="BC90" s="41" t="s">
        <v>136</v>
      </c>
      <c r="BD90" s="46"/>
      <c r="BF90" s="243">
        <f t="shared" si="13"/>
        <v>13</v>
      </c>
    </row>
    <row r="91" spans="7:58" ht="18" hidden="1" customHeight="1">
      <c r="G91" s="54" t="str">
        <f t="shared" si="17"/>
        <v/>
      </c>
      <c r="H91" s="54" t="str">
        <f t="shared" si="17"/>
        <v/>
      </c>
      <c r="I91" s="34" t="str">
        <f t="shared" si="16"/>
        <v/>
      </c>
      <c r="J91" s="38">
        <f t="shared" si="18"/>
        <v>23</v>
      </c>
      <c r="BA91" s="243">
        <f t="shared" si="14"/>
        <v>13</v>
      </c>
      <c r="BC91" s="41" t="s">
        <v>136</v>
      </c>
      <c r="BD91" s="46"/>
      <c r="BF91" s="243">
        <f t="shared" si="13"/>
        <v>13</v>
      </c>
    </row>
    <row r="92" spans="7:58" ht="18" hidden="1" customHeight="1"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8"/>
        <v>23</v>
      </c>
      <c r="BA92" s="243">
        <f t="shared" si="14"/>
        <v>13</v>
      </c>
      <c r="BC92" s="41" t="s">
        <v>136</v>
      </c>
      <c r="BD92" s="46"/>
      <c r="BF92" s="243">
        <f t="shared" si="13"/>
        <v>13</v>
      </c>
    </row>
    <row r="93" spans="7:58" ht="18" hidden="1" customHeight="1"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8"/>
        <v>23</v>
      </c>
      <c r="BA93" s="243">
        <f t="shared" si="14"/>
        <v>13</v>
      </c>
      <c r="BC93" s="41" t="s">
        <v>136</v>
      </c>
      <c r="BD93" s="46"/>
      <c r="BF93" s="243">
        <f t="shared" si="13"/>
        <v>13</v>
      </c>
    </row>
    <row r="94" spans="7:58" ht="18" hidden="1" customHeight="1"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8"/>
        <v>23</v>
      </c>
      <c r="BA94" s="243">
        <f t="shared" si="14"/>
        <v>13</v>
      </c>
      <c r="BC94" s="41" t="s">
        <v>136</v>
      </c>
      <c r="BD94" s="46"/>
      <c r="BF94" s="243">
        <f t="shared" si="13"/>
        <v>13</v>
      </c>
    </row>
    <row r="95" spans="7:58" ht="18" hidden="1" customHeight="1"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8"/>
        <v>23</v>
      </c>
      <c r="BA95" s="243">
        <f t="shared" si="14"/>
        <v>13</v>
      </c>
      <c r="BC95" s="41" t="s">
        <v>136</v>
      </c>
      <c r="BD95" s="46"/>
      <c r="BF95" s="243">
        <f t="shared" si="13"/>
        <v>13</v>
      </c>
    </row>
    <row r="96" spans="7:58" ht="15.75" hidden="1" customHeight="1"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8"/>
        <v>23</v>
      </c>
      <c r="BA96" s="243">
        <f t="shared" si="14"/>
        <v>13</v>
      </c>
      <c r="BC96" s="41" t="s">
        <v>136</v>
      </c>
      <c r="BD96" s="46"/>
      <c r="BF96" s="243">
        <f t="shared" si="13"/>
        <v>13</v>
      </c>
    </row>
    <row r="97" spans="3:58" ht="18" hidden="1" customHeight="1"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8"/>
        <v>23</v>
      </c>
      <c r="BA97" s="243">
        <f t="shared" si="14"/>
        <v>13</v>
      </c>
      <c r="BC97" s="41" t="s">
        <v>136</v>
      </c>
      <c r="BD97" s="46"/>
      <c r="BF97" s="243">
        <f t="shared" si="13"/>
        <v>13</v>
      </c>
    </row>
    <row r="98" spans="3:58" ht="18" hidden="1" customHeight="1"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8"/>
        <v>23</v>
      </c>
      <c r="BA98" s="243">
        <f t="shared" si="14"/>
        <v>13</v>
      </c>
      <c r="BC98" s="41" t="s">
        <v>136</v>
      </c>
      <c r="BD98" s="46"/>
      <c r="BF98" s="243">
        <f t="shared" si="13"/>
        <v>13</v>
      </c>
    </row>
    <row r="99" spans="3:58" s="269" customFormat="1" ht="18" hidden="1" customHeight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69" customFormat="1" ht="18" hidden="1" customHeight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69" customFormat="1" ht="18" hidden="1" customHeight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69" customFormat="1" ht="18" hidden="1" customHeight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69" customFormat="1" ht="18" hidden="1" customHeight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69" customFormat="1" ht="18" hidden="1" customHeight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69" customFormat="1" ht="18" hidden="1" customHeight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69" customFormat="1" ht="18" hidden="1" customHeight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69" customFormat="1" ht="18" hidden="1" customHeight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69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ht="12.75" hidden="1" customHeight="1"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23</v>
      </c>
      <c r="BA109" s="243">
        <f>BA98</f>
        <v>13</v>
      </c>
      <c r="BC109" s="41" t="s">
        <v>136</v>
      </c>
      <c r="BD109" s="46"/>
      <c r="BF109" s="243">
        <f t="shared" si="13"/>
        <v>13</v>
      </c>
    </row>
    <row r="110" spans="3:58" ht="13.5" hidden="1" customHeight="1">
      <c r="I110" s="34" t="str">
        <f t="shared" si="16"/>
        <v/>
      </c>
      <c r="J110" s="38">
        <f t="shared" si="18"/>
        <v>23</v>
      </c>
      <c r="BA110" s="243">
        <f t="shared" si="14"/>
        <v>13</v>
      </c>
      <c r="BC110" s="41" t="s">
        <v>136</v>
      </c>
      <c r="BD110" s="46"/>
      <c r="BF110" s="243">
        <f t="shared" si="13"/>
        <v>13</v>
      </c>
    </row>
    <row r="111" spans="3:58" ht="18" hidden="1" customHeight="1">
      <c r="I111" s="34" t="str">
        <f t="shared" si="16"/>
        <v/>
      </c>
      <c r="J111" s="38">
        <f t="shared" si="18"/>
        <v>23</v>
      </c>
      <c r="BA111" s="243">
        <f t="shared" si="14"/>
        <v>13</v>
      </c>
      <c r="BC111" s="41" t="s">
        <v>136</v>
      </c>
      <c r="BD111" s="46"/>
      <c r="BF111" s="243">
        <f t="shared" si="13"/>
        <v>13</v>
      </c>
    </row>
    <row r="112" spans="3:58" ht="12.75" hidden="1" customHeight="1">
      <c r="I112" s="34" t="str">
        <f t="shared" si="16"/>
        <v/>
      </c>
      <c r="J112" s="38">
        <f t="shared" si="18"/>
        <v>23</v>
      </c>
      <c r="BA112" s="243">
        <f t="shared" si="14"/>
        <v>13</v>
      </c>
      <c r="BC112" s="41" t="s">
        <v>136</v>
      </c>
      <c r="BD112" s="46"/>
      <c r="BF112" s="243">
        <f t="shared" si="13"/>
        <v>13</v>
      </c>
    </row>
    <row r="113" spans="9:58" ht="13.5" hidden="1" customHeight="1">
      <c r="I113" s="34" t="str">
        <f t="shared" si="16"/>
        <v/>
      </c>
      <c r="J113" s="38">
        <f t="shared" si="18"/>
        <v>23</v>
      </c>
      <c r="BA113" s="243">
        <f t="shared" si="14"/>
        <v>13</v>
      </c>
      <c r="BC113" s="41" t="s">
        <v>136</v>
      </c>
      <c r="BD113" s="46"/>
      <c r="BF113" s="243">
        <f t="shared" si="13"/>
        <v>13</v>
      </c>
    </row>
    <row r="114" spans="9:58" ht="18" hidden="1" customHeight="1">
      <c r="I114" s="34" t="str">
        <f t="shared" si="16"/>
        <v/>
      </c>
      <c r="J114" s="38">
        <f t="shared" si="18"/>
        <v>23</v>
      </c>
      <c r="BA114" s="243">
        <f t="shared" si="14"/>
        <v>13</v>
      </c>
      <c r="BC114" s="41" t="s">
        <v>136</v>
      </c>
      <c r="BD114" s="46"/>
      <c r="BF114" s="243">
        <f t="shared" si="13"/>
        <v>13</v>
      </c>
    </row>
    <row r="115" spans="9:58" ht="18" hidden="1" customHeight="1">
      <c r="I115" s="34" t="str">
        <f t="shared" si="16"/>
        <v/>
      </c>
      <c r="J115" s="38">
        <f t="shared" si="18"/>
        <v>23</v>
      </c>
      <c r="BA115" s="243">
        <f t="shared" si="14"/>
        <v>13</v>
      </c>
      <c r="BC115" s="41" t="s">
        <v>136</v>
      </c>
      <c r="BD115" s="46"/>
      <c r="BF115" s="243">
        <f t="shared" si="13"/>
        <v>13</v>
      </c>
    </row>
    <row r="116" spans="9:58" ht="12.75" hidden="1" customHeight="1">
      <c r="I116" s="34" t="str">
        <f t="shared" si="16"/>
        <v/>
      </c>
      <c r="J116" s="38">
        <f t="shared" si="18"/>
        <v>23</v>
      </c>
      <c r="BA116" s="243">
        <f t="shared" si="14"/>
        <v>13</v>
      </c>
      <c r="BC116" s="41" t="s">
        <v>136</v>
      </c>
      <c r="BD116" s="46"/>
      <c r="BF116" s="243">
        <f t="shared" si="13"/>
        <v>13</v>
      </c>
    </row>
    <row r="117" spans="9:58" ht="13.5" hidden="1" customHeight="1">
      <c r="I117" s="34" t="str">
        <f t="shared" si="16"/>
        <v/>
      </c>
      <c r="J117" s="38">
        <f t="shared" si="18"/>
        <v>23</v>
      </c>
      <c r="BA117" s="243">
        <f t="shared" si="14"/>
        <v>13</v>
      </c>
      <c r="BC117" s="41" t="s">
        <v>136</v>
      </c>
      <c r="BD117" s="46"/>
      <c r="BF117" s="243">
        <f t="shared" si="13"/>
        <v>13</v>
      </c>
    </row>
    <row r="118" spans="9:58" ht="18" hidden="1" customHeight="1">
      <c r="I118" s="34" t="str">
        <f t="shared" si="16"/>
        <v/>
      </c>
      <c r="J118" s="38">
        <f t="shared" si="18"/>
        <v>23</v>
      </c>
      <c r="BA118" s="243">
        <f t="shared" si="14"/>
        <v>13</v>
      </c>
      <c r="BC118" s="41" t="s">
        <v>136</v>
      </c>
      <c r="BD118" s="46"/>
      <c r="BF118" s="243">
        <f t="shared" si="13"/>
        <v>13</v>
      </c>
    </row>
    <row r="119" spans="9:58" ht="12.75" hidden="1" customHeight="1">
      <c r="I119" s="34" t="str">
        <f t="shared" si="16"/>
        <v/>
      </c>
      <c r="J119" s="38">
        <f t="shared" si="18"/>
        <v>23</v>
      </c>
      <c r="BA119" s="243">
        <f t="shared" si="14"/>
        <v>13</v>
      </c>
      <c r="BC119" s="41" t="s">
        <v>136</v>
      </c>
      <c r="BD119" s="46"/>
      <c r="BF119" s="243">
        <f t="shared" si="13"/>
        <v>13</v>
      </c>
    </row>
    <row r="120" spans="9:58" ht="13.5" hidden="1" customHeight="1">
      <c r="I120" s="34" t="str">
        <f t="shared" si="16"/>
        <v/>
      </c>
      <c r="J120" s="38">
        <f t="shared" si="18"/>
        <v>23</v>
      </c>
      <c r="BA120" s="243">
        <f t="shared" si="14"/>
        <v>13</v>
      </c>
      <c r="BC120" s="41" t="s">
        <v>136</v>
      </c>
      <c r="BD120" s="46"/>
      <c r="BF120" s="243">
        <f t="shared" si="13"/>
        <v>13</v>
      </c>
    </row>
    <row r="121" spans="9:58" ht="18" hidden="1" customHeight="1">
      <c r="I121" s="34" t="str">
        <f t="shared" si="16"/>
        <v/>
      </c>
      <c r="J121" s="38">
        <f t="shared" si="18"/>
        <v>23</v>
      </c>
      <c r="BA121" s="243">
        <f t="shared" si="14"/>
        <v>13</v>
      </c>
      <c r="BC121" s="41" t="s">
        <v>136</v>
      </c>
      <c r="BD121" s="46"/>
      <c r="BF121" s="243">
        <f t="shared" si="13"/>
        <v>13</v>
      </c>
    </row>
    <row r="122" spans="9:58" ht="18" hidden="1" customHeight="1">
      <c r="I122" s="34" t="str">
        <f t="shared" si="16"/>
        <v/>
      </c>
      <c r="J122" s="38">
        <f t="shared" si="18"/>
        <v>23</v>
      </c>
      <c r="BA122" s="243">
        <f t="shared" si="14"/>
        <v>13</v>
      </c>
      <c r="BC122" s="41" t="s">
        <v>136</v>
      </c>
      <c r="BD122" s="46"/>
      <c r="BF122" s="243">
        <f t="shared" si="13"/>
        <v>13</v>
      </c>
    </row>
    <row r="123" spans="9:58" ht="18" hidden="1" customHeight="1">
      <c r="I123" s="34" t="str">
        <f t="shared" si="16"/>
        <v/>
      </c>
      <c r="J123" s="38">
        <f t="shared" si="18"/>
        <v>23</v>
      </c>
      <c r="BA123" s="243">
        <f t="shared" si="14"/>
        <v>13</v>
      </c>
      <c r="BC123" s="41" t="s">
        <v>136</v>
      </c>
      <c r="BD123" s="46"/>
      <c r="BF123" s="243">
        <f t="shared" si="13"/>
        <v>13</v>
      </c>
    </row>
    <row r="124" spans="9:58" ht="18" hidden="1" customHeight="1">
      <c r="I124" s="34" t="str">
        <f t="shared" si="16"/>
        <v/>
      </c>
      <c r="J124" s="38">
        <f t="shared" si="18"/>
        <v>23</v>
      </c>
      <c r="BA124" s="243">
        <f t="shared" si="14"/>
        <v>13</v>
      </c>
      <c r="BC124" s="41" t="s">
        <v>136</v>
      </c>
      <c r="BD124" s="46"/>
      <c r="BF124" s="243">
        <f t="shared" si="13"/>
        <v>13</v>
      </c>
    </row>
    <row r="125" spans="9:58" ht="18" hidden="1" customHeight="1">
      <c r="I125" s="34" t="str">
        <f t="shared" si="16"/>
        <v/>
      </c>
      <c r="J125" s="38">
        <f t="shared" si="18"/>
        <v>23</v>
      </c>
      <c r="BA125" s="243">
        <f t="shared" si="14"/>
        <v>13</v>
      </c>
      <c r="BC125" s="41" t="s">
        <v>136</v>
      </c>
      <c r="BD125" s="46"/>
      <c r="BF125" s="243">
        <f t="shared" si="13"/>
        <v>13</v>
      </c>
    </row>
    <row r="126" spans="9:58" ht="18" hidden="1" customHeight="1">
      <c r="I126" s="34" t="str">
        <f t="shared" si="16"/>
        <v/>
      </c>
      <c r="J126" s="38">
        <f t="shared" si="18"/>
        <v>23</v>
      </c>
      <c r="BA126" s="243">
        <f t="shared" si="14"/>
        <v>13</v>
      </c>
      <c r="BC126" s="41" t="s">
        <v>136</v>
      </c>
      <c r="BD126" s="46"/>
      <c r="BF126" s="243">
        <f t="shared" si="13"/>
        <v>13</v>
      </c>
    </row>
    <row r="127" spans="9:58" ht="18" hidden="1" customHeight="1">
      <c r="I127" s="34" t="str">
        <f t="shared" si="16"/>
        <v/>
      </c>
      <c r="J127" s="38">
        <f t="shared" si="18"/>
        <v>23</v>
      </c>
      <c r="BA127" s="243">
        <f t="shared" si="14"/>
        <v>13</v>
      </c>
      <c r="BC127" s="41" t="s">
        <v>136</v>
      </c>
      <c r="BD127" s="46"/>
      <c r="BF127" s="243">
        <f t="shared" si="13"/>
        <v>13</v>
      </c>
    </row>
    <row r="128" spans="9:58" ht="18" hidden="1" customHeight="1">
      <c r="I128" s="34" t="str">
        <f t="shared" si="16"/>
        <v/>
      </c>
      <c r="J128" s="38">
        <f t="shared" si="18"/>
        <v>23</v>
      </c>
      <c r="BA128" s="243">
        <f t="shared" si="14"/>
        <v>13</v>
      </c>
      <c r="BC128" s="41" t="s">
        <v>136</v>
      </c>
      <c r="BD128" s="46"/>
      <c r="BF128" s="243">
        <f t="shared" si="13"/>
        <v>13</v>
      </c>
    </row>
    <row r="129" spans="9:58" ht="18" hidden="1" customHeight="1">
      <c r="I129" s="34" t="str">
        <f t="shared" si="16"/>
        <v/>
      </c>
      <c r="J129" s="38">
        <f t="shared" si="18"/>
        <v>23</v>
      </c>
      <c r="BA129" s="243">
        <f t="shared" si="14"/>
        <v>13</v>
      </c>
      <c r="BC129" s="41" t="s">
        <v>136</v>
      </c>
      <c r="BD129" s="46"/>
      <c r="BF129" s="243">
        <f t="shared" si="13"/>
        <v>13</v>
      </c>
    </row>
    <row r="130" spans="9:58" ht="18" hidden="1" customHeight="1">
      <c r="I130" s="34" t="str">
        <f t="shared" si="16"/>
        <v/>
      </c>
      <c r="J130" s="38">
        <f t="shared" si="18"/>
        <v>23</v>
      </c>
      <c r="BA130" s="243">
        <f t="shared" si="14"/>
        <v>13</v>
      </c>
      <c r="BC130" s="41" t="s">
        <v>136</v>
      </c>
      <c r="BD130" s="46"/>
      <c r="BF130" s="243">
        <f t="shared" si="13"/>
        <v>13</v>
      </c>
    </row>
    <row r="131" spans="9:58" ht="18" hidden="1" customHeight="1">
      <c r="I131" s="34" t="str">
        <f t="shared" si="16"/>
        <v/>
      </c>
      <c r="J131" s="38">
        <f t="shared" si="18"/>
        <v>23</v>
      </c>
      <c r="BA131" s="243">
        <f t="shared" si="14"/>
        <v>13</v>
      </c>
      <c r="BC131" s="41" t="s">
        <v>136</v>
      </c>
      <c r="BD131" s="46"/>
      <c r="BF131" s="243">
        <f t="shared" si="13"/>
        <v>13</v>
      </c>
    </row>
    <row r="132" spans="9:58" ht="18" hidden="1" customHeight="1">
      <c r="I132" s="34" t="str">
        <f t="shared" si="16"/>
        <v/>
      </c>
      <c r="J132" s="38">
        <f t="shared" si="18"/>
        <v>23</v>
      </c>
      <c r="BA132" s="243">
        <f t="shared" si="14"/>
        <v>13</v>
      </c>
      <c r="BC132" s="41" t="s">
        <v>136</v>
      </c>
      <c r="BD132" s="46"/>
      <c r="BF132" s="243">
        <f t="shared" ref="BF132:BF188" si="20">BA132</f>
        <v>13</v>
      </c>
    </row>
    <row r="133" spans="9:58" ht="18" hidden="1" customHeight="1">
      <c r="I133" s="34" t="str">
        <f t="shared" si="16"/>
        <v/>
      </c>
      <c r="J133" s="38">
        <f t="shared" si="18"/>
        <v>23</v>
      </c>
      <c r="BA133" s="243">
        <f t="shared" ref="BA133:BA188" si="21">BA132</f>
        <v>13</v>
      </c>
      <c r="BC133" s="41" t="s">
        <v>136</v>
      </c>
      <c r="BD133" s="46"/>
      <c r="BF133" s="243">
        <f t="shared" si="20"/>
        <v>13</v>
      </c>
    </row>
    <row r="134" spans="9:58" ht="18" hidden="1" customHeight="1">
      <c r="I134" s="34" t="str">
        <f t="shared" si="16"/>
        <v/>
      </c>
      <c r="J134" s="38">
        <f t="shared" si="18"/>
        <v>23</v>
      </c>
      <c r="BA134" s="243">
        <f t="shared" si="21"/>
        <v>13</v>
      </c>
      <c r="BC134" s="41" t="s">
        <v>136</v>
      </c>
      <c r="BD134" s="46"/>
      <c r="BF134" s="243">
        <f t="shared" si="20"/>
        <v>13</v>
      </c>
    </row>
    <row r="135" spans="9:58" ht="18" hidden="1" customHeight="1">
      <c r="I135" s="34" t="str">
        <f t="shared" si="16"/>
        <v/>
      </c>
      <c r="J135" s="38">
        <f t="shared" si="18"/>
        <v>23</v>
      </c>
      <c r="BA135" s="243">
        <f t="shared" si="21"/>
        <v>13</v>
      </c>
      <c r="BC135" s="41" t="s">
        <v>136</v>
      </c>
      <c r="BD135" s="46"/>
      <c r="BF135" s="243">
        <f t="shared" si="20"/>
        <v>13</v>
      </c>
    </row>
    <row r="136" spans="9:58" ht="18" hidden="1" customHeight="1">
      <c r="I136" s="34" t="str">
        <f t="shared" si="16"/>
        <v/>
      </c>
      <c r="J136" s="38">
        <f t="shared" si="18"/>
        <v>23</v>
      </c>
      <c r="BA136" s="243">
        <f t="shared" si="21"/>
        <v>13</v>
      </c>
      <c r="BC136" s="41" t="s">
        <v>136</v>
      </c>
      <c r="BD136" s="46"/>
      <c r="BF136" s="243">
        <f t="shared" si="20"/>
        <v>13</v>
      </c>
    </row>
    <row r="137" spans="9:58" ht="18" hidden="1" customHeight="1">
      <c r="I137" s="34" t="str">
        <f t="shared" si="16"/>
        <v/>
      </c>
      <c r="J137" s="38">
        <f t="shared" si="18"/>
        <v>23</v>
      </c>
      <c r="BA137" s="243">
        <f t="shared" si="21"/>
        <v>13</v>
      </c>
      <c r="BC137" s="41" t="s">
        <v>136</v>
      </c>
      <c r="BD137" s="46"/>
      <c r="BF137" s="243">
        <f t="shared" si="20"/>
        <v>13</v>
      </c>
    </row>
    <row r="138" spans="9:58" ht="18" hidden="1" customHeight="1">
      <c r="I138" s="34" t="str">
        <f t="shared" si="16"/>
        <v/>
      </c>
      <c r="J138" s="38">
        <f t="shared" si="18"/>
        <v>23</v>
      </c>
      <c r="BA138" s="243">
        <f t="shared" si="21"/>
        <v>13</v>
      </c>
      <c r="BC138" s="41" t="s">
        <v>136</v>
      </c>
      <c r="BD138" s="46"/>
      <c r="BF138" s="243">
        <f t="shared" si="20"/>
        <v>13</v>
      </c>
    </row>
    <row r="139" spans="9:58" ht="18" hidden="1" customHeight="1">
      <c r="I139" s="34" t="str">
        <f t="shared" si="16"/>
        <v/>
      </c>
      <c r="J139" s="38">
        <f t="shared" si="18"/>
        <v>23</v>
      </c>
      <c r="BA139" s="243">
        <f t="shared" si="21"/>
        <v>13</v>
      </c>
      <c r="BC139" s="41" t="s">
        <v>136</v>
      </c>
      <c r="BD139" s="46"/>
      <c r="BF139" s="243">
        <f t="shared" si="20"/>
        <v>13</v>
      </c>
    </row>
    <row r="140" spans="9:58" ht="18" hidden="1" customHeight="1">
      <c r="I140" s="34" t="str">
        <f t="shared" si="16"/>
        <v/>
      </c>
      <c r="J140" s="38">
        <f t="shared" si="18"/>
        <v>23</v>
      </c>
      <c r="BA140" s="243">
        <f t="shared" si="21"/>
        <v>13</v>
      </c>
      <c r="BC140" s="41" t="s">
        <v>136</v>
      </c>
      <c r="BD140" s="46"/>
      <c r="BF140" s="243">
        <f t="shared" si="20"/>
        <v>13</v>
      </c>
    </row>
    <row r="141" spans="9:58" ht="18" hidden="1" customHeight="1">
      <c r="I141" s="34" t="str">
        <f t="shared" si="16"/>
        <v/>
      </c>
      <c r="J141" s="38">
        <f t="shared" si="18"/>
        <v>23</v>
      </c>
      <c r="BA141" s="243">
        <f t="shared" si="21"/>
        <v>13</v>
      </c>
      <c r="BC141" s="41" t="s">
        <v>136</v>
      </c>
      <c r="BD141" s="46"/>
      <c r="BF141" s="243">
        <f t="shared" si="20"/>
        <v>13</v>
      </c>
    </row>
    <row r="142" spans="9:58" ht="18" hidden="1" customHeight="1">
      <c r="I142" s="34" t="str">
        <f t="shared" si="16"/>
        <v/>
      </c>
      <c r="J142" s="38">
        <f t="shared" si="18"/>
        <v>23</v>
      </c>
      <c r="BA142" s="243">
        <f t="shared" si="21"/>
        <v>13</v>
      </c>
      <c r="BC142" s="41" t="s">
        <v>136</v>
      </c>
      <c r="BD142" s="46"/>
      <c r="BF142" s="243">
        <f t="shared" si="20"/>
        <v>13</v>
      </c>
    </row>
    <row r="143" spans="9:58" ht="18" hidden="1" customHeight="1">
      <c r="I143" s="34" t="str">
        <f t="shared" si="16"/>
        <v/>
      </c>
      <c r="J143" s="38">
        <f t="shared" si="18"/>
        <v>23</v>
      </c>
      <c r="BA143" s="243">
        <f t="shared" si="21"/>
        <v>13</v>
      </c>
      <c r="BC143" s="41" t="s">
        <v>136</v>
      </c>
      <c r="BD143" s="46"/>
      <c r="BF143" s="243">
        <f t="shared" si="20"/>
        <v>13</v>
      </c>
    </row>
    <row r="144" spans="9:58" ht="18" hidden="1" customHeight="1">
      <c r="I144" s="34" t="str">
        <f t="shared" si="16"/>
        <v/>
      </c>
      <c r="J144" s="38">
        <f t="shared" si="18"/>
        <v>23</v>
      </c>
      <c r="BA144" s="243">
        <f t="shared" si="21"/>
        <v>13</v>
      </c>
      <c r="BC144" s="41" t="s">
        <v>136</v>
      </c>
      <c r="BD144" s="46"/>
      <c r="BF144" s="243">
        <f t="shared" si="20"/>
        <v>13</v>
      </c>
    </row>
    <row r="145" spans="9:58" ht="18" hidden="1" customHeight="1">
      <c r="I145" s="34" t="str">
        <f t="shared" si="16"/>
        <v/>
      </c>
      <c r="J145" s="38">
        <f t="shared" si="18"/>
        <v>23</v>
      </c>
      <c r="BA145" s="243">
        <f t="shared" si="21"/>
        <v>13</v>
      </c>
      <c r="BC145" s="41" t="s">
        <v>136</v>
      </c>
      <c r="BD145" s="46"/>
      <c r="BF145" s="243">
        <f t="shared" si="20"/>
        <v>13</v>
      </c>
    </row>
    <row r="146" spans="9:58" ht="18" hidden="1" customHeight="1">
      <c r="I146" s="34" t="str">
        <f t="shared" ref="I146:I188" si="22">IF(BB146="انقطع ( ت )","",IF(BB146="انقطع ( ت )","",IF(AS146="","",J146*2)))</f>
        <v/>
      </c>
      <c r="J146" s="38">
        <f t="shared" si="18"/>
        <v>23</v>
      </c>
      <c r="BA146" s="243">
        <f t="shared" si="21"/>
        <v>13</v>
      </c>
      <c r="BC146" s="41" t="s">
        <v>136</v>
      </c>
      <c r="BD146" s="46"/>
      <c r="BF146" s="243">
        <f t="shared" si="20"/>
        <v>13</v>
      </c>
    </row>
    <row r="147" spans="9:58" ht="18" hidden="1" customHeight="1">
      <c r="I147" s="34" t="str">
        <f t="shared" si="22"/>
        <v/>
      </c>
      <c r="J147" s="38">
        <f t="shared" si="18"/>
        <v>23</v>
      </c>
      <c r="BA147" s="243">
        <f t="shared" si="21"/>
        <v>13</v>
      </c>
      <c r="BC147" s="41" t="s">
        <v>136</v>
      </c>
      <c r="BD147" s="46"/>
      <c r="BF147" s="243">
        <f t="shared" si="20"/>
        <v>13</v>
      </c>
    </row>
    <row r="148" spans="9:58" ht="18" hidden="1" customHeight="1">
      <c r="I148" s="34" t="str">
        <f t="shared" si="22"/>
        <v/>
      </c>
      <c r="J148" s="38">
        <f t="shared" si="18"/>
        <v>23</v>
      </c>
      <c r="BA148" s="243">
        <f t="shared" si="21"/>
        <v>13</v>
      </c>
      <c r="BC148" s="41" t="s">
        <v>136</v>
      </c>
      <c r="BD148" s="46"/>
      <c r="BF148" s="243">
        <f t="shared" si="20"/>
        <v>13</v>
      </c>
    </row>
    <row r="149" spans="9:58" ht="18" hidden="1" customHeight="1">
      <c r="I149" s="34" t="str">
        <f t="shared" si="22"/>
        <v/>
      </c>
      <c r="J149" s="38">
        <f t="shared" si="18"/>
        <v>23</v>
      </c>
      <c r="BA149" s="243">
        <f t="shared" si="21"/>
        <v>13</v>
      </c>
      <c r="BC149" s="41" t="s">
        <v>136</v>
      </c>
      <c r="BD149" s="46"/>
      <c r="BF149" s="243">
        <f t="shared" si="20"/>
        <v>13</v>
      </c>
    </row>
    <row r="150" spans="9:58" ht="18" hidden="1" customHeight="1">
      <c r="I150" s="34" t="str">
        <f t="shared" si="22"/>
        <v/>
      </c>
      <c r="J150" s="38">
        <f t="shared" si="18"/>
        <v>23</v>
      </c>
      <c r="BA150" s="243">
        <f t="shared" si="21"/>
        <v>13</v>
      </c>
      <c r="BC150" s="41" t="s">
        <v>136</v>
      </c>
      <c r="BD150" s="46"/>
      <c r="BF150" s="243">
        <f t="shared" si="20"/>
        <v>13</v>
      </c>
    </row>
    <row r="151" spans="9:58" ht="18" hidden="1" customHeight="1">
      <c r="I151" s="34" t="str">
        <f t="shared" si="22"/>
        <v/>
      </c>
      <c r="J151" s="38">
        <f t="shared" si="18"/>
        <v>23</v>
      </c>
      <c r="BA151" s="243">
        <f t="shared" si="21"/>
        <v>13</v>
      </c>
      <c r="BC151" s="41" t="s">
        <v>136</v>
      </c>
      <c r="BD151" s="46"/>
      <c r="BF151" s="243">
        <f t="shared" si="20"/>
        <v>13</v>
      </c>
    </row>
    <row r="152" spans="9:58" ht="18" hidden="1" customHeight="1">
      <c r="I152" s="34" t="str">
        <f t="shared" si="22"/>
        <v/>
      </c>
      <c r="J152" s="38">
        <f t="shared" si="18"/>
        <v>23</v>
      </c>
      <c r="BA152" s="243">
        <f t="shared" si="21"/>
        <v>13</v>
      </c>
      <c r="BC152" s="41" t="s">
        <v>136</v>
      </c>
      <c r="BD152" s="46"/>
      <c r="BF152" s="243">
        <f t="shared" si="20"/>
        <v>13</v>
      </c>
    </row>
    <row r="153" spans="9:58" ht="18" hidden="1" customHeight="1">
      <c r="I153" s="34" t="str">
        <f t="shared" si="22"/>
        <v/>
      </c>
      <c r="J153" s="38">
        <f t="shared" si="18"/>
        <v>23</v>
      </c>
      <c r="BA153" s="243">
        <f t="shared" si="21"/>
        <v>13</v>
      </c>
      <c r="BC153" s="41" t="s">
        <v>136</v>
      </c>
      <c r="BD153" s="46"/>
      <c r="BF153" s="243">
        <f t="shared" si="20"/>
        <v>13</v>
      </c>
    </row>
    <row r="154" spans="9:58" ht="18" hidden="1" customHeight="1">
      <c r="I154" s="34" t="str">
        <f t="shared" si="22"/>
        <v/>
      </c>
      <c r="J154" s="38">
        <f t="shared" si="18"/>
        <v>23</v>
      </c>
      <c r="BA154" s="243">
        <f t="shared" si="21"/>
        <v>13</v>
      </c>
      <c r="BC154" s="41" t="s">
        <v>136</v>
      </c>
      <c r="BD154" s="46"/>
      <c r="BF154" s="243">
        <f t="shared" si="20"/>
        <v>13</v>
      </c>
    </row>
    <row r="155" spans="9:58" ht="18" hidden="1" customHeight="1">
      <c r="I155" s="34" t="str">
        <f t="shared" si="22"/>
        <v/>
      </c>
      <c r="J155" s="38">
        <f t="shared" si="18"/>
        <v>23</v>
      </c>
      <c r="BA155" s="243">
        <f t="shared" si="21"/>
        <v>13</v>
      </c>
      <c r="BC155" s="41" t="s">
        <v>136</v>
      </c>
      <c r="BD155" s="46"/>
      <c r="BF155" s="243">
        <f t="shared" si="20"/>
        <v>13</v>
      </c>
    </row>
    <row r="156" spans="9:58" ht="18" hidden="1" customHeight="1">
      <c r="I156" s="34" t="str">
        <f t="shared" si="22"/>
        <v/>
      </c>
      <c r="J156" s="38">
        <f t="shared" si="18"/>
        <v>23</v>
      </c>
      <c r="BA156" s="243">
        <f t="shared" si="21"/>
        <v>13</v>
      </c>
      <c r="BC156" s="41" t="s">
        <v>136</v>
      </c>
      <c r="BD156" s="46"/>
      <c r="BF156" s="243">
        <f t="shared" si="20"/>
        <v>13</v>
      </c>
    </row>
    <row r="157" spans="9:58" ht="18" hidden="1" customHeight="1">
      <c r="I157" s="34" t="str">
        <f t="shared" si="22"/>
        <v/>
      </c>
      <c r="J157" s="38">
        <f t="shared" ref="J157:J188" si="23">J156</f>
        <v>23</v>
      </c>
      <c r="BA157" s="243">
        <f t="shared" si="21"/>
        <v>13</v>
      </c>
      <c r="BC157" s="41" t="s">
        <v>136</v>
      </c>
      <c r="BD157" s="46"/>
      <c r="BF157" s="243">
        <f t="shared" si="20"/>
        <v>13</v>
      </c>
    </row>
    <row r="158" spans="9:58" ht="18" hidden="1" customHeight="1">
      <c r="I158" s="34" t="str">
        <f t="shared" si="22"/>
        <v/>
      </c>
      <c r="J158" s="38">
        <f t="shared" si="23"/>
        <v>23</v>
      </c>
      <c r="BA158" s="243">
        <f t="shared" si="21"/>
        <v>13</v>
      </c>
      <c r="BC158" s="41" t="s">
        <v>136</v>
      </c>
      <c r="BD158" s="46"/>
      <c r="BF158" s="243">
        <f t="shared" si="20"/>
        <v>13</v>
      </c>
    </row>
    <row r="159" spans="9:58" ht="18" hidden="1" customHeight="1">
      <c r="I159" s="34" t="str">
        <f t="shared" si="22"/>
        <v/>
      </c>
      <c r="J159" s="38">
        <f t="shared" si="23"/>
        <v>23</v>
      </c>
      <c r="BA159" s="243">
        <f t="shared" si="21"/>
        <v>13</v>
      </c>
      <c r="BC159" s="41" t="s">
        <v>136</v>
      </c>
      <c r="BD159" s="46"/>
      <c r="BF159" s="243">
        <f t="shared" si="20"/>
        <v>13</v>
      </c>
    </row>
    <row r="160" spans="9:58" ht="18" hidden="1" customHeight="1">
      <c r="I160" s="34" t="str">
        <f t="shared" si="22"/>
        <v/>
      </c>
      <c r="J160" s="38">
        <f t="shared" si="23"/>
        <v>23</v>
      </c>
      <c r="BA160" s="243">
        <f t="shared" si="21"/>
        <v>13</v>
      </c>
      <c r="BC160" s="41" t="s">
        <v>136</v>
      </c>
      <c r="BD160" s="46"/>
      <c r="BF160" s="243">
        <f t="shared" si="20"/>
        <v>13</v>
      </c>
    </row>
    <row r="161" spans="9:58" ht="18" hidden="1" customHeight="1">
      <c r="I161" s="34" t="str">
        <f t="shared" si="22"/>
        <v/>
      </c>
      <c r="J161" s="38">
        <f t="shared" si="23"/>
        <v>23</v>
      </c>
      <c r="BA161" s="243">
        <f t="shared" si="21"/>
        <v>13</v>
      </c>
      <c r="BC161" s="41" t="s">
        <v>136</v>
      </c>
      <c r="BD161" s="46"/>
      <c r="BF161" s="243">
        <f t="shared" si="20"/>
        <v>13</v>
      </c>
    </row>
    <row r="162" spans="9:58" ht="18" hidden="1" customHeight="1">
      <c r="I162" s="34" t="str">
        <f t="shared" si="22"/>
        <v/>
      </c>
      <c r="J162" s="38">
        <f t="shared" si="23"/>
        <v>23</v>
      </c>
      <c r="BA162" s="243">
        <f t="shared" si="21"/>
        <v>13</v>
      </c>
      <c r="BC162" s="41" t="s">
        <v>136</v>
      </c>
      <c r="BD162" s="46"/>
      <c r="BF162" s="243">
        <f t="shared" si="20"/>
        <v>13</v>
      </c>
    </row>
    <row r="163" spans="9:58" ht="18" hidden="1" customHeight="1">
      <c r="I163" s="34" t="str">
        <f t="shared" si="22"/>
        <v/>
      </c>
      <c r="J163" s="38">
        <f t="shared" si="23"/>
        <v>23</v>
      </c>
      <c r="BA163" s="243">
        <f t="shared" si="21"/>
        <v>13</v>
      </c>
      <c r="BC163" s="41" t="s">
        <v>136</v>
      </c>
      <c r="BD163" s="46"/>
      <c r="BF163" s="243">
        <f t="shared" si="20"/>
        <v>13</v>
      </c>
    </row>
    <row r="164" spans="9:58" ht="18" hidden="1" customHeight="1">
      <c r="I164" s="34" t="str">
        <f t="shared" si="22"/>
        <v/>
      </c>
      <c r="J164" s="38">
        <f t="shared" si="23"/>
        <v>23</v>
      </c>
      <c r="BA164" s="243">
        <f t="shared" si="21"/>
        <v>13</v>
      </c>
      <c r="BC164" s="41" t="s">
        <v>136</v>
      </c>
      <c r="BD164" s="46"/>
      <c r="BF164" s="243">
        <f t="shared" si="20"/>
        <v>13</v>
      </c>
    </row>
    <row r="165" spans="9:58" ht="18" hidden="1" customHeight="1">
      <c r="I165" s="34" t="str">
        <f t="shared" si="22"/>
        <v/>
      </c>
      <c r="J165" s="38">
        <f t="shared" si="23"/>
        <v>23</v>
      </c>
      <c r="BA165" s="243">
        <f t="shared" si="21"/>
        <v>13</v>
      </c>
      <c r="BC165" s="41" t="s">
        <v>136</v>
      </c>
      <c r="BD165" s="46"/>
      <c r="BF165" s="243">
        <f t="shared" si="20"/>
        <v>13</v>
      </c>
    </row>
    <row r="166" spans="9:58" ht="18" hidden="1" customHeight="1">
      <c r="I166" s="34" t="str">
        <f t="shared" si="22"/>
        <v/>
      </c>
      <c r="J166" s="38">
        <f t="shared" si="23"/>
        <v>23</v>
      </c>
      <c r="BA166" s="243">
        <f t="shared" si="21"/>
        <v>13</v>
      </c>
      <c r="BC166" s="41" t="s">
        <v>136</v>
      </c>
      <c r="BD166" s="46"/>
      <c r="BF166" s="243">
        <f t="shared" si="20"/>
        <v>13</v>
      </c>
    </row>
    <row r="167" spans="9:58" ht="18" hidden="1" customHeight="1">
      <c r="I167" s="34" t="str">
        <f t="shared" si="22"/>
        <v/>
      </c>
      <c r="J167" s="38">
        <f t="shared" si="23"/>
        <v>23</v>
      </c>
      <c r="BA167" s="243">
        <f t="shared" si="21"/>
        <v>13</v>
      </c>
      <c r="BC167" s="41" t="s">
        <v>136</v>
      </c>
      <c r="BD167" s="46"/>
      <c r="BF167" s="243">
        <f t="shared" si="20"/>
        <v>13</v>
      </c>
    </row>
    <row r="168" spans="9:58" ht="18" hidden="1" customHeight="1">
      <c r="I168" s="34" t="str">
        <f t="shared" si="22"/>
        <v/>
      </c>
      <c r="J168" s="38">
        <f t="shared" si="23"/>
        <v>23</v>
      </c>
      <c r="BA168" s="243">
        <f t="shared" si="21"/>
        <v>13</v>
      </c>
      <c r="BC168" s="41" t="s">
        <v>136</v>
      </c>
      <c r="BD168" s="46"/>
      <c r="BF168" s="243">
        <f t="shared" si="20"/>
        <v>13</v>
      </c>
    </row>
    <row r="169" spans="9:58" ht="18" hidden="1" customHeight="1">
      <c r="I169" s="34" t="str">
        <f t="shared" si="22"/>
        <v/>
      </c>
      <c r="J169" s="38">
        <f t="shared" si="23"/>
        <v>23</v>
      </c>
      <c r="BA169" s="243">
        <f t="shared" si="21"/>
        <v>13</v>
      </c>
      <c r="BC169" s="41" t="s">
        <v>136</v>
      </c>
      <c r="BD169" s="46"/>
      <c r="BF169" s="243">
        <f t="shared" si="20"/>
        <v>13</v>
      </c>
    </row>
    <row r="170" spans="9:58" ht="18" hidden="1" customHeight="1">
      <c r="I170" s="34" t="str">
        <f t="shared" si="22"/>
        <v/>
      </c>
      <c r="J170" s="38">
        <f t="shared" si="23"/>
        <v>23</v>
      </c>
      <c r="BA170" s="243">
        <f t="shared" si="21"/>
        <v>13</v>
      </c>
      <c r="BC170" s="41" t="s">
        <v>136</v>
      </c>
      <c r="BD170" s="46"/>
      <c r="BF170" s="243">
        <f t="shared" si="20"/>
        <v>13</v>
      </c>
    </row>
    <row r="171" spans="9:58" ht="18" hidden="1" customHeight="1">
      <c r="I171" s="34" t="str">
        <f t="shared" si="22"/>
        <v/>
      </c>
      <c r="J171" s="38">
        <f t="shared" si="23"/>
        <v>23</v>
      </c>
      <c r="BA171" s="243">
        <f t="shared" si="21"/>
        <v>13</v>
      </c>
      <c r="BC171" s="41" t="s">
        <v>136</v>
      </c>
      <c r="BD171" s="46"/>
      <c r="BF171" s="243">
        <f t="shared" si="20"/>
        <v>13</v>
      </c>
    </row>
    <row r="172" spans="9:58" ht="18" hidden="1" customHeight="1">
      <c r="I172" s="34" t="str">
        <f t="shared" si="22"/>
        <v/>
      </c>
      <c r="J172" s="38">
        <f t="shared" si="23"/>
        <v>23</v>
      </c>
      <c r="BA172" s="243">
        <f t="shared" si="21"/>
        <v>13</v>
      </c>
      <c r="BC172" s="41" t="s">
        <v>136</v>
      </c>
      <c r="BD172" s="46"/>
      <c r="BF172" s="243">
        <f t="shared" si="20"/>
        <v>13</v>
      </c>
    </row>
    <row r="173" spans="9:58" ht="18" hidden="1" customHeight="1">
      <c r="I173" s="34" t="str">
        <f t="shared" si="22"/>
        <v/>
      </c>
      <c r="J173" s="38">
        <f t="shared" si="23"/>
        <v>23</v>
      </c>
      <c r="BA173" s="243">
        <f t="shared" si="21"/>
        <v>13</v>
      </c>
      <c r="BC173" s="41" t="s">
        <v>136</v>
      </c>
      <c r="BD173" s="46"/>
      <c r="BF173" s="243">
        <f t="shared" si="20"/>
        <v>13</v>
      </c>
    </row>
    <row r="174" spans="9:58" ht="18" hidden="1" customHeight="1">
      <c r="I174" s="34" t="str">
        <f t="shared" si="22"/>
        <v/>
      </c>
      <c r="J174" s="38">
        <f t="shared" si="23"/>
        <v>23</v>
      </c>
      <c r="BA174" s="243">
        <f t="shared" si="21"/>
        <v>13</v>
      </c>
      <c r="BC174" s="41" t="s">
        <v>136</v>
      </c>
      <c r="BD174" s="46"/>
      <c r="BF174" s="243">
        <f t="shared" si="20"/>
        <v>13</v>
      </c>
    </row>
    <row r="175" spans="9:58" ht="18" hidden="1" customHeight="1">
      <c r="I175" s="34" t="str">
        <f t="shared" si="22"/>
        <v/>
      </c>
      <c r="J175" s="38">
        <f t="shared" si="23"/>
        <v>23</v>
      </c>
      <c r="BA175" s="243">
        <f t="shared" si="21"/>
        <v>13</v>
      </c>
      <c r="BC175" s="41" t="s">
        <v>136</v>
      </c>
      <c r="BD175" s="46"/>
      <c r="BF175" s="243">
        <f t="shared" si="20"/>
        <v>13</v>
      </c>
    </row>
    <row r="176" spans="9:58" ht="18" hidden="1" customHeight="1">
      <c r="I176" s="34" t="str">
        <f t="shared" si="22"/>
        <v/>
      </c>
      <c r="J176" s="38">
        <f t="shared" si="23"/>
        <v>23</v>
      </c>
      <c r="BA176" s="243">
        <f t="shared" si="21"/>
        <v>13</v>
      </c>
      <c r="BC176" s="41" t="s">
        <v>136</v>
      </c>
      <c r="BD176" s="46"/>
      <c r="BF176" s="243">
        <f t="shared" si="20"/>
        <v>13</v>
      </c>
    </row>
    <row r="177" spans="9:58" ht="18" hidden="1" customHeight="1">
      <c r="I177" s="34" t="str">
        <f t="shared" si="22"/>
        <v/>
      </c>
      <c r="J177" s="38">
        <f t="shared" si="23"/>
        <v>23</v>
      </c>
      <c r="BA177" s="243">
        <f t="shared" si="21"/>
        <v>13</v>
      </c>
      <c r="BC177" s="41" t="s">
        <v>136</v>
      </c>
      <c r="BD177" s="46"/>
      <c r="BF177" s="243">
        <f t="shared" si="20"/>
        <v>13</v>
      </c>
    </row>
    <row r="178" spans="9:58" ht="18" hidden="1" customHeight="1">
      <c r="I178" s="34" t="str">
        <f t="shared" si="22"/>
        <v/>
      </c>
      <c r="J178" s="38">
        <f t="shared" si="23"/>
        <v>23</v>
      </c>
      <c r="BA178" s="243">
        <f t="shared" si="21"/>
        <v>13</v>
      </c>
      <c r="BC178" s="41" t="s">
        <v>136</v>
      </c>
      <c r="BD178" s="46"/>
      <c r="BF178" s="243">
        <f t="shared" si="20"/>
        <v>13</v>
      </c>
    </row>
    <row r="179" spans="9:58" ht="18" hidden="1" customHeight="1">
      <c r="I179" s="34" t="str">
        <f t="shared" si="22"/>
        <v/>
      </c>
      <c r="J179" s="38">
        <f t="shared" si="23"/>
        <v>23</v>
      </c>
      <c r="BA179" s="243">
        <f t="shared" si="21"/>
        <v>13</v>
      </c>
      <c r="BC179" s="41" t="s">
        <v>136</v>
      </c>
      <c r="BD179" s="46"/>
      <c r="BF179" s="243">
        <f t="shared" si="20"/>
        <v>13</v>
      </c>
    </row>
    <row r="180" spans="9:58" ht="18" hidden="1" customHeight="1">
      <c r="I180" s="34" t="str">
        <f t="shared" si="22"/>
        <v/>
      </c>
      <c r="J180" s="38">
        <f t="shared" si="23"/>
        <v>23</v>
      </c>
      <c r="BA180" s="243">
        <f t="shared" si="21"/>
        <v>13</v>
      </c>
      <c r="BC180" s="41" t="s">
        <v>136</v>
      </c>
      <c r="BD180" s="46"/>
      <c r="BF180" s="243">
        <f t="shared" si="20"/>
        <v>13</v>
      </c>
    </row>
    <row r="181" spans="9:58" ht="18" hidden="1" customHeight="1">
      <c r="I181" s="34" t="str">
        <f t="shared" si="22"/>
        <v/>
      </c>
      <c r="J181" s="38">
        <f t="shared" si="23"/>
        <v>23</v>
      </c>
      <c r="BA181" s="243">
        <f t="shared" si="21"/>
        <v>13</v>
      </c>
      <c r="BC181" s="41" t="s">
        <v>136</v>
      </c>
      <c r="BD181" s="46"/>
      <c r="BF181" s="243">
        <f t="shared" si="20"/>
        <v>13</v>
      </c>
    </row>
    <row r="182" spans="9:58" ht="18" hidden="1" customHeight="1">
      <c r="I182" s="34" t="str">
        <f t="shared" si="22"/>
        <v/>
      </c>
      <c r="J182" s="38">
        <f t="shared" si="23"/>
        <v>23</v>
      </c>
      <c r="BA182" s="243">
        <f t="shared" si="21"/>
        <v>13</v>
      </c>
      <c r="BC182" s="41" t="s">
        <v>136</v>
      </c>
      <c r="BD182" s="46"/>
      <c r="BF182" s="243">
        <f t="shared" si="20"/>
        <v>13</v>
      </c>
    </row>
    <row r="183" spans="9:58" ht="18" hidden="1" customHeight="1">
      <c r="I183" s="34" t="str">
        <f t="shared" si="22"/>
        <v/>
      </c>
      <c r="J183" s="38">
        <f t="shared" si="23"/>
        <v>23</v>
      </c>
      <c r="BA183" s="243">
        <f t="shared" si="21"/>
        <v>13</v>
      </c>
      <c r="BC183" s="41" t="s">
        <v>136</v>
      </c>
      <c r="BD183" s="46"/>
      <c r="BF183" s="243">
        <f t="shared" si="20"/>
        <v>13</v>
      </c>
    </row>
    <row r="184" spans="9:58" ht="18" hidden="1" customHeight="1">
      <c r="I184" s="34" t="str">
        <f t="shared" si="22"/>
        <v/>
      </c>
      <c r="J184" s="38">
        <f t="shared" si="23"/>
        <v>23</v>
      </c>
      <c r="BA184" s="243">
        <f t="shared" si="21"/>
        <v>13</v>
      </c>
      <c r="BC184" s="41" t="s">
        <v>136</v>
      </c>
      <c r="BD184" s="46"/>
      <c r="BF184" s="243">
        <f t="shared" si="20"/>
        <v>13</v>
      </c>
    </row>
    <row r="185" spans="9:58" ht="18" hidden="1" customHeight="1">
      <c r="I185" s="34" t="str">
        <f t="shared" si="22"/>
        <v/>
      </c>
      <c r="J185" s="38">
        <f t="shared" si="23"/>
        <v>23</v>
      </c>
      <c r="BA185" s="243">
        <f t="shared" si="21"/>
        <v>13</v>
      </c>
      <c r="BC185" s="41" t="s">
        <v>136</v>
      </c>
      <c r="BD185" s="46"/>
      <c r="BF185" s="243">
        <f t="shared" si="20"/>
        <v>13</v>
      </c>
    </row>
    <row r="186" spans="9:58" ht="18" hidden="1" customHeight="1">
      <c r="I186" s="34" t="str">
        <f t="shared" si="22"/>
        <v/>
      </c>
      <c r="J186" s="38">
        <f t="shared" si="23"/>
        <v>23</v>
      </c>
      <c r="BA186" s="243">
        <f t="shared" si="21"/>
        <v>13</v>
      </c>
      <c r="BC186" s="41" t="s">
        <v>136</v>
      </c>
      <c r="BD186" s="46"/>
      <c r="BF186" s="243">
        <f t="shared" si="20"/>
        <v>13</v>
      </c>
    </row>
    <row r="187" spans="9:58" ht="18" hidden="1" customHeight="1">
      <c r="I187" s="34" t="str">
        <f t="shared" si="22"/>
        <v/>
      </c>
      <c r="J187" s="38">
        <f t="shared" si="23"/>
        <v>23</v>
      </c>
      <c r="BA187" s="243">
        <f t="shared" si="21"/>
        <v>13</v>
      </c>
      <c r="BC187" s="41" t="s">
        <v>136</v>
      </c>
      <c r="BD187" s="46"/>
      <c r="BF187" s="243">
        <f t="shared" si="20"/>
        <v>13</v>
      </c>
    </row>
    <row r="188" spans="9:58" ht="18" hidden="1" customHeight="1">
      <c r="I188" s="34" t="str">
        <f t="shared" si="22"/>
        <v/>
      </c>
      <c r="J188" s="38">
        <f t="shared" si="23"/>
        <v>23</v>
      </c>
      <c r="BA188" s="243">
        <f t="shared" si="21"/>
        <v>13</v>
      </c>
      <c r="BC188" s="41" t="s">
        <v>136</v>
      </c>
      <c r="BD188" s="46"/>
      <c r="BF188" s="243">
        <f t="shared" si="20"/>
        <v>13</v>
      </c>
    </row>
    <row r="189" spans="9:58" ht="12.75" hidden="1" customHeight="1"/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L2:N2"/>
    <mergeCell ref="O2:R2"/>
    <mergeCell ref="S2:V2"/>
    <mergeCell ref="W2:AM2"/>
    <mergeCell ref="AS1:BF2"/>
    <mergeCell ref="C5:C6"/>
    <mergeCell ref="G5:G6"/>
    <mergeCell ref="H5:H6"/>
    <mergeCell ref="I5:I6"/>
    <mergeCell ref="BF5:BI7"/>
  </mergeCells>
  <conditionalFormatting sqref="AP7:AP56">
    <cfRule type="expression" dxfId="1438" priority="1407">
      <formula>$AP$5="س"</formula>
    </cfRule>
    <cfRule type="expression" dxfId="1437" priority="1408">
      <formula>$AP$5="ج"</formula>
    </cfRule>
    <cfRule type="expression" dxfId="1436" priority="1409">
      <formula>$AP$4="س"</formula>
    </cfRule>
    <cfRule type="expression" dxfId="1435" priority="1410">
      <formula>$AP$5="ج"</formula>
    </cfRule>
    <cfRule type="expression" dxfId="1434" priority="1411">
      <formula>$AP$4="ع"</formula>
    </cfRule>
    <cfRule type="expression" dxfId="1433" priority="1412">
      <formula>$AP$4="ع"</formula>
    </cfRule>
  </conditionalFormatting>
  <conditionalFormatting sqref="AO7:AO56">
    <cfRule type="expression" dxfId="1432" priority="1404">
      <formula>$AO$5="س"</formula>
    </cfRule>
    <cfRule type="expression" dxfId="1431" priority="1405">
      <formula>$AO$5="ج"</formula>
    </cfRule>
    <cfRule type="expression" dxfId="1430" priority="1406">
      <formula>$AO$4="ع"</formula>
    </cfRule>
  </conditionalFormatting>
  <conditionalFormatting sqref="AN7:AN56">
    <cfRule type="expression" dxfId="1429" priority="1401">
      <formula>$AN$5="س"</formula>
    </cfRule>
    <cfRule type="expression" dxfId="1428" priority="1402">
      <formula>$AN$5="ج"</formula>
    </cfRule>
    <cfRule type="expression" dxfId="1427" priority="1403">
      <formula>$AN$4="ع"</formula>
    </cfRule>
  </conditionalFormatting>
  <conditionalFormatting sqref="AM7:AM56">
    <cfRule type="expression" dxfId="1426" priority="1398">
      <formula>$AM$5="س"</formula>
    </cfRule>
    <cfRule type="expression" dxfId="1425" priority="1399">
      <formula>$AM$5="ج"</formula>
    </cfRule>
    <cfRule type="expression" dxfId="1424" priority="1400">
      <formula>$AM$4="ع"</formula>
    </cfRule>
  </conditionalFormatting>
  <conditionalFormatting sqref="AL7:AL56">
    <cfRule type="expression" dxfId="1423" priority="1395">
      <formula>$AL$5="س"</formula>
    </cfRule>
    <cfRule type="expression" dxfId="1422" priority="1396">
      <formula>$AL$5="ج"</formula>
    </cfRule>
    <cfRule type="expression" dxfId="1421" priority="1397">
      <formula>$AL$4="ع"</formula>
    </cfRule>
  </conditionalFormatting>
  <conditionalFormatting sqref="AK7:AK56">
    <cfRule type="expression" dxfId="1420" priority="1392">
      <formula>$AK$5="س"</formula>
    </cfRule>
    <cfRule type="expression" dxfId="1419" priority="1393">
      <formula>$AK$5="ج"</formula>
    </cfRule>
    <cfRule type="expression" dxfId="1418" priority="1394">
      <formula>$AK$4="ع"</formula>
    </cfRule>
  </conditionalFormatting>
  <conditionalFormatting sqref="AJ7:AJ56">
    <cfRule type="expression" dxfId="1417" priority="1389">
      <formula>$AJ$5="س"</formula>
    </cfRule>
    <cfRule type="expression" dxfId="1416" priority="1390">
      <formula>$AJ$5="ج"</formula>
    </cfRule>
    <cfRule type="expression" dxfId="1415" priority="1391">
      <formula>$AJ$4="ع"</formula>
    </cfRule>
  </conditionalFormatting>
  <conditionalFormatting sqref="AI7:AI56">
    <cfRule type="expression" dxfId="1414" priority="1385">
      <formula>$AI$5="ج"</formula>
    </cfRule>
    <cfRule type="expression" dxfId="1413" priority="1386">
      <formula>$AI$5="س"</formula>
    </cfRule>
    <cfRule type="expression" dxfId="1412" priority="1387">
      <formula>$AI$5="ع"</formula>
    </cfRule>
    <cfRule type="expression" dxfId="1411" priority="1388">
      <formula>$AI$4="ع"</formula>
    </cfRule>
  </conditionalFormatting>
  <conditionalFormatting sqref="AH7:AH56">
    <cfRule type="expression" dxfId="1410" priority="1382">
      <formula>$AH$5="س"</formula>
    </cfRule>
    <cfRule type="expression" dxfId="1409" priority="1383">
      <formula>$AH$5="ج"</formula>
    </cfRule>
    <cfRule type="expression" dxfId="1408" priority="1384">
      <formula>$AH$4="ع"</formula>
    </cfRule>
  </conditionalFormatting>
  <conditionalFormatting sqref="AG7:AG56">
    <cfRule type="expression" dxfId="1407" priority="1379">
      <formula>$AG$5="س"</formula>
    </cfRule>
    <cfRule type="expression" dxfId="1406" priority="1380">
      <formula>$AG$5="ج"</formula>
    </cfRule>
    <cfRule type="expression" dxfId="1405" priority="1381">
      <formula>$AG$4="ع"</formula>
    </cfRule>
  </conditionalFormatting>
  <conditionalFormatting sqref="AF7:AF56">
    <cfRule type="expression" dxfId="1404" priority="1376">
      <formula>$AF$5="س"</formula>
    </cfRule>
    <cfRule type="expression" dxfId="1403" priority="1377">
      <formula>$AF$5="ج"</formula>
    </cfRule>
    <cfRule type="expression" dxfId="1402" priority="1378">
      <formula>$AF$4="ع"</formula>
    </cfRule>
  </conditionalFormatting>
  <conditionalFormatting sqref="AE7:AE56">
    <cfRule type="expression" dxfId="1401" priority="1373">
      <formula>$AE$5="س"</formula>
    </cfRule>
    <cfRule type="expression" dxfId="1400" priority="1374">
      <formula>$AE$5="ج"</formula>
    </cfRule>
    <cfRule type="expression" dxfId="1399" priority="1375">
      <formula>$AE$4="ع"</formula>
    </cfRule>
  </conditionalFormatting>
  <conditionalFormatting sqref="AD7:AD56">
    <cfRule type="expression" dxfId="1398" priority="1370">
      <formula>$AD$5="س"</formula>
    </cfRule>
    <cfRule type="expression" dxfId="1397" priority="1371">
      <formula>$AD$5="ج"</formula>
    </cfRule>
    <cfRule type="expression" dxfId="1396" priority="1372">
      <formula>$AD$4="ع"</formula>
    </cfRule>
  </conditionalFormatting>
  <conditionalFormatting sqref="AC7:AC56">
    <cfRule type="expression" dxfId="1395" priority="1367">
      <formula>$AC$5="س"</formula>
    </cfRule>
    <cfRule type="expression" dxfId="1394" priority="1368">
      <formula>$AC$5="ج"</formula>
    </cfRule>
    <cfRule type="expression" dxfId="1393" priority="1369">
      <formula>$AC$4="ع"</formula>
    </cfRule>
  </conditionalFormatting>
  <conditionalFormatting sqref="AB7:AB56">
    <cfRule type="expression" dxfId="1392" priority="1364">
      <formula>$AB$5="س"</formula>
    </cfRule>
    <cfRule type="expression" dxfId="1391" priority="1365">
      <formula>$AB$5="ج"</formula>
    </cfRule>
    <cfRule type="expression" dxfId="1390" priority="1366">
      <formula>$AB$4="ع"</formula>
    </cfRule>
  </conditionalFormatting>
  <conditionalFormatting sqref="AA7:AA56">
    <cfRule type="expression" dxfId="1389" priority="1361">
      <formula>$AA$5="س"</formula>
    </cfRule>
    <cfRule type="expression" dxfId="1388" priority="1362">
      <formula>$AA$5="ج"</formula>
    </cfRule>
    <cfRule type="expression" dxfId="1387" priority="1363">
      <formula>$AA$4="ع"</formula>
    </cfRule>
  </conditionalFormatting>
  <conditionalFormatting sqref="Z7:Z56">
    <cfRule type="expression" dxfId="1386" priority="1358">
      <formula>$Z$5="س"</formula>
    </cfRule>
    <cfRule type="expression" dxfId="1385" priority="1359">
      <formula>$Z$5="ج"</formula>
    </cfRule>
    <cfRule type="expression" dxfId="1384" priority="1360">
      <formula>$Z$4="ع"</formula>
    </cfRule>
  </conditionalFormatting>
  <conditionalFormatting sqref="Y7:Y56">
    <cfRule type="expression" dxfId="1383" priority="1355">
      <formula>$Y$5="س"</formula>
    </cfRule>
    <cfRule type="expression" dxfId="1382" priority="1356">
      <formula>$Y$5="ج"</formula>
    </cfRule>
    <cfRule type="expression" dxfId="1381" priority="1357">
      <formula>$Y$4="ع"</formula>
    </cfRule>
  </conditionalFormatting>
  <conditionalFormatting sqref="X7:X56">
    <cfRule type="expression" dxfId="1380" priority="1352">
      <formula>$X$5="س"</formula>
    </cfRule>
    <cfRule type="expression" dxfId="1379" priority="1353">
      <formula>$X$5="ج"</formula>
    </cfRule>
    <cfRule type="expression" dxfId="1378" priority="1354">
      <formula>$X$4="ع"</formula>
    </cfRule>
  </conditionalFormatting>
  <conditionalFormatting sqref="W7:W56">
    <cfRule type="expression" dxfId="1377" priority="1349">
      <formula>$W$5="س"</formula>
    </cfRule>
    <cfRule type="expression" dxfId="1376" priority="1350">
      <formula>$W$5="ج"</formula>
    </cfRule>
    <cfRule type="expression" dxfId="1375" priority="1351">
      <formula>$W$4="ع"</formula>
    </cfRule>
  </conditionalFormatting>
  <conditionalFormatting sqref="V7:V56">
    <cfRule type="expression" dxfId="1374" priority="1346">
      <formula>$V$5="س"</formula>
    </cfRule>
    <cfRule type="expression" dxfId="1373" priority="1347">
      <formula>$V$5="ج"</formula>
    </cfRule>
    <cfRule type="expression" dxfId="1372" priority="1348">
      <formula>$V$4="ع"</formula>
    </cfRule>
  </conditionalFormatting>
  <conditionalFormatting sqref="U7:U56">
    <cfRule type="expression" dxfId="1371" priority="1343">
      <formula>$U$5="س"</formula>
    </cfRule>
    <cfRule type="expression" dxfId="1370" priority="1344">
      <formula>$U$5="ج"</formula>
    </cfRule>
    <cfRule type="expression" dxfId="1369" priority="1345">
      <formula>$U$4="ع"</formula>
    </cfRule>
  </conditionalFormatting>
  <conditionalFormatting sqref="T7:T56">
    <cfRule type="expression" dxfId="1368" priority="1340">
      <formula>$T$5="س"</formula>
    </cfRule>
    <cfRule type="expression" dxfId="1367" priority="1341">
      <formula>$T$5="ج"</formula>
    </cfRule>
    <cfRule type="expression" dxfId="1366" priority="1342">
      <formula>$T$4="ع"</formula>
    </cfRule>
  </conditionalFormatting>
  <conditionalFormatting sqref="S7:S56">
    <cfRule type="expression" dxfId="1365" priority="1337">
      <formula>$S$5="س"</formula>
    </cfRule>
    <cfRule type="expression" dxfId="1364" priority="1338">
      <formula>$S$5="ج"</formula>
    </cfRule>
    <cfRule type="expression" dxfId="1363" priority="1339">
      <formula>$S$4="ع"</formula>
    </cfRule>
  </conditionalFormatting>
  <conditionalFormatting sqref="R7:R56">
    <cfRule type="expression" dxfId="1362" priority="1334">
      <formula>$R$5="س"</formula>
    </cfRule>
    <cfRule type="expression" dxfId="1361" priority="1335">
      <formula>$R$5="ج"</formula>
    </cfRule>
    <cfRule type="expression" dxfId="1360" priority="1336">
      <formula>$R$4="ع"</formula>
    </cfRule>
  </conditionalFormatting>
  <conditionalFormatting sqref="Q7:Q56">
    <cfRule type="expression" dxfId="1359" priority="1331">
      <formula>$Q$5="س"</formula>
    </cfRule>
    <cfRule type="expression" dxfId="1358" priority="1332">
      <formula>$Q$5="ج"</formula>
    </cfRule>
    <cfRule type="expression" dxfId="1357" priority="1333">
      <formula>$Q$4="ع"</formula>
    </cfRule>
  </conditionalFormatting>
  <conditionalFormatting sqref="P7:P56">
    <cfRule type="expression" dxfId="1356" priority="1328">
      <formula>$P$5="س"</formula>
    </cfRule>
    <cfRule type="expression" dxfId="1355" priority="1329">
      <formula>$P$5="ج"</formula>
    </cfRule>
    <cfRule type="expression" dxfId="1354" priority="1330">
      <formula>$P$4="ع"</formula>
    </cfRule>
  </conditionalFormatting>
  <conditionalFormatting sqref="O7:O56">
    <cfRule type="expression" dxfId="1353" priority="1325">
      <formula>$O$5="س"</formula>
    </cfRule>
    <cfRule type="expression" dxfId="1352" priority="1326">
      <formula>$O$5="ج"</formula>
    </cfRule>
    <cfRule type="expression" dxfId="1351" priority="1327">
      <formula>$O$4="ع"</formula>
    </cfRule>
  </conditionalFormatting>
  <conditionalFormatting sqref="N7:N56">
    <cfRule type="expression" dxfId="1350" priority="1322">
      <formula>$N$5="س"</formula>
    </cfRule>
    <cfRule type="expression" dxfId="1349" priority="1323">
      <formula>$N$5="ج"</formula>
    </cfRule>
    <cfRule type="expression" dxfId="1348" priority="1324">
      <formula>$N$4="ع"</formula>
    </cfRule>
  </conditionalFormatting>
  <conditionalFormatting sqref="M7:M56">
    <cfRule type="expression" dxfId="1347" priority="1319">
      <formula>$M$5="س"</formula>
    </cfRule>
    <cfRule type="expression" dxfId="1346" priority="1320">
      <formula>$M$5="ج"</formula>
    </cfRule>
    <cfRule type="expression" dxfId="1345" priority="1321">
      <formula>$M$4="ع"</formula>
    </cfRule>
  </conditionalFormatting>
  <conditionalFormatting sqref="L7:L56">
    <cfRule type="expression" dxfId="1344" priority="1316">
      <formula>$L$5="س"</formula>
    </cfRule>
    <cfRule type="expression" dxfId="1343" priority="1317">
      <formula>$L$5="ج"</formula>
    </cfRule>
    <cfRule type="expression" dxfId="1342" priority="1318">
      <formula>$L$4="ع"</formula>
    </cfRule>
  </conditionalFormatting>
  <conditionalFormatting sqref="A7:AS7 I57:I188 G8:I46 C8:C46">
    <cfRule type="expression" dxfId="1341" priority="1315">
      <formula>$AX$7=""</formula>
    </cfRule>
  </conditionalFormatting>
  <conditionalFormatting sqref="C7:AS7 I57:I188 J8:J188 G8:I46 C8:C46">
    <cfRule type="expression" dxfId="1340" priority="1314">
      <formula>$AX$7=""</formula>
    </cfRule>
  </conditionalFormatting>
  <conditionalFormatting sqref="C17:AX17">
    <cfRule type="expression" dxfId="1339" priority="1252">
      <formula>$BB$17="انقطع ( ت )"</formula>
    </cfRule>
    <cfRule type="expression" dxfId="1338" priority="1313">
      <formula>$AX$17=""</formula>
    </cfRule>
  </conditionalFormatting>
  <conditionalFormatting sqref="C18:AX18">
    <cfRule type="expression" dxfId="1337" priority="1251">
      <formula>$BB$18="انقطع ( ت )"</formula>
    </cfRule>
    <cfRule type="expression" dxfId="1336" priority="1262">
      <formula>$BB$18="انقطع ( ت )"</formula>
    </cfRule>
    <cfRule type="expression" dxfId="1335" priority="1312">
      <formula>$AX$18=""</formula>
    </cfRule>
  </conditionalFormatting>
  <conditionalFormatting sqref="A19:AX19">
    <cfRule type="expression" dxfId="1334" priority="1311">
      <formula>$AX$19=""</formula>
    </cfRule>
  </conditionalFormatting>
  <conditionalFormatting sqref="A20:AX20">
    <cfRule type="expression" dxfId="1333" priority="1310">
      <formula>$AX$20=""</formula>
    </cfRule>
  </conditionalFormatting>
  <conditionalFormatting sqref="C21:AX21">
    <cfRule type="expression" dxfId="1332" priority="1309">
      <formula>$AX$21=""</formula>
    </cfRule>
  </conditionalFormatting>
  <conditionalFormatting sqref="C22:AX22">
    <cfRule type="expression" dxfId="1331" priority="1247">
      <formula>$BB$22="انقطع ( ت )"</formula>
    </cfRule>
    <cfRule type="expression" dxfId="1330" priority="1308">
      <formula>$AX$22=""</formula>
    </cfRule>
  </conditionalFormatting>
  <conditionalFormatting sqref="C23:AX23">
    <cfRule type="expression" dxfId="1329" priority="1246">
      <formula>$BB$23="انقطع ( ت )"</formula>
    </cfRule>
    <cfRule type="expression" dxfId="1328" priority="1307">
      <formula>$AX$23=""</formula>
    </cfRule>
  </conditionalFormatting>
  <conditionalFormatting sqref="C24:AX24">
    <cfRule type="expression" dxfId="1327" priority="1245">
      <formula>$BB$24="انقطع ( ت )"</formula>
    </cfRule>
    <cfRule type="expression" dxfId="1326" priority="1306">
      <formula>$AX$24=""</formula>
    </cfRule>
  </conditionalFormatting>
  <conditionalFormatting sqref="A25:AX25">
    <cfRule type="expression" dxfId="1325" priority="1305">
      <formula>$AX$25=""</formula>
    </cfRule>
  </conditionalFormatting>
  <conditionalFormatting sqref="C26:AX26">
    <cfRule type="expression" dxfId="1324" priority="1243">
      <formula>$BB$26="انقطع ( ت )"</formula>
    </cfRule>
    <cfRule type="expression" dxfId="1323" priority="1304">
      <formula>$AX$26=""</formula>
    </cfRule>
  </conditionalFormatting>
  <conditionalFormatting sqref="C27:AX27">
    <cfRule type="expression" dxfId="1322" priority="1242">
      <formula>$BB$27="انقطع ( ت )"</formula>
    </cfRule>
    <cfRule type="expression" dxfId="1321" priority="1303">
      <formula>$AX$27=""</formula>
    </cfRule>
  </conditionalFormatting>
  <conditionalFormatting sqref="A28:AX28">
    <cfRule type="expression" dxfId="1320" priority="1302">
      <formula>$AX$28=""</formula>
    </cfRule>
  </conditionalFormatting>
  <conditionalFormatting sqref="C29:AX29">
    <cfRule type="expression" dxfId="1319" priority="1239">
      <formula>$BB$29="انقطع ( ت )"</formula>
    </cfRule>
    <cfRule type="expression" dxfId="1318" priority="1301">
      <formula>$AX$29=""</formula>
    </cfRule>
  </conditionalFormatting>
  <conditionalFormatting sqref="C30:AX30">
    <cfRule type="expression" dxfId="1317" priority="1300">
      <formula>$AX$30=""</formula>
    </cfRule>
  </conditionalFormatting>
  <conditionalFormatting sqref="A31:AX31">
    <cfRule type="expression" dxfId="1316" priority="1299">
      <formula>$AX$31=""</formula>
    </cfRule>
  </conditionalFormatting>
  <conditionalFormatting sqref="C32:AX32">
    <cfRule type="expression" dxfId="1315" priority="1236">
      <formula>$BB$32="انقطع ( ت )"</formula>
    </cfRule>
    <cfRule type="expression" dxfId="1314" priority="1298">
      <formula>$AX$32=""</formula>
    </cfRule>
  </conditionalFormatting>
  <conditionalFormatting sqref="C33:AX33">
    <cfRule type="expression" dxfId="1313" priority="1235">
      <formula>$BB$33="انقطع ( ت )"</formula>
    </cfRule>
    <cfRule type="expression" dxfId="1312" priority="1297">
      <formula>$AX$33=""</formula>
    </cfRule>
  </conditionalFormatting>
  <conditionalFormatting sqref="C34:AX34">
    <cfRule type="expression" dxfId="1311" priority="1234">
      <formula>$BB$34="انقطع ( ت )"</formula>
    </cfRule>
    <cfRule type="expression" dxfId="1310" priority="1296">
      <formula>$AX$34=""</formula>
    </cfRule>
  </conditionalFormatting>
  <conditionalFormatting sqref="C35:AX35">
    <cfRule type="expression" dxfId="1309" priority="1233">
      <formula>$BB$35="انقطع ( ت )"</formula>
    </cfRule>
    <cfRule type="expression" dxfId="1308" priority="1295">
      <formula>$AX$35=""</formula>
    </cfRule>
  </conditionalFormatting>
  <conditionalFormatting sqref="C36:AX36">
    <cfRule type="expression" dxfId="1307" priority="1294">
      <formula>$AX$36=""</formula>
    </cfRule>
  </conditionalFormatting>
  <conditionalFormatting sqref="C37:AX37">
    <cfRule type="expression" dxfId="1306" priority="1231">
      <formula>$BB$37="انقطع ( ت )"</formula>
    </cfRule>
    <cfRule type="expression" dxfId="1305" priority="1293">
      <formula>$AX$37=""</formula>
    </cfRule>
  </conditionalFormatting>
  <conditionalFormatting sqref="C38:AX38">
    <cfRule type="expression" dxfId="1304" priority="1230">
      <formula>$BB$38="انقطع ( ت )"</formula>
    </cfRule>
    <cfRule type="expression" dxfId="1303" priority="1292">
      <formula>$AX$38=""</formula>
    </cfRule>
  </conditionalFormatting>
  <conditionalFormatting sqref="C39:AX39">
    <cfRule type="expression" dxfId="1302" priority="1229">
      <formula>$BB$39="انقطع ( ت )"</formula>
    </cfRule>
    <cfRule type="expression" dxfId="1301" priority="1291">
      <formula>$AX$39=""</formula>
    </cfRule>
  </conditionalFormatting>
  <conditionalFormatting sqref="C40:AX40">
    <cfRule type="expression" dxfId="1300" priority="1228">
      <formula>$BB$40="انقطع ( ت )"</formula>
    </cfRule>
    <cfRule type="expression" dxfId="1299" priority="1290">
      <formula>$AX$40=""</formula>
    </cfRule>
  </conditionalFormatting>
  <conditionalFormatting sqref="C41:AX41">
    <cfRule type="expression" dxfId="1298" priority="1227">
      <formula>$BB$41="انقطع ( ت )"</formula>
    </cfRule>
    <cfRule type="expression" dxfId="1297" priority="1289">
      <formula>$AX$41=""</formula>
    </cfRule>
  </conditionalFormatting>
  <conditionalFormatting sqref="C42:AX42">
    <cfRule type="expression" dxfId="1296" priority="1226">
      <formula>$BB$42="انقطع ( ت )"</formula>
    </cfRule>
    <cfRule type="expression" dxfId="1295" priority="1288">
      <formula>$AX$42=""</formula>
    </cfRule>
  </conditionalFormatting>
  <conditionalFormatting sqref="A43:AX43">
    <cfRule type="expression" dxfId="1294" priority="1287">
      <formula>$AX$43=""</formula>
    </cfRule>
  </conditionalFormatting>
  <conditionalFormatting sqref="C44:AX44">
    <cfRule type="expression" dxfId="1293" priority="1286">
      <formula>$AX$44=""</formula>
    </cfRule>
  </conditionalFormatting>
  <conditionalFormatting sqref="C45:AX45">
    <cfRule type="expression" dxfId="1292" priority="1223">
      <formula>$BB$45="انقطع ( ت )"</formula>
    </cfRule>
    <cfRule type="expression" dxfId="1291" priority="1285">
      <formula>$AX$45=""</formula>
    </cfRule>
  </conditionalFormatting>
  <conditionalFormatting sqref="J46:AX56 C46:I46">
    <cfRule type="expression" dxfId="1290" priority="1222">
      <formula>$BB$46="انقطع ( ت )"</formula>
    </cfRule>
    <cfRule type="expression" dxfId="1289" priority="1284">
      <formula>$AX$46=""</formula>
    </cfRule>
  </conditionalFormatting>
  <conditionalFormatting sqref="C7:AX7 I57:I188 G8:I46 C8:C46">
    <cfRule type="expression" dxfId="1288" priority="1273">
      <formula>$BB$7="انقطع ( ت )"</formula>
    </cfRule>
    <cfRule type="expression" dxfId="1287" priority="1283">
      <formula>$AX$7=""</formula>
    </cfRule>
  </conditionalFormatting>
  <conditionalFormatting sqref="C8:AX8 J9:J188">
    <cfRule type="expression" dxfId="1286" priority="1272">
      <formula>$BB$8="انقطع ( ت )"</formula>
    </cfRule>
    <cfRule type="expression" dxfId="1285" priority="1282">
      <formula>$AX$8=""</formula>
    </cfRule>
  </conditionalFormatting>
  <conditionalFormatting sqref="C9:AX9">
    <cfRule type="expression" dxfId="1284" priority="1271">
      <formula>$BB$9="انقطع ( ت )"</formula>
    </cfRule>
    <cfRule type="expression" dxfId="1283" priority="1281">
      <formula>$AX$9=""</formula>
    </cfRule>
  </conditionalFormatting>
  <conditionalFormatting sqref="C10:AX10">
    <cfRule type="expression" dxfId="1282" priority="1280">
      <formula>$AX$10=""</formula>
    </cfRule>
  </conditionalFormatting>
  <conditionalFormatting sqref="C11:AX11">
    <cfRule type="expression" dxfId="1281" priority="1269">
      <formula>$BB$11="انقطع ( ت )"</formula>
    </cfRule>
    <cfRule type="expression" dxfId="1280" priority="1279">
      <formula>$AX$11=""</formula>
    </cfRule>
  </conditionalFormatting>
  <conditionalFormatting sqref="A12:AX12">
    <cfRule type="expression" dxfId="1279" priority="1278">
      <formula>$AX$12=""</formula>
    </cfRule>
  </conditionalFormatting>
  <conditionalFormatting sqref="C13:AX13">
    <cfRule type="expression" dxfId="1278" priority="1267">
      <formula>$BB$13="انقطع ( ت )"</formula>
    </cfRule>
    <cfRule type="expression" dxfId="1277" priority="1277">
      <formula>$AX$13=""</formula>
    </cfRule>
  </conditionalFormatting>
  <conditionalFormatting sqref="C14:AX14">
    <cfRule type="expression" dxfId="1276" priority="1276">
      <formula>$AX$14=""</formula>
    </cfRule>
  </conditionalFormatting>
  <conditionalFormatting sqref="C15:AX15">
    <cfRule type="expression" dxfId="1275" priority="1275">
      <formula>$AX$15=""</formula>
    </cfRule>
  </conditionalFormatting>
  <conditionalFormatting sqref="A16:AX16">
    <cfRule type="expression" dxfId="1274" priority="1274">
      <formula>$AX$16=""</formula>
    </cfRule>
  </conditionalFormatting>
  <conditionalFormatting sqref="A10:AX10">
    <cfRule type="expression" dxfId="1273" priority="1270">
      <formula>$BB$10="انقطع ( ت )"</formula>
    </cfRule>
  </conditionalFormatting>
  <conditionalFormatting sqref="C12:AX12">
    <cfRule type="expression" dxfId="1272" priority="1268">
      <formula>$BB$12="انقطع ( ت )"</formula>
    </cfRule>
  </conditionalFormatting>
  <conditionalFormatting sqref="A14:BA14">
    <cfRule type="expression" dxfId="1271" priority="1266">
      <formula>$BB$14="انقطع ( ت )"</formula>
    </cfRule>
  </conditionalFormatting>
  <conditionalFormatting sqref="C15:BA15">
    <cfRule type="expression" dxfId="1270" priority="1265">
      <formula>$BB$15="انقطع ( ت )"</formula>
    </cfRule>
  </conditionalFormatting>
  <conditionalFormatting sqref="C16:BA16">
    <cfRule type="expression" dxfId="1269" priority="1264">
      <formula>$BB$16="انقطع ( ت )"</formula>
    </cfRule>
  </conditionalFormatting>
  <conditionalFormatting sqref="C17:BA17 BC17:BC188">
    <cfRule type="expression" dxfId="1268" priority="1263">
      <formula>$BB$17="انقطع ( ت )"</formula>
    </cfRule>
  </conditionalFormatting>
  <conditionalFormatting sqref="C19:AX19">
    <cfRule type="expression" dxfId="1267" priority="1250">
      <formula>$BB$19="انقطع ( ت )"</formula>
    </cfRule>
    <cfRule type="expression" dxfId="1266" priority="1261">
      <formula>$BB$19="انقطع ( ت )"</formula>
    </cfRule>
  </conditionalFormatting>
  <conditionalFormatting sqref="BC7">
    <cfRule type="expression" dxfId="1265" priority="1260">
      <formula>$AX$7=""</formula>
    </cfRule>
  </conditionalFormatting>
  <conditionalFormatting sqref="BC17:BC188">
    <cfRule type="expression" dxfId="1264" priority="1259">
      <formula>$AX$17=""</formula>
    </cfRule>
  </conditionalFormatting>
  <conditionalFormatting sqref="BC18">
    <cfRule type="expression" dxfId="1263" priority="1258">
      <formula>$AX$18=""</formula>
    </cfRule>
  </conditionalFormatting>
  <conditionalFormatting sqref="BC19">
    <cfRule type="expression" dxfId="1262" priority="1257">
      <formula>$AX$19=""</formula>
    </cfRule>
  </conditionalFormatting>
  <conditionalFormatting sqref="BC20">
    <cfRule type="expression" dxfId="1261" priority="1256">
      <formula>$AX$20=""</formula>
    </cfRule>
  </conditionalFormatting>
  <conditionalFormatting sqref="BC21">
    <cfRule type="expression" dxfId="1260" priority="1255">
      <formula>$AX$21=""</formula>
    </cfRule>
  </conditionalFormatting>
  <conditionalFormatting sqref="BC22">
    <cfRule type="expression" dxfId="1259" priority="1254">
      <formula>$BC$22=""</formula>
    </cfRule>
  </conditionalFormatting>
  <conditionalFormatting sqref="BC23">
    <cfRule type="expression" dxfId="1258" priority="1253">
      <formula>$AX$23=""</formula>
    </cfRule>
  </conditionalFormatting>
  <conditionalFormatting sqref="C20:AX20">
    <cfRule type="expression" dxfId="1257" priority="1249">
      <formula>$BB$20="انقطع ( ت )"</formula>
    </cfRule>
  </conditionalFormatting>
  <conditionalFormatting sqref="A21:AX21">
    <cfRule type="expression" dxfId="1256" priority="1248">
      <formula>$BB$21="انقطع ( ت )"</formula>
    </cfRule>
  </conditionalFormatting>
  <conditionalFormatting sqref="C25:AX25">
    <cfRule type="expression" dxfId="1255" priority="1244">
      <formula>$BB$25="انقطع ( ت )"</formula>
    </cfRule>
  </conditionalFormatting>
  <conditionalFormatting sqref="C28:AX28">
    <cfRule type="expression" dxfId="1254" priority="1240">
      <formula>$BB$28="انقطع ( ت )"</formula>
    </cfRule>
    <cfRule type="expression" dxfId="1253" priority="1241">
      <formula>$BB$28="انقطع ( ت )"</formula>
    </cfRule>
  </conditionalFormatting>
  <conditionalFormatting sqref="A30:AX30">
    <cfRule type="expression" dxfId="1252" priority="1238">
      <formula>$BB$30="انقطع ( ت )"</formula>
    </cfRule>
  </conditionalFormatting>
  <conditionalFormatting sqref="C31:AX31">
    <cfRule type="expression" dxfId="1251" priority="1237">
      <formula>$BB$31="انقطع ( ت )"</formula>
    </cfRule>
  </conditionalFormatting>
  <conditionalFormatting sqref="A36:AX36">
    <cfRule type="expression" dxfId="1250" priority="1232">
      <formula>$BB$36="انقطع ( ت )"</formula>
    </cfRule>
  </conditionalFormatting>
  <conditionalFormatting sqref="C43:AX43">
    <cfRule type="expression" dxfId="1249" priority="1225">
      <formula>$BB$43="انقطع ( ت )"</formula>
    </cfRule>
  </conditionalFormatting>
  <conditionalFormatting sqref="A44:AX44">
    <cfRule type="expression" dxfId="1248" priority="1224">
      <formula>$BB$44="انقطع ( ت )"</formula>
    </cfRule>
  </conditionalFormatting>
  <conditionalFormatting sqref="C7:AX7 G8:G46">
    <cfRule type="expression" dxfId="1247" priority="1221">
      <formula>$BC$7="انقطع ( ت )"</formula>
    </cfRule>
  </conditionalFormatting>
  <conditionalFormatting sqref="BC47:BC56">
    <cfRule type="expression" dxfId="1246" priority="1220">
      <formula>$BB$17="انقطع ( ت )"</formula>
    </cfRule>
  </conditionalFormatting>
  <conditionalFormatting sqref="BC47:BC56">
    <cfRule type="expression" dxfId="1245" priority="1219">
      <formula>$AX$17=""</formula>
    </cfRule>
  </conditionalFormatting>
  <conditionalFormatting sqref="AP47:AP56">
    <cfRule type="expression" dxfId="1244" priority="1216">
      <formula>$AP$5="ج"</formula>
    </cfRule>
    <cfRule type="expression" dxfId="1243" priority="1217">
      <formula>$AP$5="س"</formula>
    </cfRule>
    <cfRule type="expression" dxfId="1242" priority="1218">
      <formula>$AP$4="ع"</formula>
    </cfRule>
  </conditionalFormatting>
  <conditionalFormatting sqref="AO47:AO56">
    <cfRule type="expression" dxfId="1241" priority="1213">
      <formula>$AO$5="ج"</formula>
    </cfRule>
    <cfRule type="expression" dxfId="1240" priority="1214">
      <formula>$AO$5="س"</formula>
    </cfRule>
    <cfRule type="expression" dxfId="1239" priority="1215">
      <formula>$AO$4="ع"</formula>
    </cfRule>
  </conditionalFormatting>
  <conditionalFormatting sqref="AN47:AN56">
    <cfRule type="expression" dxfId="1238" priority="1210">
      <formula>$AN$5="ج"</formula>
    </cfRule>
    <cfRule type="expression" dxfId="1237" priority="1211">
      <formula>$AN$5="س"</formula>
    </cfRule>
    <cfRule type="expression" dxfId="1236" priority="1212">
      <formula>$AN$4="ع"</formula>
    </cfRule>
  </conditionalFormatting>
  <conditionalFormatting sqref="AM47:AM56">
    <cfRule type="expression" dxfId="1235" priority="1207">
      <formula>$AM$5="ج"</formula>
    </cfRule>
    <cfRule type="expression" dxfId="1234" priority="1208">
      <formula>$AM$5="س"</formula>
    </cfRule>
    <cfRule type="expression" dxfId="1233" priority="1209">
      <formula>$AM$4="ع"</formula>
    </cfRule>
  </conditionalFormatting>
  <conditionalFormatting sqref="AL47:AL56">
    <cfRule type="expression" dxfId="1232" priority="1204">
      <formula>$AL$5="ج"</formula>
    </cfRule>
    <cfRule type="expression" dxfId="1231" priority="1205">
      <formula>$AL$5="س"</formula>
    </cfRule>
    <cfRule type="expression" dxfId="1230" priority="1206">
      <formula>$AL$4="ع"</formula>
    </cfRule>
  </conditionalFormatting>
  <conditionalFormatting sqref="AK47:AK56">
    <cfRule type="expression" dxfId="1229" priority="1201">
      <formula>$AK$5="ع"</formula>
    </cfRule>
    <cfRule type="expression" dxfId="1228" priority="1202">
      <formula>$AK$5="س"</formula>
    </cfRule>
    <cfRule type="expression" dxfId="1227" priority="1203">
      <formula>$AK$4="ع"</formula>
    </cfRule>
  </conditionalFormatting>
  <conditionalFormatting sqref="AJ47:AJ56">
    <cfRule type="expression" dxfId="1226" priority="1198">
      <formula>$AJ$5="ج"</formula>
    </cfRule>
    <cfRule type="expression" dxfId="1225" priority="1199">
      <formula>$AJ$5="س"</formula>
    </cfRule>
    <cfRule type="expression" dxfId="1224" priority="1200">
      <formula>$AJ$4="ع"</formula>
    </cfRule>
  </conditionalFormatting>
  <conditionalFormatting sqref="AI47:AI56">
    <cfRule type="expression" dxfId="1223" priority="1195">
      <formula>$AI$5="ج"</formula>
    </cfRule>
    <cfRule type="expression" dxfId="1222" priority="1196">
      <formula>$AI$5="س"</formula>
    </cfRule>
    <cfRule type="expression" dxfId="1221" priority="1197">
      <formula>$AI$4="ع"</formula>
    </cfRule>
  </conditionalFormatting>
  <conditionalFormatting sqref="AH47:AH56">
    <cfRule type="expression" dxfId="1220" priority="1192">
      <formula>$AH$5="ج"</formula>
    </cfRule>
    <cfRule type="expression" dxfId="1219" priority="1193">
      <formula>$AH$5="س"</formula>
    </cfRule>
    <cfRule type="expression" dxfId="1218" priority="1194">
      <formula>$AH$4="ع"</formula>
    </cfRule>
  </conditionalFormatting>
  <conditionalFormatting sqref="AG47:AG56">
    <cfRule type="expression" dxfId="1217" priority="1189">
      <formula>$AG$5="ج"</formula>
    </cfRule>
    <cfRule type="expression" dxfId="1216" priority="1190">
      <formula>$AG$5="س"</formula>
    </cfRule>
    <cfRule type="expression" dxfId="1215" priority="1191">
      <formula>$AG$4="ع"</formula>
    </cfRule>
  </conditionalFormatting>
  <conditionalFormatting sqref="AF47:AF56">
    <cfRule type="expression" dxfId="1214" priority="1186">
      <formula>$AF$5="ج"</formula>
    </cfRule>
    <cfRule type="expression" dxfId="1213" priority="1187">
      <formula>$AF$5="س"</formula>
    </cfRule>
    <cfRule type="expression" dxfId="1212" priority="1188">
      <formula>$AF$4="ع"</formula>
    </cfRule>
  </conditionalFormatting>
  <conditionalFormatting sqref="AE47:AE56">
    <cfRule type="expression" dxfId="1211" priority="1183">
      <formula>$AE$5="ج"</formula>
    </cfRule>
    <cfRule type="expression" dxfId="1210" priority="1184">
      <formula>$AE$5="س"</formula>
    </cfRule>
    <cfRule type="expression" dxfId="1209" priority="1185">
      <formula>$AE$4="ع"</formula>
    </cfRule>
  </conditionalFormatting>
  <conditionalFormatting sqref="AD47:AD56">
    <cfRule type="expression" dxfId="1208" priority="1180">
      <formula>$AD$5="ج"</formula>
    </cfRule>
    <cfRule type="expression" dxfId="1207" priority="1181">
      <formula>$AD$5="س"</formula>
    </cfRule>
    <cfRule type="expression" dxfId="1206" priority="1182">
      <formula>$AD$4="ع"</formula>
    </cfRule>
  </conditionalFormatting>
  <conditionalFormatting sqref="AC47:AC56">
    <cfRule type="expression" dxfId="1205" priority="1177">
      <formula>$AC$5="ج"</formula>
    </cfRule>
    <cfRule type="expression" dxfId="1204" priority="1178">
      <formula>$AC$5="س"</formula>
    </cfRule>
    <cfRule type="expression" dxfId="1203" priority="1179">
      <formula>$AC$4="ع"</formula>
    </cfRule>
  </conditionalFormatting>
  <conditionalFormatting sqref="AB47:AB56">
    <cfRule type="expression" dxfId="1202" priority="1174">
      <formula>$AB$5="ج"</formula>
    </cfRule>
    <cfRule type="expression" dxfId="1201" priority="1175">
      <formula>$AB$5="س"</formula>
    </cfRule>
    <cfRule type="expression" dxfId="1200" priority="1176">
      <formula>$AB$4="ع"</formula>
    </cfRule>
  </conditionalFormatting>
  <conditionalFormatting sqref="AA47:AA56">
    <cfRule type="expression" dxfId="1199" priority="1171">
      <formula>$AA$5="ج"</formula>
    </cfRule>
    <cfRule type="expression" dxfId="1198" priority="1172">
      <formula>$AA$5="س"</formula>
    </cfRule>
    <cfRule type="expression" dxfId="1197" priority="1173">
      <formula>$AA$4="ع"</formula>
    </cfRule>
  </conditionalFormatting>
  <conditionalFormatting sqref="Z47:Z56">
    <cfRule type="expression" dxfId="1196" priority="1168">
      <formula>$Z$5="ج"</formula>
    </cfRule>
    <cfRule type="expression" dxfId="1195" priority="1169">
      <formula>$Z$5="س"</formula>
    </cfRule>
    <cfRule type="expression" dxfId="1194" priority="1170">
      <formula>$Z$4="ع"</formula>
    </cfRule>
  </conditionalFormatting>
  <conditionalFormatting sqref="Y47:Y56">
    <cfRule type="expression" dxfId="1193" priority="1165">
      <formula>$Y$5="ج"</formula>
    </cfRule>
    <cfRule type="expression" dxfId="1192" priority="1166">
      <formula>$Y$5="س"</formula>
    </cfRule>
    <cfRule type="expression" dxfId="1191" priority="1167">
      <formula>$Y$4="ع"</formula>
    </cfRule>
  </conditionalFormatting>
  <conditionalFormatting sqref="X47:X56">
    <cfRule type="expression" dxfId="1190" priority="1162">
      <formula>$X$5="ج"</formula>
    </cfRule>
    <cfRule type="expression" dxfId="1189" priority="1163">
      <formula>$X$5="س"</formula>
    </cfRule>
    <cfRule type="expression" dxfId="1188" priority="1164">
      <formula>$X$4="ع"</formula>
    </cfRule>
  </conditionalFormatting>
  <conditionalFormatting sqref="W47:W56">
    <cfRule type="expression" dxfId="1187" priority="1159">
      <formula>$W$5="ج"</formula>
    </cfRule>
    <cfRule type="expression" dxfId="1186" priority="1160">
      <formula>$W$5="س"</formula>
    </cfRule>
    <cfRule type="expression" dxfId="1185" priority="1161">
      <formula>$W$4="ع"</formula>
    </cfRule>
  </conditionalFormatting>
  <conditionalFormatting sqref="V47:V56">
    <cfRule type="expression" dxfId="1184" priority="1156">
      <formula>$V$5="ج"</formula>
    </cfRule>
    <cfRule type="expression" dxfId="1183" priority="1157">
      <formula>$V$5="س"</formula>
    </cfRule>
    <cfRule type="expression" dxfId="1182" priority="1158">
      <formula>$V$4="ع"</formula>
    </cfRule>
  </conditionalFormatting>
  <conditionalFormatting sqref="U47:U56">
    <cfRule type="expression" dxfId="1181" priority="1153">
      <formula>$U$5="ج"</formula>
    </cfRule>
    <cfRule type="expression" dxfId="1180" priority="1154">
      <formula>$U$5="س"</formula>
    </cfRule>
    <cfRule type="expression" dxfId="1179" priority="1155">
      <formula>$U$5="ع"</formula>
    </cfRule>
  </conditionalFormatting>
  <conditionalFormatting sqref="T47:T56">
    <cfRule type="expression" dxfId="1178" priority="1150">
      <formula>$T$5="ج"</formula>
    </cfRule>
    <cfRule type="expression" dxfId="1177" priority="1151">
      <formula>$T$5="س"</formula>
    </cfRule>
    <cfRule type="expression" dxfId="1176" priority="1152">
      <formula>$T$4="ع"</formula>
    </cfRule>
  </conditionalFormatting>
  <conditionalFormatting sqref="S47:S56">
    <cfRule type="expression" dxfId="1175" priority="1146">
      <formula>$S$5="ج"</formula>
    </cfRule>
    <cfRule type="expression" dxfId="1174" priority="1147">
      <formula>$S$5="س"</formula>
    </cfRule>
    <cfRule type="expression" dxfId="1173" priority="1148">
      <formula>$S$5="ع"</formula>
    </cfRule>
    <cfRule type="expression" dxfId="1172" priority="1149">
      <formula>$S$4="ع"</formula>
    </cfRule>
  </conditionalFormatting>
  <conditionalFormatting sqref="R47:R56">
    <cfRule type="expression" dxfId="1171" priority="1143">
      <formula>$R$5="ج"</formula>
    </cfRule>
    <cfRule type="expression" dxfId="1170" priority="1144">
      <formula>$R$5="س"</formula>
    </cfRule>
    <cfRule type="expression" dxfId="1169" priority="1145">
      <formula>$R$4="ع"</formula>
    </cfRule>
  </conditionalFormatting>
  <conditionalFormatting sqref="Q47:Q56">
    <cfRule type="expression" dxfId="1168" priority="1140">
      <formula>$Q$5="ج"</formula>
    </cfRule>
    <cfRule type="expression" dxfId="1167" priority="1141">
      <formula>$Q$5="س"</formula>
    </cfRule>
    <cfRule type="expression" dxfId="1166" priority="1142">
      <formula>$Q$4="ع"</formula>
    </cfRule>
  </conditionalFormatting>
  <conditionalFormatting sqref="P47:P56">
    <cfRule type="expression" dxfId="1165" priority="1137">
      <formula>$P$5="ج"</formula>
    </cfRule>
    <cfRule type="expression" dxfId="1164" priority="1138">
      <formula>$P$5="س"</formula>
    </cfRule>
    <cfRule type="expression" dxfId="1163" priority="1139">
      <formula>$P$4="ع"</formula>
    </cfRule>
  </conditionalFormatting>
  <conditionalFormatting sqref="O47:O56">
    <cfRule type="expression" dxfId="1162" priority="1134">
      <formula>$O$5="ج"</formula>
    </cfRule>
    <cfRule type="expression" dxfId="1161" priority="1135">
      <formula>$O$5="س"</formula>
    </cfRule>
    <cfRule type="expression" dxfId="1160" priority="1136">
      <formula>$O$4="ع"</formula>
    </cfRule>
  </conditionalFormatting>
  <conditionalFormatting sqref="N47:N56">
    <cfRule type="expression" dxfId="1159" priority="1131">
      <formula>$N$5="ج"</formula>
    </cfRule>
    <cfRule type="expression" dxfId="1158" priority="1132">
      <formula>$N$5="س"</formula>
    </cfRule>
    <cfRule type="expression" dxfId="1157" priority="1133">
      <formula>$N$4="ع"</formula>
    </cfRule>
  </conditionalFormatting>
  <conditionalFormatting sqref="M47:M56">
    <cfRule type="expression" dxfId="1156" priority="1128">
      <formula>$M$5="ج"</formula>
    </cfRule>
    <cfRule type="expression" dxfId="1155" priority="1129">
      <formula>$M$5="س"</formula>
    </cfRule>
    <cfRule type="expression" dxfId="1154" priority="1130">
      <formula>$M$4="ع"</formula>
    </cfRule>
  </conditionalFormatting>
  <conditionalFormatting sqref="L47:L56">
    <cfRule type="expression" dxfId="1153" priority="1125">
      <formula>$L$5="ج"</formula>
    </cfRule>
    <cfRule type="expression" dxfId="1152" priority="1126">
      <formula>$L$5="س"</formula>
    </cfRule>
    <cfRule type="expression" dxfId="1151" priority="1127">
      <formula>$L$4="ع"</formula>
    </cfRule>
  </conditionalFormatting>
  <conditionalFormatting sqref="U47:U56">
    <cfRule type="expression" dxfId="1150" priority="1124">
      <formula>$U$4="ع"</formula>
    </cfRule>
  </conditionalFormatting>
  <conditionalFormatting sqref="AK47:AK56">
    <cfRule type="expression" dxfId="1149" priority="1123">
      <formula>$AK$5="ج"</formula>
    </cfRule>
  </conditionalFormatting>
  <conditionalFormatting sqref="J47:AX47">
    <cfRule type="expression" dxfId="1148" priority="1121">
      <formula>$AX$47=""</formula>
    </cfRule>
    <cfRule type="expression" dxfId="1147" priority="1122">
      <formula>$BC$47="انقطع ( ت )"</formula>
    </cfRule>
  </conditionalFormatting>
  <conditionalFormatting sqref="BA48:BC48 J48:AY48">
    <cfRule type="expression" dxfId="1146" priority="1120">
      <formula>$BC$48="انقطع ( ت )"</formula>
    </cfRule>
  </conditionalFormatting>
  <conditionalFormatting sqref="BA49:BC49 J49:AY49">
    <cfRule type="expression" dxfId="1145" priority="1119">
      <formula>$BC$49="انقطع ( ت )"</formula>
    </cfRule>
  </conditionalFormatting>
  <conditionalFormatting sqref="BA50:BC50 J50:AY50">
    <cfRule type="expression" dxfId="1144" priority="1118">
      <formula>$BC$50="انقطع ( ت )"</formula>
    </cfRule>
  </conditionalFormatting>
  <conditionalFormatting sqref="BA51:BC51 A51:B51 J51:AY51">
    <cfRule type="expression" dxfId="1143" priority="1117">
      <formula>$BC$51="انقطع ( ت )"</formula>
    </cfRule>
  </conditionalFormatting>
  <conditionalFormatting sqref="BA52:BC52 J52:AY52">
    <cfRule type="expression" dxfId="1142" priority="1116">
      <formula>$BC$52="انقطع ( ت )"</formula>
    </cfRule>
  </conditionalFormatting>
  <conditionalFormatting sqref="BA53:BC53 A53:B53 J53:AY53">
    <cfRule type="expression" dxfId="1141" priority="1115">
      <formula>$BC$53="انقطع ( ت )"</formula>
    </cfRule>
  </conditionalFormatting>
  <conditionalFormatting sqref="BA54:BC54 J54:AY54">
    <cfRule type="expression" dxfId="1140" priority="1114">
      <formula>$BC$54="انقطع ( ت )"</formula>
    </cfRule>
  </conditionalFormatting>
  <conditionalFormatting sqref="BA55:BC55 J55:AY55">
    <cfRule type="expression" dxfId="1139" priority="1113">
      <formula>$BC$55="انقطع ( ت )"</formula>
    </cfRule>
  </conditionalFormatting>
  <conditionalFormatting sqref="BA56:BC56 J56:AY56">
    <cfRule type="expression" dxfId="1138" priority="1112">
      <formula>$BC$56="انقطع ( ت )"</formula>
    </cfRule>
  </conditionalFormatting>
  <conditionalFormatting sqref="J48:AX48">
    <cfRule type="expression" dxfId="1137" priority="1111">
      <formula>$AX$48=""</formula>
    </cfRule>
  </conditionalFormatting>
  <conditionalFormatting sqref="J49:AX49">
    <cfRule type="expression" dxfId="1136" priority="1110">
      <formula>$AX$49=""</formula>
    </cfRule>
  </conditionalFormatting>
  <conditionalFormatting sqref="J50:AX50">
    <cfRule type="expression" dxfId="1135" priority="1109">
      <formula>$AX$50=""</formula>
    </cfRule>
  </conditionalFormatting>
  <conditionalFormatting sqref="J51:AX51">
    <cfRule type="expression" dxfId="1134" priority="1108">
      <formula>$AX$51=""</formula>
    </cfRule>
  </conditionalFormatting>
  <conditionalFormatting sqref="J52:AX52">
    <cfRule type="expression" dxfId="1133" priority="1107">
      <formula>$AX$52=""</formula>
    </cfRule>
  </conditionalFormatting>
  <conditionalFormatting sqref="J53:AX53">
    <cfRule type="expression" dxfId="1132" priority="1106">
      <formula>$AX$53=""</formula>
    </cfRule>
  </conditionalFormatting>
  <conditionalFormatting sqref="J54:AX54">
    <cfRule type="expression" dxfId="1131" priority="1105">
      <formula>$AX$54=""</formula>
    </cfRule>
  </conditionalFormatting>
  <conditionalFormatting sqref="J55:AX55">
    <cfRule type="expression" dxfId="1130" priority="1104">
      <formula>$AX$55=""</formula>
    </cfRule>
  </conditionalFormatting>
  <conditionalFormatting sqref="J56:AX56">
    <cfRule type="expression" dxfId="1129" priority="1103">
      <formula>$AX$56=""</formula>
    </cfRule>
  </conditionalFormatting>
  <conditionalFormatting sqref="J55">
    <cfRule type="expression" dxfId="1128" priority="1101">
      <formula>$AX$7=""</formula>
    </cfRule>
  </conditionalFormatting>
  <conditionalFormatting sqref="J55">
    <cfRule type="expression" dxfId="1127" priority="1097">
      <formula>$BB$8="انقطع ( ت )"</formula>
    </cfRule>
    <cfRule type="expression" dxfId="1126" priority="1098">
      <formula>$AX$8=""</formula>
    </cfRule>
  </conditionalFormatting>
  <conditionalFormatting sqref="BC55">
    <cfRule type="expression" dxfId="1125" priority="1096">
      <formula>$BB$17="انقطع ( ت )"</formula>
    </cfRule>
  </conditionalFormatting>
  <conditionalFormatting sqref="BC55">
    <cfRule type="expression" dxfId="1124" priority="1095">
      <formula>$AX$17=""</formula>
    </cfRule>
  </conditionalFormatting>
  <conditionalFormatting sqref="J55">
    <cfRule type="expression" dxfId="1123" priority="1093">
      <formula>$AX$7=""</formula>
    </cfRule>
  </conditionalFormatting>
  <conditionalFormatting sqref="J55">
    <cfRule type="expression" dxfId="1122" priority="1089">
      <formula>$BB$8="انقطع ( ت )"</formula>
    </cfRule>
    <cfRule type="expression" dxfId="1121" priority="1090">
      <formula>$AX$8=""</formula>
    </cfRule>
  </conditionalFormatting>
  <conditionalFormatting sqref="BC55">
    <cfRule type="expression" dxfId="1120" priority="1088">
      <formula>$BB$17="انقطع ( ت )"</formula>
    </cfRule>
  </conditionalFormatting>
  <conditionalFormatting sqref="BC55">
    <cfRule type="expression" dxfId="1119" priority="1087">
      <formula>$AX$17=""</formula>
    </cfRule>
  </conditionalFormatting>
  <conditionalFormatting sqref="AP55">
    <cfRule type="expression" dxfId="1118" priority="1081">
      <formula>$AP$5="س"</formula>
    </cfRule>
    <cfRule type="expression" dxfId="1117" priority="1082">
      <formula>$AP$5="ج"</formula>
    </cfRule>
    <cfRule type="expression" dxfId="1116" priority="1083">
      <formula>$AP$4="س"</formula>
    </cfRule>
    <cfRule type="expression" dxfId="1115" priority="1084">
      <formula>$AP$5="ج"</formula>
    </cfRule>
    <cfRule type="expression" dxfId="1114" priority="1085">
      <formula>$AP$4="ع"</formula>
    </cfRule>
    <cfRule type="expression" dxfId="1113" priority="1086">
      <formula>$AP$4="ع"</formula>
    </cfRule>
  </conditionalFormatting>
  <conditionalFormatting sqref="AL55">
    <cfRule type="expression" dxfId="1112" priority="1078">
      <formula>$AL$5="س"</formula>
    </cfRule>
    <cfRule type="expression" dxfId="1111" priority="1079">
      <formula>$AL$5="ج"</formula>
    </cfRule>
    <cfRule type="expression" dxfId="1110" priority="1080">
      <formula>$AL$4="ع"</formula>
    </cfRule>
  </conditionalFormatting>
  <conditionalFormatting sqref="AK55">
    <cfRule type="expression" dxfId="1109" priority="1075">
      <formula>$AK$5="س"</formula>
    </cfRule>
    <cfRule type="expression" dxfId="1108" priority="1076">
      <formula>$AK$5="ج"</formula>
    </cfRule>
    <cfRule type="expression" dxfId="1107" priority="1077">
      <formula>$AK$4="ع"</formula>
    </cfRule>
  </conditionalFormatting>
  <conditionalFormatting sqref="AJ55">
    <cfRule type="expression" dxfId="1106" priority="1072">
      <formula>$AJ$5="س"</formula>
    </cfRule>
    <cfRule type="expression" dxfId="1105" priority="1073">
      <formula>$AJ$5="ج"</formula>
    </cfRule>
    <cfRule type="expression" dxfId="1104" priority="1074">
      <formula>$AJ$4="ع"</formula>
    </cfRule>
  </conditionalFormatting>
  <conditionalFormatting sqref="AI55">
    <cfRule type="expression" dxfId="1103" priority="1068">
      <formula>$AI$5="ج"</formula>
    </cfRule>
    <cfRule type="expression" dxfId="1102" priority="1069">
      <formula>$AI$5="س"</formula>
    </cfRule>
    <cfRule type="expression" dxfId="1101" priority="1070">
      <formula>$AI$5="ع"</formula>
    </cfRule>
    <cfRule type="expression" dxfId="1100" priority="1071">
      <formula>$AI$4="ع"</formula>
    </cfRule>
  </conditionalFormatting>
  <conditionalFormatting sqref="AH55">
    <cfRule type="expression" dxfId="1099" priority="1065">
      <formula>$AH$5="س"</formula>
    </cfRule>
    <cfRule type="expression" dxfId="1098" priority="1066">
      <formula>$AH$5="ج"</formula>
    </cfRule>
    <cfRule type="expression" dxfId="1097" priority="1067">
      <formula>$AH$4="ع"</formula>
    </cfRule>
  </conditionalFormatting>
  <conditionalFormatting sqref="AG55">
    <cfRule type="expression" dxfId="1096" priority="1062">
      <formula>$AG$5="س"</formula>
    </cfRule>
    <cfRule type="expression" dxfId="1095" priority="1063">
      <formula>$AG$5="ج"</formula>
    </cfRule>
    <cfRule type="expression" dxfId="1094" priority="1064">
      <formula>$AG$4="ع"</formula>
    </cfRule>
  </conditionalFormatting>
  <conditionalFormatting sqref="AF55">
    <cfRule type="expression" dxfId="1093" priority="1059">
      <formula>$AF$5="س"</formula>
    </cfRule>
    <cfRule type="expression" dxfId="1092" priority="1060">
      <formula>$AF$5="ج"</formula>
    </cfRule>
    <cfRule type="expression" dxfId="1091" priority="1061">
      <formula>$AF$4="ع"</formula>
    </cfRule>
  </conditionalFormatting>
  <conditionalFormatting sqref="AE55">
    <cfRule type="expression" dxfId="1090" priority="1056">
      <formula>$AE$5="س"</formula>
    </cfRule>
    <cfRule type="expression" dxfId="1089" priority="1057">
      <formula>$AE$5="ج"</formula>
    </cfRule>
    <cfRule type="expression" dxfId="1088" priority="1058">
      <formula>$AE$4="ع"</formula>
    </cfRule>
  </conditionalFormatting>
  <conditionalFormatting sqref="AD55">
    <cfRule type="expression" dxfId="1087" priority="1053">
      <formula>$AD$5="س"</formula>
    </cfRule>
    <cfRule type="expression" dxfId="1086" priority="1054">
      <formula>$AD$5="ج"</formula>
    </cfRule>
    <cfRule type="expression" dxfId="1085" priority="1055">
      <formula>$AD$4="ع"</formula>
    </cfRule>
  </conditionalFormatting>
  <conditionalFormatting sqref="AC55">
    <cfRule type="expression" dxfId="1084" priority="1050">
      <formula>$AC$5="س"</formula>
    </cfRule>
    <cfRule type="expression" dxfId="1083" priority="1051">
      <formula>$AC$5="ج"</formula>
    </cfRule>
    <cfRule type="expression" dxfId="1082" priority="1052">
      <formula>$AC$4="ع"</formula>
    </cfRule>
  </conditionalFormatting>
  <conditionalFormatting sqref="AB55">
    <cfRule type="expression" dxfId="1081" priority="1047">
      <formula>$AB$5="س"</formula>
    </cfRule>
    <cfRule type="expression" dxfId="1080" priority="1048">
      <formula>$AB$5="ج"</formula>
    </cfRule>
    <cfRule type="expression" dxfId="1079" priority="1049">
      <formula>$AB$4="ع"</formula>
    </cfRule>
  </conditionalFormatting>
  <conditionalFormatting sqref="AA55">
    <cfRule type="expression" dxfId="1078" priority="1044">
      <formula>$AA$5="س"</formula>
    </cfRule>
    <cfRule type="expression" dxfId="1077" priority="1045">
      <formula>$AA$5="ج"</formula>
    </cfRule>
    <cfRule type="expression" dxfId="1076" priority="1046">
      <formula>$AA$4="ع"</formula>
    </cfRule>
  </conditionalFormatting>
  <conditionalFormatting sqref="Z55">
    <cfRule type="expression" dxfId="1075" priority="1041">
      <formula>$Z$5="س"</formula>
    </cfRule>
    <cfRule type="expression" dxfId="1074" priority="1042">
      <formula>$Z$5="ج"</formula>
    </cfRule>
    <cfRule type="expression" dxfId="1073" priority="1043">
      <formula>$Z$4="ع"</formula>
    </cfRule>
  </conditionalFormatting>
  <conditionalFormatting sqref="Y55">
    <cfRule type="expression" dxfId="1072" priority="1038">
      <formula>$Y$5="س"</formula>
    </cfRule>
    <cfRule type="expression" dxfId="1071" priority="1039">
      <formula>$Y$5="ج"</formula>
    </cfRule>
    <cfRule type="expression" dxfId="1070" priority="1040">
      <formula>$Y$4="ع"</formula>
    </cfRule>
  </conditionalFormatting>
  <conditionalFormatting sqref="X55">
    <cfRule type="expression" dxfId="1069" priority="1035">
      <formula>$X$5="س"</formula>
    </cfRule>
    <cfRule type="expression" dxfId="1068" priority="1036">
      <formula>$X$5="ج"</formula>
    </cfRule>
    <cfRule type="expression" dxfId="1067" priority="1037">
      <formula>$X$4="ع"</formula>
    </cfRule>
  </conditionalFormatting>
  <conditionalFormatting sqref="W55">
    <cfRule type="expression" dxfId="1066" priority="1032">
      <formula>$W$5="س"</formula>
    </cfRule>
    <cfRule type="expression" dxfId="1065" priority="1033">
      <formula>$W$5="ج"</formula>
    </cfRule>
    <cfRule type="expression" dxfId="1064" priority="1034">
      <formula>$W$4="ع"</formula>
    </cfRule>
  </conditionalFormatting>
  <conditionalFormatting sqref="V55">
    <cfRule type="expression" dxfId="1063" priority="1029">
      <formula>$V$5="س"</formula>
    </cfRule>
    <cfRule type="expression" dxfId="1062" priority="1030">
      <formula>$V$5="ج"</formula>
    </cfRule>
    <cfRule type="expression" dxfId="1061" priority="1031">
      <formula>$V$4="ع"</formula>
    </cfRule>
  </conditionalFormatting>
  <conditionalFormatting sqref="U55">
    <cfRule type="expression" dxfId="1060" priority="1026">
      <formula>$U$5="س"</formula>
    </cfRule>
    <cfRule type="expression" dxfId="1059" priority="1027">
      <formula>$U$5="ج"</formula>
    </cfRule>
    <cfRule type="expression" dxfId="1058" priority="1028">
      <formula>$U$4="ع"</formula>
    </cfRule>
  </conditionalFormatting>
  <conditionalFormatting sqref="T55">
    <cfRule type="expression" dxfId="1057" priority="1023">
      <formula>$T$5="س"</formula>
    </cfRule>
    <cfRule type="expression" dxfId="1056" priority="1024">
      <formula>$T$5="ج"</formula>
    </cfRule>
    <cfRule type="expression" dxfId="1055" priority="1025">
      <formula>$T$4="ع"</formula>
    </cfRule>
  </conditionalFormatting>
  <conditionalFormatting sqref="S55">
    <cfRule type="expression" dxfId="1054" priority="1020">
      <formula>$S$5="س"</formula>
    </cfRule>
    <cfRule type="expression" dxfId="1053" priority="1021">
      <formula>$S$5="ج"</formula>
    </cfRule>
    <cfRule type="expression" dxfId="1052" priority="1022">
      <formula>$S$4="ع"</formula>
    </cfRule>
  </conditionalFormatting>
  <conditionalFormatting sqref="R55">
    <cfRule type="expression" dxfId="1051" priority="1017">
      <formula>$R$5="س"</formula>
    </cfRule>
    <cfRule type="expression" dxfId="1050" priority="1018">
      <formula>$R$5="ج"</formula>
    </cfRule>
    <cfRule type="expression" dxfId="1049" priority="1019">
      <formula>$R$4="ع"</formula>
    </cfRule>
  </conditionalFormatting>
  <conditionalFormatting sqref="Q55">
    <cfRule type="expression" dxfId="1048" priority="1014">
      <formula>$Q$5="س"</formula>
    </cfRule>
    <cfRule type="expression" dxfId="1047" priority="1015">
      <formula>$Q$5="ج"</formula>
    </cfRule>
    <cfRule type="expression" dxfId="1046" priority="1016">
      <formula>$Q$4="ع"</formula>
    </cfRule>
  </conditionalFormatting>
  <conditionalFormatting sqref="P55">
    <cfRule type="expression" dxfId="1045" priority="1011">
      <formula>$P$5="س"</formula>
    </cfRule>
    <cfRule type="expression" dxfId="1044" priority="1012">
      <formula>$P$5="ج"</formula>
    </cfRule>
    <cfRule type="expression" dxfId="1043" priority="1013">
      <formula>$P$4="ع"</formula>
    </cfRule>
  </conditionalFormatting>
  <conditionalFormatting sqref="O55">
    <cfRule type="expression" dxfId="1042" priority="1008">
      <formula>$O$5="س"</formula>
    </cfRule>
    <cfRule type="expression" dxfId="1041" priority="1009">
      <formula>$O$5="ج"</formula>
    </cfRule>
    <cfRule type="expression" dxfId="1040" priority="1010">
      <formula>$O$4="ع"</formula>
    </cfRule>
  </conditionalFormatting>
  <conditionalFormatting sqref="N55">
    <cfRule type="expression" dxfId="1039" priority="1005">
      <formula>$N$5="س"</formula>
    </cfRule>
    <cfRule type="expression" dxfId="1038" priority="1006">
      <formula>$N$5="ج"</formula>
    </cfRule>
    <cfRule type="expression" dxfId="1037" priority="1007">
      <formula>$N$4="ع"</formula>
    </cfRule>
  </conditionalFormatting>
  <conditionalFormatting sqref="M55">
    <cfRule type="expression" dxfId="1036" priority="1002">
      <formula>$M$5="س"</formula>
    </cfRule>
    <cfRule type="expression" dxfId="1035" priority="1003">
      <formula>$M$5="ج"</formula>
    </cfRule>
    <cfRule type="expression" dxfId="1034" priority="1004">
      <formula>$M$4="ع"</formula>
    </cfRule>
  </conditionalFormatting>
  <conditionalFormatting sqref="L55">
    <cfRule type="expression" dxfId="1033" priority="999">
      <formula>$L$5="س"</formula>
    </cfRule>
    <cfRule type="expression" dxfId="1032" priority="1000">
      <formula>$L$5="ج"</formula>
    </cfRule>
    <cfRule type="expression" dxfId="1031" priority="1001">
      <formula>$L$4="ع"</formula>
    </cfRule>
  </conditionalFormatting>
  <conditionalFormatting sqref="J55">
    <cfRule type="expression" dxfId="1030" priority="997">
      <formula>$AX$7=""</formula>
    </cfRule>
  </conditionalFormatting>
  <conditionalFormatting sqref="AP55:AX55 J55:AL55">
    <cfRule type="expression" dxfId="1029" priority="995">
      <formula>$BB$46="انقطع ( ت )"</formula>
    </cfRule>
    <cfRule type="expression" dxfId="1028" priority="996">
      <formula>$AX$46=""</formula>
    </cfRule>
  </conditionalFormatting>
  <conditionalFormatting sqref="J55">
    <cfRule type="expression" dxfId="1027" priority="991">
      <formula>$BB$8="انقطع ( ت )"</formula>
    </cfRule>
    <cfRule type="expression" dxfId="1026" priority="992">
      <formula>$AX$8=""</formula>
    </cfRule>
  </conditionalFormatting>
  <conditionalFormatting sqref="BC55">
    <cfRule type="expression" dxfId="1025" priority="990">
      <formula>$BB$17="انقطع ( ت )"</formula>
    </cfRule>
  </conditionalFormatting>
  <conditionalFormatting sqref="BC55">
    <cfRule type="expression" dxfId="1024" priority="989">
      <formula>$AX$17=""</formula>
    </cfRule>
  </conditionalFormatting>
  <conditionalFormatting sqref="BC55">
    <cfRule type="expression" dxfId="1023" priority="987">
      <formula>$BB$17="انقطع ( ت )"</formula>
    </cfRule>
  </conditionalFormatting>
  <conditionalFormatting sqref="BC55">
    <cfRule type="expression" dxfId="1022" priority="986">
      <formula>$AX$17=""</formula>
    </cfRule>
  </conditionalFormatting>
  <conditionalFormatting sqref="AP55">
    <cfRule type="expression" dxfId="1021" priority="983">
      <formula>$AP$5="ج"</formula>
    </cfRule>
    <cfRule type="expression" dxfId="1020" priority="984">
      <formula>$AP$5="س"</formula>
    </cfRule>
    <cfRule type="expression" dxfId="1019" priority="985">
      <formula>$AP$4="ع"</formula>
    </cfRule>
  </conditionalFormatting>
  <conditionalFormatting sqref="AL55">
    <cfRule type="expression" dxfId="1018" priority="980">
      <formula>$AL$5="ج"</formula>
    </cfRule>
    <cfRule type="expression" dxfId="1017" priority="981">
      <formula>$AL$5="س"</formula>
    </cfRule>
    <cfRule type="expression" dxfId="1016" priority="982">
      <formula>$AL$4="ع"</formula>
    </cfRule>
  </conditionalFormatting>
  <conditionalFormatting sqref="AK55">
    <cfRule type="expression" dxfId="1015" priority="977">
      <formula>$AK$5="ع"</formula>
    </cfRule>
    <cfRule type="expression" dxfId="1014" priority="978">
      <formula>$AK$5="س"</formula>
    </cfRule>
    <cfRule type="expression" dxfId="1013" priority="979">
      <formula>$AK$4="ع"</formula>
    </cfRule>
  </conditionalFormatting>
  <conditionalFormatting sqref="AJ55">
    <cfRule type="expression" dxfId="1012" priority="974">
      <formula>$AJ$5="ج"</formula>
    </cfRule>
    <cfRule type="expression" dxfId="1011" priority="975">
      <formula>$AJ$5="س"</formula>
    </cfRule>
    <cfRule type="expression" dxfId="1010" priority="976">
      <formula>$AJ$4="ع"</formula>
    </cfRule>
  </conditionalFormatting>
  <conditionalFormatting sqref="AI55">
    <cfRule type="expression" dxfId="1009" priority="971">
      <formula>$AI$5="ج"</formula>
    </cfRule>
    <cfRule type="expression" dxfId="1008" priority="972">
      <formula>$AI$5="س"</formula>
    </cfRule>
    <cfRule type="expression" dxfId="1007" priority="973">
      <formula>$AI$4="ع"</formula>
    </cfRule>
  </conditionalFormatting>
  <conditionalFormatting sqref="AH55">
    <cfRule type="expression" dxfId="1006" priority="968">
      <formula>$AH$5="ج"</formula>
    </cfRule>
    <cfRule type="expression" dxfId="1005" priority="969">
      <formula>$AH$5="س"</formula>
    </cfRule>
    <cfRule type="expression" dxfId="1004" priority="970">
      <formula>$AH$4="ع"</formula>
    </cfRule>
  </conditionalFormatting>
  <conditionalFormatting sqref="AG55">
    <cfRule type="expression" dxfId="1003" priority="965">
      <formula>$AG$5="ج"</formula>
    </cfRule>
    <cfRule type="expression" dxfId="1002" priority="966">
      <formula>$AG$5="س"</formula>
    </cfRule>
    <cfRule type="expression" dxfId="1001" priority="967">
      <formula>$AG$4="ع"</formula>
    </cfRule>
  </conditionalFormatting>
  <conditionalFormatting sqref="AF55">
    <cfRule type="expression" dxfId="1000" priority="962">
      <formula>$AF$5="ج"</formula>
    </cfRule>
    <cfRule type="expression" dxfId="999" priority="963">
      <formula>$AF$5="س"</formula>
    </cfRule>
    <cfRule type="expression" dxfId="998" priority="964">
      <formula>$AF$4="ع"</formula>
    </cfRule>
  </conditionalFormatting>
  <conditionalFormatting sqref="AE55">
    <cfRule type="expression" dxfId="997" priority="959">
      <formula>$AE$5="ج"</formula>
    </cfRule>
    <cfRule type="expression" dxfId="996" priority="960">
      <formula>$AE$5="س"</formula>
    </cfRule>
    <cfRule type="expression" dxfId="995" priority="961">
      <formula>$AE$4="ع"</formula>
    </cfRule>
  </conditionalFormatting>
  <conditionalFormatting sqref="AD55">
    <cfRule type="expression" dxfId="994" priority="956">
      <formula>$AD$5="ج"</formula>
    </cfRule>
    <cfRule type="expression" dxfId="993" priority="957">
      <formula>$AD$5="س"</formula>
    </cfRule>
    <cfRule type="expression" dxfId="992" priority="958">
      <formula>$AD$4="ع"</formula>
    </cfRule>
  </conditionalFormatting>
  <conditionalFormatting sqref="AC55">
    <cfRule type="expression" dxfId="991" priority="953">
      <formula>$AC$5="ج"</formula>
    </cfRule>
    <cfRule type="expression" dxfId="990" priority="954">
      <formula>$AC$5="س"</formula>
    </cfRule>
    <cfRule type="expression" dxfId="989" priority="955">
      <formula>$AC$4="ع"</formula>
    </cfRule>
  </conditionalFormatting>
  <conditionalFormatting sqref="AB55">
    <cfRule type="expression" dxfId="988" priority="950">
      <formula>$AB$5="ج"</formula>
    </cfRule>
    <cfRule type="expression" dxfId="987" priority="951">
      <formula>$AB$5="س"</formula>
    </cfRule>
    <cfRule type="expression" dxfId="986" priority="952">
      <formula>$AB$4="ع"</formula>
    </cfRule>
  </conditionalFormatting>
  <conditionalFormatting sqref="AA55">
    <cfRule type="expression" dxfId="985" priority="947">
      <formula>$AA$5="ج"</formula>
    </cfRule>
    <cfRule type="expression" dxfId="984" priority="948">
      <formula>$AA$5="س"</formula>
    </cfRule>
    <cfRule type="expression" dxfId="983" priority="949">
      <formula>$AA$4="ع"</formula>
    </cfRule>
  </conditionalFormatting>
  <conditionalFormatting sqref="Z55">
    <cfRule type="expression" dxfId="982" priority="944">
      <formula>$Z$5="ج"</formula>
    </cfRule>
    <cfRule type="expression" dxfId="981" priority="945">
      <formula>$Z$5="س"</formula>
    </cfRule>
    <cfRule type="expression" dxfId="980" priority="946">
      <formula>$Z$4="ع"</formula>
    </cfRule>
  </conditionalFormatting>
  <conditionalFormatting sqref="Y55">
    <cfRule type="expression" dxfId="979" priority="941">
      <formula>$Y$5="ج"</formula>
    </cfRule>
    <cfRule type="expression" dxfId="978" priority="942">
      <formula>$Y$5="س"</formula>
    </cfRule>
    <cfRule type="expression" dxfId="977" priority="943">
      <formula>$Y$4="ع"</formula>
    </cfRule>
  </conditionalFormatting>
  <conditionalFormatting sqref="X55">
    <cfRule type="expression" dxfId="976" priority="938">
      <formula>$X$5="ج"</formula>
    </cfRule>
    <cfRule type="expression" dxfId="975" priority="939">
      <formula>$X$5="س"</formula>
    </cfRule>
    <cfRule type="expression" dxfId="974" priority="940">
      <formula>$X$4="ع"</formula>
    </cfRule>
  </conditionalFormatting>
  <conditionalFormatting sqref="W55">
    <cfRule type="expression" dxfId="973" priority="935">
      <formula>$W$5="ج"</formula>
    </cfRule>
    <cfRule type="expression" dxfId="972" priority="936">
      <formula>$W$5="س"</formula>
    </cfRule>
    <cfRule type="expression" dxfId="971" priority="937">
      <formula>$W$4="ع"</formula>
    </cfRule>
  </conditionalFormatting>
  <conditionalFormatting sqref="V55">
    <cfRule type="expression" dxfId="970" priority="932">
      <formula>$V$5="ج"</formula>
    </cfRule>
    <cfRule type="expression" dxfId="969" priority="933">
      <formula>$V$5="س"</formula>
    </cfRule>
    <cfRule type="expression" dxfId="968" priority="934">
      <formula>$V$4="ع"</formula>
    </cfRule>
  </conditionalFormatting>
  <conditionalFormatting sqref="U55">
    <cfRule type="expression" dxfId="967" priority="929">
      <formula>$U$5="ج"</formula>
    </cfRule>
    <cfRule type="expression" dxfId="966" priority="930">
      <formula>$U$5="س"</formula>
    </cfRule>
    <cfRule type="expression" dxfId="965" priority="931">
      <formula>$U$5="ع"</formula>
    </cfRule>
  </conditionalFormatting>
  <conditionalFormatting sqref="T55">
    <cfRule type="expression" dxfId="964" priority="926">
      <formula>$T$5="ج"</formula>
    </cfRule>
    <cfRule type="expression" dxfId="963" priority="927">
      <formula>$T$5="س"</formula>
    </cfRule>
    <cfRule type="expression" dxfId="962" priority="928">
      <formula>$T$4="ع"</formula>
    </cfRule>
  </conditionalFormatting>
  <conditionalFormatting sqref="S55">
    <cfRule type="expression" dxfId="961" priority="922">
      <formula>$S$5="ج"</formula>
    </cfRule>
    <cfRule type="expression" dxfId="960" priority="923">
      <formula>$S$5="س"</formula>
    </cfRule>
    <cfRule type="expression" dxfId="959" priority="924">
      <formula>$S$5="ع"</formula>
    </cfRule>
    <cfRule type="expression" dxfId="958" priority="925">
      <formula>$S$4="ع"</formula>
    </cfRule>
  </conditionalFormatting>
  <conditionalFormatting sqref="R55">
    <cfRule type="expression" dxfId="957" priority="919">
      <formula>$R$5="ج"</formula>
    </cfRule>
    <cfRule type="expression" dxfId="956" priority="920">
      <formula>$R$5="س"</formula>
    </cfRule>
    <cfRule type="expression" dxfId="955" priority="921">
      <formula>$R$4="ع"</formula>
    </cfRule>
  </conditionalFormatting>
  <conditionalFormatting sqref="Q55">
    <cfRule type="expression" dxfId="954" priority="916">
      <formula>$Q$5="ج"</formula>
    </cfRule>
    <cfRule type="expression" dxfId="953" priority="917">
      <formula>$Q$5="س"</formula>
    </cfRule>
    <cfRule type="expression" dxfId="952" priority="918">
      <formula>$Q$4="ع"</formula>
    </cfRule>
  </conditionalFormatting>
  <conditionalFormatting sqref="P55">
    <cfRule type="expression" dxfId="951" priority="913">
      <formula>$P$5="ج"</formula>
    </cfRule>
    <cfRule type="expression" dxfId="950" priority="914">
      <formula>$P$5="س"</formula>
    </cfRule>
    <cfRule type="expression" dxfId="949" priority="915">
      <formula>$P$4="ع"</formula>
    </cfRule>
  </conditionalFormatting>
  <conditionalFormatting sqref="O55">
    <cfRule type="expression" dxfId="948" priority="910">
      <formula>$O$5="ج"</formula>
    </cfRule>
    <cfRule type="expression" dxfId="947" priority="911">
      <formula>$O$5="س"</formula>
    </cfRule>
    <cfRule type="expression" dxfId="946" priority="912">
      <formula>$O$4="ع"</formula>
    </cfRule>
  </conditionalFormatting>
  <conditionalFormatting sqref="N55">
    <cfRule type="expression" dxfId="945" priority="907">
      <formula>$N$5="ج"</formula>
    </cfRule>
    <cfRule type="expression" dxfId="944" priority="908">
      <formula>$N$5="س"</formula>
    </cfRule>
    <cfRule type="expression" dxfId="943" priority="909">
      <formula>$N$4="ع"</formula>
    </cfRule>
  </conditionalFormatting>
  <conditionalFormatting sqref="M55">
    <cfRule type="expression" dxfId="942" priority="904">
      <formula>$M$5="ج"</formula>
    </cfRule>
    <cfRule type="expression" dxfId="941" priority="905">
      <formula>$M$5="س"</formula>
    </cfRule>
    <cfRule type="expression" dxfId="940" priority="906">
      <formula>$M$4="ع"</formula>
    </cfRule>
  </conditionalFormatting>
  <conditionalFormatting sqref="L55">
    <cfRule type="expression" dxfId="939" priority="901">
      <formula>$L$5="ج"</formula>
    </cfRule>
    <cfRule type="expression" dxfId="938" priority="902">
      <formula>$L$5="س"</formula>
    </cfRule>
    <cfRule type="expression" dxfId="937" priority="903">
      <formula>$L$4="ع"</formula>
    </cfRule>
  </conditionalFormatting>
  <conditionalFormatting sqref="U55">
    <cfRule type="expression" dxfId="936" priority="900">
      <formula>$U$4="ع"</formula>
    </cfRule>
  </conditionalFormatting>
  <conditionalFormatting sqref="AK55">
    <cfRule type="expression" dxfId="935" priority="899">
      <formula>$AK$5="ج"</formula>
    </cfRule>
  </conditionalFormatting>
  <conditionalFormatting sqref="BA55:BC55 AP55:AY55 J55:AL55">
    <cfRule type="expression" dxfId="934" priority="898">
      <formula>$BC$55="انقطع ( ت )"</formula>
    </cfRule>
  </conditionalFormatting>
  <conditionalFormatting sqref="AP55:AX55 J55:AL55">
    <cfRule type="expression" dxfId="933" priority="897">
      <formula>$AX$55=""</formula>
    </cfRule>
  </conditionalFormatting>
  <conditionalFormatting sqref="AO55">
    <cfRule type="expression" dxfId="932" priority="894">
      <formula>$AO$5="ج"</formula>
    </cfRule>
    <cfRule type="expression" dxfId="931" priority="895">
      <formula>$AO$5="س"</formula>
    </cfRule>
    <cfRule type="expression" dxfId="930" priority="896">
      <formula>$AO$4="ع"</formula>
    </cfRule>
  </conditionalFormatting>
  <conditionalFormatting sqref="AN55">
    <cfRule type="expression" dxfId="929" priority="891">
      <formula>$AN$5="ج"</formula>
    </cfRule>
    <cfRule type="expression" dxfId="928" priority="892">
      <formula>$AN$5="س"</formula>
    </cfRule>
    <cfRule type="expression" dxfId="927" priority="893">
      <formula>$AN$4="ع"</formula>
    </cfRule>
  </conditionalFormatting>
  <conditionalFormatting sqref="AM55">
    <cfRule type="expression" dxfId="926" priority="888">
      <formula>$AM$5="ج"</formula>
    </cfRule>
    <cfRule type="expression" dxfId="925" priority="889">
      <formula>$AM$5="س"</formula>
    </cfRule>
    <cfRule type="expression" dxfId="924" priority="890">
      <formula>$AM$4="ع"</formula>
    </cfRule>
  </conditionalFormatting>
  <conditionalFormatting sqref="C7:I7 I57:I178 C8:C46 G8:I46">
    <cfRule type="expression" dxfId="923" priority="887">
      <formula>$AX$7=""</formula>
    </cfRule>
  </conditionalFormatting>
  <conditionalFormatting sqref="C7:I7 I57:I178 C8:C46 G8:I46">
    <cfRule type="expression" dxfId="922" priority="886">
      <formula>$AX$7=""</formula>
    </cfRule>
  </conditionalFormatting>
  <conditionalFormatting sqref="C17:I17">
    <cfRule type="expression" dxfId="921" priority="884">
      <formula>$BB$17="انقطع ( ت )"</formula>
    </cfRule>
    <cfRule type="expression" dxfId="920" priority="885">
      <formula>$AX$17=""</formula>
    </cfRule>
  </conditionalFormatting>
  <conditionalFormatting sqref="C18:I18">
    <cfRule type="expression" dxfId="919" priority="881">
      <formula>$BB$18="انقطع ( ت )"</formula>
    </cfRule>
    <cfRule type="expression" dxfId="918" priority="882">
      <formula>$BB$18="انقطع ( ت )"</formula>
    </cfRule>
    <cfRule type="expression" dxfId="917" priority="883">
      <formula>$AX$18=""</formula>
    </cfRule>
  </conditionalFormatting>
  <conditionalFormatting sqref="C19:I19">
    <cfRule type="expression" dxfId="916" priority="880">
      <formula>$AX$19=""</formula>
    </cfRule>
  </conditionalFormatting>
  <conditionalFormatting sqref="C20:I20">
    <cfRule type="expression" dxfId="915" priority="879">
      <formula>$AX$20=""</formula>
    </cfRule>
  </conditionalFormatting>
  <conditionalFormatting sqref="C21:I21">
    <cfRule type="expression" dxfId="914" priority="878">
      <formula>$AX$21=""</formula>
    </cfRule>
  </conditionalFormatting>
  <conditionalFormatting sqref="C22:I22">
    <cfRule type="expression" dxfId="913" priority="876">
      <formula>$BB$22="انقطع ( ت )"</formula>
    </cfRule>
    <cfRule type="expression" dxfId="912" priority="877">
      <formula>$AX$22=""</formula>
    </cfRule>
  </conditionalFormatting>
  <conditionalFormatting sqref="C23:I23">
    <cfRule type="expression" dxfId="911" priority="874">
      <formula>$BB$23="انقطع ( ت )"</formula>
    </cfRule>
    <cfRule type="expression" dxfId="910" priority="875">
      <formula>$AX$23=""</formula>
    </cfRule>
  </conditionalFormatting>
  <conditionalFormatting sqref="C24:I24">
    <cfRule type="expression" dxfId="909" priority="872">
      <formula>$BB$24="انقطع ( ت )"</formula>
    </cfRule>
    <cfRule type="expression" dxfId="908" priority="873">
      <formula>$AX$24=""</formula>
    </cfRule>
  </conditionalFormatting>
  <conditionalFormatting sqref="C25:I25">
    <cfRule type="expression" dxfId="907" priority="871">
      <formula>$AX$25=""</formula>
    </cfRule>
  </conditionalFormatting>
  <conditionalFormatting sqref="C26:I26">
    <cfRule type="expression" dxfId="906" priority="869">
      <formula>$BB$26="انقطع ( ت )"</formula>
    </cfRule>
    <cfRule type="expression" dxfId="905" priority="870">
      <formula>$AX$26=""</formula>
    </cfRule>
  </conditionalFormatting>
  <conditionalFormatting sqref="C27:I27">
    <cfRule type="expression" dxfId="904" priority="867">
      <formula>$BB$27="انقطع ( ت )"</formula>
    </cfRule>
    <cfRule type="expression" dxfId="903" priority="868">
      <formula>$AX$27=""</formula>
    </cfRule>
  </conditionalFormatting>
  <conditionalFormatting sqref="C28:I28">
    <cfRule type="expression" dxfId="902" priority="866">
      <formula>$AX$28=""</formula>
    </cfRule>
  </conditionalFormatting>
  <conditionalFormatting sqref="C29:I29">
    <cfRule type="expression" dxfId="901" priority="864">
      <formula>$BB$29="انقطع ( ت )"</formula>
    </cfRule>
    <cfRule type="expression" dxfId="900" priority="865">
      <formula>$AX$29=""</formula>
    </cfRule>
  </conditionalFormatting>
  <conditionalFormatting sqref="C30:I30">
    <cfRule type="expression" dxfId="899" priority="863">
      <formula>$AX$30=""</formula>
    </cfRule>
  </conditionalFormatting>
  <conditionalFormatting sqref="C31:I31">
    <cfRule type="expression" dxfId="898" priority="862">
      <formula>$AX$31=""</formula>
    </cfRule>
  </conditionalFormatting>
  <conditionalFormatting sqref="C32:I32">
    <cfRule type="expression" dxfId="897" priority="860">
      <formula>$BB$32="انقطع ( ت )"</formula>
    </cfRule>
    <cfRule type="expression" dxfId="896" priority="861">
      <formula>$AX$32=""</formula>
    </cfRule>
  </conditionalFormatting>
  <conditionalFormatting sqref="C33:I33">
    <cfRule type="expression" dxfId="895" priority="858">
      <formula>$BB$33="انقطع ( ت )"</formula>
    </cfRule>
    <cfRule type="expression" dxfId="894" priority="859">
      <formula>$AX$33=""</formula>
    </cfRule>
  </conditionalFormatting>
  <conditionalFormatting sqref="C34:I34">
    <cfRule type="expression" dxfId="893" priority="856">
      <formula>$BB$34="انقطع ( ت )"</formula>
    </cfRule>
    <cfRule type="expression" dxfId="892" priority="857">
      <formula>$AX$34=""</formula>
    </cfRule>
  </conditionalFormatting>
  <conditionalFormatting sqref="C35:I35">
    <cfRule type="expression" dxfId="891" priority="854">
      <formula>$BB$35="انقطع ( ت )"</formula>
    </cfRule>
    <cfRule type="expression" dxfId="890" priority="855">
      <formula>$AX$35=""</formula>
    </cfRule>
  </conditionalFormatting>
  <conditionalFormatting sqref="C36:I36">
    <cfRule type="expression" dxfId="889" priority="853">
      <formula>$AX$36=""</formula>
    </cfRule>
  </conditionalFormatting>
  <conditionalFormatting sqref="C37:I37">
    <cfRule type="expression" dxfId="888" priority="851">
      <formula>$BB$37="انقطع ( ت )"</formula>
    </cfRule>
    <cfRule type="expression" dxfId="887" priority="852">
      <formula>$AX$37=""</formula>
    </cfRule>
  </conditionalFormatting>
  <conditionalFormatting sqref="C38:I38">
    <cfRule type="expression" dxfId="886" priority="849">
      <formula>$BB$38="انقطع ( ت )"</formula>
    </cfRule>
    <cfRule type="expression" dxfId="885" priority="850">
      <formula>$AX$38=""</formula>
    </cfRule>
  </conditionalFormatting>
  <conditionalFormatting sqref="C39:I39">
    <cfRule type="expression" dxfId="884" priority="847">
      <formula>$BB$39="انقطع ( ت )"</formula>
    </cfRule>
    <cfRule type="expression" dxfId="883" priority="848">
      <formula>$AX$39=""</formula>
    </cfRule>
  </conditionalFormatting>
  <conditionalFormatting sqref="C40:I40">
    <cfRule type="expression" dxfId="882" priority="845">
      <formula>$BB$40="انقطع ( ت )"</formula>
    </cfRule>
    <cfRule type="expression" dxfId="881" priority="846">
      <formula>$AX$40=""</formula>
    </cfRule>
  </conditionalFormatting>
  <conditionalFormatting sqref="C41:I41">
    <cfRule type="expression" dxfId="880" priority="843">
      <formula>$BB$41="انقطع ( ت )"</formula>
    </cfRule>
    <cfRule type="expression" dxfId="879" priority="844">
      <formula>$AX$41=""</formula>
    </cfRule>
  </conditionalFormatting>
  <conditionalFormatting sqref="C42:I42">
    <cfRule type="expression" dxfId="878" priority="841">
      <formula>$BB$42="انقطع ( ت )"</formula>
    </cfRule>
    <cfRule type="expression" dxfId="877" priority="842">
      <formula>$AX$42=""</formula>
    </cfRule>
  </conditionalFormatting>
  <conditionalFormatting sqref="C43:I43">
    <cfRule type="expression" dxfId="876" priority="840">
      <formula>$AX$43=""</formula>
    </cfRule>
  </conditionalFormatting>
  <conditionalFormatting sqref="C44:I44">
    <cfRule type="expression" dxfId="875" priority="839">
      <formula>$AX$44=""</formula>
    </cfRule>
  </conditionalFormatting>
  <conditionalFormatting sqref="C45:I45">
    <cfRule type="expression" dxfId="874" priority="837">
      <formula>$BB$45="انقطع ( ت )"</formula>
    </cfRule>
    <cfRule type="expression" dxfId="873" priority="838">
      <formula>$AX$45=""</formula>
    </cfRule>
  </conditionalFormatting>
  <conditionalFormatting sqref="C46:I46">
    <cfRule type="expression" dxfId="872" priority="835">
      <formula>$BB$46="انقطع ( ت )"</formula>
    </cfRule>
    <cfRule type="expression" dxfId="871" priority="836">
      <formula>$AX$46=""</formula>
    </cfRule>
  </conditionalFormatting>
  <conditionalFormatting sqref="C7:I7 I57:I178 C8:C46 G8:I46">
    <cfRule type="expression" dxfId="870" priority="833">
      <formula>$BB$7="انقطع ( ت )"</formula>
    </cfRule>
    <cfRule type="expression" dxfId="869" priority="834">
      <formula>$AX$7=""</formula>
    </cfRule>
  </conditionalFormatting>
  <conditionalFormatting sqref="C8:I8">
    <cfRule type="expression" dxfId="868" priority="831">
      <formula>$BB$8="انقطع ( ت )"</formula>
    </cfRule>
    <cfRule type="expression" dxfId="867" priority="832">
      <formula>$AX$8=""</formula>
    </cfRule>
  </conditionalFormatting>
  <conditionalFormatting sqref="C9:I9">
    <cfRule type="expression" dxfId="866" priority="829">
      <formula>$BB$9="انقطع ( ت )"</formula>
    </cfRule>
    <cfRule type="expression" dxfId="865" priority="830">
      <formula>$AX$9=""</formula>
    </cfRule>
  </conditionalFormatting>
  <conditionalFormatting sqref="C10:I10">
    <cfRule type="expression" dxfId="864" priority="828">
      <formula>$AX$10=""</formula>
    </cfRule>
  </conditionalFormatting>
  <conditionalFormatting sqref="C11:I11">
    <cfRule type="expression" dxfId="863" priority="826">
      <formula>$BB$11="انقطع ( ت )"</formula>
    </cfRule>
    <cfRule type="expression" dxfId="862" priority="827">
      <formula>$AX$11=""</formula>
    </cfRule>
  </conditionalFormatting>
  <conditionalFormatting sqref="C12:I12">
    <cfRule type="expression" dxfId="861" priority="825">
      <formula>$AX$12=""</formula>
    </cfRule>
  </conditionalFormatting>
  <conditionalFormatting sqref="C13:I13">
    <cfRule type="expression" dxfId="860" priority="823">
      <formula>$BB$13="انقطع ( ت )"</formula>
    </cfRule>
    <cfRule type="expression" dxfId="859" priority="824">
      <formula>$AX$13=""</formula>
    </cfRule>
  </conditionalFormatting>
  <conditionalFormatting sqref="C14:I14">
    <cfRule type="expression" dxfId="858" priority="822">
      <formula>$AX$14=""</formula>
    </cfRule>
  </conditionalFormatting>
  <conditionalFormatting sqref="C15:I15">
    <cfRule type="expression" dxfId="857" priority="821">
      <formula>$AX$15=""</formula>
    </cfRule>
  </conditionalFormatting>
  <conditionalFormatting sqref="C16:I16">
    <cfRule type="expression" dxfId="856" priority="820">
      <formula>$AX$16=""</formula>
    </cfRule>
  </conditionalFormatting>
  <conditionalFormatting sqref="C10:I10">
    <cfRule type="expression" dxfId="855" priority="819">
      <formula>$BB$10="انقطع ( ت )"</formula>
    </cfRule>
  </conditionalFormatting>
  <conditionalFormatting sqref="C12:I12">
    <cfRule type="expression" dxfId="854" priority="818">
      <formula>$BB$12="انقطع ( ت )"</formula>
    </cfRule>
  </conditionalFormatting>
  <conditionalFormatting sqref="C14:I14">
    <cfRule type="expression" dxfId="853" priority="817">
      <formula>$BB$14="انقطع ( ت )"</formula>
    </cfRule>
  </conditionalFormatting>
  <conditionalFormatting sqref="C15:I15">
    <cfRule type="expression" dxfId="852" priority="816">
      <formula>$BB$15="انقطع ( ت )"</formula>
    </cfRule>
  </conditionalFormatting>
  <conditionalFormatting sqref="C16:I16">
    <cfRule type="expression" dxfId="851" priority="815">
      <formula>$BB$16="انقطع ( ت )"</formula>
    </cfRule>
  </conditionalFormatting>
  <conditionalFormatting sqref="C17:I17">
    <cfRule type="expression" dxfId="850" priority="814">
      <formula>$BB$17="انقطع ( ت )"</formula>
    </cfRule>
  </conditionalFormatting>
  <conditionalFormatting sqref="C19:I19">
    <cfRule type="expression" dxfId="849" priority="812">
      <formula>$BB$19="انقطع ( ت )"</formula>
    </cfRule>
    <cfRule type="expression" dxfId="848" priority="813">
      <formula>$BB$19="انقطع ( ت )"</formula>
    </cfRule>
  </conditionalFormatting>
  <conditionalFormatting sqref="C20:I20">
    <cfRule type="expression" dxfId="847" priority="811">
      <formula>$BB$20="انقطع ( ت )"</formula>
    </cfRule>
  </conditionalFormatting>
  <conditionalFormatting sqref="C21:I21">
    <cfRule type="expression" dxfId="846" priority="810">
      <formula>$BB$21="انقطع ( ت )"</formula>
    </cfRule>
  </conditionalFormatting>
  <conditionalFormatting sqref="C25:I25">
    <cfRule type="expression" dxfId="845" priority="809">
      <formula>$BB$25="انقطع ( ت )"</formula>
    </cfRule>
  </conditionalFormatting>
  <conditionalFormatting sqref="C28:I28">
    <cfRule type="expression" dxfId="844" priority="807">
      <formula>$BB$28="انقطع ( ت )"</formula>
    </cfRule>
    <cfRule type="expression" dxfId="843" priority="808">
      <formula>$BB$28="انقطع ( ت )"</formula>
    </cfRule>
  </conditionalFormatting>
  <conditionalFormatting sqref="C30:I30">
    <cfRule type="expression" dxfId="842" priority="806">
      <formula>$BB$30="انقطع ( ت )"</formula>
    </cfRule>
  </conditionalFormatting>
  <conditionalFormatting sqref="C31:I31">
    <cfRule type="expression" dxfId="841" priority="805">
      <formula>$BB$31="انقطع ( ت )"</formula>
    </cfRule>
  </conditionalFormatting>
  <conditionalFormatting sqref="C36:I36">
    <cfRule type="expression" dxfId="840" priority="804">
      <formula>$BB$36="انقطع ( ت )"</formula>
    </cfRule>
  </conditionalFormatting>
  <conditionalFormatting sqref="C43:I43">
    <cfRule type="expression" dxfId="839" priority="803">
      <formula>$BB$43="انقطع ( ت )"</formula>
    </cfRule>
  </conditionalFormatting>
  <conditionalFormatting sqref="C44:I44">
    <cfRule type="expression" dxfId="838" priority="802">
      <formula>$BB$44="انقطع ( ت )"</formula>
    </cfRule>
  </conditionalFormatting>
  <conditionalFormatting sqref="C7:I7 G8:G46">
    <cfRule type="expression" dxfId="837" priority="801">
      <formula>$BC$7="انقطع ( ت )"</formula>
    </cfRule>
  </conditionalFormatting>
  <conditionalFormatting sqref="C8:I8">
    <cfRule type="expression" dxfId="836" priority="799">
      <formula>$BC$8=""</formula>
    </cfRule>
    <cfRule type="expression" dxfId="835" priority="800">
      <formula>$BC$8=""</formula>
    </cfRule>
  </conditionalFormatting>
  <conditionalFormatting sqref="C9:I9">
    <cfRule type="expression" dxfId="834" priority="798">
      <formula>$BC$9=""</formula>
    </cfRule>
  </conditionalFormatting>
  <conditionalFormatting sqref="C10:I10">
    <cfRule type="expression" dxfId="833" priority="796">
      <formula>$BC$10=""</formula>
    </cfRule>
    <cfRule type="expression" dxfId="832" priority="797">
      <formula>$BC$10=""</formula>
    </cfRule>
  </conditionalFormatting>
  <conditionalFormatting sqref="C11:I11">
    <cfRule type="expression" dxfId="831" priority="795">
      <formula>$BC$11=""</formula>
    </cfRule>
  </conditionalFormatting>
  <conditionalFormatting sqref="C12:I12">
    <cfRule type="expression" dxfId="830" priority="794">
      <formula>$BC$12=""</formula>
    </cfRule>
  </conditionalFormatting>
  <conditionalFormatting sqref="C13:I13">
    <cfRule type="expression" dxfId="829" priority="793">
      <formula>$BC$13=""</formula>
    </cfRule>
  </conditionalFormatting>
  <conditionalFormatting sqref="C14:I14">
    <cfRule type="expression" dxfId="828" priority="792">
      <formula>$BC$14=""</formula>
    </cfRule>
  </conditionalFormatting>
  <conditionalFormatting sqref="C15:I15">
    <cfRule type="expression" dxfId="827" priority="791">
      <formula>$BC$15=""</formula>
    </cfRule>
  </conditionalFormatting>
  <conditionalFormatting sqref="C16:I16">
    <cfRule type="expression" dxfId="826" priority="790">
      <formula>$BC$16=""</formula>
    </cfRule>
  </conditionalFormatting>
  <conditionalFormatting sqref="C17:I17">
    <cfRule type="expression" dxfId="825" priority="789">
      <formula>$BC$17=""</formula>
    </cfRule>
  </conditionalFormatting>
  <conditionalFormatting sqref="C18:I18">
    <cfRule type="expression" dxfId="824" priority="788">
      <formula>$BC$18=""</formula>
    </cfRule>
  </conditionalFormatting>
  <conditionalFormatting sqref="C19:I19">
    <cfRule type="expression" dxfId="823" priority="787">
      <formula>$BC$19=""</formula>
    </cfRule>
  </conditionalFormatting>
  <conditionalFormatting sqref="C20:I20">
    <cfRule type="expression" dxfId="822" priority="786">
      <formula>$BC$20=""</formula>
    </cfRule>
  </conditionalFormatting>
  <conditionalFormatting sqref="C21:I21">
    <cfRule type="expression" dxfId="821" priority="785">
      <formula>$BC$21=""</formula>
    </cfRule>
  </conditionalFormatting>
  <conditionalFormatting sqref="C22:I22">
    <cfRule type="expression" dxfId="820" priority="784">
      <formula>$BC$22=""</formula>
    </cfRule>
  </conditionalFormatting>
  <conditionalFormatting sqref="C23:I23">
    <cfRule type="expression" dxfId="819" priority="783">
      <formula>$BC$23=""</formula>
    </cfRule>
  </conditionalFormatting>
  <conditionalFormatting sqref="C24:I24">
    <cfRule type="expression" dxfId="818" priority="782">
      <formula>$BC$24=""</formula>
    </cfRule>
  </conditionalFormatting>
  <conditionalFormatting sqref="C25:I25">
    <cfRule type="expression" dxfId="817" priority="781">
      <formula>$BC$25=""</formula>
    </cfRule>
  </conditionalFormatting>
  <conditionalFormatting sqref="C26:I26">
    <cfRule type="expression" dxfId="816" priority="780">
      <formula>$BC$26=""</formula>
    </cfRule>
  </conditionalFormatting>
  <conditionalFormatting sqref="C27:I27">
    <cfRule type="expression" dxfId="815" priority="779">
      <formula>$BC$27=""</formula>
    </cfRule>
  </conditionalFormatting>
  <conditionalFormatting sqref="C28:I28">
    <cfRule type="expression" dxfId="814" priority="778">
      <formula>$BC$28=""</formula>
    </cfRule>
  </conditionalFormatting>
  <conditionalFormatting sqref="C29:I29">
    <cfRule type="expression" dxfId="813" priority="777">
      <formula>$BC$29=""</formula>
    </cfRule>
  </conditionalFormatting>
  <conditionalFormatting sqref="C30:I30">
    <cfRule type="expression" dxfId="812" priority="776">
      <formula>$BC$30=""</formula>
    </cfRule>
  </conditionalFormatting>
  <conditionalFormatting sqref="C31:I31">
    <cfRule type="expression" dxfId="811" priority="775">
      <formula>$BC$31=""</formula>
    </cfRule>
  </conditionalFormatting>
  <conditionalFormatting sqref="C32:I32">
    <cfRule type="expression" dxfId="810" priority="774">
      <formula>$BC$32=""</formula>
    </cfRule>
  </conditionalFormatting>
  <conditionalFormatting sqref="C33:I33">
    <cfRule type="expression" dxfId="809" priority="773">
      <formula>$BC$33=""</formula>
    </cfRule>
  </conditionalFormatting>
  <conditionalFormatting sqref="C34:I34">
    <cfRule type="expression" dxfId="808" priority="772">
      <formula>$BC$34=""</formula>
    </cfRule>
  </conditionalFormatting>
  <conditionalFormatting sqref="C35:I35">
    <cfRule type="expression" dxfId="807" priority="771">
      <formula>$BC$35=""</formula>
    </cfRule>
  </conditionalFormatting>
  <conditionalFormatting sqref="C36:I36">
    <cfRule type="expression" dxfId="806" priority="770">
      <formula>$BC$36=""</formula>
    </cfRule>
  </conditionalFormatting>
  <conditionalFormatting sqref="C37:I37">
    <cfRule type="expression" dxfId="805" priority="769">
      <formula>$BC$37=""</formula>
    </cfRule>
  </conditionalFormatting>
  <conditionalFormatting sqref="C38:I38">
    <cfRule type="expression" dxfId="804" priority="768">
      <formula>$BC$38=""</formula>
    </cfRule>
  </conditionalFormatting>
  <conditionalFormatting sqref="C39:I39">
    <cfRule type="expression" dxfId="803" priority="767">
      <formula>$BC$39=""</formula>
    </cfRule>
  </conditionalFormatting>
  <conditionalFormatting sqref="C40:I40">
    <cfRule type="expression" dxfId="802" priority="766">
      <formula>$BC$40=""</formula>
    </cfRule>
  </conditionalFormatting>
  <conditionalFormatting sqref="C41:I41">
    <cfRule type="expression" dxfId="801" priority="765">
      <formula>$BC$41=""</formula>
    </cfRule>
  </conditionalFormatting>
  <conditionalFormatting sqref="C42:I42">
    <cfRule type="expression" dxfId="800" priority="764">
      <formula>$BC$42=""</formula>
    </cfRule>
  </conditionalFormatting>
  <conditionalFormatting sqref="C43:I43">
    <cfRule type="expression" dxfId="799" priority="763">
      <formula>$BC$43=""</formula>
    </cfRule>
  </conditionalFormatting>
  <conditionalFormatting sqref="C44:I44">
    <cfRule type="expression" dxfId="798" priority="762">
      <formula>$BC$44=""</formula>
    </cfRule>
  </conditionalFormatting>
  <conditionalFormatting sqref="C45:I45">
    <cfRule type="expression" dxfId="797" priority="761">
      <formula>$BC$45=""</formula>
    </cfRule>
  </conditionalFormatting>
  <conditionalFormatting sqref="C46:I46">
    <cfRule type="expression" dxfId="796" priority="760">
      <formula>$BC$46=""</formula>
    </cfRule>
  </conditionalFormatting>
  <conditionalFormatting sqref="I57:I188">
    <cfRule type="expression" dxfId="795" priority="741">
      <formula>$AX$7=""</formula>
    </cfRule>
  </conditionalFormatting>
  <conditionalFormatting sqref="I57:I188">
    <cfRule type="expression" dxfId="794" priority="740">
      <formula>$AX$7=""</formula>
    </cfRule>
  </conditionalFormatting>
  <conditionalFormatting sqref="I57:I188">
    <cfRule type="expression" dxfId="793" priority="738">
      <formula>$BB$7="انقطع ( ت )"</formula>
    </cfRule>
    <cfRule type="expression" dxfId="792" priority="739">
      <formula>$AX$7=""</formula>
    </cfRule>
  </conditionalFormatting>
  <conditionalFormatting sqref="I57:I58">
    <cfRule type="expression" dxfId="791" priority="737">
      <formula>$AX$7=""</formula>
    </cfRule>
  </conditionalFormatting>
  <conditionalFormatting sqref="I57:I58">
    <cfRule type="expression" dxfId="790" priority="736">
      <formula>$AX$7=""</formula>
    </cfRule>
  </conditionalFormatting>
  <conditionalFormatting sqref="I57:I58">
    <cfRule type="expression" dxfId="789" priority="734">
      <formula>$BB$7="انقطع ( ت )"</formula>
    </cfRule>
    <cfRule type="expression" dxfId="788" priority="735">
      <formula>$AX$7=""</formula>
    </cfRule>
  </conditionalFormatting>
  <conditionalFormatting sqref="I57:I58">
    <cfRule type="expression" dxfId="787" priority="733">
      <formula>$AX$7=""</formula>
    </cfRule>
  </conditionalFormatting>
  <conditionalFormatting sqref="I57:I58">
    <cfRule type="expression" dxfId="786" priority="732">
      <formula>$AX$7=""</formula>
    </cfRule>
  </conditionalFormatting>
  <conditionalFormatting sqref="I57:I58">
    <cfRule type="expression" dxfId="785" priority="730">
      <formula>$BB$7="انقطع ( ت )"</formula>
    </cfRule>
    <cfRule type="expression" dxfId="784" priority="731">
      <formula>$AX$7=""</formula>
    </cfRule>
  </conditionalFormatting>
  <conditionalFormatting sqref="C7:I7 C8:C46 G8:I46 I57:I168">
    <cfRule type="expression" dxfId="783" priority="729">
      <formula>$AX$7=""</formula>
    </cfRule>
  </conditionalFormatting>
  <conditionalFormatting sqref="C7:I7 C8:C46 G8:I46 I57:I168">
    <cfRule type="expression" dxfId="782" priority="728">
      <formula>$AX$7=""</formula>
    </cfRule>
  </conditionalFormatting>
  <conditionalFormatting sqref="C17:I17">
    <cfRule type="expression" dxfId="781" priority="726">
      <formula>$BB$17="انقطع ( ت )"</formula>
    </cfRule>
    <cfRule type="expression" dxfId="780" priority="727">
      <formula>$AX$17=""</formula>
    </cfRule>
  </conditionalFormatting>
  <conditionalFormatting sqref="C18:I18">
    <cfRule type="expression" dxfId="779" priority="723">
      <formula>$BB$18="انقطع ( ت )"</formula>
    </cfRule>
    <cfRule type="expression" dxfId="778" priority="724">
      <formula>$BB$18="انقطع ( ت )"</formula>
    </cfRule>
    <cfRule type="expression" dxfId="777" priority="725">
      <formula>$AX$18=""</formula>
    </cfRule>
  </conditionalFormatting>
  <conditionalFormatting sqref="C19:I19">
    <cfRule type="expression" dxfId="776" priority="722">
      <formula>$AX$19=""</formula>
    </cfRule>
  </conditionalFormatting>
  <conditionalFormatting sqref="C20:I20">
    <cfRule type="expression" dxfId="775" priority="721">
      <formula>$AX$20=""</formula>
    </cfRule>
  </conditionalFormatting>
  <conditionalFormatting sqref="C21:I21">
    <cfRule type="expression" dxfId="774" priority="720">
      <formula>$AX$21=""</formula>
    </cfRule>
  </conditionalFormatting>
  <conditionalFormatting sqref="C22:I22">
    <cfRule type="expression" dxfId="773" priority="718">
      <formula>$BB$22="انقطع ( ت )"</formula>
    </cfRule>
    <cfRule type="expression" dxfId="772" priority="719">
      <formula>$AX$22=""</formula>
    </cfRule>
  </conditionalFormatting>
  <conditionalFormatting sqref="C23:I23">
    <cfRule type="expression" dxfId="771" priority="716">
      <formula>$BB$23="انقطع ( ت )"</formula>
    </cfRule>
    <cfRule type="expression" dxfId="770" priority="717">
      <formula>$AX$23=""</formula>
    </cfRule>
  </conditionalFormatting>
  <conditionalFormatting sqref="C24:I24">
    <cfRule type="expression" dxfId="769" priority="714">
      <formula>$BB$24="انقطع ( ت )"</formula>
    </cfRule>
    <cfRule type="expression" dxfId="768" priority="715">
      <formula>$AX$24=""</formula>
    </cfRule>
  </conditionalFormatting>
  <conditionalFormatting sqref="C25:I25">
    <cfRule type="expression" dxfId="767" priority="713">
      <formula>$AX$25=""</formula>
    </cfRule>
  </conditionalFormatting>
  <conditionalFormatting sqref="C26:I26">
    <cfRule type="expression" dxfId="766" priority="711">
      <formula>$BB$26="انقطع ( ت )"</formula>
    </cfRule>
    <cfRule type="expression" dxfId="765" priority="712">
      <formula>$AX$26=""</formula>
    </cfRule>
  </conditionalFormatting>
  <conditionalFormatting sqref="C27:I27">
    <cfRule type="expression" dxfId="764" priority="709">
      <formula>$BB$27="انقطع ( ت )"</formula>
    </cfRule>
    <cfRule type="expression" dxfId="763" priority="710">
      <formula>$AX$27=""</formula>
    </cfRule>
  </conditionalFormatting>
  <conditionalFormatting sqref="C28:I28">
    <cfRule type="expression" dxfId="762" priority="708">
      <formula>$AX$28=""</formula>
    </cfRule>
  </conditionalFormatting>
  <conditionalFormatting sqref="C29:I29">
    <cfRule type="expression" dxfId="761" priority="706">
      <formula>$BB$29="انقطع ( ت )"</formula>
    </cfRule>
    <cfRule type="expression" dxfId="760" priority="707">
      <formula>$AX$29=""</formula>
    </cfRule>
  </conditionalFormatting>
  <conditionalFormatting sqref="C30:I30">
    <cfRule type="expression" dxfId="759" priority="705">
      <formula>$AX$30=""</formula>
    </cfRule>
  </conditionalFormatting>
  <conditionalFormatting sqref="C31:I31">
    <cfRule type="expression" dxfId="758" priority="704">
      <formula>$AX$31=""</formula>
    </cfRule>
  </conditionalFormatting>
  <conditionalFormatting sqref="C32:I32">
    <cfRule type="expression" dxfId="757" priority="702">
      <formula>$BB$32="انقطع ( ت )"</formula>
    </cfRule>
    <cfRule type="expression" dxfId="756" priority="703">
      <formula>$AX$32=""</formula>
    </cfRule>
  </conditionalFormatting>
  <conditionalFormatting sqref="C33:I33">
    <cfRule type="expression" dxfId="755" priority="700">
      <formula>$BB$33="انقطع ( ت )"</formula>
    </cfRule>
    <cfRule type="expression" dxfId="754" priority="701">
      <formula>$AX$33=""</formula>
    </cfRule>
  </conditionalFormatting>
  <conditionalFormatting sqref="C34:I34">
    <cfRule type="expression" dxfId="753" priority="698">
      <formula>$BB$34="انقطع ( ت )"</formula>
    </cfRule>
    <cfRule type="expression" dxfId="752" priority="699">
      <formula>$AX$34=""</formula>
    </cfRule>
  </conditionalFormatting>
  <conditionalFormatting sqref="C35:I35">
    <cfRule type="expression" dxfId="751" priority="696">
      <formula>$BB$35="انقطع ( ت )"</formula>
    </cfRule>
    <cfRule type="expression" dxfId="750" priority="697">
      <formula>$AX$35=""</formula>
    </cfRule>
  </conditionalFormatting>
  <conditionalFormatting sqref="C36:I36">
    <cfRule type="expression" dxfId="749" priority="695">
      <formula>$AX$36=""</formula>
    </cfRule>
  </conditionalFormatting>
  <conditionalFormatting sqref="C37:I37">
    <cfRule type="expression" dxfId="748" priority="693">
      <formula>$BB$37="انقطع ( ت )"</formula>
    </cfRule>
    <cfRule type="expression" dxfId="747" priority="694">
      <formula>$AX$37=""</formula>
    </cfRule>
  </conditionalFormatting>
  <conditionalFormatting sqref="C38:I38">
    <cfRule type="expression" dxfId="746" priority="691">
      <formula>$BB$38="انقطع ( ت )"</formula>
    </cfRule>
    <cfRule type="expression" dxfId="745" priority="692">
      <formula>$AX$38=""</formula>
    </cfRule>
  </conditionalFormatting>
  <conditionalFormatting sqref="C39:I39">
    <cfRule type="expression" dxfId="744" priority="689">
      <formula>$BB$39="انقطع ( ت )"</formula>
    </cfRule>
    <cfRule type="expression" dxfId="743" priority="690">
      <formula>$AX$39=""</formula>
    </cfRule>
  </conditionalFormatting>
  <conditionalFormatting sqref="C40:I40">
    <cfRule type="expression" dxfId="742" priority="687">
      <formula>$BB$40="انقطع ( ت )"</formula>
    </cfRule>
    <cfRule type="expression" dxfId="741" priority="688">
      <formula>$AX$40=""</formula>
    </cfRule>
  </conditionalFormatting>
  <conditionalFormatting sqref="C41:I41">
    <cfRule type="expression" dxfId="740" priority="685">
      <formula>$BB$41="انقطع ( ت )"</formula>
    </cfRule>
    <cfRule type="expression" dxfId="739" priority="686">
      <formula>$AX$41=""</formula>
    </cfRule>
  </conditionalFormatting>
  <conditionalFormatting sqref="C42:I42">
    <cfRule type="expression" dxfId="738" priority="683">
      <formula>$BB$42="انقطع ( ت )"</formula>
    </cfRule>
    <cfRule type="expression" dxfId="737" priority="684">
      <formula>$AX$42=""</formula>
    </cfRule>
  </conditionalFormatting>
  <conditionalFormatting sqref="C43:I43">
    <cfRule type="expression" dxfId="736" priority="682">
      <formula>$AX$43=""</formula>
    </cfRule>
  </conditionalFormatting>
  <conditionalFormatting sqref="C44:I44">
    <cfRule type="expression" dxfId="735" priority="681">
      <formula>$AX$44=""</formula>
    </cfRule>
  </conditionalFormatting>
  <conditionalFormatting sqref="C45:I45">
    <cfRule type="expression" dxfId="734" priority="679">
      <formula>$BB$45="انقطع ( ت )"</formula>
    </cfRule>
    <cfRule type="expression" dxfId="733" priority="680">
      <formula>$AX$45=""</formula>
    </cfRule>
  </conditionalFormatting>
  <conditionalFormatting sqref="C46:I46">
    <cfRule type="expression" dxfId="732" priority="677">
      <formula>$BB$46="انقطع ( ت )"</formula>
    </cfRule>
    <cfRule type="expression" dxfId="731" priority="678">
      <formula>$AX$46=""</formula>
    </cfRule>
  </conditionalFormatting>
  <conditionalFormatting sqref="C7:I7 C8:C46 G8:I46 I57:I168">
    <cfRule type="expression" dxfId="730" priority="675">
      <formula>$BB$7="انقطع ( ت )"</formula>
    </cfRule>
    <cfRule type="expression" dxfId="729" priority="676">
      <formula>$AX$7=""</formula>
    </cfRule>
  </conditionalFormatting>
  <conditionalFormatting sqref="C8:I8">
    <cfRule type="expression" dxfId="728" priority="673">
      <formula>$BB$8="انقطع ( ت )"</formula>
    </cfRule>
    <cfRule type="expression" dxfId="727" priority="674">
      <formula>$AX$8=""</formula>
    </cfRule>
  </conditionalFormatting>
  <conditionalFormatting sqref="C9:I9">
    <cfRule type="expression" dxfId="726" priority="671">
      <formula>$BB$9="انقطع ( ت )"</formula>
    </cfRule>
    <cfRule type="expression" dxfId="725" priority="672">
      <formula>$AX$9=""</formula>
    </cfRule>
  </conditionalFormatting>
  <conditionalFormatting sqref="C10:I10">
    <cfRule type="expression" dxfId="724" priority="670">
      <formula>$AX$10=""</formula>
    </cfRule>
  </conditionalFormatting>
  <conditionalFormatting sqref="C11:I11">
    <cfRule type="expression" dxfId="723" priority="668">
      <formula>$BB$11="انقطع ( ت )"</formula>
    </cfRule>
    <cfRule type="expression" dxfId="722" priority="669">
      <formula>$AX$11=""</formula>
    </cfRule>
  </conditionalFormatting>
  <conditionalFormatting sqref="C12:I12">
    <cfRule type="expression" dxfId="721" priority="667">
      <formula>$AX$12=""</formula>
    </cfRule>
  </conditionalFormatting>
  <conditionalFormatting sqref="C13:I13">
    <cfRule type="expression" dxfId="720" priority="665">
      <formula>$BB$13="انقطع ( ت )"</formula>
    </cfRule>
    <cfRule type="expression" dxfId="719" priority="666">
      <formula>$AX$13=""</formula>
    </cfRule>
  </conditionalFormatting>
  <conditionalFormatting sqref="C14:I14">
    <cfRule type="expression" dxfId="718" priority="664">
      <formula>$AX$14=""</formula>
    </cfRule>
  </conditionalFormatting>
  <conditionalFormatting sqref="C15:I15">
    <cfRule type="expression" dxfId="717" priority="663">
      <formula>$AX$15=""</formula>
    </cfRule>
  </conditionalFormatting>
  <conditionalFormatting sqref="C16:I16">
    <cfRule type="expression" dxfId="716" priority="662">
      <formula>$AX$16=""</formula>
    </cfRule>
  </conditionalFormatting>
  <conditionalFormatting sqref="C10:I10">
    <cfRule type="expression" dxfId="715" priority="661">
      <formula>$BB$10="انقطع ( ت )"</formula>
    </cfRule>
  </conditionalFormatting>
  <conditionalFormatting sqref="C12:I12">
    <cfRule type="expression" dxfId="714" priority="660">
      <formula>$BB$12="انقطع ( ت )"</formula>
    </cfRule>
  </conditionalFormatting>
  <conditionalFormatting sqref="C14:I14">
    <cfRule type="expression" dxfId="713" priority="659">
      <formula>$BB$14="انقطع ( ت )"</formula>
    </cfRule>
  </conditionalFormatting>
  <conditionalFormatting sqref="C15:I15">
    <cfRule type="expression" dxfId="712" priority="658">
      <formula>$BB$15="انقطع ( ت )"</formula>
    </cfRule>
  </conditionalFormatting>
  <conditionalFormatting sqref="C16:I16">
    <cfRule type="expression" dxfId="711" priority="657">
      <formula>$BB$16="انقطع ( ت )"</formula>
    </cfRule>
  </conditionalFormatting>
  <conditionalFormatting sqref="C17:I17">
    <cfRule type="expression" dxfId="710" priority="656">
      <formula>$BB$17="انقطع ( ت )"</formula>
    </cfRule>
  </conditionalFormatting>
  <conditionalFormatting sqref="C19:I19">
    <cfRule type="expression" dxfId="709" priority="654">
      <formula>$BB$19="انقطع ( ت )"</formula>
    </cfRule>
    <cfRule type="expression" dxfId="708" priority="655">
      <formula>$BB$19="انقطع ( ت )"</formula>
    </cfRule>
  </conditionalFormatting>
  <conditionalFormatting sqref="C20:I20">
    <cfRule type="expression" dxfId="707" priority="653">
      <formula>$BB$20="انقطع ( ت )"</formula>
    </cfRule>
  </conditionalFormatting>
  <conditionalFormatting sqref="C21:I21">
    <cfRule type="expression" dxfId="706" priority="652">
      <formula>$BB$21="انقطع ( ت )"</formula>
    </cfRule>
  </conditionalFormatting>
  <conditionalFormatting sqref="C25:I25">
    <cfRule type="expression" dxfId="705" priority="651">
      <formula>$BB$25="انقطع ( ت )"</formula>
    </cfRule>
  </conditionalFormatting>
  <conditionalFormatting sqref="C28:I28">
    <cfRule type="expression" dxfId="704" priority="649">
      <formula>$BB$28="انقطع ( ت )"</formula>
    </cfRule>
    <cfRule type="expression" dxfId="703" priority="650">
      <formula>$BB$28="انقطع ( ت )"</formula>
    </cfRule>
  </conditionalFormatting>
  <conditionalFormatting sqref="C30:I30">
    <cfRule type="expression" dxfId="702" priority="648">
      <formula>$BB$30="انقطع ( ت )"</formula>
    </cfRule>
  </conditionalFormatting>
  <conditionalFormatting sqref="C31:I31">
    <cfRule type="expression" dxfId="701" priority="647">
      <formula>$BB$31="انقطع ( ت )"</formula>
    </cfRule>
  </conditionalFormatting>
  <conditionalFormatting sqref="C36:I36">
    <cfRule type="expression" dxfId="700" priority="646">
      <formula>$BB$36="انقطع ( ت )"</formula>
    </cfRule>
  </conditionalFormatting>
  <conditionalFormatting sqref="C43:I43">
    <cfRule type="expression" dxfId="699" priority="645">
      <formula>$BB$43="انقطع ( ت )"</formula>
    </cfRule>
  </conditionalFormatting>
  <conditionalFormatting sqref="C44:I44">
    <cfRule type="expression" dxfId="698" priority="644">
      <formula>$BB$44="انقطع ( ت )"</formula>
    </cfRule>
  </conditionalFormatting>
  <conditionalFormatting sqref="C7:I7 G8:G46">
    <cfRule type="expression" dxfId="697" priority="643">
      <formula>$BC$7="انقطع ( ت )"</formula>
    </cfRule>
  </conditionalFormatting>
  <conditionalFormatting sqref="C8:I8">
    <cfRule type="expression" dxfId="696" priority="641">
      <formula>$BC$8=""</formula>
    </cfRule>
    <cfRule type="expression" dxfId="695" priority="642">
      <formula>$BC$8=""</formula>
    </cfRule>
  </conditionalFormatting>
  <conditionalFormatting sqref="C9:I9">
    <cfRule type="expression" dxfId="694" priority="640">
      <formula>$BC$9=""</formula>
    </cfRule>
  </conditionalFormatting>
  <conditionalFormatting sqref="C10:I10">
    <cfRule type="expression" dxfId="693" priority="638">
      <formula>$BC$10=""</formula>
    </cfRule>
    <cfRule type="expression" dxfId="692" priority="639">
      <formula>$BC$10=""</formula>
    </cfRule>
  </conditionalFormatting>
  <conditionalFormatting sqref="C11:I11">
    <cfRule type="expression" dxfId="691" priority="637">
      <formula>$BC$11=""</formula>
    </cfRule>
  </conditionalFormatting>
  <conditionalFormatting sqref="C12:I12">
    <cfRule type="expression" dxfId="690" priority="636">
      <formula>$BC$12=""</formula>
    </cfRule>
  </conditionalFormatting>
  <conditionalFormatting sqref="C13:I13">
    <cfRule type="expression" dxfId="689" priority="635">
      <formula>$BC$13=""</formula>
    </cfRule>
  </conditionalFormatting>
  <conditionalFormatting sqref="C14:I14">
    <cfRule type="expression" dxfId="688" priority="634">
      <formula>$BC$14=""</formula>
    </cfRule>
  </conditionalFormatting>
  <conditionalFormatting sqref="C15:I15">
    <cfRule type="expression" dxfId="687" priority="633">
      <formula>$BC$15=""</formula>
    </cfRule>
  </conditionalFormatting>
  <conditionalFormatting sqref="C16:I16">
    <cfRule type="expression" dxfId="686" priority="632">
      <formula>$BC$16=""</formula>
    </cfRule>
  </conditionalFormatting>
  <conditionalFormatting sqref="C17:I17">
    <cfRule type="expression" dxfId="685" priority="631">
      <formula>$BC$17=""</formula>
    </cfRule>
  </conditionalFormatting>
  <conditionalFormatting sqref="C18:I18">
    <cfRule type="expression" dxfId="684" priority="630">
      <formula>$BC$18=""</formula>
    </cfRule>
  </conditionalFormatting>
  <conditionalFormatting sqref="C19:I19">
    <cfRule type="expression" dxfId="683" priority="629">
      <formula>$BC$19=""</formula>
    </cfRule>
  </conditionalFormatting>
  <conditionalFormatting sqref="C20:I20">
    <cfRule type="expression" dxfId="682" priority="628">
      <formula>$BC$20=""</formula>
    </cfRule>
  </conditionalFormatting>
  <conditionalFormatting sqref="C21:I21">
    <cfRule type="expression" dxfId="681" priority="627">
      <formula>$BC$21=""</formula>
    </cfRule>
  </conditionalFormatting>
  <conditionalFormatting sqref="C22:I22">
    <cfRule type="expression" dxfId="680" priority="626">
      <formula>$BC$22=""</formula>
    </cfRule>
  </conditionalFormatting>
  <conditionalFormatting sqref="C23:I23">
    <cfRule type="expression" dxfId="679" priority="625">
      <formula>$BC$23=""</formula>
    </cfRule>
  </conditionalFormatting>
  <conditionalFormatting sqref="C24:I24">
    <cfRule type="expression" dxfId="678" priority="624">
      <formula>$BC$24=""</formula>
    </cfRule>
  </conditionalFormatting>
  <conditionalFormatting sqref="C25:I25">
    <cfRule type="expression" dxfId="677" priority="623">
      <formula>$BC$25=""</formula>
    </cfRule>
  </conditionalFormatting>
  <conditionalFormatting sqref="C26:I26">
    <cfRule type="expression" dxfId="676" priority="622">
      <formula>$BC$26=""</formula>
    </cfRule>
  </conditionalFormatting>
  <conditionalFormatting sqref="C27:I27">
    <cfRule type="expression" dxfId="675" priority="621">
      <formula>$BC$27=""</formula>
    </cfRule>
  </conditionalFormatting>
  <conditionalFormatting sqref="C28:I28">
    <cfRule type="expression" dxfId="674" priority="620">
      <formula>$BC$28=""</formula>
    </cfRule>
  </conditionalFormatting>
  <conditionalFormatting sqref="C29:I29">
    <cfRule type="expression" dxfId="673" priority="619">
      <formula>$BC$29=""</formula>
    </cfRule>
  </conditionalFormatting>
  <conditionalFormatting sqref="C30:I30">
    <cfRule type="expression" dxfId="672" priority="618">
      <formula>$BC$30=""</formula>
    </cfRule>
  </conditionalFormatting>
  <conditionalFormatting sqref="C31:I31">
    <cfRule type="expression" dxfId="671" priority="617">
      <formula>$BC$31=""</formula>
    </cfRule>
  </conditionalFormatting>
  <conditionalFormatting sqref="C32:I32">
    <cfRule type="expression" dxfId="670" priority="616">
      <formula>$BC$32=""</formula>
    </cfRule>
  </conditionalFormatting>
  <conditionalFormatting sqref="C33:I33">
    <cfRule type="expression" dxfId="669" priority="615">
      <formula>$BC$33=""</formula>
    </cfRule>
  </conditionalFormatting>
  <conditionalFormatting sqref="C34:I34">
    <cfRule type="expression" dxfId="668" priority="614">
      <formula>$BC$34=""</formula>
    </cfRule>
  </conditionalFormatting>
  <conditionalFormatting sqref="C35:I35">
    <cfRule type="expression" dxfId="667" priority="613">
      <formula>$BC$35=""</formula>
    </cfRule>
  </conditionalFormatting>
  <conditionalFormatting sqref="C36:I36">
    <cfRule type="expression" dxfId="666" priority="612">
      <formula>$BC$36=""</formula>
    </cfRule>
  </conditionalFormatting>
  <conditionalFormatting sqref="C37:I37">
    <cfRule type="expression" dxfId="665" priority="611">
      <formula>$BC$37=""</formula>
    </cfRule>
  </conditionalFormatting>
  <conditionalFormatting sqref="C38:I38">
    <cfRule type="expression" dxfId="664" priority="610">
      <formula>$BC$38=""</formula>
    </cfRule>
  </conditionalFormatting>
  <conditionalFormatting sqref="C39:I39">
    <cfRule type="expression" dxfId="663" priority="609">
      <formula>$BC$39=""</formula>
    </cfRule>
  </conditionalFormatting>
  <conditionalFormatting sqref="C40:I40">
    <cfRule type="expression" dxfId="662" priority="608">
      <formula>$BC$40=""</formula>
    </cfRule>
  </conditionalFormatting>
  <conditionalFormatting sqref="C41:I41">
    <cfRule type="expression" dxfId="661" priority="607">
      <formula>$BC$41=""</formula>
    </cfRule>
  </conditionalFormatting>
  <conditionalFormatting sqref="C42:I42">
    <cfRule type="expression" dxfId="660" priority="606">
      <formula>$BC$42=""</formula>
    </cfRule>
  </conditionalFormatting>
  <conditionalFormatting sqref="C43:I43">
    <cfRule type="expression" dxfId="659" priority="605">
      <formula>$BC$43=""</formula>
    </cfRule>
  </conditionalFormatting>
  <conditionalFormatting sqref="C44:I44">
    <cfRule type="expression" dxfId="658" priority="604">
      <formula>$BC$44=""</formula>
    </cfRule>
  </conditionalFormatting>
  <conditionalFormatting sqref="C45:I45">
    <cfRule type="expression" dxfId="657" priority="603">
      <formula>$BC$45=""</formula>
    </cfRule>
  </conditionalFormatting>
  <conditionalFormatting sqref="C46:I46">
    <cfRule type="expression" dxfId="656" priority="602">
      <formula>$BC$46=""</formula>
    </cfRule>
  </conditionalFormatting>
  <conditionalFormatting sqref="I57:I168">
    <cfRule type="expression" dxfId="655" priority="601">
      <formula>$AX$7=""</formula>
    </cfRule>
  </conditionalFormatting>
  <conditionalFormatting sqref="I57:I168">
    <cfRule type="expression" dxfId="654" priority="600">
      <formula>$AX$7=""</formula>
    </cfRule>
  </conditionalFormatting>
  <conditionalFormatting sqref="I57:I168">
    <cfRule type="expression" dxfId="653" priority="598">
      <formula>$BB$7="انقطع ( ت )"</formula>
    </cfRule>
    <cfRule type="expression" dxfId="652" priority="599">
      <formula>$AX$7=""</formula>
    </cfRule>
  </conditionalFormatting>
  <conditionalFormatting sqref="I57:I188">
    <cfRule type="expression" dxfId="651" priority="597">
      <formula>$AX$7=""</formula>
    </cfRule>
  </conditionalFormatting>
  <conditionalFormatting sqref="I57:I188">
    <cfRule type="expression" dxfId="650" priority="596">
      <formula>$AX$7=""</formula>
    </cfRule>
  </conditionalFormatting>
  <conditionalFormatting sqref="I57:I188">
    <cfRule type="expression" dxfId="649" priority="594">
      <formula>$BB$7="انقطع ( ت )"</formula>
    </cfRule>
    <cfRule type="expression" dxfId="648" priority="595">
      <formula>$AX$7=""</formula>
    </cfRule>
  </conditionalFormatting>
  <conditionalFormatting sqref="C7:I7 C8:C46 G8:I46 I57:I168">
    <cfRule type="expression" dxfId="647" priority="573">
      <formula>$AX$7=""</formula>
    </cfRule>
  </conditionalFormatting>
  <conditionalFormatting sqref="C7:I7 C8:C46 G8:I46 I57:I168">
    <cfRule type="expression" dxfId="646" priority="572">
      <formula>$AX$7=""</formula>
    </cfRule>
  </conditionalFormatting>
  <conditionalFormatting sqref="C17:I17">
    <cfRule type="expression" dxfId="645" priority="570">
      <formula>$BB$17="انقطع ( ت )"</formula>
    </cfRule>
    <cfRule type="expression" dxfId="644" priority="571">
      <formula>$AX$17=""</formula>
    </cfRule>
  </conditionalFormatting>
  <conditionalFormatting sqref="C18:I18">
    <cfRule type="expression" dxfId="643" priority="567">
      <formula>$BB$18="انقطع ( ت )"</formula>
    </cfRule>
    <cfRule type="expression" dxfId="642" priority="568">
      <formula>$BB$18="انقطع ( ت )"</formula>
    </cfRule>
    <cfRule type="expression" dxfId="641" priority="569">
      <formula>$AX$18=""</formula>
    </cfRule>
  </conditionalFormatting>
  <conditionalFormatting sqref="C19:I19">
    <cfRule type="expression" dxfId="640" priority="566">
      <formula>$AX$19=""</formula>
    </cfRule>
  </conditionalFormatting>
  <conditionalFormatting sqref="C20:I20">
    <cfRule type="expression" dxfId="639" priority="565">
      <formula>$AX$20=""</formula>
    </cfRule>
  </conditionalFormatting>
  <conditionalFormatting sqref="C21:I21">
    <cfRule type="expression" dxfId="638" priority="564">
      <formula>$AX$21=""</formula>
    </cfRule>
  </conditionalFormatting>
  <conditionalFormatting sqref="C22:I22">
    <cfRule type="expression" dxfId="637" priority="562">
      <formula>$BB$22="انقطع ( ت )"</formula>
    </cfRule>
    <cfRule type="expression" dxfId="636" priority="563">
      <formula>$AX$22=""</formula>
    </cfRule>
  </conditionalFormatting>
  <conditionalFormatting sqref="C23:I23">
    <cfRule type="expression" dxfId="635" priority="560">
      <formula>$BB$23="انقطع ( ت )"</formula>
    </cfRule>
    <cfRule type="expression" dxfId="634" priority="561">
      <formula>$AX$23=""</formula>
    </cfRule>
  </conditionalFormatting>
  <conditionalFormatting sqref="C24:I24">
    <cfRule type="expression" dxfId="633" priority="558">
      <formula>$BB$24="انقطع ( ت )"</formula>
    </cfRule>
    <cfRule type="expression" dxfId="632" priority="559">
      <formula>$AX$24=""</formula>
    </cfRule>
  </conditionalFormatting>
  <conditionalFormatting sqref="C25:I25">
    <cfRule type="expression" dxfId="631" priority="557">
      <formula>$AX$25=""</formula>
    </cfRule>
  </conditionalFormatting>
  <conditionalFormatting sqref="C26:I26">
    <cfRule type="expression" dxfId="630" priority="555">
      <formula>$BB$26="انقطع ( ت )"</formula>
    </cfRule>
    <cfRule type="expression" dxfId="629" priority="556">
      <formula>$AX$26=""</formula>
    </cfRule>
  </conditionalFormatting>
  <conditionalFormatting sqref="C27:I27">
    <cfRule type="expression" dxfId="628" priority="553">
      <formula>$BB$27="انقطع ( ت )"</formula>
    </cfRule>
    <cfRule type="expression" dxfId="627" priority="554">
      <formula>$AX$27=""</formula>
    </cfRule>
  </conditionalFormatting>
  <conditionalFormatting sqref="C28:I28">
    <cfRule type="expression" dxfId="626" priority="552">
      <formula>$AX$28=""</formula>
    </cfRule>
  </conditionalFormatting>
  <conditionalFormatting sqref="C29:I29">
    <cfRule type="expression" dxfId="625" priority="550">
      <formula>$BB$29="انقطع ( ت )"</formula>
    </cfRule>
    <cfRule type="expression" dxfId="624" priority="551">
      <formula>$AX$29=""</formula>
    </cfRule>
  </conditionalFormatting>
  <conditionalFormatting sqref="C30:I30">
    <cfRule type="expression" dxfId="623" priority="549">
      <formula>$AX$30=""</formula>
    </cfRule>
  </conditionalFormatting>
  <conditionalFormatting sqref="C31:I31">
    <cfRule type="expression" dxfId="622" priority="548">
      <formula>$AX$31=""</formula>
    </cfRule>
  </conditionalFormatting>
  <conditionalFormatting sqref="C32:I32">
    <cfRule type="expression" dxfId="621" priority="546">
      <formula>$BB$32="انقطع ( ت )"</formula>
    </cfRule>
    <cfRule type="expression" dxfId="620" priority="547">
      <formula>$AX$32=""</formula>
    </cfRule>
  </conditionalFormatting>
  <conditionalFormatting sqref="C33:I33">
    <cfRule type="expression" dxfId="619" priority="544">
      <formula>$BB$33="انقطع ( ت )"</formula>
    </cfRule>
    <cfRule type="expression" dxfId="618" priority="545">
      <formula>$AX$33=""</formula>
    </cfRule>
  </conditionalFormatting>
  <conditionalFormatting sqref="C34:I34">
    <cfRule type="expression" dxfId="617" priority="542">
      <formula>$BB$34="انقطع ( ت )"</formula>
    </cfRule>
    <cfRule type="expression" dxfId="616" priority="543">
      <formula>$AX$34=""</formula>
    </cfRule>
  </conditionalFormatting>
  <conditionalFormatting sqref="C35:I35">
    <cfRule type="expression" dxfId="615" priority="540">
      <formula>$BB$35="انقطع ( ت )"</formula>
    </cfRule>
    <cfRule type="expression" dxfId="614" priority="541">
      <formula>$AX$35=""</formula>
    </cfRule>
  </conditionalFormatting>
  <conditionalFormatting sqref="C36:I36">
    <cfRule type="expression" dxfId="613" priority="539">
      <formula>$AX$36=""</formula>
    </cfRule>
  </conditionalFormatting>
  <conditionalFormatting sqref="C37:I37">
    <cfRule type="expression" dxfId="612" priority="537">
      <formula>$BB$37="انقطع ( ت )"</formula>
    </cfRule>
    <cfRule type="expression" dxfId="611" priority="538">
      <formula>$AX$37=""</formula>
    </cfRule>
  </conditionalFormatting>
  <conditionalFormatting sqref="C38:I38">
    <cfRule type="expression" dxfId="610" priority="535">
      <formula>$BB$38="انقطع ( ت )"</formula>
    </cfRule>
    <cfRule type="expression" dxfId="609" priority="536">
      <formula>$AX$38=""</formula>
    </cfRule>
  </conditionalFormatting>
  <conditionalFormatting sqref="C39:I39">
    <cfRule type="expression" dxfId="608" priority="533">
      <formula>$BB$39="انقطع ( ت )"</formula>
    </cfRule>
    <cfRule type="expression" dxfId="607" priority="534">
      <formula>$AX$39=""</formula>
    </cfRule>
  </conditionalFormatting>
  <conditionalFormatting sqref="C40:I40">
    <cfRule type="expression" dxfId="606" priority="531">
      <formula>$BB$40="انقطع ( ت )"</formula>
    </cfRule>
    <cfRule type="expression" dxfId="605" priority="532">
      <formula>$AX$40=""</formula>
    </cfRule>
  </conditionalFormatting>
  <conditionalFormatting sqref="C41:I41">
    <cfRule type="expression" dxfId="604" priority="529">
      <formula>$BB$41="انقطع ( ت )"</formula>
    </cfRule>
    <cfRule type="expression" dxfId="603" priority="530">
      <formula>$AX$41=""</formula>
    </cfRule>
  </conditionalFormatting>
  <conditionalFormatting sqref="C42:I42">
    <cfRule type="expression" dxfId="602" priority="527">
      <formula>$BB$42="انقطع ( ت )"</formula>
    </cfRule>
    <cfRule type="expression" dxfId="601" priority="528">
      <formula>$AX$42=""</formula>
    </cfRule>
  </conditionalFormatting>
  <conditionalFormatting sqref="C43:I43">
    <cfRule type="expression" dxfId="600" priority="526">
      <formula>$AX$43=""</formula>
    </cfRule>
  </conditionalFormatting>
  <conditionalFormatting sqref="C44:I44">
    <cfRule type="expression" dxfId="599" priority="525">
      <formula>$AX$44=""</formula>
    </cfRule>
  </conditionalFormatting>
  <conditionalFormatting sqref="C45:I45">
    <cfRule type="expression" dxfId="598" priority="523">
      <formula>$BB$45="انقطع ( ت )"</formula>
    </cfRule>
    <cfRule type="expression" dxfId="597" priority="524">
      <formula>$AX$45=""</formula>
    </cfRule>
  </conditionalFormatting>
  <conditionalFormatting sqref="C46:I46">
    <cfRule type="expression" dxfId="596" priority="521">
      <formula>$BB$46="انقطع ( ت )"</formula>
    </cfRule>
    <cfRule type="expression" dxfId="595" priority="522">
      <formula>$AX$46=""</formula>
    </cfRule>
  </conditionalFormatting>
  <conditionalFormatting sqref="C7:I7 C8:C46 G8:I46 I57:I168">
    <cfRule type="expression" dxfId="594" priority="519">
      <formula>$BB$7="انقطع ( ت )"</formula>
    </cfRule>
    <cfRule type="expression" dxfId="593" priority="520">
      <formula>$AX$7=""</formula>
    </cfRule>
  </conditionalFormatting>
  <conditionalFormatting sqref="C8:I8">
    <cfRule type="expression" dxfId="592" priority="517">
      <formula>$BB$8="انقطع ( ت )"</formula>
    </cfRule>
    <cfRule type="expression" dxfId="591" priority="518">
      <formula>$AX$8=""</formula>
    </cfRule>
  </conditionalFormatting>
  <conditionalFormatting sqref="C9:I9">
    <cfRule type="expression" dxfId="590" priority="515">
      <formula>$BB$9="انقطع ( ت )"</formula>
    </cfRule>
    <cfRule type="expression" dxfId="589" priority="516">
      <formula>$AX$9=""</formula>
    </cfRule>
  </conditionalFormatting>
  <conditionalFormatting sqref="C10:I10">
    <cfRule type="expression" dxfId="588" priority="514">
      <formula>$AX$10=""</formula>
    </cfRule>
  </conditionalFormatting>
  <conditionalFormatting sqref="C11:I11">
    <cfRule type="expression" dxfId="587" priority="512">
      <formula>$BB$11="انقطع ( ت )"</formula>
    </cfRule>
    <cfRule type="expression" dxfId="586" priority="513">
      <formula>$AX$11=""</formula>
    </cfRule>
  </conditionalFormatting>
  <conditionalFormatting sqref="C12:I12">
    <cfRule type="expression" dxfId="585" priority="511">
      <formula>$AX$12=""</formula>
    </cfRule>
  </conditionalFormatting>
  <conditionalFormatting sqref="C13:I13">
    <cfRule type="expression" dxfId="584" priority="509">
      <formula>$BB$13="انقطع ( ت )"</formula>
    </cfRule>
    <cfRule type="expression" dxfId="583" priority="510">
      <formula>$AX$13=""</formula>
    </cfRule>
  </conditionalFormatting>
  <conditionalFormatting sqref="C14:I14">
    <cfRule type="expression" dxfId="582" priority="508">
      <formula>$AX$14=""</formula>
    </cfRule>
  </conditionalFormatting>
  <conditionalFormatting sqref="C15:I15">
    <cfRule type="expression" dxfId="581" priority="507">
      <formula>$AX$15=""</formula>
    </cfRule>
  </conditionalFormatting>
  <conditionalFormatting sqref="C16:I16">
    <cfRule type="expression" dxfId="580" priority="506">
      <formula>$AX$16=""</formula>
    </cfRule>
  </conditionalFormatting>
  <conditionalFormatting sqref="C10:I10">
    <cfRule type="expression" dxfId="579" priority="505">
      <formula>$BB$10="انقطع ( ت )"</formula>
    </cfRule>
  </conditionalFormatting>
  <conditionalFormatting sqref="C12:I12">
    <cfRule type="expression" dxfId="578" priority="504">
      <formula>$BB$12="انقطع ( ت )"</formula>
    </cfRule>
  </conditionalFormatting>
  <conditionalFormatting sqref="C14:I14">
    <cfRule type="expression" dxfId="577" priority="503">
      <formula>$BB$14="انقطع ( ت )"</formula>
    </cfRule>
  </conditionalFormatting>
  <conditionalFormatting sqref="C15:I15">
    <cfRule type="expression" dxfId="576" priority="502">
      <formula>$BB$15="انقطع ( ت )"</formula>
    </cfRule>
  </conditionalFormatting>
  <conditionalFormatting sqref="C16:I16">
    <cfRule type="expression" dxfId="575" priority="501">
      <formula>$BB$16="انقطع ( ت )"</formula>
    </cfRule>
  </conditionalFormatting>
  <conditionalFormatting sqref="C17:I17">
    <cfRule type="expression" dxfId="574" priority="500">
      <formula>$BB$17="انقطع ( ت )"</formula>
    </cfRule>
  </conditionalFormatting>
  <conditionalFormatting sqref="C19:I19">
    <cfRule type="expression" dxfId="573" priority="498">
      <formula>$BB$19="انقطع ( ت )"</formula>
    </cfRule>
    <cfRule type="expression" dxfId="572" priority="499">
      <formula>$BB$19="انقطع ( ت )"</formula>
    </cfRule>
  </conditionalFormatting>
  <conditionalFormatting sqref="C20:I20">
    <cfRule type="expression" dxfId="571" priority="497">
      <formula>$BB$20="انقطع ( ت )"</formula>
    </cfRule>
  </conditionalFormatting>
  <conditionalFormatting sqref="C21:I21">
    <cfRule type="expression" dxfId="570" priority="496">
      <formula>$BB$21="انقطع ( ت )"</formula>
    </cfRule>
  </conditionalFormatting>
  <conditionalFormatting sqref="C25:I25">
    <cfRule type="expression" dxfId="569" priority="495">
      <formula>$BB$25="انقطع ( ت )"</formula>
    </cfRule>
  </conditionalFormatting>
  <conditionalFormatting sqref="C28:I28">
    <cfRule type="expression" dxfId="568" priority="493">
      <formula>$BB$28="انقطع ( ت )"</formula>
    </cfRule>
    <cfRule type="expression" dxfId="567" priority="494">
      <formula>$BB$28="انقطع ( ت )"</formula>
    </cfRule>
  </conditionalFormatting>
  <conditionalFormatting sqref="C30:I30">
    <cfRule type="expression" dxfId="566" priority="492">
      <formula>$BB$30="انقطع ( ت )"</formula>
    </cfRule>
  </conditionalFormatting>
  <conditionalFormatting sqref="C31:I31">
    <cfRule type="expression" dxfId="565" priority="491">
      <formula>$BB$31="انقطع ( ت )"</formula>
    </cfRule>
  </conditionalFormatting>
  <conditionalFormatting sqref="C36:I36">
    <cfRule type="expression" dxfId="564" priority="490">
      <formula>$BB$36="انقطع ( ت )"</formula>
    </cfRule>
  </conditionalFormatting>
  <conditionalFormatting sqref="C43:I43">
    <cfRule type="expression" dxfId="563" priority="489">
      <formula>$BB$43="انقطع ( ت )"</formula>
    </cfRule>
  </conditionalFormatting>
  <conditionalFormatting sqref="C44:I44">
    <cfRule type="expression" dxfId="562" priority="488">
      <formula>$BB$44="انقطع ( ت )"</formula>
    </cfRule>
  </conditionalFormatting>
  <conditionalFormatting sqref="C7:I7 G8:G46">
    <cfRule type="expression" dxfId="561" priority="487">
      <formula>$BC$7="انقطع ( ت )"</formula>
    </cfRule>
  </conditionalFormatting>
  <conditionalFormatting sqref="C8:I8">
    <cfRule type="expression" dxfId="560" priority="485">
      <formula>$BC$8=""</formula>
    </cfRule>
    <cfRule type="expression" dxfId="559" priority="486">
      <formula>$BC$8=""</formula>
    </cfRule>
  </conditionalFormatting>
  <conditionalFormatting sqref="C9:I9">
    <cfRule type="expression" dxfId="558" priority="484">
      <formula>$BC$9=""</formula>
    </cfRule>
  </conditionalFormatting>
  <conditionalFormatting sqref="C10:I10">
    <cfRule type="expression" dxfId="557" priority="482">
      <formula>$BC$10=""</formula>
    </cfRule>
    <cfRule type="expression" dxfId="556" priority="483">
      <formula>$BC$10=""</formula>
    </cfRule>
  </conditionalFormatting>
  <conditionalFormatting sqref="C11:I11">
    <cfRule type="expression" dxfId="555" priority="481">
      <formula>$BC$11=""</formula>
    </cfRule>
  </conditionalFormatting>
  <conditionalFormatting sqref="C12:I12">
    <cfRule type="expression" dxfId="554" priority="480">
      <formula>$BC$12=""</formula>
    </cfRule>
  </conditionalFormatting>
  <conditionalFormatting sqref="C13:I13">
    <cfRule type="expression" dxfId="553" priority="479">
      <formula>$BC$13=""</formula>
    </cfRule>
  </conditionalFormatting>
  <conditionalFormatting sqref="C14:I14">
    <cfRule type="expression" dxfId="552" priority="478">
      <formula>$BC$14=""</formula>
    </cfRule>
  </conditionalFormatting>
  <conditionalFormatting sqref="C15:I15">
    <cfRule type="expression" dxfId="551" priority="477">
      <formula>$BC$15=""</formula>
    </cfRule>
  </conditionalFormatting>
  <conditionalFormatting sqref="C16:I16">
    <cfRule type="expression" dxfId="550" priority="476">
      <formula>$BC$16=""</formula>
    </cfRule>
  </conditionalFormatting>
  <conditionalFormatting sqref="C17:I17">
    <cfRule type="expression" dxfId="549" priority="475">
      <formula>$BC$17=""</formula>
    </cfRule>
  </conditionalFormatting>
  <conditionalFormatting sqref="C18:I18">
    <cfRule type="expression" dxfId="548" priority="474">
      <formula>$BC$18=""</formula>
    </cfRule>
  </conditionalFormatting>
  <conditionalFormatting sqref="C19:I19">
    <cfRule type="expression" dxfId="547" priority="473">
      <formula>$BC$19=""</formula>
    </cfRule>
  </conditionalFormatting>
  <conditionalFormatting sqref="C20:I20">
    <cfRule type="expression" dxfId="546" priority="472">
      <formula>$BC$20=""</formula>
    </cfRule>
  </conditionalFormatting>
  <conditionalFormatting sqref="C21:I21">
    <cfRule type="expression" dxfId="545" priority="471">
      <formula>$BC$21=""</formula>
    </cfRule>
  </conditionalFormatting>
  <conditionalFormatting sqref="C22:I22">
    <cfRule type="expression" dxfId="544" priority="470">
      <formula>$BC$22=""</formula>
    </cfRule>
  </conditionalFormatting>
  <conditionalFormatting sqref="C23:I23">
    <cfRule type="expression" dxfId="543" priority="469">
      <formula>$BC$23=""</formula>
    </cfRule>
  </conditionalFormatting>
  <conditionalFormatting sqref="C24:I24">
    <cfRule type="expression" dxfId="542" priority="468">
      <formula>$BC$24=""</formula>
    </cfRule>
  </conditionalFormatting>
  <conditionalFormatting sqref="C25:I25">
    <cfRule type="expression" dxfId="541" priority="467">
      <formula>$BC$25=""</formula>
    </cfRule>
  </conditionalFormatting>
  <conditionalFormatting sqref="C26:I26">
    <cfRule type="expression" dxfId="540" priority="466">
      <formula>$BC$26=""</formula>
    </cfRule>
  </conditionalFormatting>
  <conditionalFormatting sqref="C27:I27">
    <cfRule type="expression" dxfId="539" priority="465">
      <formula>$BC$27=""</formula>
    </cfRule>
  </conditionalFormatting>
  <conditionalFormatting sqref="C28:I28">
    <cfRule type="expression" dxfId="538" priority="464">
      <formula>$BC$28=""</formula>
    </cfRule>
  </conditionalFormatting>
  <conditionalFormatting sqref="C29:I29">
    <cfRule type="expression" dxfId="537" priority="463">
      <formula>$BC$29=""</formula>
    </cfRule>
  </conditionalFormatting>
  <conditionalFormatting sqref="C30:I30">
    <cfRule type="expression" dxfId="536" priority="462">
      <formula>$BC$30=""</formula>
    </cfRule>
  </conditionalFormatting>
  <conditionalFormatting sqref="C31:I31">
    <cfRule type="expression" dxfId="535" priority="461">
      <formula>$BC$31=""</formula>
    </cfRule>
  </conditionalFormatting>
  <conditionalFormatting sqref="C32:I32">
    <cfRule type="expression" dxfId="534" priority="460">
      <formula>$BC$32=""</formula>
    </cfRule>
  </conditionalFormatting>
  <conditionalFormatting sqref="C33:I33">
    <cfRule type="expression" dxfId="533" priority="459">
      <formula>$BC$33=""</formula>
    </cfRule>
  </conditionalFormatting>
  <conditionalFormatting sqref="C34:I34">
    <cfRule type="expression" dxfId="532" priority="458">
      <formula>$BC$34=""</formula>
    </cfRule>
  </conditionalFormatting>
  <conditionalFormatting sqref="C35:I35">
    <cfRule type="expression" dxfId="531" priority="457">
      <formula>$BC$35=""</formula>
    </cfRule>
  </conditionalFormatting>
  <conditionalFormatting sqref="C36:I36">
    <cfRule type="expression" dxfId="530" priority="456">
      <formula>$BC$36=""</formula>
    </cfRule>
  </conditionalFormatting>
  <conditionalFormatting sqref="C37:I37">
    <cfRule type="expression" dxfId="529" priority="455">
      <formula>$BC$37=""</formula>
    </cfRule>
  </conditionalFormatting>
  <conditionalFormatting sqref="C38:I38">
    <cfRule type="expression" dxfId="528" priority="454">
      <formula>$BC$38=""</formula>
    </cfRule>
  </conditionalFormatting>
  <conditionalFormatting sqref="C39:I39">
    <cfRule type="expression" dxfId="527" priority="453">
      <formula>$BC$39=""</formula>
    </cfRule>
  </conditionalFormatting>
  <conditionalFormatting sqref="C40:I40">
    <cfRule type="expression" dxfId="526" priority="452">
      <formula>$BC$40=""</formula>
    </cfRule>
  </conditionalFormatting>
  <conditionalFormatting sqref="C41:I41">
    <cfRule type="expression" dxfId="525" priority="451">
      <formula>$BC$41=""</formula>
    </cfRule>
  </conditionalFormatting>
  <conditionalFormatting sqref="C42:I42">
    <cfRule type="expression" dxfId="524" priority="450">
      <formula>$BC$42=""</formula>
    </cfRule>
  </conditionalFormatting>
  <conditionalFormatting sqref="C43:I43">
    <cfRule type="expression" dxfId="523" priority="449">
      <formula>$BC$43=""</formula>
    </cfRule>
  </conditionalFormatting>
  <conditionalFormatting sqref="C44:I44">
    <cfRule type="expression" dxfId="522" priority="448">
      <formula>$BC$44=""</formula>
    </cfRule>
  </conditionalFormatting>
  <conditionalFormatting sqref="C45:I45">
    <cfRule type="expression" dxfId="521" priority="447">
      <formula>$BC$45=""</formula>
    </cfRule>
  </conditionalFormatting>
  <conditionalFormatting sqref="C46:I46">
    <cfRule type="expression" dxfId="520" priority="446">
      <formula>$BC$46=""</formula>
    </cfRule>
  </conditionalFormatting>
  <conditionalFormatting sqref="I57:I168">
    <cfRule type="expression" dxfId="519" priority="445">
      <formula>$AX$7=""</formula>
    </cfRule>
  </conditionalFormatting>
  <conditionalFormatting sqref="I57:I168">
    <cfRule type="expression" dxfId="518" priority="444">
      <formula>$AX$7=""</formula>
    </cfRule>
  </conditionalFormatting>
  <conditionalFormatting sqref="I57:I168">
    <cfRule type="expression" dxfId="517" priority="442">
      <formula>$BB$7="انقطع ( ت )"</formula>
    </cfRule>
    <cfRule type="expression" dxfId="516" priority="443">
      <formula>$AX$7=""</formula>
    </cfRule>
  </conditionalFormatting>
  <conditionalFormatting sqref="I57:I188">
    <cfRule type="expression" dxfId="515" priority="441">
      <formula>$AX$7=""</formula>
    </cfRule>
  </conditionalFormatting>
  <conditionalFormatting sqref="I57:I188">
    <cfRule type="expression" dxfId="514" priority="440">
      <formula>$AX$7=""</formula>
    </cfRule>
  </conditionalFormatting>
  <conditionalFormatting sqref="I57:I188">
    <cfRule type="expression" dxfId="513" priority="438">
      <formula>$BB$7="انقطع ( ت )"</formula>
    </cfRule>
    <cfRule type="expression" dxfId="512" priority="439">
      <formula>$AX$7=""</formula>
    </cfRule>
  </conditionalFormatting>
  <conditionalFormatting sqref="J47:J56">
    <cfRule type="expression" dxfId="511" priority="417">
      <formula>$AX$7=""</formula>
    </cfRule>
  </conditionalFormatting>
  <conditionalFormatting sqref="J47:J56">
    <cfRule type="expression" dxfId="510" priority="415">
      <formula>$BB$8="انقطع ( ت )"</formula>
    </cfRule>
    <cfRule type="expression" dxfId="509" priority="416">
      <formula>$AX$8=""</formula>
    </cfRule>
  </conditionalFormatting>
  <conditionalFormatting sqref="BC47:BC56">
    <cfRule type="expression" dxfId="508" priority="414">
      <formula>$BB$17="انقطع ( ت )"</formula>
    </cfRule>
  </conditionalFormatting>
  <conditionalFormatting sqref="BC47:BC56">
    <cfRule type="expression" dxfId="507" priority="413">
      <formula>$AX$17=""</formula>
    </cfRule>
  </conditionalFormatting>
  <conditionalFormatting sqref="J47:J56">
    <cfRule type="expression" dxfId="506" priority="412">
      <formula>$AX$7=""</formula>
    </cfRule>
  </conditionalFormatting>
  <conditionalFormatting sqref="J47:J56">
    <cfRule type="expression" dxfId="505" priority="410">
      <formula>$BB$8="انقطع ( ت )"</formula>
    </cfRule>
    <cfRule type="expression" dxfId="504" priority="411">
      <formula>$AX$8=""</formula>
    </cfRule>
  </conditionalFormatting>
  <conditionalFormatting sqref="BC47:BC56">
    <cfRule type="expression" dxfId="503" priority="409">
      <formula>$BB$17="انقطع ( ت )"</formula>
    </cfRule>
  </conditionalFormatting>
  <conditionalFormatting sqref="BC47:BC56">
    <cfRule type="expression" dxfId="502" priority="408">
      <formula>$AX$17=""</formula>
    </cfRule>
  </conditionalFormatting>
  <conditionalFormatting sqref="AP47:AP56">
    <cfRule type="expression" dxfId="501" priority="402">
      <formula>$AP$5="س"</formula>
    </cfRule>
    <cfRule type="expression" dxfId="500" priority="403">
      <formula>$AP$5="ج"</formula>
    </cfRule>
    <cfRule type="expression" dxfId="499" priority="404">
      <formula>$AP$4="س"</formula>
    </cfRule>
    <cfRule type="expression" dxfId="498" priority="405">
      <formula>$AP$5="ج"</formula>
    </cfRule>
    <cfRule type="expression" dxfId="497" priority="406">
      <formula>$AP$4="ع"</formula>
    </cfRule>
    <cfRule type="expression" dxfId="496" priority="407">
      <formula>$AP$4="ع"</formula>
    </cfRule>
  </conditionalFormatting>
  <conditionalFormatting sqref="AO47:AO54 AO56">
    <cfRule type="expression" dxfId="495" priority="399">
      <formula>$AO$5="س"</formula>
    </cfRule>
    <cfRule type="expression" dxfId="494" priority="400">
      <formula>$AO$5="ج"</formula>
    </cfRule>
    <cfRule type="expression" dxfId="493" priority="401">
      <formula>$AO$4="ع"</formula>
    </cfRule>
  </conditionalFormatting>
  <conditionalFormatting sqref="AN47:AN54 AN56">
    <cfRule type="expression" dxfId="492" priority="396">
      <formula>$AN$5="س"</formula>
    </cfRule>
    <cfRule type="expression" dxfId="491" priority="397">
      <formula>$AN$5="ج"</formula>
    </cfRule>
    <cfRule type="expression" dxfId="490" priority="398">
      <formula>$AN$4="ع"</formula>
    </cfRule>
  </conditionalFormatting>
  <conditionalFormatting sqref="AM47:AM54 AM56">
    <cfRule type="expression" dxfId="489" priority="393">
      <formula>$AM$5="س"</formula>
    </cfRule>
    <cfRule type="expression" dxfId="488" priority="394">
      <formula>$AM$5="ج"</formula>
    </cfRule>
    <cfRule type="expression" dxfId="487" priority="395">
      <formula>$AM$4="ع"</formula>
    </cfRule>
  </conditionalFormatting>
  <conditionalFormatting sqref="AL47:AL56">
    <cfRule type="expression" dxfId="486" priority="390">
      <formula>$AL$5="س"</formula>
    </cfRule>
    <cfRule type="expression" dxfId="485" priority="391">
      <formula>$AL$5="ج"</formula>
    </cfRule>
    <cfRule type="expression" dxfId="484" priority="392">
      <formula>$AL$4="ع"</formula>
    </cfRule>
  </conditionalFormatting>
  <conditionalFormatting sqref="AK47:AK56">
    <cfRule type="expression" dxfId="483" priority="387">
      <formula>$AK$5="س"</formula>
    </cfRule>
    <cfRule type="expression" dxfId="482" priority="388">
      <formula>$AK$5="ج"</formula>
    </cfRule>
    <cfRule type="expression" dxfId="481" priority="389">
      <formula>$AK$4="ع"</formula>
    </cfRule>
  </conditionalFormatting>
  <conditionalFormatting sqref="AJ47:AJ56">
    <cfRule type="expression" dxfId="480" priority="384">
      <formula>$AJ$5="س"</formula>
    </cfRule>
    <cfRule type="expression" dxfId="479" priority="385">
      <formula>$AJ$5="ج"</formula>
    </cfRule>
    <cfRule type="expression" dxfId="478" priority="386">
      <formula>$AJ$4="ع"</formula>
    </cfRule>
  </conditionalFormatting>
  <conditionalFormatting sqref="AI47:AI56">
    <cfRule type="expression" dxfId="477" priority="380">
      <formula>$AI$5="ج"</formula>
    </cfRule>
    <cfRule type="expression" dxfId="476" priority="381">
      <formula>$AI$5="س"</formula>
    </cfRule>
    <cfRule type="expression" dxfId="475" priority="382">
      <formula>$AI$5="ع"</formula>
    </cfRule>
    <cfRule type="expression" dxfId="474" priority="383">
      <formula>$AI$4="ع"</formula>
    </cfRule>
  </conditionalFormatting>
  <conditionalFormatting sqref="AH47:AH56">
    <cfRule type="expression" dxfId="473" priority="377">
      <formula>$AH$5="س"</formula>
    </cfRule>
    <cfRule type="expression" dxfId="472" priority="378">
      <formula>$AH$5="ج"</formula>
    </cfRule>
    <cfRule type="expression" dxfId="471" priority="379">
      <formula>$AH$4="ع"</formula>
    </cfRule>
  </conditionalFormatting>
  <conditionalFormatting sqref="AG47:AG56">
    <cfRule type="expression" dxfId="470" priority="374">
      <formula>$AG$5="س"</formula>
    </cfRule>
    <cfRule type="expression" dxfId="469" priority="375">
      <formula>$AG$5="ج"</formula>
    </cfRule>
    <cfRule type="expression" dxfId="468" priority="376">
      <formula>$AG$4="ع"</formula>
    </cfRule>
  </conditionalFormatting>
  <conditionalFormatting sqref="AF47:AF56">
    <cfRule type="expression" dxfId="467" priority="371">
      <formula>$AF$5="س"</formula>
    </cfRule>
    <cfRule type="expression" dxfId="466" priority="372">
      <formula>$AF$5="ج"</formula>
    </cfRule>
    <cfRule type="expression" dxfId="465" priority="373">
      <formula>$AF$4="ع"</formula>
    </cfRule>
  </conditionalFormatting>
  <conditionalFormatting sqref="AE47:AE56">
    <cfRule type="expression" dxfId="464" priority="368">
      <formula>$AE$5="س"</formula>
    </cfRule>
    <cfRule type="expression" dxfId="463" priority="369">
      <formula>$AE$5="ج"</formula>
    </cfRule>
    <cfRule type="expression" dxfId="462" priority="370">
      <formula>$AE$4="ع"</formula>
    </cfRule>
  </conditionalFormatting>
  <conditionalFormatting sqref="AD47:AD56">
    <cfRule type="expression" dxfId="461" priority="365">
      <formula>$AD$5="س"</formula>
    </cfRule>
    <cfRule type="expression" dxfId="460" priority="366">
      <formula>$AD$5="ج"</formula>
    </cfRule>
    <cfRule type="expression" dxfId="459" priority="367">
      <formula>$AD$4="ع"</formula>
    </cfRule>
  </conditionalFormatting>
  <conditionalFormatting sqref="AC47:AC56">
    <cfRule type="expression" dxfId="458" priority="362">
      <formula>$AC$5="س"</formula>
    </cfRule>
    <cfRule type="expression" dxfId="457" priority="363">
      <formula>$AC$5="ج"</formula>
    </cfRule>
    <cfRule type="expression" dxfId="456" priority="364">
      <formula>$AC$4="ع"</formula>
    </cfRule>
  </conditionalFormatting>
  <conditionalFormatting sqref="AB47:AB56">
    <cfRule type="expression" dxfId="455" priority="359">
      <formula>$AB$5="س"</formula>
    </cfRule>
    <cfRule type="expression" dxfId="454" priority="360">
      <formula>$AB$5="ج"</formula>
    </cfRule>
    <cfRule type="expression" dxfId="453" priority="361">
      <formula>$AB$4="ع"</formula>
    </cfRule>
  </conditionalFormatting>
  <conditionalFormatting sqref="AA47:AA56">
    <cfRule type="expression" dxfId="452" priority="356">
      <formula>$AA$5="س"</formula>
    </cfRule>
    <cfRule type="expression" dxfId="451" priority="357">
      <formula>$AA$5="ج"</formula>
    </cfRule>
    <cfRule type="expression" dxfId="450" priority="358">
      <formula>$AA$4="ع"</formula>
    </cfRule>
  </conditionalFormatting>
  <conditionalFormatting sqref="Z47:Z56">
    <cfRule type="expression" dxfId="449" priority="353">
      <formula>$Z$5="س"</formula>
    </cfRule>
    <cfRule type="expression" dxfId="448" priority="354">
      <formula>$Z$5="ج"</formula>
    </cfRule>
    <cfRule type="expression" dxfId="447" priority="355">
      <formula>$Z$4="ع"</formula>
    </cfRule>
  </conditionalFormatting>
  <conditionalFormatting sqref="Y47:Y56">
    <cfRule type="expression" dxfId="446" priority="350">
      <formula>$Y$5="س"</formula>
    </cfRule>
    <cfRule type="expression" dxfId="445" priority="351">
      <formula>$Y$5="ج"</formula>
    </cfRule>
    <cfRule type="expression" dxfId="444" priority="352">
      <formula>$Y$4="ع"</formula>
    </cfRule>
  </conditionalFormatting>
  <conditionalFormatting sqref="X47:X56">
    <cfRule type="expression" dxfId="443" priority="347">
      <formula>$X$5="س"</formula>
    </cfRule>
    <cfRule type="expression" dxfId="442" priority="348">
      <formula>$X$5="ج"</formula>
    </cfRule>
    <cfRule type="expression" dxfId="441" priority="349">
      <formula>$X$4="ع"</formula>
    </cfRule>
  </conditionalFormatting>
  <conditionalFormatting sqref="W47:W56">
    <cfRule type="expression" dxfId="440" priority="344">
      <formula>$W$5="س"</formula>
    </cfRule>
    <cfRule type="expression" dxfId="439" priority="345">
      <formula>$W$5="ج"</formula>
    </cfRule>
    <cfRule type="expression" dxfId="438" priority="346">
      <formula>$W$4="ع"</formula>
    </cfRule>
  </conditionalFormatting>
  <conditionalFormatting sqref="V47:V56">
    <cfRule type="expression" dxfId="437" priority="341">
      <formula>$V$5="س"</formula>
    </cfRule>
    <cfRule type="expression" dxfId="436" priority="342">
      <formula>$V$5="ج"</formula>
    </cfRule>
    <cfRule type="expression" dxfId="435" priority="343">
      <formula>$V$4="ع"</formula>
    </cfRule>
  </conditionalFormatting>
  <conditionalFormatting sqref="U47:U56">
    <cfRule type="expression" dxfId="434" priority="338">
      <formula>$U$5="س"</formula>
    </cfRule>
    <cfRule type="expression" dxfId="433" priority="339">
      <formula>$U$5="ج"</formula>
    </cfRule>
    <cfRule type="expression" dxfId="432" priority="340">
      <formula>$U$4="ع"</formula>
    </cfRule>
  </conditionalFormatting>
  <conditionalFormatting sqref="T47:T56">
    <cfRule type="expression" dxfId="431" priority="335">
      <formula>$T$5="س"</formula>
    </cfRule>
    <cfRule type="expression" dxfId="430" priority="336">
      <formula>$T$5="ج"</formula>
    </cfRule>
    <cfRule type="expression" dxfId="429" priority="337">
      <formula>$T$4="ع"</formula>
    </cfRule>
  </conditionalFormatting>
  <conditionalFormatting sqref="S47:S56">
    <cfRule type="expression" dxfId="428" priority="332">
      <formula>$S$5="س"</formula>
    </cfRule>
    <cfRule type="expression" dxfId="427" priority="333">
      <formula>$S$5="ج"</formula>
    </cfRule>
    <cfRule type="expression" dxfId="426" priority="334">
      <formula>$S$4="ع"</formula>
    </cfRule>
  </conditionalFormatting>
  <conditionalFormatting sqref="R47:R56">
    <cfRule type="expression" dxfId="425" priority="329">
      <formula>$R$5="س"</formula>
    </cfRule>
    <cfRule type="expression" dxfId="424" priority="330">
      <formula>$R$5="ج"</formula>
    </cfRule>
    <cfRule type="expression" dxfId="423" priority="331">
      <formula>$R$4="ع"</formula>
    </cfRule>
  </conditionalFormatting>
  <conditionalFormatting sqref="Q47:Q56">
    <cfRule type="expression" dxfId="422" priority="326">
      <formula>$Q$5="س"</formula>
    </cfRule>
    <cfRule type="expression" dxfId="421" priority="327">
      <formula>$Q$5="ج"</formula>
    </cfRule>
    <cfRule type="expression" dxfId="420" priority="328">
      <formula>$Q$4="ع"</formula>
    </cfRule>
  </conditionalFormatting>
  <conditionalFormatting sqref="P47:P56">
    <cfRule type="expression" dxfId="419" priority="323">
      <formula>$P$5="س"</formula>
    </cfRule>
    <cfRule type="expression" dxfId="418" priority="324">
      <formula>$P$5="ج"</formula>
    </cfRule>
    <cfRule type="expression" dxfId="417" priority="325">
      <formula>$P$4="ع"</formula>
    </cfRule>
  </conditionalFormatting>
  <conditionalFormatting sqref="O47:O56">
    <cfRule type="expression" dxfId="416" priority="320">
      <formula>$O$5="س"</formula>
    </cfRule>
    <cfRule type="expression" dxfId="415" priority="321">
      <formula>$O$5="ج"</formula>
    </cfRule>
    <cfRule type="expression" dxfId="414" priority="322">
      <formula>$O$4="ع"</formula>
    </cfRule>
  </conditionalFormatting>
  <conditionalFormatting sqref="N47:N56">
    <cfRule type="expression" dxfId="413" priority="317">
      <formula>$N$5="س"</formula>
    </cfRule>
    <cfRule type="expression" dxfId="412" priority="318">
      <formula>$N$5="ج"</formula>
    </cfRule>
    <cfRule type="expression" dxfId="411" priority="319">
      <formula>$N$4="ع"</formula>
    </cfRule>
  </conditionalFormatting>
  <conditionalFormatting sqref="M47:M56">
    <cfRule type="expression" dxfId="410" priority="314">
      <formula>$M$5="س"</formula>
    </cfRule>
    <cfRule type="expression" dxfId="409" priority="315">
      <formula>$M$5="ج"</formula>
    </cfRule>
    <cfRule type="expression" dxfId="408" priority="316">
      <formula>$M$4="ع"</formula>
    </cfRule>
  </conditionalFormatting>
  <conditionalFormatting sqref="L47:L56">
    <cfRule type="expression" dxfId="407" priority="311">
      <formula>$L$5="س"</formula>
    </cfRule>
    <cfRule type="expression" dxfId="406" priority="312">
      <formula>$L$5="ج"</formula>
    </cfRule>
    <cfRule type="expression" dxfId="405" priority="313">
      <formula>$L$4="ع"</formula>
    </cfRule>
  </conditionalFormatting>
  <conditionalFormatting sqref="J47:J56">
    <cfRule type="expression" dxfId="404" priority="310">
      <formula>$AX$7=""</formula>
    </cfRule>
  </conditionalFormatting>
  <conditionalFormatting sqref="AM56:AO56 AP47:AX56 AM47:AO54 J47:AL56">
    <cfRule type="expression" dxfId="403" priority="308">
      <formula>$BB$46="انقطع ( ت )"</formula>
    </cfRule>
    <cfRule type="expression" dxfId="402" priority="309">
      <formula>$AX$46=""</formula>
    </cfRule>
  </conditionalFormatting>
  <conditionalFormatting sqref="J47:J56">
    <cfRule type="expression" dxfId="401" priority="306">
      <formula>$BB$8="انقطع ( ت )"</formula>
    </cfRule>
    <cfRule type="expression" dxfId="400" priority="307">
      <formula>$AX$8=""</formula>
    </cfRule>
  </conditionalFormatting>
  <conditionalFormatting sqref="BC47:BC56">
    <cfRule type="expression" dxfId="399" priority="305">
      <formula>$BB$17="انقطع ( ت )"</formula>
    </cfRule>
  </conditionalFormatting>
  <conditionalFormatting sqref="BC47:BC56">
    <cfRule type="expression" dxfId="398" priority="304">
      <formula>$AX$17=""</formula>
    </cfRule>
  </conditionalFormatting>
  <conditionalFormatting sqref="BC47:BC56">
    <cfRule type="expression" dxfId="397" priority="303">
      <formula>$BB$17="انقطع ( ت )"</formula>
    </cfRule>
  </conditionalFormatting>
  <conditionalFormatting sqref="BC47:BC56">
    <cfRule type="expression" dxfId="396" priority="302">
      <formula>$AX$17=""</formula>
    </cfRule>
  </conditionalFormatting>
  <conditionalFormatting sqref="AP47:AP56">
    <cfRule type="expression" dxfId="395" priority="299">
      <formula>$AP$5="ج"</formula>
    </cfRule>
    <cfRule type="expression" dxfId="394" priority="300">
      <formula>$AP$5="س"</formula>
    </cfRule>
    <cfRule type="expression" dxfId="393" priority="301">
      <formula>$AP$4="ع"</formula>
    </cfRule>
  </conditionalFormatting>
  <conditionalFormatting sqref="AO47:AO54 AO56">
    <cfRule type="expression" dxfId="392" priority="296">
      <formula>$AO$5="ج"</formula>
    </cfRule>
    <cfRule type="expression" dxfId="391" priority="297">
      <formula>$AO$5="س"</formula>
    </cfRule>
    <cfRule type="expression" dxfId="390" priority="298">
      <formula>$AO$4="ع"</formula>
    </cfRule>
  </conditionalFormatting>
  <conditionalFormatting sqref="AN47:AN54 AN56">
    <cfRule type="expression" dxfId="389" priority="293">
      <formula>$AN$5="ج"</formula>
    </cfRule>
    <cfRule type="expression" dxfId="388" priority="294">
      <formula>$AN$5="س"</formula>
    </cfRule>
    <cfRule type="expression" dxfId="387" priority="295">
      <formula>$AN$4="ع"</formula>
    </cfRule>
  </conditionalFormatting>
  <conditionalFormatting sqref="AM47:AM54 AM56">
    <cfRule type="expression" dxfId="386" priority="290">
      <formula>$AM$5="ج"</formula>
    </cfRule>
    <cfRule type="expression" dxfId="385" priority="291">
      <formula>$AM$5="س"</formula>
    </cfRule>
    <cfRule type="expression" dxfId="384" priority="292">
      <formula>$AM$4="ع"</formula>
    </cfRule>
  </conditionalFormatting>
  <conditionalFormatting sqref="AL47:AL56">
    <cfRule type="expression" dxfId="383" priority="287">
      <formula>$AL$5="ج"</formula>
    </cfRule>
    <cfRule type="expression" dxfId="382" priority="288">
      <formula>$AL$5="س"</formula>
    </cfRule>
    <cfRule type="expression" dxfId="381" priority="289">
      <formula>$AL$4="ع"</formula>
    </cfRule>
  </conditionalFormatting>
  <conditionalFormatting sqref="AK47:AK56">
    <cfRule type="expression" dxfId="380" priority="284">
      <formula>$AK$5="ع"</formula>
    </cfRule>
    <cfRule type="expression" dxfId="379" priority="285">
      <formula>$AK$5="س"</formula>
    </cfRule>
    <cfRule type="expression" dxfId="378" priority="286">
      <formula>$AK$4="ع"</formula>
    </cfRule>
  </conditionalFormatting>
  <conditionalFormatting sqref="AJ47:AJ56">
    <cfRule type="expression" dxfId="377" priority="281">
      <formula>$AJ$5="ج"</formula>
    </cfRule>
    <cfRule type="expression" dxfId="376" priority="282">
      <formula>$AJ$5="س"</formula>
    </cfRule>
    <cfRule type="expression" dxfId="375" priority="283">
      <formula>$AJ$4="ع"</formula>
    </cfRule>
  </conditionalFormatting>
  <conditionalFormatting sqref="AI47:AI56">
    <cfRule type="expression" dxfId="374" priority="278">
      <formula>$AI$5="ج"</formula>
    </cfRule>
    <cfRule type="expression" dxfId="373" priority="279">
      <formula>$AI$5="س"</formula>
    </cfRule>
    <cfRule type="expression" dxfId="372" priority="280">
      <formula>$AI$4="ع"</formula>
    </cfRule>
  </conditionalFormatting>
  <conditionalFormatting sqref="AH47:AH56">
    <cfRule type="expression" dxfId="371" priority="275">
      <formula>$AH$5="ج"</formula>
    </cfRule>
    <cfRule type="expression" dxfId="370" priority="276">
      <formula>$AH$5="س"</formula>
    </cfRule>
    <cfRule type="expression" dxfId="369" priority="277">
      <formula>$AH$4="ع"</formula>
    </cfRule>
  </conditionalFormatting>
  <conditionalFormatting sqref="AG47:AG56">
    <cfRule type="expression" dxfId="368" priority="272">
      <formula>$AG$5="ج"</formula>
    </cfRule>
    <cfRule type="expression" dxfId="367" priority="273">
      <formula>$AG$5="س"</formula>
    </cfRule>
    <cfRule type="expression" dxfId="366" priority="274">
      <formula>$AG$4="ع"</formula>
    </cfRule>
  </conditionalFormatting>
  <conditionalFormatting sqref="AF47:AF56">
    <cfRule type="expression" dxfId="365" priority="269">
      <formula>$AF$5="ج"</formula>
    </cfRule>
    <cfRule type="expression" dxfId="364" priority="270">
      <formula>$AF$5="س"</formula>
    </cfRule>
    <cfRule type="expression" dxfId="363" priority="271">
      <formula>$AF$4="ع"</formula>
    </cfRule>
  </conditionalFormatting>
  <conditionalFormatting sqref="AE47:AE56">
    <cfRule type="expression" dxfId="362" priority="266">
      <formula>$AE$5="ج"</formula>
    </cfRule>
    <cfRule type="expression" dxfId="361" priority="267">
      <formula>$AE$5="س"</formula>
    </cfRule>
    <cfRule type="expression" dxfId="360" priority="268">
      <formula>$AE$4="ع"</formula>
    </cfRule>
  </conditionalFormatting>
  <conditionalFormatting sqref="AD47:AD56">
    <cfRule type="expression" dxfId="359" priority="263">
      <formula>$AD$5="ج"</formula>
    </cfRule>
    <cfRule type="expression" dxfId="358" priority="264">
      <formula>$AD$5="س"</formula>
    </cfRule>
    <cfRule type="expression" dxfId="357" priority="265">
      <formula>$AD$4="ع"</formula>
    </cfRule>
  </conditionalFormatting>
  <conditionalFormatting sqref="AC47:AC56">
    <cfRule type="expression" dxfId="356" priority="260">
      <formula>$AC$5="ج"</formula>
    </cfRule>
    <cfRule type="expression" dxfId="355" priority="261">
      <formula>$AC$5="س"</formula>
    </cfRule>
    <cfRule type="expression" dxfId="354" priority="262">
      <formula>$AC$4="ع"</formula>
    </cfRule>
  </conditionalFormatting>
  <conditionalFormatting sqref="AB47:AB56">
    <cfRule type="expression" dxfId="353" priority="257">
      <formula>$AB$5="ج"</formula>
    </cfRule>
    <cfRule type="expression" dxfId="352" priority="258">
      <formula>$AB$5="س"</formula>
    </cfRule>
    <cfRule type="expression" dxfId="351" priority="259">
      <formula>$AB$4="ع"</formula>
    </cfRule>
  </conditionalFormatting>
  <conditionalFormatting sqref="AA47:AA56">
    <cfRule type="expression" dxfId="350" priority="254">
      <formula>$AA$5="ج"</formula>
    </cfRule>
    <cfRule type="expression" dxfId="349" priority="255">
      <formula>$AA$5="س"</formula>
    </cfRule>
    <cfRule type="expression" dxfId="348" priority="256">
      <formula>$AA$4="ع"</formula>
    </cfRule>
  </conditionalFormatting>
  <conditionalFormatting sqref="Z47:Z56">
    <cfRule type="expression" dxfId="347" priority="251">
      <formula>$Z$5="ج"</formula>
    </cfRule>
    <cfRule type="expression" dxfId="346" priority="252">
      <formula>$Z$5="س"</formula>
    </cfRule>
    <cfRule type="expression" dxfId="345" priority="253">
      <formula>$Z$4="ع"</formula>
    </cfRule>
  </conditionalFormatting>
  <conditionalFormatting sqref="Y47:Y56">
    <cfRule type="expression" dxfId="344" priority="248">
      <formula>$Y$5="ج"</formula>
    </cfRule>
    <cfRule type="expression" dxfId="343" priority="249">
      <formula>$Y$5="س"</formula>
    </cfRule>
    <cfRule type="expression" dxfId="342" priority="250">
      <formula>$Y$4="ع"</formula>
    </cfRule>
  </conditionalFormatting>
  <conditionalFormatting sqref="X47:X56">
    <cfRule type="expression" dxfId="341" priority="245">
      <formula>$X$5="ج"</formula>
    </cfRule>
    <cfRule type="expression" dxfId="340" priority="246">
      <formula>$X$5="س"</formula>
    </cfRule>
    <cfRule type="expression" dxfId="339" priority="247">
      <formula>$X$4="ع"</formula>
    </cfRule>
  </conditionalFormatting>
  <conditionalFormatting sqref="W47:W56">
    <cfRule type="expression" dxfId="338" priority="242">
      <formula>$W$5="ج"</formula>
    </cfRule>
    <cfRule type="expression" dxfId="337" priority="243">
      <formula>$W$5="س"</formula>
    </cfRule>
    <cfRule type="expression" dxfId="336" priority="244">
      <formula>$W$4="ع"</formula>
    </cfRule>
  </conditionalFormatting>
  <conditionalFormatting sqref="V47:V56">
    <cfRule type="expression" dxfId="335" priority="239">
      <formula>$V$5="ج"</formula>
    </cfRule>
    <cfRule type="expression" dxfId="334" priority="240">
      <formula>$V$5="س"</formula>
    </cfRule>
    <cfRule type="expression" dxfId="333" priority="241">
      <formula>$V$4="ع"</formula>
    </cfRule>
  </conditionalFormatting>
  <conditionalFormatting sqref="U47:U56">
    <cfRule type="expression" dxfId="332" priority="236">
      <formula>$U$5="ج"</formula>
    </cfRule>
    <cfRule type="expression" dxfId="331" priority="237">
      <formula>$U$5="س"</formula>
    </cfRule>
    <cfRule type="expression" dxfId="330" priority="238">
      <formula>$U$5="ع"</formula>
    </cfRule>
  </conditionalFormatting>
  <conditionalFormatting sqref="T47:T56">
    <cfRule type="expression" dxfId="329" priority="233">
      <formula>$T$5="ج"</formula>
    </cfRule>
    <cfRule type="expression" dxfId="328" priority="234">
      <formula>$T$5="س"</formula>
    </cfRule>
    <cfRule type="expression" dxfId="327" priority="235">
      <formula>$T$4="ع"</formula>
    </cfRule>
  </conditionalFormatting>
  <conditionalFormatting sqref="S47:S56">
    <cfRule type="expression" dxfId="326" priority="229">
      <formula>$S$5="ج"</formula>
    </cfRule>
    <cfRule type="expression" dxfId="325" priority="230">
      <formula>$S$5="س"</formula>
    </cfRule>
    <cfRule type="expression" dxfId="324" priority="231">
      <formula>$S$5="ع"</formula>
    </cfRule>
    <cfRule type="expression" dxfId="323" priority="232">
      <formula>$S$4="ع"</formula>
    </cfRule>
  </conditionalFormatting>
  <conditionalFormatting sqref="R47:R56">
    <cfRule type="expression" dxfId="322" priority="226">
      <formula>$R$5="ج"</formula>
    </cfRule>
    <cfRule type="expression" dxfId="321" priority="227">
      <formula>$R$5="س"</formula>
    </cfRule>
    <cfRule type="expression" dxfId="320" priority="228">
      <formula>$R$4="ع"</formula>
    </cfRule>
  </conditionalFormatting>
  <conditionalFormatting sqref="Q47:Q56">
    <cfRule type="expression" dxfId="319" priority="223">
      <formula>$Q$5="ج"</formula>
    </cfRule>
    <cfRule type="expression" dxfId="318" priority="224">
      <formula>$Q$5="س"</formula>
    </cfRule>
    <cfRule type="expression" dxfId="317" priority="225">
      <formula>$Q$4="ع"</formula>
    </cfRule>
  </conditionalFormatting>
  <conditionalFormatting sqref="P47:P56">
    <cfRule type="expression" dxfId="316" priority="220">
      <formula>$P$5="ج"</formula>
    </cfRule>
    <cfRule type="expression" dxfId="315" priority="221">
      <formula>$P$5="س"</formula>
    </cfRule>
    <cfRule type="expression" dxfId="314" priority="222">
      <formula>$P$4="ع"</formula>
    </cfRule>
  </conditionalFormatting>
  <conditionalFormatting sqref="O47:O56">
    <cfRule type="expression" dxfId="313" priority="217">
      <formula>$O$5="ج"</formula>
    </cfRule>
    <cfRule type="expression" dxfId="312" priority="218">
      <formula>$O$5="س"</formula>
    </cfRule>
    <cfRule type="expression" dxfId="311" priority="219">
      <formula>$O$4="ع"</formula>
    </cfRule>
  </conditionalFormatting>
  <conditionalFormatting sqref="N47:N56">
    <cfRule type="expression" dxfId="310" priority="214">
      <formula>$N$5="ج"</formula>
    </cfRule>
    <cfRule type="expression" dxfId="309" priority="215">
      <formula>$N$5="س"</formula>
    </cfRule>
    <cfRule type="expression" dxfId="308" priority="216">
      <formula>$N$4="ع"</formula>
    </cfRule>
  </conditionalFormatting>
  <conditionalFormatting sqref="M47:M56">
    <cfRule type="expression" dxfId="307" priority="211">
      <formula>$M$5="ج"</formula>
    </cfRule>
    <cfRule type="expression" dxfId="306" priority="212">
      <formula>$M$5="س"</formula>
    </cfRule>
    <cfRule type="expression" dxfId="305" priority="213">
      <formula>$M$4="ع"</formula>
    </cfRule>
  </conditionalFormatting>
  <conditionalFormatting sqref="L47:L56">
    <cfRule type="expression" dxfId="304" priority="208">
      <formula>$L$5="ج"</formula>
    </cfRule>
    <cfRule type="expression" dxfId="303" priority="209">
      <formula>$L$5="س"</formula>
    </cfRule>
    <cfRule type="expression" dxfId="302" priority="210">
      <formula>$L$4="ع"</formula>
    </cfRule>
  </conditionalFormatting>
  <conditionalFormatting sqref="U47:U56">
    <cfRule type="expression" dxfId="301" priority="207">
      <formula>$U$4="ع"</formula>
    </cfRule>
  </conditionalFormatting>
  <conditionalFormatting sqref="AK47:AK56">
    <cfRule type="expression" dxfId="300" priority="206">
      <formula>$AK$5="ج"</formula>
    </cfRule>
  </conditionalFormatting>
  <conditionalFormatting sqref="J47:AX47">
    <cfRule type="expression" dxfId="299" priority="204">
      <formula>$AX$47=""</formula>
    </cfRule>
    <cfRule type="expression" dxfId="298" priority="205">
      <formula>$BC$47="انقطع ( ت )"</formula>
    </cfRule>
  </conditionalFormatting>
  <conditionalFormatting sqref="BA48:BC48 J48:AY48">
    <cfRule type="expression" dxfId="297" priority="203">
      <formula>$BC$48="انقطع ( ت )"</formula>
    </cfRule>
  </conditionalFormatting>
  <conditionalFormatting sqref="BA49:BC49 J49:AY49">
    <cfRule type="expression" dxfId="296" priority="202">
      <formula>$BC$49="انقطع ( ت )"</formula>
    </cfRule>
  </conditionalFormatting>
  <conditionalFormatting sqref="BA50:BC50 J50:AY50">
    <cfRule type="expression" dxfId="295" priority="201">
      <formula>$BC$50="انقطع ( ت )"</formula>
    </cfRule>
  </conditionalFormatting>
  <conditionalFormatting sqref="BA51:BC51 J51:AY51">
    <cfRule type="expression" dxfId="294" priority="200">
      <formula>$BC$51="انقطع ( ت )"</formula>
    </cfRule>
  </conditionalFormatting>
  <conditionalFormatting sqref="BA52:BC52 J52:AY52">
    <cfRule type="expression" dxfId="293" priority="199">
      <formula>$BC$52="انقطع ( ت )"</formula>
    </cfRule>
  </conditionalFormatting>
  <conditionalFormatting sqref="BA53:BC53 J53:AY53">
    <cfRule type="expression" dxfId="292" priority="198">
      <formula>$BC$53="انقطع ( ت )"</formula>
    </cfRule>
  </conditionalFormatting>
  <conditionalFormatting sqref="BA54:BC54 J54:AY54">
    <cfRule type="expression" dxfId="291" priority="197">
      <formula>$BC$54="انقطع ( ت )"</formula>
    </cfRule>
  </conditionalFormatting>
  <conditionalFormatting sqref="BA55:BC55 AP55:AY55 J55:AL55">
    <cfRule type="expression" dxfId="290" priority="196">
      <formula>$BC$55="انقطع ( ت )"</formula>
    </cfRule>
  </conditionalFormatting>
  <conditionalFormatting sqref="BA56:BC56 J56:AY56">
    <cfRule type="expression" dxfId="289" priority="195">
      <formula>$BC$56="انقطع ( ت )"</formula>
    </cfRule>
  </conditionalFormatting>
  <conditionalFormatting sqref="J48:AX48">
    <cfRule type="expression" dxfId="288" priority="194">
      <formula>$AX$48=""</formula>
    </cfRule>
  </conditionalFormatting>
  <conditionalFormatting sqref="J49:AX49">
    <cfRule type="expression" dxfId="287" priority="193">
      <formula>$AX$49=""</formula>
    </cfRule>
  </conditionalFormatting>
  <conditionalFormatting sqref="J50:AX50">
    <cfRule type="expression" dxfId="286" priority="192">
      <formula>$AX$50=""</formula>
    </cfRule>
  </conditionalFormatting>
  <conditionalFormatting sqref="J51:AX51">
    <cfRule type="expression" dxfId="285" priority="191">
      <formula>$AX$51=""</formula>
    </cfRule>
  </conditionalFormatting>
  <conditionalFormatting sqref="J52:AX52">
    <cfRule type="expression" dxfId="284" priority="190">
      <formula>$AX$52=""</formula>
    </cfRule>
  </conditionalFormatting>
  <conditionalFormatting sqref="J53:AX53">
    <cfRule type="expression" dxfId="283" priority="189">
      <formula>$AX$53=""</formula>
    </cfRule>
  </conditionalFormatting>
  <conditionalFormatting sqref="J54:AX54">
    <cfRule type="expression" dxfId="282" priority="188">
      <formula>$AX$54=""</formula>
    </cfRule>
  </conditionalFormatting>
  <conditionalFormatting sqref="AP55:AX55 J55:AL55">
    <cfRule type="expression" dxfId="281" priority="187">
      <formula>$AX$55=""</formula>
    </cfRule>
  </conditionalFormatting>
  <conditionalFormatting sqref="J56:AX56">
    <cfRule type="expression" dxfId="280" priority="186">
      <formula>$AX$56=""</formula>
    </cfRule>
  </conditionalFormatting>
  <conditionalFormatting sqref="AO55">
    <cfRule type="expression" dxfId="279" priority="183">
      <formula>$AO$5="ج"</formula>
    </cfRule>
    <cfRule type="expression" dxfId="278" priority="184">
      <formula>$AO$5="س"</formula>
    </cfRule>
    <cfRule type="expression" dxfId="277" priority="185">
      <formula>$AO$4="ع"</formula>
    </cfRule>
  </conditionalFormatting>
  <conditionalFormatting sqref="AN55">
    <cfRule type="expression" dxfId="276" priority="180">
      <formula>$AN$5="ج"</formula>
    </cfRule>
    <cfRule type="expression" dxfId="275" priority="181">
      <formula>$AN$5="س"</formula>
    </cfRule>
    <cfRule type="expression" dxfId="274" priority="182">
      <formula>$AN$4="ع"</formula>
    </cfRule>
  </conditionalFormatting>
  <conditionalFormatting sqref="AM55">
    <cfRule type="expression" dxfId="273" priority="177">
      <formula>$AM$5="ج"</formula>
    </cfRule>
    <cfRule type="expression" dxfId="272" priority="178">
      <formula>$AM$5="س"</formula>
    </cfRule>
    <cfRule type="expression" dxfId="271" priority="179">
      <formula>$AM$4="ع"</formula>
    </cfRule>
  </conditionalFormatting>
  <conditionalFormatting sqref="A53:B53">
    <cfRule type="expression" dxfId="270" priority="159">
      <formula>$AX$53=""</formula>
    </cfRule>
  </conditionalFormatting>
  <conditionalFormatting sqref="A55:B55">
    <cfRule type="expression" dxfId="269" priority="158">
      <formula>$AX$55=""</formula>
    </cfRule>
  </conditionalFormatting>
  <conditionalFormatting sqref="A56:B56">
    <cfRule type="expression" dxfId="268" priority="157">
      <formula>$AX$56=""</formula>
    </cfRule>
  </conditionalFormatting>
  <conditionalFormatting sqref="C7:I7 C8:C46 G8:I46 I57:I168">
    <cfRule type="expression" dxfId="267" priority="156">
      <formula>$AX$7=""</formula>
    </cfRule>
  </conditionalFormatting>
  <conditionalFormatting sqref="C7:I7 C8:C46 G8:I46 I57:I168">
    <cfRule type="expression" dxfId="266" priority="155">
      <formula>$AX$7=""</formula>
    </cfRule>
  </conditionalFormatting>
  <conditionalFormatting sqref="C17:I17">
    <cfRule type="expression" dxfId="265" priority="153">
      <formula>$BB$17="انقطع ( ت )"</formula>
    </cfRule>
    <cfRule type="expression" dxfId="264" priority="154">
      <formula>$AX$17=""</formula>
    </cfRule>
  </conditionalFormatting>
  <conditionalFormatting sqref="C18:I18">
    <cfRule type="expression" dxfId="263" priority="150">
      <formula>$BB$18="انقطع ( ت )"</formula>
    </cfRule>
    <cfRule type="expression" dxfId="262" priority="151">
      <formula>$BB$18="انقطع ( ت )"</formula>
    </cfRule>
    <cfRule type="expression" dxfId="261" priority="152">
      <formula>$AX$18=""</formula>
    </cfRule>
  </conditionalFormatting>
  <conditionalFormatting sqref="C19:I19">
    <cfRule type="expression" dxfId="260" priority="149">
      <formula>$AX$19=""</formula>
    </cfRule>
  </conditionalFormatting>
  <conditionalFormatting sqref="C20:I20">
    <cfRule type="expression" dxfId="259" priority="148">
      <formula>$AX$20=""</formula>
    </cfRule>
  </conditionalFormatting>
  <conditionalFormatting sqref="C21:I21">
    <cfRule type="expression" dxfId="258" priority="147">
      <formula>$AX$21=""</formula>
    </cfRule>
  </conditionalFormatting>
  <conditionalFormatting sqref="C22:I22">
    <cfRule type="expression" dxfId="257" priority="145">
      <formula>$BB$22="انقطع ( ت )"</formula>
    </cfRule>
    <cfRule type="expression" dxfId="256" priority="146">
      <formula>$AX$22=""</formula>
    </cfRule>
  </conditionalFormatting>
  <conditionalFormatting sqref="C23:I23">
    <cfRule type="expression" dxfId="255" priority="143">
      <formula>$BB$23="انقطع ( ت )"</formula>
    </cfRule>
    <cfRule type="expression" dxfId="254" priority="144">
      <formula>$AX$23=""</formula>
    </cfRule>
  </conditionalFormatting>
  <conditionalFormatting sqref="C24:I24">
    <cfRule type="expression" dxfId="253" priority="141">
      <formula>$BB$24="انقطع ( ت )"</formula>
    </cfRule>
    <cfRule type="expression" dxfId="252" priority="142">
      <formula>$AX$24=""</formula>
    </cfRule>
  </conditionalFormatting>
  <conditionalFormatting sqref="C25:I25">
    <cfRule type="expression" dxfId="251" priority="140">
      <formula>$AX$25=""</formula>
    </cfRule>
  </conditionalFormatting>
  <conditionalFormatting sqref="C26:I26">
    <cfRule type="expression" dxfId="250" priority="138">
      <formula>$BB$26="انقطع ( ت )"</formula>
    </cfRule>
    <cfRule type="expression" dxfId="249" priority="139">
      <formula>$AX$26=""</formula>
    </cfRule>
  </conditionalFormatting>
  <conditionalFormatting sqref="C27:I27">
    <cfRule type="expression" dxfId="248" priority="136">
      <formula>$BB$27="انقطع ( ت )"</formula>
    </cfRule>
    <cfRule type="expression" dxfId="247" priority="137">
      <formula>$AX$27=""</formula>
    </cfRule>
  </conditionalFormatting>
  <conditionalFormatting sqref="C28:I28">
    <cfRule type="expression" dxfId="246" priority="135">
      <formula>$AX$28=""</formula>
    </cfRule>
  </conditionalFormatting>
  <conditionalFormatting sqref="C29:I29">
    <cfRule type="expression" dxfId="245" priority="133">
      <formula>$BB$29="انقطع ( ت )"</formula>
    </cfRule>
    <cfRule type="expression" dxfId="244" priority="134">
      <formula>$AX$29=""</formula>
    </cfRule>
  </conditionalFormatting>
  <conditionalFormatting sqref="C30:I30">
    <cfRule type="expression" dxfId="243" priority="132">
      <formula>$AX$30=""</formula>
    </cfRule>
  </conditionalFormatting>
  <conditionalFormatting sqref="C31:I31">
    <cfRule type="expression" dxfId="242" priority="131">
      <formula>$AX$31=""</formula>
    </cfRule>
  </conditionalFormatting>
  <conditionalFormatting sqref="C32:I32">
    <cfRule type="expression" dxfId="241" priority="129">
      <formula>$BB$32="انقطع ( ت )"</formula>
    </cfRule>
    <cfRule type="expression" dxfId="240" priority="130">
      <formula>$AX$32=""</formula>
    </cfRule>
  </conditionalFormatting>
  <conditionalFormatting sqref="C33:I33">
    <cfRule type="expression" dxfId="239" priority="127">
      <formula>$BB$33="انقطع ( ت )"</formula>
    </cfRule>
    <cfRule type="expression" dxfId="238" priority="128">
      <formula>$AX$33=""</formula>
    </cfRule>
  </conditionalFormatting>
  <conditionalFormatting sqref="C34:I34">
    <cfRule type="expression" dxfId="237" priority="125">
      <formula>$BB$34="انقطع ( ت )"</formula>
    </cfRule>
    <cfRule type="expression" dxfId="236" priority="126">
      <formula>$AX$34=""</formula>
    </cfRule>
  </conditionalFormatting>
  <conditionalFormatting sqref="C35:I35">
    <cfRule type="expression" dxfId="235" priority="123">
      <formula>$BB$35="انقطع ( ت )"</formula>
    </cfRule>
    <cfRule type="expression" dxfId="234" priority="124">
      <formula>$AX$35=""</formula>
    </cfRule>
  </conditionalFormatting>
  <conditionalFormatting sqref="C36:I36">
    <cfRule type="expression" dxfId="233" priority="122">
      <formula>$AX$36=""</formula>
    </cfRule>
  </conditionalFormatting>
  <conditionalFormatting sqref="C37:I37">
    <cfRule type="expression" dxfId="232" priority="120">
      <formula>$BB$37="انقطع ( ت )"</formula>
    </cfRule>
    <cfRule type="expression" dxfId="231" priority="121">
      <formula>$AX$37=""</formula>
    </cfRule>
  </conditionalFormatting>
  <conditionalFormatting sqref="C38:I38">
    <cfRule type="expression" dxfId="230" priority="118">
      <formula>$BB$38="انقطع ( ت )"</formula>
    </cfRule>
    <cfRule type="expression" dxfId="229" priority="119">
      <formula>$AX$38=""</formula>
    </cfRule>
  </conditionalFormatting>
  <conditionalFormatting sqref="C39:I39">
    <cfRule type="expression" dxfId="228" priority="116">
      <formula>$BB$39="انقطع ( ت )"</formula>
    </cfRule>
    <cfRule type="expression" dxfId="227" priority="117">
      <formula>$AX$39=""</formula>
    </cfRule>
  </conditionalFormatting>
  <conditionalFormatting sqref="C40:I40">
    <cfRule type="expression" dxfId="226" priority="114">
      <formula>$BB$40="انقطع ( ت )"</formula>
    </cfRule>
    <cfRule type="expression" dxfId="225" priority="115">
      <formula>$AX$40=""</formula>
    </cfRule>
  </conditionalFormatting>
  <conditionalFormatting sqref="C41:I41">
    <cfRule type="expression" dxfId="224" priority="112">
      <formula>$BB$41="انقطع ( ت )"</formula>
    </cfRule>
    <cfRule type="expression" dxfId="223" priority="113">
      <formula>$AX$41=""</formula>
    </cfRule>
  </conditionalFormatting>
  <conditionalFormatting sqref="C42:I42">
    <cfRule type="expression" dxfId="222" priority="110">
      <formula>$BB$42="انقطع ( ت )"</formula>
    </cfRule>
    <cfRule type="expression" dxfId="221" priority="111">
      <formula>$AX$42=""</formula>
    </cfRule>
  </conditionalFormatting>
  <conditionalFormatting sqref="C43:I43">
    <cfRule type="expression" dxfId="220" priority="109">
      <formula>$AX$43=""</formula>
    </cfRule>
  </conditionalFormatting>
  <conditionalFormatting sqref="C44:I44">
    <cfRule type="expression" dxfId="219" priority="108">
      <formula>$AX$44=""</formula>
    </cfRule>
  </conditionalFormatting>
  <conditionalFormatting sqref="C45:I45">
    <cfRule type="expression" dxfId="218" priority="106">
      <formula>$BB$45="انقطع ( ت )"</formula>
    </cfRule>
    <cfRule type="expression" dxfId="217" priority="107">
      <formula>$AX$45=""</formula>
    </cfRule>
  </conditionalFormatting>
  <conditionalFormatting sqref="C46:I46">
    <cfRule type="expression" dxfId="216" priority="104">
      <formula>$BB$46="انقطع ( ت )"</formula>
    </cfRule>
    <cfRule type="expression" dxfId="215" priority="105">
      <formula>$AX$46=""</formula>
    </cfRule>
  </conditionalFormatting>
  <conditionalFormatting sqref="C7:I7 C8:C46 G8:I46 I57:I168">
    <cfRule type="expression" dxfId="214" priority="102">
      <formula>$BB$7="انقطع ( ت )"</formula>
    </cfRule>
    <cfRule type="expression" dxfId="213" priority="103">
      <formula>$AX$7=""</formula>
    </cfRule>
  </conditionalFormatting>
  <conditionalFormatting sqref="C8:I8">
    <cfRule type="expression" dxfId="212" priority="100">
      <formula>$BB$8="انقطع ( ت )"</formula>
    </cfRule>
    <cfRule type="expression" dxfId="211" priority="101">
      <formula>$AX$8=""</formula>
    </cfRule>
  </conditionalFormatting>
  <conditionalFormatting sqref="C9:I9">
    <cfRule type="expression" dxfId="210" priority="98">
      <formula>$BB$9="انقطع ( ت )"</formula>
    </cfRule>
    <cfRule type="expression" dxfId="209" priority="99">
      <formula>$AX$9=""</formula>
    </cfRule>
  </conditionalFormatting>
  <conditionalFormatting sqref="C10:I10">
    <cfRule type="expression" dxfId="208" priority="97">
      <formula>$AX$10=""</formula>
    </cfRule>
  </conditionalFormatting>
  <conditionalFormatting sqref="C11:I11">
    <cfRule type="expression" dxfId="207" priority="95">
      <formula>$BB$11="انقطع ( ت )"</formula>
    </cfRule>
    <cfRule type="expression" dxfId="206" priority="96">
      <formula>$AX$11=""</formula>
    </cfRule>
  </conditionalFormatting>
  <conditionalFormatting sqref="C12:I12">
    <cfRule type="expression" dxfId="205" priority="94">
      <formula>$AX$12=""</formula>
    </cfRule>
  </conditionalFormatting>
  <conditionalFormatting sqref="C13:I13">
    <cfRule type="expression" dxfId="204" priority="92">
      <formula>$BB$13="انقطع ( ت )"</formula>
    </cfRule>
    <cfRule type="expression" dxfId="203" priority="93">
      <formula>$AX$13=""</formula>
    </cfRule>
  </conditionalFormatting>
  <conditionalFormatting sqref="C14:I14">
    <cfRule type="expression" dxfId="202" priority="91">
      <formula>$AX$14=""</formula>
    </cfRule>
  </conditionalFormatting>
  <conditionalFormatting sqref="C15:I15">
    <cfRule type="expression" dxfId="201" priority="90">
      <formula>$AX$15=""</formula>
    </cfRule>
  </conditionalFormatting>
  <conditionalFormatting sqref="C16:I16">
    <cfRule type="expression" dxfId="200" priority="89">
      <formula>$AX$16=""</formula>
    </cfRule>
  </conditionalFormatting>
  <conditionalFormatting sqref="C10:I10">
    <cfRule type="expression" dxfId="199" priority="88">
      <formula>$BB$10="انقطع ( ت )"</formula>
    </cfRule>
  </conditionalFormatting>
  <conditionalFormatting sqref="C12:I12">
    <cfRule type="expression" dxfId="198" priority="87">
      <formula>$BB$12="انقطع ( ت )"</formula>
    </cfRule>
  </conditionalFormatting>
  <conditionalFormatting sqref="C14:I14">
    <cfRule type="expression" dxfId="197" priority="86">
      <formula>$BB$14="انقطع ( ت )"</formula>
    </cfRule>
  </conditionalFormatting>
  <conditionalFormatting sqref="C15:I15">
    <cfRule type="expression" dxfId="196" priority="85">
      <formula>$BB$15="انقطع ( ت )"</formula>
    </cfRule>
  </conditionalFormatting>
  <conditionalFormatting sqref="C16:I16">
    <cfRule type="expression" dxfId="195" priority="84">
      <formula>$BB$16="انقطع ( ت )"</formula>
    </cfRule>
  </conditionalFormatting>
  <conditionalFormatting sqref="C17:I17">
    <cfRule type="expression" dxfId="194" priority="83">
      <formula>$BB$17="انقطع ( ت )"</formula>
    </cfRule>
  </conditionalFormatting>
  <conditionalFormatting sqref="C19:I19">
    <cfRule type="expression" dxfId="193" priority="81">
      <formula>$BB$19="انقطع ( ت )"</formula>
    </cfRule>
    <cfRule type="expression" dxfId="192" priority="82">
      <formula>$BB$19="انقطع ( ت )"</formula>
    </cfRule>
  </conditionalFormatting>
  <conditionalFormatting sqref="C20:I20">
    <cfRule type="expression" dxfId="191" priority="80">
      <formula>$BB$20="انقطع ( ت )"</formula>
    </cfRule>
  </conditionalFormatting>
  <conditionalFormatting sqref="C21:I21">
    <cfRule type="expression" dxfId="190" priority="79">
      <formula>$BB$21="انقطع ( ت )"</formula>
    </cfRule>
  </conditionalFormatting>
  <conditionalFormatting sqref="C25:I25">
    <cfRule type="expression" dxfId="189" priority="78">
      <formula>$BB$25="انقطع ( ت )"</formula>
    </cfRule>
  </conditionalFormatting>
  <conditionalFormatting sqref="C28:I28">
    <cfRule type="expression" dxfId="188" priority="76">
      <formula>$BB$28="انقطع ( ت )"</formula>
    </cfRule>
    <cfRule type="expression" dxfId="187" priority="77">
      <formula>$BB$28="انقطع ( ت )"</formula>
    </cfRule>
  </conditionalFormatting>
  <conditionalFormatting sqref="C30:I30">
    <cfRule type="expression" dxfId="186" priority="75">
      <formula>$BB$30="انقطع ( ت )"</formula>
    </cfRule>
  </conditionalFormatting>
  <conditionalFormatting sqref="C31:I31">
    <cfRule type="expression" dxfId="185" priority="74">
      <formula>$BB$31="انقطع ( ت )"</formula>
    </cfRule>
  </conditionalFormatting>
  <conditionalFormatting sqref="C36:I36">
    <cfRule type="expression" dxfId="184" priority="73">
      <formula>$BB$36="انقطع ( ت )"</formula>
    </cfRule>
  </conditionalFormatting>
  <conditionalFormatting sqref="C43:I43">
    <cfRule type="expression" dxfId="183" priority="72">
      <formula>$BB$43="انقطع ( ت )"</formula>
    </cfRule>
  </conditionalFormatting>
  <conditionalFormatting sqref="C44:I44">
    <cfRule type="expression" dxfId="182" priority="71">
      <formula>$BB$44="انقطع ( ت )"</formula>
    </cfRule>
  </conditionalFormatting>
  <conditionalFormatting sqref="C7:I7 G8:G46">
    <cfRule type="expression" dxfId="181" priority="70">
      <formula>$BC$7="انقطع ( ت )"</formula>
    </cfRule>
  </conditionalFormatting>
  <conditionalFormatting sqref="C8:I8">
    <cfRule type="expression" dxfId="180" priority="68">
      <formula>$BC$8=""</formula>
    </cfRule>
    <cfRule type="expression" dxfId="179" priority="69">
      <formula>$BC$8=""</formula>
    </cfRule>
  </conditionalFormatting>
  <conditionalFormatting sqref="C9:I9">
    <cfRule type="expression" dxfId="178" priority="67">
      <formula>$BC$9=""</formula>
    </cfRule>
  </conditionalFormatting>
  <conditionalFormatting sqref="C10:I10">
    <cfRule type="expression" dxfId="177" priority="65">
      <formula>$BC$10=""</formula>
    </cfRule>
    <cfRule type="expression" dxfId="176" priority="66">
      <formula>$BC$10=""</formula>
    </cfRule>
  </conditionalFormatting>
  <conditionalFormatting sqref="C11:I11">
    <cfRule type="expression" dxfId="175" priority="64">
      <formula>$BC$11=""</formula>
    </cfRule>
  </conditionalFormatting>
  <conditionalFormatting sqref="C12:I12">
    <cfRule type="expression" dxfId="174" priority="63">
      <formula>$BC$12=""</formula>
    </cfRule>
  </conditionalFormatting>
  <conditionalFormatting sqref="C13:I13">
    <cfRule type="expression" dxfId="173" priority="62">
      <formula>$BC$13=""</formula>
    </cfRule>
  </conditionalFormatting>
  <conditionalFormatting sqref="C14:I14">
    <cfRule type="expression" dxfId="172" priority="61">
      <formula>$BC$14=""</formula>
    </cfRule>
  </conditionalFormatting>
  <conditionalFormatting sqref="C15:I15">
    <cfRule type="expression" dxfId="171" priority="60">
      <formula>$BC$15=""</formula>
    </cfRule>
  </conditionalFormatting>
  <conditionalFormatting sqref="C16:I16">
    <cfRule type="expression" dxfId="170" priority="59">
      <formula>$BC$16=""</formula>
    </cfRule>
  </conditionalFormatting>
  <conditionalFormatting sqref="C17:I17">
    <cfRule type="expression" dxfId="169" priority="58">
      <formula>$BC$17=""</formula>
    </cfRule>
  </conditionalFormatting>
  <conditionalFormatting sqref="C18:I18">
    <cfRule type="expression" dxfId="168" priority="57">
      <formula>$BC$18=""</formula>
    </cfRule>
  </conditionalFormatting>
  <conditionalFormatting sqref="C19:I19">
    <cfRule type="expression" dxfId="167" priority="56">
      <formula>$BC$19=""</formula>
    </cfRule>
  </conditionalFormatting>
  <conditionalFormatting sqref="C20:I20">
    <cfRule type="expression" dxfId="166" priority="55">
      <formula>$BC$20=""</formula>
    </cfRule>
  </conditionalFormatting>
  <conditionalFormatting sqref="C21:I21">
    <cfRule type="expression" dxfId="165" priority="54">
      <formula>$BC$21=""</formula>
    </cfRule>
  </conditionalFormatting>
  <conditionalFormatting sqref="C22:I22">
    <cfRule type="expression" dxfId="164" priority="53">
      <formula>$BC$22=""</formula>
    </cfRule>
  </conditionalFormatting>
  <conditionalFormatting sqref="C23:I23">
    <cfRule type="expression" dxfId="163" priority="52">
      <formula>$BC$23=""</formula>
    </cfRule>
  </conditionalFormatting>
  <conditionalFormatting sqref="C24:I24">
    <cfRule type="expression" dxfId="162" priority="51">
      <formula>$BC$24=""</formula>
    </cfRule>
  </conditionalFormatting>
  <conditionalFormatting sqref="C25:I25">
    <cfRule type="expression" dxfId="161" priority="50">
      <formula>$BC$25=""</formula>
    </cfRule>
  </conditionalFormatting>
  <conditionalFormatting sqref="C26:I26">
    <cfRule type="expression" dxfId="160" priority="49">
      <formula>$BC$26=""</formula>
    </cfRule>
  </conditionalFormatting>
  <conditionalFormatting sqref="C27:I27">
    <cfRule type="expression" dxfId="159" priority="48">
      <formula>$BC$27=""</formula>
    </cfRule>
  </conditionalFormatting>
  <conditionalFormatting sqref="C28:I28">
    <cfRule type="expression" dxfId="158" priority="47">
      <formula>$BC$28=""</formula>
    </cfRule>
  </conditionalFormatting>
  <conditionalFormatting sqref="C29:I29">
    <cfRule type="expression" dxfId="157" priority="46">
      <formula>$BC$29=""</formula>
    </cfRule>
  </conditionalFormatting>
  <conditionalFormatting sqref="C30:I30">
    <cfRule type="expression" dxfId="156" priority="45">
      <formula>$BC$30=""</formula>
    </cfRule>
  </conditionalFormatting>
  <conditionalFormatting sqref="C31:I31">
    <cfRule type="expression" dxfId="155" priority="44">
      <formula>$BC$31=""</formula>
    </cfRule>
  </conditionalFormatting>
  <conditionalFormatting sqref="C32:I32">
    <cfRule type="expression" dxfId="154" priority="43">
      <formula>$BC$32=""</formula>
    </cfRule>
  </conditionalFormatting>
  <conditionalFormatting sqref="C33:I33">
    <cfRule type="expression" dxfId="153" priority="42">
      <formula>$BC$33=""</formula>
    </cfRule>
  </conditionalFormatting>
  <conditionalFormatting sqref="C34:I34">
    <cfRule type="expression" dxfId="152" priority="41">
      <formula>$BC$34=""</formula>
    </cfRule>
  </conditionalFormatting>
  <conditionalFormatting sqref="C35:I35">
    <cfRule type="expression" dxfId="151" priority="40">
      <formula>$BC$35=""</formula>
    </cfRule>
  </conditionalFormatting>
  <conditionalFormatting sqref="C36:I36">
    <cfRule type="expression" dxfId="150" priority="39">
      <formula>$BC$36=""</formula>
    </cfRule>
  </conditionalFormatting>
  <conditionalFormatting sqref="C37:I37">
    <cfRule type="expression" dxfId="149" priority="38">
      <formula>$BC$37=""</formula>
    </cfRule>
  </conditionalFormatting>
  <conditionalFormatting sqref="C38:I38">
    <cfRule type="expression" dxfId="148" priority="37">
      <formula>$BC$38=""</formula>
    </cfRule>
  </conditionalFormatting>
  <conditionalFormatting sqref="C39:I39">
    <cfRule type="expression" dxfId="147" priority="36">
      <formula>$BC$39=""</formula>
    </cfRule>
  </conditionalFormatting>
  <conditionalFormatting sqref="C40:I40">
    <cfRule type="expression" dxfId="146" priority="35">
      <formula>$BC$40=""</formula>
    </cfRule>
  </conditionalFormatting>
  <conditionalFormatting sqref="C41:I41">
    <cfRule type="expression" dxfId="145" priority="34">
      <formula>$BC$41=""</formula>
    </cfRule>
  </conditionalFormatting>
  <conditionalFormatting sqref="C42:I42">
    <cfRule type="expression" dxfId="144" priority="33">
      <formula>$BC$42=""</formula>
    </cfRule>
  </conditionalFormatting>
  <conditionalFormatting sqref="C43:I43">
    <cfRule type="expression" dxfId="143" priority="32">
      <formula>$BC$43=""</formula>
    </cfRule>
  </conditionalFormatting>
  <conditionalFormatting sqref="C44:I44">
    <cfRule type="expression" dxfId="142" priority="31">
      <formula>$BC$44=""</formula>
    </cfRule>
  </conditionalFormatting>
  <conditionalFormatting sqref="C45:I45">
    <cfRule type="expression" dxfId="141" priority="30">
      <formula>$BC$45=""</formula>
    </cfRule>
  </conditionalFormatting>
  <conditionalFormatting sqref="C46:I46">
    <cfRule type="expression" dxfId="140" priority="29">
      <formula>$BC$46=""</formula>
    </cfRule>
  </conditionalFormatting>
  <conditionalFormatting sqref="I57:I168">
    <cfRule type="expression" dxfId="139" priority="28">
      <formula>$AX$7=""</formula>
    </cfRule>
  </conditionalFormatting>
  <conditionalFormatting sqref="I57:I168">
    <cfRule type="expression" dxfId="138" priority="27">
      <formula>$AX$7=""</formula>
    </cfRule>
  </conditionalFormatting>
  <conditionalFormatting sqref="I57:I168">
    <cfRule type="expression" dxfId="137" priority="25">
      <formula>$BB$7="انقطع ( ت )"</formula>
    </cfRule>
    <cfRule type="expression" dxfId="136" priority="26">
      <formula>$AX$7=""</formula>
    </cfRule>
  </conditionalFormatting>
  <conditionalFormatting sqref="I57:I188">
    <cfRule type="expression" dxfId="135" priority="24">
      <formula>$AX$7=""</formula>
    </cfRule>
  </conditionalFormatting>
  <conditionalFormatting sqref="I57:I188">
    <cfRule type="expression" dxfId="134" priority="23">
      <formula>$AX$7=""</formula>
    </cfRule>
  </conditionalFormatting>
  <conditionalFormatting sqref="I57:I188">
    <cfRule type="expression" dxfId="133" priority="21">
      <formula>$BB$7="انقطع ( ت )"</formula>
    </cfRule>
    <cfRule type="expression" dxfId="132" priority="22">
      <formula>$AX$7=""</formula>
    </cfRule>
  </conditionalFormatting>
  <conditionalFormatting sqref="C47:I47">
    <cfRule type="expression" dxfId="131" priority="19">
      <formula>$AX$47=""</formula>
    </cfRule>
    <cfRule type="expression" dxfId="130" priority="20">
      <formula>$BC$47="انقطع ( ت )"</formula>
    </cfRule>
  </conditionalFormatting>
  <conditionalFormatting sqref="C48:I48">
    <cfRule type="expression" dxfId="129" priority="17">
      <formula>$AX$48=""</formula>
    </cfRule>
    <cfRule type="expression" dxfId="128" priority="18">
      <formula>$BC$48="انقطع ( ت )"</formula>
    </cfRule>
  </conditionalFormatting>
  <conditionalFormatting sqref="C49:I49">
    <cfRule type="expression" dxfId="127" priority="15">
      <formula>$AX$49=""</formula>
    </cfRule>
    <cfRule type="expression" dxfId="126" priority="16">
      <formula>$BC$49="انقطع ( ت )"</formula>
    </cfRule>
  </conditionalFormatting>
  <conditionalFormatting sqref="C50:I50">
    <cfRule type="expression" dxfId="125" priority="13">
      <formula>$AX$50=""</formula>
    </cfRule>
    <cfRule type="expression" dxfId="124" priority="14">
      <formula>$BC$50="انقطع ( ت )"</formula>
    </cfRule>
  </conditionalFormatting>
  <conditionalFormatting sqref="C51:I51">
    <cfRule type="expression" dxfId="123" priority="11">
      <formula>$AX$51=""</formula>
    </cfRule>
    <cfRule type="expression" dxfId="122" priority="12">
      <formula>$BC$51="انقطع ( ت )"</formula>
    </cfRule>
  </conditionalFormatting>
  <conditionalFormatting sqref="C52:I52">
    <cfRule type="expression" dxfId="121" priority="9">
      <formula>$AX$52=""</formula>
    </cfRule>
    <cfRule type="expression" dxfId="120" priority="10">
      <formula>$BC$52="انقطع ( ت )"</formula>
    </cfRule>
  </conditionalFormatting>
  <conditionalFormatting sqref="C53:I53">
    <cfRule type="expression" dxfId="119" priority="8">
      <formula>$BC$53="انقطع ( ت )"</formula>
    </cfRule>
  </conditionalFormatting>
  <conditionalFormatting sqref="C54:I54">
    <cfRule type="expression" dxfId="118" priority="6">
      <formula>$AX$54=""</formula>
    </cfRule>
    <cfRule type="expression" dxfId="117" priority="7">
      <formula>$BC$54="انقطع ( ت )"</formula>
    </cfRule>
  </conditionalFormatting>
  <conditionalFormatting sqref="C55:I55">
    <cfRule type="expression" dxfId="116" priority="5">
      <formula>$BC$55="انقطع ( ت )"</formula>
    </cfRule>
  </conditionalFormatting>
  <conditionalFormatting sqref="C56:I56">
    <cfRule type="expression" dxfId="115" priority="4">
      <formula>$BC$56="انقطع ( ت )"</formula>
    </cfRule>
  </conditionalFormatting>
  <conditionalFormatting sqref="C53:I53">
    <cfRule type="expression" dxfId="114" priority="3">
      <formula>$AX$53=""</formula>
    </cfRule>
  </conditionalFormatting>
  <conditionalFormatting sqref="C55:I55">
    <cfRule type="expression" dxfId="113" priority="2">
      <formula>$AX$55=""</formula>
    </cfRule>
  </conditionalFormatting>
  <conditionalFormatting sqref="C56:I56">
    <cfRule type="expression" dxfId="112" priority="1">
      <formula>$AX$56=""</formula>
    </cfRule>
  </conditionalFormatting>
  <dataValidations count="5"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BC7:BD188">
      <formula1>"انقطع ( ت )"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Feuil65"/>
  <dimension ref="B1:CB52"/>
  <sheetViews>
    <sheetView rightToLeft="1" workbookViewId="0">
      <selection activeCell="AE18" sqref="AE18"/>
    </sheetView>
  </sheetViews>
  <sheetFormatPr baseColWidth="10" defaultColWidth="9.140625" defaultRowHeight="12.75"/>
  <cols>
    <col min="1" max="1" width="4.85546875" style="164" customWidth="1"/>
    <col min="2" max="3" width="3.7109375" style="164" customWidth="1"/>
    <col min="4" max="10" width="3.28515625" style="164" customWidth="1"/>
    <col min="11" max="11" width="5.7109375" style="164" customWidth="1"/>
    <col min="12" max="18" width="3.28515625" style="164" customWidth="1"/>
    <col min="19" max="19" width="5.7109375" style="164" customWidth="1"/>
    <col min="20" max="26" width="3.28515625" style="164" customWidth="1"/>
    <col min="27" max="27" width="5.7109375" style="164" customWidth="1"/>
    <col min="28" max="34" width="3.28515625" style="164" customWidth="1"/>
    <col min="35" max="36" width="3.7109375" style="164" customWidth="1"/>
    <col min="37" max="37" width="3.28515625" style="164" customWidth="1"/>
    <col min="38" max="47" width="9.140625" style="164"/>
    <col min="48" max="48" width="21" style="164" bestFit="1" customWidth="1"/>
    <col min="49" max="16384" width="9.140625" style="164"/>
  </cols>
  <sheetData>
    <row r="1" spans="2:74" ht="22.5" customHeight="1"/>
    <row r="2" spans="2:74" ht="18.75" customHeight="1">
      <c r="B2" s="507"/>
      <c r="C2" s="507"/>
      <c r="D2" s="507"/>
      <c r="E2" s="507"/>
      <c r="F2" s="507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6">
        <f>'ق التلاميد'!L2</f>
        <v>2014</v>
      </c>
      <c r="AA2" s="506"/>
      <c r="AB2" s="506"/>
      <c r="AC2" s="506"/>
      <c r="AD2" s="506"/>
      <c r="AE2" s="506"/>
      <c r="AF2" s="506"/>
      <c r="AG2" s="506"/>
      <c r="AH2" s="506"/>
      <c r="AI2" s="506"/>
      <c r="AJ2" s="507"/>
      <c r="AP2" s="508" t="s">
        <v>66</v>
      </c>
      <c r="AQ2" s="508"/>
      <c r="AR2" s="508"/>
    </row>
    <row r="3" spans="2:74" ht="26.25" customHeight="1">
      <c r="B3" s="507"/>
      <c r="C3" s="507"/>
      <c r="D3" s="507"/>
      <c r="E3" s="507"/>
      <c r="F3" s="507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7"/>
      <c r="AP3" s="508"/>
      <c r="AQ3" s="508"/>
      <c r="AR3" s="508"/>
      <c r="AS3" s="165"/>
      <c r="AT3" s="166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</row>
    <row r="4" spans="2:74" ht="30.75" customHeight="1">
      <c r="B4" s="507"/>
      <c r="C4" s="507"/>
      <c r="D4" s="507"/>
      <c r="E4" s="507"/>
      <c r="F4" s="507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7"/>
      <c r="AL4" s="167"/>
      <c r="AM4" s="168"/>
      <c r="AN4" s="168"/>
      <c r="AO4" s="168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</row>
    <row r="5" spans="2:74" s="169" customFormat="1" ht="58.5" customHeight="1">
      <c r="D5" s="505" t="s">
        <v>85</v>
      </c>
      <c r="E5" s="505"/>
      <c r="F5" s="505"/>
      <c r="G5" s="505"/>
      <c r="H5" s="505"/>
      <c r="I5" s="505"/>
      <c r="J5" s="505"/>
      <c r="K5" s="170"/>
      <c r="L5" s="505" t="s">
        <v>86</v>
      </c>
      <c r="M5" s="505"/>
      <c r="N5" s="505"/>
      <c r="O5" s="505"/>
      <c r="P5" s="505"/>
      <c r="Q5" s="505"/>
      <c r="R5" s="505"/>
      <c r="S5" s="170"/>
      <c r="T5" s="505" t="s">
        <v>87</v>
      </c>
      <c r="U5" s="505"/>
      <c r="V5" s="505"/>
      <c r="W5" s="505"/>
      <c r="X5" s="505"/>
      <c r="Y5" s="505"/>
      <c r="Z5" s="505"/>
      <c r="AA5" s="170"/>
      <c r="AB5" s="505" t="s">
        <v>79</v>
      </c>
      <c r="AC5" s="505"/>
      <c r="AD5" s="505"/>
      <c r="AE5" s="505"/>
      <c r="AF5" s="505"/>
      <c r="AG5" s="505"/>
      <c r="AH5" s="505"/>
      <c r="AM5" s="171"/>
      <c r="AN5" s="171"/>
      <c r="AO5" s="171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</row>
    <row r="6" spans="2:74" ht="12.75" customHeight="1">
      <c r="D6" s="172" t="s">
        <v>89</v>
      </c>
      <c r="E6" s="172" t="s">
        <v>90</v>
      </c>
      <c r="F6" s="172" t="s">
        <v>91</v>
      </c>
      <c r="G6" s="172" t="s">
        <v>92</v>
      </c>
      <c r="H6" s="172" t="s">
        <v>93</v>
      </c>
      <c r="I6" s="172" t="s">
        <v>94</v>
      </c>
      <c r="J6" s="172" t="s">
        <v>62</v>
      </c>
      <c r="L6" s="172" t="s">
        <v>89</v>
      </c>
      <c r="M6" s="172" t="s">
        <v>90</v>
      </c>
      <c r="N6" s="172" t="s">
        <v>91</v>
      </c>
      <c r="O6" s="172" t="s">
        <v>92</v>
      </c>
      <c r="P6" s="172" t="s">
        <v>93</v>
      </c>
      <c r="Q6" s="172" t="s">
        <v>94</v>
      </c>
      <c r="R6" s="172" t="s">
        <v>62</v>
      </c>
      <c r="T6" s="172" t="s">
        <v>89</v>
      </c>
      <c r="U6" s="172" t="s">
        <v>90</v>
      </c>
      <c r="V6" s="172" t="s">
        <v>91</v>
      </c>
      <c r="W6" s="172" t="s">
        <v>92</v>
      </c>
      <c r="X6" s="172" t="s">
        <v>93</v>
      </c>
      <c r="Y6" s="172" t="s">
        <v>94</v>
      </c>
      <c r="Z6" s="172" t="s">
        <v>62</v>
      </c>
      <c r="AB6" s="172" t="s">
        <v>89</v>
      </c>
      <c r="AC6" s="172" t="s">
        <v>90</v>
      </c>
      <c r="AD6" s="172" t="s">
        <v>91</v>
      </c>
      <c r="AE6" s="172" t="s">
        <v>92</v>
      </c>
      <c r="AF6" s="172" t="s">
        <v>93</v>
      </c>
      <c r="AG6" s="172" t="s">
        <v>94</v>
      </c>
      <c r="AH6" s="172" t="s">
        <v>62</v>
      </c>
    </row>
    <row r="7" spans="2:74" ht="12.95" customHeight="1">
      <c r="E7" s="173" t="str">
        <f>IF(AND(YEAR(JanSun1)=TheYear,MONTH(JanSun1)=1),JanSun1, "")</f>
        <v/>
      </c>
      <c r="F7" s="173" t="str">
        <f>IF(AND(YEAR(JanSun1+1)=TheYear,MONTH(JanSun1+1)=1),JanSun1+1, "")</f>
        <v/>
      </c>
      <c r="G7" s="173" t="str">
        <f>IF(AND(YEAR(JanSun1+2)=TheYear,MONTH(JanSun1+2)=1),JanSun1+2, "")</f>
        <v/>
      </c>
      <c r="H7" s="173">
        <f>IF(AND(YEAR(JanSun1+3)=TheYear,MONTH(JanSun1+3)=1),JanSun1+3, "")</f>
        <v>41640</v>
      </c>
      <c r="I7" s="173">
        <f>IF(AND(YEAR(JanSun1+4)=TheYear,MONTH(JanSun1+4)=1),JanSun1+4, "")</f>
        <v>41641</v>
      </c>
      <c r="J7" s="173">
        <f>IF(AND(YEAR(JanSun1+5)=TheYear,MONTH(JanSun1+5)=1),JanSun1+5, "")</f>
        <v>41642</v>
      </c>
      <c r="M7" s="173" t="str">
        <f>IF(AND(YEAR(FebSun1)=TheYear,MONTH(FebSun1)=2),FebSun1, "")</f>
        <v/>
      </c>
      <c r="N7" s="173" t="str">
        <f>IF(AND(YEAR(FebSun1+1)=TheYear,MONTH(FebSun1+1)=2),FebSun1+1, "")</f>
        <v/>
      </c>
      <c r="O7" s="173" t="str">
        <f>IF(AND(YEAR(FebSun1+2)=TheYear,MONTH(FebSun1+2)=2),FebSun1+2, "")</f>
        <v/>
      </c>
      <c r="P7" s="173" t="str">
        <f>IF(AND(YEAR(FebSun1+3)=TheYear,MONTH(FebSun1+3)=2),FebSun1+3, "")</f>
        <v/>
      </c>
      <c r="Q7" s="173" t="str">
        <f>IF(AND(YEAR(FebSun1+4)=TheYear,MONTH(FebSun1+4)=2),FebSun1+4, "")</f>
        <v/>
      </c>
      <c r="R7" s="173" t="str">
        <f>IF(AND(YEAR(FebSun1+5)=TheYear,MONTH(FebSun1+5)=2),FebSun1+5, "")</f>
        <v/>
      </c>
      <c r="U7" s="173" t="str">
        <f>IF(AND(YEAR(MarSun1)=TheYear,MONTH(MarSun1)=3),MarSun1, "")</f>
        <v/>
      </c>
      <c r="V7" s="173" t="str">
        <f>IF(AND(YEAR(MarSun1+1)=TheYear,MONTH(MarSun1+1)=3),MarSun1+1, "")</f>
        <v/>
      </c>
      <c r="W7" s="173" t="str">
        <f>IF(AND(YEAR(MarSun1+2)=TheYear,MONTH(MarSun1+2)=3),MarSun1+2, "")</f>
        <v/>
      </c>
      <c r="X7" s="173" t="str">
        <f>IF(AND(YEAR(MarSun1+3)=TheYear,MONTH(MarSun1+3)=3),MarSun1+3, "")</f>
        <v/>
      </c>
      <c r="Y7" s="173" t="str">
        <f>IF(AND(YEAR(MarSun1+4)=TheYear,MONTH(MarSun1+4)=3),MarSun1+4, "")</f>
        <v/>
      </c>
      <c r="Z7" s="173" t="str">
        <f>IF(AND(YEAR(MarSun1+5)=TheYear,MONTH(MarSun1+5)=3),MarSun1+5, "")</f>
        <v/>
      </c>
      <c r="AC7" s="173" t="str">
        <f>IF(AND(YEAR(AprSun1)=TheYear,MONTH(AprSun1)=4),AprSun1, "")</f>
        <v/>
      </c>
      <c r="AD7" s="173" t="str">
        <f>IF(AND(YEAR(AprSun1+1)=TheYear,MONTH(AprSun1+1)=4),AprSun1+1, "")</f>
        <v/>
      </c>
      <c r="AE7" s="173">
        <f>IF(AND(YEAR(AprSun1+2)=TheYear,MONTH(AprSun1+2)=4),AprSun1+2, "")</f>
        <v>41730</v>
      </c>
      <c r="AF7" s="173">
        <f>IF(AND(YEAR(AprSun1+3)=TheYear,MONTH(AprSun1+3)=4),AprSun1+3, "")</f>
        <v>41731</v>
      </c>
      <c r="AG7" s="173">
        <f>IF(AND(YEAR(AprSun1+4)=TheYear,MONTH(AprSun1+4)=4),AprSun1+4, "")</f>
        <v>41732</v>
      </c>
      <c r="AH7" s="173">
        <f>IF(AND(YEAR(AprSun1+5)=TheYear,MONTH(AprSun1+5)=4),AprSun1+5, "")</f>
        <v>41733</v>
      </c>
    </row>
    <row r="8" spans="2:74" ht="12.95" customHeight="1">
      <c r="D8" s="173">
        <f>IF(AND(YEAR(JanSun1+6)=TheYear,MONTH(JanSun1+6)=1),JanSun1+6, "")</f>
        <v>41643</v>
      </c>
      <c r="E8" s="173">
        <f>IF(AND(YEAR(JanSun1+7)=TheYear,MONTH(JanSun1+7)=1),JanSun1+7, "")</f>
        <v>41644</v>
      </c>
      <c r="F8" s="173">
        <f>IF(AND(YEAR(JanSun1+8)=TheYear,MONTH(JanSun1+8)=1),JanSun1+8, "")</f>
        <v>41645</v>
      </c>
      <c r="G8" s="173">
        <f>IF(AND(YEAR(JanSun1+9)=TheYear,MONTH(JanSun1+9)=1),JanSun1+9, "")</f>
        <v>41646</v>
      </c>
      <c r="H8" s="173">
        <f>IF(AND(YEAR(JanSun1+10)=TheYear,MONTH(JanSun1+10)=1),JanSun1+10, "")</f>
        <v>41647</v>
      </c>
      <c r="I8" s="173">
        <f>IF(AND(YEAR(JanSun1+11)=TheYear,MONTH(JanSun1+11)=1),JanSun1+11, "")</f>
        <v>41648</v>
      </c>
      <c r="J8" s="173">
        <f>IF(AND(YEAR(JanSun1+12)=TheYear,MONTH(JanSun1+12)=1),JanSun1+12, "")</f>
        <v>41649</v>
      </c>
      <c r="L8" s="173">
        <f>IF(AND(YEAR(FebSun1+6)=TheYear,MONTH(FebSun1+6)=2),FebSun1+6, "")</f>
        <v>41671</v>
      </c>
      <c r="M8" s="173">
        <f>IF(AND(YEAR(FebSun1+7)=TheYear,MONTH(FebSun1+7)=2),FebSun1+7, "")</f>
        <v>41672</v>
      </c>
      <c r="N8" s="173">
        <f>IF(AND(YEAR(FebSun1+8)=TheYear,MONTH(FebSun1+8)=2),FebSun1+8, "")</f>
        <v>41673</v>
      </c>
      <c r="O8" s="173">
        <f>IF(AND(YEAR(FebSun1+9)=TheYear,MONTH(FebSun1+9)=2),FebSun1+9, "")</f>
        <v>41674</v>
      </c>
      <c r="P8" s="173">
        <f>IF(AND(YEAR(FebSun1+10)=TheYear,MONTH(FebSun1+10)=2),FebSun1+10, "")</f>
        <v>41675</v>
      </c>
      <c r="Q8" s="173">
        <f>IF(AND(YEAR(FebSun1+11)=TheYear,MONTH(FebSun1+11)=2),FebSun1+11, "")</f>
        <v>41676</v>
      </c>
      <c r="R8" s="173">
        <f>IF(AND(YEAR(FebSun1+12)=TheYear,MONTH(FebSun1+12)=2),FebSun1+12, "")</f>
        <v>41677</v>
      </c>
      <c r="T8" s="173">
        <f>IF(AND(YEAR(MarSun1+6)=TheYear,MONTH(MarSun1+6)=3),MarSun1+6, "")</f>
        <v>41699</v>
      </c>
      <c r="U8" s="173">
        <f>IF(AND(YEAR(MarSun1+7)=TheYear,MONTH(MarSun1+7)=3),MarSun1+7, "")</f>
        <v>41700</v>
      </c>
      <c r="V8" s="173">
        <f>IF(AND(YEAR(MarSun1+8)=TheYear,MONTH(MarSun1+8)=3),MarSun1+8, "")</f>
        <v>41701</v>
      </c>
      <c r="W8" s="173">
        <f>IF(AND(YEAR(MarSun1+9)=TheYear,MONTH(MarSun1+9)=3),MarSun1+9, "")</f>
        <v>41702</v>
      </c>
      <c r="X8" s="173">
        <f>IF(AND(YEAR(MarSun1+10)=TheYear,MONTH(MarSun1+10)=3),MarSun1+10, "")</f>
        <v>41703</v>
      </c>
      <c r="Y8" s="173">
        <f>IF(AND(YEAR(MarSun1+11)=TheYear,MONTH(MarSun1+11)=3),MarSun1+11, "")</f>
        <v>41704</v>
      </c>
      <c r="Z8" s="173">
        <f>IF(AND(YEAR(MarSun1+12)=TheYear,MONTH(MarSun1+12)=3),MarSun1+12, "")</f>
        <v>41705</v>
      </c>
      <c r="AB8" s="173">
        <f>IF(AND(YEAR(AprSun1+6)=TheYear,MONTH(AprSun1+6)=4),AprSun1+6, "")</f>
        <v>41734</v>
      </c>
      <c r="AC8" s="173">
        <f>IF(AND(YEAR(AprSun1+7)=TheYear,MONTH(AprSun1+7)=4),AprSun1+7, "")</f>
        <v>41735</v>
      </c>
      <c r="AD8" s="173">
        <f>IF(AND(YEAR(AprSun1+8)=TheYear,MONTH(AprSun1+8)=4),AprSun1+8, "")</f>
        <v>41736</v>
      </c>
      <c r="AE8" s="173">
        <f>IF(AND(YEAR(AprSun1+9)=TheYear,MONTH(AprSun1+9)=4),AprSun1+9, "")</f>
        <v>41737</v>
      </c>
      <c r="AF8" s="173">
        <f>IF(AND(YEAR(AprSun1+10)=TheYear,MONTH(AprSun1+10)=4),AprSun1+10, "")</f>
        <v>41738</v>
      </c>
      <c r="AG8" s="173">
        <f>IF(AND(YEAR(AprSun1+11)=TheYear,MONTH(AprSun1+11)=4),AprSun1+11, "")</f>
        <v>41739</v>
      </c>
      <c r="AH8" s="173">
        <f>IF(AND(YEAR(AprSun1+12)=TheYear,MONTH(AprSun1+12)=4),AprSun1+12, "")</f>
        <v>41740</v>
      </c>
    </row>
    <row r="9" spans="2:74" ht="12.95" customHeight="1">
      <c r="D9" s="173">
        <f>IF(AND(YEAR(JanSun1+13)=TheYear,MONTH(JanSun1+13)=1),JanSun1+13, "")</f>
        <v>41650</v>
      </c>
      <c r="E9" s="173">
        <f>IF(AND(YEAR(JanSun1+14)=TheYear,MONTH(JanSun1+14)=1),JanSun1+14, "")</f>
        <v>41651</v>
      </c>
      <c r="F9" s="173">
        <f>IF(AND(YEAR(JanSun1+15)=TheYear,MONTH(JanSun1+15)=1),JanSun1+15, "")</f>
        <v>41652</v>
      </c>
      <c r="G9" s="173">
        <f>IF(AND(YEAR(JanSun1+16)=TheYear,MONTH(JanSun1+16)=1),JanSun1+16, "")</f>
        <v>41653</v>
      </c>
      <c r="H9" s="173">
        <f>IF(AND(YEAR(JanSun1+17)=TheYear,MONTH(JanSun1+17)=1),JanSun1+17, "")</f>
        <v>41654</v>
      </c>
      <c r="I9" s="173">
        <f>IF(AND(YEAR(JanSun1+18)=TheYear,MONTH(JanSun1+18)=1),JanSun1+18, "")</f>
        <v>41655</v>
      </c>
      <c r="J9" s="173">
        <f>IF(AND(YEAR(JanSun1+19)=TheYear,MONTH(JanSun1+19)=1),JanSun1+19, "")</f>
        <v>41656</v>
      </c>
      <c r="L9" s="173">
        <f>IF(AND(YEAR(FebSun1+13)=TheYear,MONTH(FebSun1+13)=2),FebSun1+13, "")</f>
        <v>41678</v>
      </c>
      <c r="M9" s="173">
        <f>IF(AND(YEAR(FebSun1+14)=TheYear,MONTH(FebSun1+14)=2),FebSun1+14, "")</f>
        <v>41679</v>
      </c>
      <c r="N9" s="173">
        <f>IF(AND(YEAR(FebSun1+15)=TheYear,MONTH(FebSun1+15)=2),FebSun1+15, "")</f>
        <v>41680</v>
      </c>
      <c r="O9" s="173">
        <f>IF(AND(YEAR(FebSun1+16)=TheYear,MONTH(FebSun1+16)=2),FebSun1+16, "")</f>
        <v>41681</v>
      </c>
      <c r="P9" s="173">
        <f>IF(AND(YEAR(FebSun1+17)=TheYear,MONTH(FebSun1+17)=2),FebSun1+17, "")</f>
        <v>41682</v>
      </c>
      <c r="Q9" s="173">
        <f>IF(AND(YEAR(FebSun1+18)=TheYear,MONTH(FebSun1+18)=2),FebSun1+18, "")</f>
        <v>41683</v>
      </c>
      <c r="R9" s="173">
        <f>IF(AND(YEAR(FebSun1+19)=TheYear,MONTH(FebSun1+19)=2),FebSun1+19, "")</f>
        <v>41684</v>
      </c>
      <c r="T9" s="173">
        <f>IF(AND(YEAR(MarSun1+13)=TheYear,MONTH(MarSun1+13)=3),MarSun1+13, "")</f>
        <v>41706</v>
      </c>
      <c r="U9" s="173">
        <f>IF(AND(YEAR(MarSun1+14)=TheYear,MONTH(MarSun1+14)=3),MarSun1+14, "")</f>
        <v>41707</v>
      </c>
      <c r="V9" s="173">
        <f>IF(AND(YEAR(MarSun1+15)=TheYear,MONTH(MarSun1+15)=3),MarSun1+15, "")</f>
        <v>41708</v>
      </c>
      <c r="W9" s="173">
        <f>IF(AND(YEAR(MarSun1+16)=TheYear,MONTH(MarSun1+16)=3),MarSun1+16, "")</f>
        <v>41709</v>
      </c>
      <c r="X9" s="173">
        <f>IF(AND(YEAR(MarSun1+17)=TheYear,MONTH(MarSun1+17)=3),MarSun1+17, "")</f>
        <v>41710</v>
      </c>
      <c r="Y9" s="173">
        <f>IF(AND(YEAR(MarSun1+18)=TheYear,MONTH(MarSun1+18)=3),MarSun1+18, "")</f>
        <v>41711</v>
      </c>
      <c r="Z9" s="173">
        <f>IF(AND(YEAR(MarSun1+19)=TheYear,MONTH(MarSun1+19)=3),MarSun1+19, "")</f>
        <v>41712</v>
      </c>
      <c r="AB9" s="173">
        <f>IF(AND(YEAR(AprSun1+13)=TheYear,MONTH(AprSun1+13)=4),AprSun1+13, "")</f>
        <v>41741</v>
      </c>
      <c r="AC9" s="173">
        <f>IF(AND(YEAR(AprSun1+14)=TheYear,MONTH(AprSun1+14)=4),AprSun1+14, "")</f>
        <v>41742</v>
      </c>
      <c r="AD9" s="173">
        <f>IF(AND(YEAR(AprSun1+15)=TheYear,MONTH(AprSun1+15)=4),AprSun1+15, "")</f>
        <v>41743</v>
      </c>
      <c r="AE9" s="173">
        <f>IF(AND(YEAR(AprSun1+16)=TheYear,MONTH(AprSun1+16)=4),AprSun1+16, "")</f>
        <v>41744</v>
      </c>
      <c r="AF9" s="173">
        <f>IF(AND(YEAR(AprSun1+17)=TheYear,MONTH(AprSun1+17)=4),AprSun1+17, "")</f>
        <v>41745</v>
      </c>
      <c r="AG9" s="173">
        <f>IF(AND(YEAR(AprSun1+18)=TheYear,MONTH(AprSun1+18)=4),AprSun1+18, "")</f>
        <v>41746</v>
      </c>
      <c r="AH9" s="173">
        <f>IF(AND(YEAR(AprSun1+19)=TheYear,MONTH(AprSun1+19)=4),AprSun1+19, "")</f>
        <v>41747</v>
      </c>
    </row>
    <row r="10" spans="2:74" ht="12.95" customHeight="1">
      <c r="D10" s="173">
        <f>IF(AND(YEAR(JanSun1+20)=TheYear,MONTH(JanSun1+20)=1),JanSun1+20, "")</f>
        <v>41657</v>
      </c>
      <c r="E10" s="173">
        <f>IF(AND(YEAR(JanSun1+21)=TheYear,MONTH(JanSun1+21)=1),JanSun1+21, "")</f>
        <v>41658</v>
      </c>
      <c r="F10" s="173">
        <f>IF(AND(YEAR(JanSun1+22)=TheYear,MONTH(JanSun1+22)=1),JanSun1+22, "")</f>
        <v>41659</v>
      </c>
      <c r="G10" s="173">
        <f>IF(AND(YEAR(JanSun1+23)=TheYear,MONTH(JanSun1+23)=1),JanSun1+23, "")</f>
        <v>41660</v>
      </c>
      <c r="H10" s="173">
        <f>IF(AND(YEAR(JanSun1+24)=TheYear,MONTH(JanSun1+24)=1),JanSun1+24, "")</f>
        <v>41661</v>
      </c>
      <c r="I10" s="173">
        <f>IF(AND(YEAR(JanSun1+25)=TheYear,MONTH(JanSun1+25)=1),JanSun1+25, "")</f>
        <v>41662</v>
      </c>
      <c r="J10" s="173">
        <f>IF(AND(YEAR(JanSun1+26)=TheYear,MONTH(JanSun1+26)=1),JanSun1+26, "")</f>
        <v>41663</v>
      </c>
      <c r="L10" s="173">
        <f>IF(AND(YEAR(FebSun1+20)=TheYear,MONTH(FebSun1+20)=2),FebSun1+20, "")</f>
        <v>41685</v>
      </c>
      <c r="M10" s="173">
        <f>IF(AND(YEAR(FebSun1+21)=TheYear,MONTH(FebSun1+21)=2),FebSun1+21, "")</f>
        <v>41686</v>
      </c>
      <c r="N10" s="173">
        <f>IF(AND(YEAR(FebSun1+22)=TheYear,MONTH(FebSun1+22)=2),FebSun1+22, "")</f>
        <v>41687</v>
      </c>
      <c r="O10" s="173">
        <f>IF(AND(YEAR(FebSun1+23)=TheYear,MONTH(FebSun1+23)=2),FebSun1+23, "")</f>
        <v>41688</v>
      </c>
      <c r="P10" s="173">
        <f>IF(AND(YEAR(FebSun1+24)=TheYear,MONTH(FebSun1+24)=2),FebSun1+24, "")</f>
        <v>41689</v>
      </c>
      <c r="Q10" s="173">
        <f>IF(AND(YEAR(FebSun1+25)=TheYear,MONTH(FebSun1+25)=2),FebSun1+25, "")</f>
        <v>41690</v>
      </c>
      <c r="R10" s="173">
        <f>IF(AND(YEAR(FebSun1+26)=TheYear,MONTH(FebSun1+26)=2),FebSun1+26, "")</f>
        <v>41691</v>
      </c>
      <c r="T10" s="173">
        <f>IF(AND(YEAR(MarSun1+20)=TheYear,MONTH(MarSun1+20)=3),MarSun1+20, "")</f>
        <v>41713</v>
      </c>
      <c r="U10" s="173">
        <f>IF(AND(YEAR(MarSun1+21)=TheYear,MONTH(MarSun1+21)=3),MarSun1+21, "")</f>
        <v>41714</v>
      </c>
      <c r="V10" s="173">
        <f>IF(AND(YEAR(MarSun1+22)=TheYear,MONTH(MarSun1+22)=3),MarSun1+22, "")</f>
        <v>41715</v>
      </c>
      <c r="W10" s="173">
        <f>IF(AND(YEAR(MarSun1+23)=TheYear,MONTH(MarSun1+23)=3),MarSun1+23, "")</f>
        <v>41716</v>
      </c>
      <c r="X10" s="173">
        <f>IF(AND(YEAR(MarSun1+24)=TheYear,MONTH(MarSun1+24)=3),MarSun1+24, "")</f>
        <v>41717</v>
      </c>
      <c r="Y10" s="173">
        <f>IF(AND(YEAR(MarSun1+25)=TheYear,MONTH(MarSun1+25)=3),MarSun1+25, "")</f>
        <v>41718</v>
      </c>
      <c r="Z10" s="173">
        <f>IF(AND(YEAR(MarSun1+26)=TheYear,MONTH(MarSun1+26)=3),MarSun1+26, "")</f>
        <v>41719</v>
      </c>
      <c r="AB10" s="173">
        <f>IF(AND(YEAR(AprSun1+20)=TheYear,MONTH(AprSun1+20)=4),AprSun1+20, "")</f>
        <v>41748</v>
      </c>
      <c r="AC10" s="173">
        <f>IF(AND(YEAR(AprSun1+21)=TheYear,MONTH(AprSun1+21)=4),AprSun1+21, "")</f>
        <v>41749</v>
      </c>
      <c r="AD10" s="173">
        <f>IF(AND(YEAR(AprSun1+22)=TheYear,MONTH(AprSun1+22)=4),AprSun1+22, "")</f>
        <v>41750</v>
      </c>
      <c r="AE10" s="173">
        <f>IF(AND(YEAR(AprSun1+23)=TheYear,MONTH(AprSun1+23)=4),AprSun1+23, "")</f>
        <v>41751</v>
      </c>
      <c r="AF10" s="173">
        <f>IF(AND(YEAR(AprSun1+24)=TheYear,MONTH(AprSun1+24)=4),AprSun1+24, "")</f>
        <v>41752</v>
      </c>
      <c r="AG10" s="173">
        <f>IF(AND(YEAR(AprSun1+25)=TheYear,MONTH(AprSun1+25)=4),AprSun1+25, "")</f>
        <v>41753</v>
      </c>
      <c r="AH10" s="173">
        <f>IF(AND(YEAR(AprSun1+26)=TheYear,MONTH(AprSun1+26)=4),AprSun1+26, "")</f>
        <v>41754</v>
      </c>
    </row>
    <row r="11" spans="2:74" ht="12.95" customHeight="1">
      <c r="D11" s="173">
        <f>IF(AND(YEAR(JanSun1+27)=TheYear,MONTH(JanSun1+27)=1),JanSun1+27, "")</f>
        <v>41664</v>
      </c>
      <c r="E11" s="173">
        <f>IF(AND(YEAR(JanSun1+28)=TheYear,MONTH(JanSun1+28)=1),JanSun1+28, "")</f>
        <v>41665</v>
      </c>
      <c r="F11" s="173">
        <f>IF(AND(YEAR(JanSun1+29)=TheYear,MONTH(JanSun1+29)=1),JanSun1+29, "")</f>
        <v>41666</v>
      </c>
      <c r="G11" s="173">
        <f>IF(AND(YEAR(JanSun1+30)=TheYear,MONTH(JanSun1+30)=1),JanSun1+30, "")</f>
        <v>41667</v>
      </c>
      <c r="H11" s="173">
        <f>IF(AND(YEAR(JanSun1+31)=TheYear,MONTH(JanSun1+31)=1),JanSun1+31, "")</f>
        <v>41668</v>
      </c>
      <c r="I11" s="173">
        <f>IF(AND(YEAR(JanSun1+32)=TheYear,MONTH(JanSun1+32)=1),JanSun1+32, "")</f>
        <v>41669</v>
      </c>
      <c r="J11" s="173">
        <f>IF(AND(YEAR(JanSun1+33)=TheYear,MONTH(JanSun1+33)=1),JanSun1+33, "")</f>
        <v>41670</v>
      </c>
      <c r="L11" s="173">
        <f>IF(AND(YEAR(FebSun1+27)=TheYear,MONTH(FebSun1+27)=2),FebSun1+27, "")</f>
        <v>41692</v>
      </c>
      <c r="M11" s="173">
        <f>IF(AND(YEAR(FebSun1+28)=TheYear,MONTH(FebSun1+28)=2),FebSun1+28, "")</f>
        <v>41693</v>
      </c>
      <c r="N11" s="173">
        <f>IF(AND(YEAR(FebSun1+29)=TheYear,MONTH(FebSun1+29)=2),FebSun1+29, "")</f>
        <v>41694</v>
      </c>
      <c r="O11" s="173">
        <f>IF(AND(YEAR(FebSun1+30)=TheYear,MONTH(FebSun1+30)=2),FebSun1+30, "")</f>
        <v>41695</v>
      </c>
      <c r="P11" s="173">
        <f>IF(AND(YEAR(FebSun1+31)=TheYear,MONTH(FebSun1+31)=2),FebSun1+31, "")</f>
        <v>41696</v>
      </c>
      <c r="Q11" s="173">
        <f>IF(AND(YEAR(FebSun1+32)=TheYear,MONTH(FebSun1+32)=2),FebSun1+32, "")</f>
        <v>41697</v>
      </c>
      <c r="R11" s="173">
        <f>IF(AND(YEAR(FebSun1+33)=TheYear,MONTH(FebSun1+33)=2),FebSun1+33, "")</f>
        <v>41698</v>
      </c>
      <c r="T11" s="173">
        <f>IF(AND(YEAR(MarSun1+27)=TheYear,MONTH(MarSun1+27)=3),MarSun1+27, "")</f>
        <v>41720</v>
      </c>
      <c r="U11" s="173">
        <f>IF(AND(YEAR(MarSun1+28)=TheYear,MONTH(MarSun1+28)=3),MarSun1+28, "")</f>
        <v>41721</v>
      </c>
      <c r="V11" s="173">
        <f>IF(AND(YEAR(MarSun1+29)=TheYear,MONTH(MarSun1+29)=3),MarSun1+29, "")</f>
        <v>41722</v>
      </c>
      <c r="W11" s="173">
        <f>IF(AND(YEAR(MarSun1+30)=TheYear,MONTH(MarSun1+30)=3),MarSun1+30, "")</f>
        <v>41723</v>
      </c>
      <c r="X11" s="173">
        <f>IF(AND(YEAR(MarSun1+31)=TheYear,MONTH(MarSun1+31)=3),MarSun1+31, "")</f>
        <v>41724</v>
      </c>
      <c r="Y11" s="173">
        <f>IF(AND(YEAR(MarSun1+32)=TheYear,MONTH(MarSun1+32)=3),MarSun1+32, "")</f>
        <v>41725</v>
      </c>
      <c r="Z11" s="173">
        <f>IF(AND(YEAR(MarSun1+33)=TheYear,MONTH(MarSun1+33)=3),MarSun1+33, "")</f>
        <v>41726</v>
      </c>
      <c r="AB11" s="173">
        <f>IF(AND(YEAR(AprSun1+27)=TheYear,MONTH(AprSun1+27)=4),AprSun1+27, "")</f>
        <v>41755</v>
      </c>
      <c r="AC11" s="173">
        <f>IF(AND(YEAR(AprSun1+28)=TheYear,MONTH(AprSun1+28)=4),AprSun1+28, "")</f>
        <v>41756</v>
      </c>
      <c r="AD11" s="173">
        <f>IF(AND(YEAR(AprSun1+29)=TheYear,MONTH(AprSun1+29)=4),AprSun1+29, "")</f>
        <v>41757</v>
      </c>
      <c r="AE11" s="173">
        <f>IF(AND(YEAR(AprSun1+30)=TheYear,MONTH(AprSun1+30)=4),AprSun1+30, "")</f>
        <v>41758</v>
      </c>
      <c r="AF11" s="173">
        <f>IF(AND(YEAR(AprSun1+31)=TheYear,MONTH(AprSun1+31)=4),AprSun1+31, "")</f>
        <v>41759</v>
      </c>
      <c r="AG11" s="173" t="str">
        <f>IF(AND(YEAR(AprSun1+32)=TheYear,MONTH(AprSun1+32)=4),AprSun1+32, "")</f>
        <v/>
      </c>
      <c r="AH11" s="173" t="str">
        <f>IF(AND(YEAR(AprSun1+33)=TheYear,MONTH(AprSun1+33)=4),AprSun1+33, "")</f>
        <v/>
      </c>
    </row>
    <row r="12" spans="2:74" ht="12.95" customHeight="1">
      <c r="D12" s="173" t="str">
        <f>IF(AND(YEAR(JanSun1+34)=TheYear,MONTH(JanSun1+34)=1),JanSun1+34, "")</f>
        <v/>
      </c>
      <c r="E12" s="173" t="str">
        <f>IF(AND(YEAR(JanSun1+35)=TheYear,MONTH(JanSun1+35)=1),JanSun1+35, "")</f>
        <v/>
      </c>
      <c r="F12" s="173" t="str">
        <f>IF(AND(YEAR(JanSun1+36)=TheYear,MONTH(JanSun1+36)=1),JanSun1+36, "")</f>
        <v/>
      </c>
      <c r="G12" s="173" t="str">
        <f>IF(AND(YEAR(JanSun1+37)=TheYear,MONTH(JanSun1+37)=1),JanSun1+37, "")</f>
        <v/>
      </c>
      <c r="H12" s="173" t="str">
        <f>IF(AND(YEAR(JanSun1+38)=TheYear,MONTH(JanSun1+38)=1),JanSun1+38, "")</f>
        <v/>
      </c>
      <c r="I12" s="173" t="str">
        <f>IF(AND(YEAR(JanSun1+39)=TheYear,MONTH(JanSun1+39)=1),JanSun1+39, "")</f>
        <v/>
      </c>
      <c r="J12" s="173" t="str">
        <f>IF(AND(YEAR(JanSun1+40)=TheYear,MONTH(JanSun1+40)=1),JanSun1+40, "")</f>
        <v/>
      </c>
      <c r="K12" s="174"/>
      <c r="L12" s="173" t="str">
        <f>IF(AND(YEAR(FebSun1+34)=TheYear,MONTH(FebSun1+34)=2),FebSun1+34, "")</f>
        <v/>
      </c>
      <c r="M12" s="173" t="str">
        <f>IF(AND(YEAR(FebSun1+35)=TheYear,MONTH(FebSun1+35)=2),FebSun1+35, "")</f>
        <v/>
      </c>
      <c r="N12" s="173" t="str">
        <f>IF(AND(YEAR(FebSun1+36)=TheYear,MONTH(FebSun1+36)=2),FebSun1+36, "")</f>
        <v/>
      </c>
      <c r="O12" s="173" t="str">
        <f>IF(AND(YEAR(FebSun1+37)=TheYear,MONTH(FebSun1+37)=2),FebSun1+37, "")</f>
        <v/>
      </c>
      <c r="P12" s="173" t="str">
        <f>IF(AND(YEAR(FebSun1+38)=TheYear,MONTH(FebSun1+38)=2),FebSun1+38, "")</f>
        <v/>
      </c>
      <c r="Q12" s="173" t="str">
        <f>IF(AND(YEAR(FebSun1+39)=TheYear,MONTH(FebSun1+39)=2),FebSun1+39, "")</f>
        <v/>
      </c>
      <c r="R12" s="173" t="str">
        <f>IF(AND(YEAR(FebSun1+40)=TheYear,MONTH(FebSun1+40)=2),FebSun1+40, "")</f>
        <v/>
      </c>
      <c r="S12" s="174"/>
      <c r="T12" s="173">
        <f>IF(AND(YEAR(MarSun1+34)=TheYear,MONTH(MarSun1+34)=3),MarSun1+34, "")</f>
        <v>41727</v>
      </c>
      <c r="U12" s="173">
        <f>IF(AND(YEAR(MarSun1+35)=TheYear,MONTH(MarSun1+35)=3),MarSun1+35, "")</f>
        <v>41728</v>
      </c>
      <c r="V12" s="173">
        <f>IF(AND(YEAR(MarSun1+36)=TheYear,MONTH(MarSun1+36)=3),MarSun1+36, "")</f>
        <v>41729</v>
      </c>
      <c r="W12" s="173" t="str">
        <f>IF(AND(YEAR(MarSun1+37)=TheYear,MONTH(MarSun1+37)=3),MarSun1+37, "")</f>
        <v/>
      </c>
      <c r="X12" s="173" t="str">
        <f>IF(AND(YEAR(MarSun1+38)=TheYear,MONTH(MarSun1+38)=3),MarSun1+38, "")</f>
        <v/>
      </c>
      <c r="Y12" s="173" t="str">
        <f>IF(AND(YEAR(MarSun1+39)=TheYear,MONTH(MarSun1+39)=3),MarSun1+39, "")</f>
        <v/>
      </c>
      <c r="Z12" s="173" t="str">
        <f>IF(AND(YEAR(MarSun1+40)=TheYear,MONTH(MarSun1+40)=3),MarSun1+40, "")</f>
        <v/>
      </c>
      <c r="AA12" s="174"/>
      <c r="AB12" s="173" t="str">
        <f>IF(AND(YEAR(AprSun1+34)=TheYear,MONTH(AprSun1+34)=4),AprSun1+34, "")</f>
        <v/>
      </c>
      <c r="AC12" s="173" t="str">
        <f>IF(AND(YEAR(AprSun1+35)=TheYear,MONTH(AprSun1+35)=4),AprSun1+35, "")</f>
        <v/>
      </c>
      <c r="AD12" s="173" t="str">
        <f>IF(AND(YEAR(AprSun1+36)=TheYear,MONTH(AprSun1+36)=4),AprSun1+36, "")</f>
        <v/>
      </c>
      <c r="AE12" s="173" t="str">
        <f>IF(AND(YEAR(AprSun1+37)=TheYear,MONTH(AprSun1+37)=4),AprSun1+37, "")</f>
        <v/>
      </c>
      <c r="AF12" s="173" t="str">
        <f>IF(AND(YEAR(AprSun1+38)=TheYear,MONTH(AprSun1+38)=4),AprSun1+38, "")</f>
        <v/>
      </c>
      <c r="AG12" s="173" t="str">
        <f>IF(AND(YEAR(AprSun1+39)=TheYear,MONTH(AprSun1+39)=4),AprSun1+39, "")</f>
        <v/>
      </c>
      <c r="AH12" s="173" t="str">
        <f>IF(AND(YEAR(AprSun1+40)=TheYear,MONTH(AprSun1+40)=4),AprSun1+40, "")</f>
        <v/>
      </c>
      <c r="AN12" s="504"/>
    </row>
    <row r="13" spans="2:74" ht="9.9499999999999993" customHeight="1">
      <c r="C13" s="174"/>
      <c r="D13" s="175"/>
      <c r="E13" s="175"/>
      <c r="F13" s="175"/>
      <c r="G13" s="175"/>
      <c r="H13" s="175"/>
      <c r="I13" s="175"/>
      <c r="J13" s="175"/>
      <c r="K13" s="174"/>
      <c r="L13" s="175"/>
      <c r="M13" s="175"/>
      <c r="N13" s="175"/>
      <c r="O13" s="175"/>
      <c r="P13" s="175"/>
      <c r="Q13" s="175"/>
      <c r="R13" s="175"/>
      <c r="S13" s="174"/>
      <c r="T13" s="176"/>
      <c r="U13" s="176"/>
      <c r="V13" s="176"/>
      <c r="W13" s="176"/>
      <c r="X13" s="176"/>
      <c r="Y13" s="176"/>
      <c r="Z13" s="176"/>
      <c r="AA13" s="174"/>
      <c r="AB13" s="175"/>
      <c r="AC13" s="175"/>
      <c r="AD13" s="175"/>
      <c r="AE13" s="175"/>
      <c r="AF13" s="175"/>
      <c r="AG13" s="175"/>
      <c r="AH13" s="175"/>
      <c r="AI13" s="174"/>
      <c r="AN13" s="504"/>
    </row>
    <row r="14" spans="2:74" s="169" customFormat="1" ht="24" customHeight="1">
      <c r="D14" s="505" t="s">
        <v>88</v>
      </c>
      <c r="E14" s="505"/>
      <c r="F14" s="505"/>
      <c r="G14" s="505"/>
      <c r="H14" s="505"/>
      <c r="I14" s="505"/>
      <c r="J14" s="505"/>
      <c r="K14" s="170"/>
      <c r="L14" s="505" t="s">
        <v>115</v>
      </c>
      <c r="M14" s="505"/>
      <c r="N14" s="505"/>
      <c r="O14" s="505"/>
      <c r="P14" s="505"/>
      <c r="Q14" s="505"/>
      <c r="R14" s="505"/>
      <c r="S14" s="170"/>
      <c r="T14" s="505" t="s">
        <v>76</v>
      </c>
      <c r="U14" s="505"/>
      <c r="V14" s="505"/>
      <c r="W14" s="505"/>
      <c r="X14" s="505"/>
      <c r="Y14" s="505"/>
      <c r="Z14" s="505"/>
      <c r="AA14" s="170"/>
      <c r="AB14" s="505" t="s">
        <v>82</v>
      </c>
      <c r="AC14" s="505"/>
      <c r="AD14" s="505"/>
      <c r="AE14" s="505"/>
      <c r="AF14" s="505"/>
      <c r="AG14" s="505"/>
      <c r="AH14" s="505"/>
      <c r="AM14" s="176"/>
      <c r="AN14" s="504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</row>
    <row r="15" spans="2:74" ht="12.95" customHeight="1">
      <c r="D15" s="172" t="s">
        <v>89</v>
      </c>
      <c r="E15" s="172" t="s">
        <v>90</v>
      </c>
      <c r="F15" s="172" t="s">
        <v>91</v>
      </c>
      <c r="G15" s="172" t="s">
        <v>92</v>
      </c>
      <c r="H15" s="172" t="s">
        <v>93</v>
      </c>
      <c r="I15" s="172" t="s">
        <v>94</v>
      </c>
      <c r="J15" s="172" t="s">
        <v>62</v>
      </c>
      <c r="L15" s="172" t="s">
        <v>89</v>
      </c>
      <c r="M15" s="172" t="s">
        <v>90</v>
      </c>
      <c r="N15" s="172" t="s">
        <v>91</v>
      </c>
      <c r="O15" s="172" t="s">
        <v>92</v>
      </c>
      <c r="P15" s="172" t="s">
        <v>93</v>
      </c>
      <c r="Q15" s="172" t="s">
        <v>94</v>
      </c>
      <c r="R15" s="172" t="s">
        <v>62</v>
      </c>
      <c r="T15" s="172" t="s">
        <v>89</v>
      </c>
      <c r="U15" s="172" t="s">
        <v>90</v>
      </c>
      <c r="V15" s="172" t="s">
        <v>91</v>
      </c>
      <c r="W15" s="172" t="s">
        <v>92</v>
      </c>
      <c r="X15" s="172" t="s">
        <v>93</v>
      </c>
      <c r="Y15" s="172" t="s">
        <v>94</v>
      </c>
      <c r="Z15" s="172" t="s">
        <v>62</v>
      </c>
      <c r="AB15" s="172" t="s">
        <v>89</v>
      </c>
      <c r="AC15" s="172" t="s">
        <v>90</v>
      </c>
      <c r="AD15" s="172" t="s">
        <v>91</v>
      </c>
      <c r="AE15" s="172" t="s">
        <v>92</v>
      </c>
      <c r="AF15" s="172" t="s">
        <v>93</v>
      </c>
      <c r="AG15" s="172" t="s">
        <v>94</v>
      </c>
      <c r="AH15" s="172" t="s">
        <v>62</v>
      </c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</row>
    <row r="16" spans="2:74" ht="12.95" customHeight="1">
      <c r="D16" s="177"/>
      <c r="E16" s="177" t="str">
        <f>IF(AND(YEAR(MaySun1)=TheYear,MONTH(MaySun1)=5),MaySun1, "")</f>
        <v/>
      </c>
      <c r="F16" s="177" t="str">
        <f>IF(AND(YEAR(MaySun1+1)=TheYear,MONTH(MaySun1+1)=5),MaySun1+1, "")</f>
        <v/>
      </c>
      <c r="G16" s="177" t="str">
        <f>IF(AND(YEAR(MaySun1+2)=TheYear,MONTH(MaySun1+2)=5),MaySun1+2, "")</f>
        <v/>
      </c>
      <c r="H16" s="177" t="str">
        <f>IF(AND(YEAR(MaySun1+3)=TheYear,MONTH(MaySun1+3)=5),MaySun1+3, "")</f>
        <v/>
      </c>
      <c r="I16" s="177">
        <f>IF(AND(YEAR(MaySun1+4)=TheYear,MONTH(MaySun1+4)=5),MaySun1+4, "")</f>
        <v>41760</v>
      </c>
      <c r="J16" s="177">
        <f>IF(AND(YEAR(MaySun1+5)=TheYear,MONTH(MaySun1+5)=5),MaySun1+5, "")</f>
        <v>41761</v>
      </c>
      <c r="M16" s="173">
        <f>IF(AND(YEAR(JunSun1)=TheYear,MONTH(JunSun1)=6),JunSun1, "")</f>
        <v>41791</v>
      </c>
      <c r="N16" s="173">
        <f>IF(AND(YEAR(JunSun1+1)=TheYear,MONTH(JunSun1+1)=6),JunSun1+1, "")</f>
        <v>41792</v>
      </c>
      <c r="O16" s="173">
        <f>IF(AND(YEAR(JunSun1+2)=TheYear,MONTH(JunSun1+2)=6),JunSun1+2, "")</f>
        <v>41793</v>
      </c>
      <c r="P16" s="173">
        <f>IF(AND(YEAR(JunSun1+3)=TheYear,MONTH(JunSun1+3)=6),JunSun1+3, "")</f>
        <v>41794</v>
      </c>
      <c r="Q16" s="173">
        <f>IF(AND(YEAR(JunSun1+4)=TheYear,MONTH(JunSun1+4)=6),JunSun1+4, "")</f>
        <v>41795</v>
      </c>
      <c r="R16" s="173">
        <f>IF(AND(YEAR(JunSun1+5)=TheYear,MONTH(JunSun1+5)=6),JunSun1+5, "")</f>
        <v>41796</v>
      </c>
      <c r="U16" s="178" t="str">
        <f>IF(AND(YEAR(JulSun1)=TheYear,MONTH(JulSun1)=7),JulSun1, "")</f>
        <v/>
      </c>
      <c r="V16" s="178" t="str">
        <f>IF(AND(YEAR(JulSun1+1)=TheYear,MONTH(JulSun1+1)=7),JulSun1+1, "")</f>
        <v/>
      </c>
      <c r="W16" s="178">
        <f>IF(AND(YEAR(JulSun1+2)=TheYear,MONTH(JulSun1+2)=7),JulSun1+2, "")</f>
        <v>41821</v>
      </c>
      <c r="X16" s="178">
        <f>IF(AND(YEAR(JulSun1+3)=TheYear,MONTH(JulSun1+3)=7),JulSun1+3, "")</f>
        <v>41822</v>
      </c>
      <c r="Y16" s="178">
        <f>IF(AND(YEAR(JulSun1+4)=TheYear,MONTH(JulSun1+4)=7),JulSun1+4, "")</f>
        <v>41823</v>
      </c>
      <c r="Z16" s="178">
        <f>IF(AND(YEAR(JulSun1+5)=TheYear,MONTH(JulSun1+5)=7),JulSun1+5, "")</f>
        <v>41824</v>
      </c>
      <c r="AC16" s="178" t="str">
        <f>IF(AND(YEAR(AugSun1)=TheYear,MONTH(AugSun1)=8),AugSun1, "")</f>
        <v/>
      </c>
      <c r="AD16" s="178" t="str">
        <f>IF(AND(YEAR(AugSun1+1)=TheYear,MONTH(AugSun1+1)=8),AugSun1+1, "")</f>
        <v/>
      </c>
      <c r="AE16" s="178" t="str">
        <f>IF(AND(YEAR(AugSun1+2)=TheYear,MONTH(AugSun1+2)=8),AugSun1+2, "")</f>
        <v/>
      </c>
      <c r="AF16" s="178" t="str">
        <f>IF(AND(YEAR(AugSun1+3)=TheYear,MONTH(AugSun1+3)=8),AugSun1+3, "")</f>
        <v/>
      </c>
      <c r="AG16" s="178" t="str">
        <f>IF(AND(YEAR(AugSun1+4)=TheYear,MONTH(AugSun1+4)=8),AugSun1+4, "")</f>
        <v/>
      </c>
      <c r="AH16" s="178">
        <f>IF(AND(YEAR(AugSun1+5)=TheYear,MONTH(AugSun1+5)=8),AugSun1+5, "")</f>
        <v>41852</v>
      </c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</row>
    <row r="17" spans="2:80" ht="12.95" customHeight="1">
      <c r="D17" s="179">
        <f>IF(AND(YEAR(MaySun1+6)=TheYear,MONTH(MaySun1+6)=5),MaySun1+6, "")</f>
        <v>41762</v>
      </c>
      <c r="E17" s="179">
        <f>IF(AND(YEAR(MaySun1+7)=TheYear,MONTH(MaySun1+7)=5),MaySun1+7, "")</f>
        <v>41763</v>
      </c>
      <c r="F17" s="179">
        <f>IF(AND(YEAR(MaySun1+8)=TheYear,MONTH(MaySun1+8)=5),MaySun1+8, "")</f>
        <v>41764</v>
      </c>
      <c r="G17" s="179">
        <f>IF(AND(YEAR(MaySun1+9)=TheYear,MONTH(MaySun1+9)=5),MaySun1+9, "")</f>
        <v>41765</v>
      </c>
      <c r="H17" s="179">
        <f>IF(AND(YEAR(MaySun1+10)=TheYear,MONTH(MaySun1+10)=5),MaySun1+10, "")</f>
        <v>41766</v>
      </c>
      <c r="I17" s="179">
        <f>IF(AND(YEAR(MaySun1+11)=TheYear,MONTH(MaySun1+11)=5),MaySun1+11, "")</f>
        <v>41767</v>
      </c>
      <c r="J17" s="179">
        <f>IF(AND(YEAR(MaySun1+12)=TheYear,MONTH(MaySun1+12)=5),MaySun1+12, "")</f>
        <v>41768</v>
      </c>
      <c r="L17" s="173">
        <f>IF(AND(YEAR(JunSun1+6)=TheYear,MONTH(JunSun1+6)=6),JunSun1+6, "")</f>
        <v>41797</v>
      </c>
      <c r="M17" s="173">
        <f>IF(AND(YEAR(JunSun1+7)=TheYear,MONTH(JunSun1+7)=6),JunSun1+7, "")</f>
        <v>41798</v>
      </c>
      <c r="N17" s="173">
        <f>IF(AND(YEAR(JunSun1+8)=TheYear,MONTH(JunSun1+8)=6),JunSun1+8, "")</f>
        <v>41799</v>
      </c>
      <c r="O17" s="173">
        <f>IF(AND(YEAR(JunSun1+9)=TheYear,MONTH(JunSun1+9)=6),JunSun1+9, "")</f>
        <v>41800</v>
      </c>
      <c r="P17" s="173">
        <f>IF(AND(YEAR(JunSun1+10)=TheYear,MONTH(JunSun1+10)=6),JunSun1+10, "")</f>
        <v>41801</v>
      </c>
      <c r="Q17" s="173">
        <f>IF(AND(YEAR(JunSun1+11)=TheYear,MONTH(JunSun1+11)=6),JunSun1+11, "")</f>
        <v>41802</v>
      </c>
      <c r="R17" s="173">
        <f>IF(AND(YEAR(JunSun1+12)=TheYear,MONTH(JunSun1+12)=6),JunSun1+12, "")</f>
        <v>41803</v>
      </c>
      <c r="T17" s="178">
        <f>IF(AND(YEAR(JulSun1+6)=TheYear,MONTH(JulSun1+6)=7),JulSun1+6, "")</f>
        <v>41825</v>
      </c>
      <c r="U17" s="178">
        <f>IF(AND(YEAR(JulSun1+7)=TheYear,MONTH(JulSun1+7)=7),JulSun1+7, "")</f>
        <v>41826</v>
      </c>
      <c r="V17" s="178">
        <f>IF(AND(YEAR(JulSun1+8)=TheYear,MONTH(JulSun1+8)=7),JulSun1+8, "")</f>
        <v>41827</v>
      </c>
      <c r="W17" s="178">
        <f>IF(AND(YEAR(JulSun1+9)=TheYear,MONTH(JulSun1+9)=7),JulSun1+9, "")</f>
        <v>41828</v>
      </c>
      <c r="X17" s="178">
        <f>IF(AND(YEAR(JulSun1+10)=TheYear,MONTH(JulSun1+10)=7),JulSun1+10, "")</f>
        <v>41829</v>
      </c>
      <c r="Y17" s="178">
        <f>IF(AND(YEAR(JulSun1+11)=TheYear,MONTH(JulSun1+11)=7),JulSun1+11, "")</f>
        <v>41830</v>
      </c>
      <c r="Z17" s="178">
        <f>IF(AND(YEAR(JulSun1+12)=TheYear,MONTH(JulSun1+12)=7),JulSun1+12, "")</f>
        <v>41831</v>
      </c>
      <c r="AB17" s="178">
        <f>IF(AND(YEAR(AugSun1+6)=TheYear,MONTH(AugSun1+6)=8),AugSun1+6, "")</f>
        <v>41853</v>
      </c>
      <c r="AC17" s="178">
        <f>IF(AND(YEAR(AugSun1+7)=TheYear,MONTH(AugSun1+7)=8),AugSun1+7, "")</f>
        <v>41854</v>
      </c>
      <c r="AD17" s="178">
        <f>IF(AND(YEAR(AugSun1+8)=TheYear,MONTH(AugSun1+8)=8),AugSun1+8, "")</f>
        <v>41855</v>
      </c>
      <c r="AE17" s="178">
        <f>IF(AND(YEAR(AugSun1+9)=TheYear,MONTH(AugSun1+9)=8),AugSun1+9, "")</f>
        <v>41856</v>
      </c>
      <c r="AF17" s="178">
        <f>IF(AND(YEAR(AugSun1+10)=TheYear,MONTH(AugSun1+10)=8),AugSun1+10, "")</f>
        <v>41857</v>
      </c>
      <c r="AG17" s="178">
        <f>IF(AND(YEAR(AugSun1+11)=TheYear,MONTH(AugSun1+11)=8),AugSun1+11, "")</f>
        <v>41858</v>
      </c>
      <c r="AH17" s="178">
        <f>IF(AND(YEAR(AugSun1+12)=TheYear,MONTH(AugSun1+12)=8),AugSun1+12, "")</f>
        <v>41859</v>
      </c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</row>
    <row r="18" spans="2:80" ht="12.95" customHeight="1">
      <c r="D18" s="179">
        <f>IF(AND(YEAR(MaySun1+13)=TheYear,MONTH(MaySun1+13)=5),MaySun1+13, "")</f>
        <v>41769</v>
      </c>
      <c r="E18" s="179">
        <f>IF(AND(YEAR(MaySun1+14)=TheYear,MONTH(MaySun1+14)=5),MaySun1+14, "")</f>
        <v>41770</v>
      </c>
      <c r="F18" s="179">
        <f>IF(AND(YEAR(MaySun1+15)=TheYear,MONTH(MaySun1+15)=5),MaySun1+15, "")</f>
        <v>41771</v>
      </c>
      <c r="G18" s="179">
        <f>IF(AND(YEAR(MaySun1+16)=TheYear,MONTH(MaySun1+16)=5),MaySun1+16, "")</f>
        <v>41772</v>
      </c>
      <c r="H18" s="179">
        <f>IF(AND(YEAR(MaySun1+17)=TheYear,MONTH(MaySun1+17)=5),MaySun1+17, "")</f>
        <v>41773</v>
      </c>
      <c r="I18" s="179">
        <f>IF(AND(YEAR(MaySun1+18)=TheYear,MONTH(MaySun1+18)=5),MaySun1+18, "")</f>
        <v>41774</v>
      </c>
      <c r="J18" s="179">
        <f>IF(AND(YEAR(MaySun1+19)=TheYear,MONTH(MaySun1+19)=5),MaySun1+19, "")</f>
        <v>41775</v>
      </c>
      <c r="L18" s="173">
        <f>IF(AND(YEAR(JunSun1+13)=TheYear,MONTH(JunSun1+13)=6),JunSun1+13, "")</f>
        <v>41804</v>
      </c>
      <c r="M18" s="173">
        <f>IF(AND(YEAR(JunSun1+14)=TheYear,MONTH(JunSun1+14)=6),JunSun1+14, "")</f>
        <v>41805</v>
      </c>
      <c r="N18" s="173">
        <f>IF(AND(YEAR(JunSun1+15)=TheYear,MONTH(JunSun1+15)=6),JunSun1+15, "")</f>
        <v>41806</v>
      </c>
      <c r="O18" s="173">
        <f>IF(AND(YEAR(JunSun1+16)=TheYear,MONTH(JunSun1+16)=6),JunSun1+16, "")</f>
        <v>41807</v>
      </c>
      <c r="P18" s="173">
        <f>IF(AND(YEAR(JunSun1+17)=TheYear,MONTH(JunSun1+17)=6),JunSun1+17, "")</f>
        <v>41808</v>
      </c>
      <c r="Q18" s="173">
        <f>IF(AND(YEAR(JunSun1+18)=TheYear,MONTH(JunSun1+18)=6),JunSun1+18, "")</f>
        <v>41809</v>
      </c>
      <c r="R18" s="173">
        <f>IF(AND(YEAR(JunSun1+19)=TheYear,MONTH(JunSun1+19)=6),JunSun1+19, "")</f>
        <v>41810</v>
      </c>
      <c r="T18" s="178">
        <f>IF(AND(YEAR(JulSun1+13)=TheYear,MONTH(JulSun1+13)=7),JulSun1+13, "")</f>
        <v>41832</v>
      </c>
      <c r="U18" s="178">
        <f>IF(AND(YEAR(JulSun1+14)=TheYear,MONTH(JulSun1+14)=7),JulSun1+14, "")</f>
        <v>41833</v>
      </c>
      <c r="V18" s="178">
        <f>IF(AND(YEAR(JulSun1+15)=TheYear,MONTH(JulSun1+15)=7),JulSun1+15, "")</f>
        <v>41834</v>
      </c>
      <c r="W18" s="178">
        <f>IF(AND(YEAR(JulSun1+16)=TheYear,MONTH(JulSun1+16)=7),JulSun1+16, "")</f>
        <v>41835</v>
      </c>
      <c r="X18" s="178">
        <f>IF(AND(YEAR(JulSun1+17)=TheYear,MONTH(JulSun1+17)=7),JulSun1+17, "")</f>
        <v>41836</v>
      </c>
      <c r="Y18" s="178">
        <f>IF(AND(YEAR(JulSun1+18)=TheYear,MONTH(JulSun1+18)=7),JulSun1+18, "")</f>
        <v>41837</v>
      </c>
      <c r="Z18" s="178">
        <f>IF(AND(YEAR(JulSun1+19)=TheYear,MONTH(JulSun1+19)=7),JulSun1+19, "")</f>
        <v>41838</v>
      </c>
      <c r="AB18" s="178">
        <f>IF(AND(YEAR(AugSun1+13)=TheYear,MONTH(AugSun1+13)=8),AugSun1+13, "")</f>
        <v>41860</v>
      </c>
      <c r="AC18" s="178">
        <f>IF(AND(YEAR(AugSun1+14)=TheYear,MONTH(AugSun1+14)=8),AugSun1+14, "")</f>
        <v>41861</v>
      </c>
      <c r="AD18" s="178">
        <f>IF(AND(YEAR(AugSun1+15)=TheYear,MONTH(AugSun1+15)=8),AugSun1+15, "")</f>
        <v>41862</v>
      </c>
      <c r="AE18" s="178">
        <f>IF(AND(YEAR(AugSun1+16)=TheYear,MONTH(AugSun1+16)=8),AugSun1+16, "")</f>
        <v>41863</v>
      </c>
      <c r="AF18" s="178">
        <f>IF(AND(YEAR(AugSun1+17)=TheYear,MONTH(AugSun1+17)=8),AugSun1+17, "")</f>
        <v>41864</v>
      </c>
      <c r="AG18" s="178">
        <f>IF(AND(YEAR(AugSun1+18)=TheYear,MONTH(AugSun1+18)=8),AugSun1+18, "")</f>
        <v>41865</v>
      </c>
      <c r="AH18" s="178">
        <f>IF(AND(YEAR(AugSun1+19)=TheYear,MONTH(AugSun1+19)=8),AugSun1+19, "")</f>
        <v>41866</v>
      </c>
    </row>
    <row r="19" spans="2:80" ht="12.95" customHeight="1">
      <c r="D19" s="179">
        <f>IF(AND(YEAR(MaySun1+20)=TheYear,MONTH(MaySun1+20)=5),MaySun1+20, "")</f>
        <v>41776</v>
      </c>
      <c r="E19" s="179">
        <f>IF(AND(YEAR(MaySun1+21)=TheYear,MONTH(MaySun1+21)=5),MaySun1+21, "")</f>
        <v>41777</v>
      </c>
      <c r="F19" s="179">
        <f>IF(AND(YEAR(MaySun1+22)=TheYear,MONTH(MaySun1+22)=5),MaySun1+22, "")</f>
        <v>41778</v>
      </c>
      <c r="G19" s="179">
        <f>IF(AND(YEAR(MaySun1+23)=TheYear,MONTH(MaySun1+23)=5),MaySun1+23, "")</f>
        <v>41779</v>
      </c>
      <c r="H19" s="179">
        <f>IF(AND(YEAR(MaySun1+24)=TheYear,MONTH(MaySun1+24)=5),MaySun1+24, "")</f>
        <v>41780</v>
      </c>
      <c r="I19" s="179">
        <f>IF(AND(YEAR(MaySun1+25)=TheYear,MONTH(MaySun1+25)=5),MaySun1+25, "")</f>
        <v>41781</v>
      </c>
      <c r="J19" s="179">
        <f>IF(AND(YEAR(MaySun1+26)=TheYear,MONTH(MaySun1+26)=5),MaySun1+26, "")</f>
        <v>41782</v>
      </c>
      <c r="L19" s="173">
        <f>IF(AND(YEAR(JunSun1+20)=TheYear,MONTH(JunSun1+20)=6),JunSun1+20, "")</f>
        <v>41811</v>
      </c>
      <c r="M19" s="173">
        <f>IF(AND(YEAR(JunSun1+21)=TheYear,MONTH(JunSun1+21)=6),JunSun1+21, "")</f>
        <v>41812</v>
      </c>
      <c r="N19" s="173">
        <f>IF(AND(YEAR(JunSun1+22)=TheYear,MONTH(JunSun1+22)=6),JunSun1+22, "")</f>
        <v>41813</v>
      </c>
      <c r="O19" s="173">
        <f>IF(AND(YEAR(JunSun1+23)=TheYear,MONTH(JunSun1+23)=6),JunSun1+23, "")</f>
        <v>41814</v>
      </c>
      <c r="P19" s="173">
        <f>IF(AND(YEAR(JunSun1+24)=TheYear,MONTH(JunSun1+24)=6),JunSun1+24, "")</f>
        <v>41815</v>
      </c>
      <c r="Q19" s="173">
        <f>IF(AND(YEAR(JunSun1+25)=TheYear,MONTH(JunSun1+25)=6),JunSun1+25, "")</f>
        <v>41816</v>
      </c>
      <c r="R19" s="173">
        <f>IF(AND(YEAR(JunSun1+26)=TheYear,MONTH(JunSun1+26)=6),JunSun1+26, "")</f>
        <v>41817</v>
      </c>
      <c r="T19" s="178">
        <f>IF(AND(YEAR(JulSun1+20)=TheYear,MONTH(JulSun1+20)=7),JulSun1+20, "")</f>
        <v>41839</v>
      </c>
      <c r="U19" s="178">
        <f>IF(AND(YEAR(JulSun1+21)=TheYear,MONTH(JulSun1+21)=7),JulSun1+21, "")</f>
        <v>41840</v>
      </c>
      <c r="V19" s="178">
        <f>IF(AND(YEAR(JulSun1+22)=TheYear,MONTH(JulSun1+22)=7),JulSun1+22, "")</f>
        <v>41841</v>
      </c>
      <c r="W19" s="178">
        <f>IF(AND(YEAR(JulSun1+23)=TheYear,MONTH(JulSun1+23)=7),JulSun1+23, "")</f>
        <v>41842</v>
      </c>
      <c r="X19" s="178">
        <f>IF(AND(YEAR(JulSun1+24)=TheYear,MONTH(JulSun1+24)=7),JulSun1+24, "")</f>
        <v>41843</v>
      </c>
      <c r="Y19" s="178">
        <f>IF(AND(YEAR(JulSun1+25)=TheYear,MONTH(JulSun1+25)=7),JulSun1+25, "")</f>
        <v>41844</v>
      </c>
      <c r="Z19" s="178">
        <f>IF(AND(YEAR(JulSun1+26)=TheYear,MONTH(JulSun1+26)=7),JulSun1+26, "")</f>
        <v>41845</v>
      </c>
      <c r="AB19" s="178">
        <f>IF(AND(YEAR(AugSun1+20)=TheYear,MONTH(AugSun1+20)=8),AugSun1+20, "")</f>
        <v>41867</v>
      </c>
      <c r="AC19" s="178">
        <f>IF(AND(YEAR(AugSun1+21)=TheYear,MONTH(AugSun1+21)=8),AugSun1+21, "")</f>
        <v>41868</v>
      </c>
      <c r="AD19" s="178">
        <f>IF(AND(YEAR(AugSun1+22)=TheYear,MONTH(AugSun1+22)=8),AugSun1+22, "")</f>
        <v>41869</v>
      </c>
      <c r="AE19" s="178">
        <f>IF(AND(YEAR(AugSun1+23)=TheYear,MONTH(AugSun1+23)=8),AugSun1+23, "")</f>
        <v>41870</v>
      </c>
      <c r="AF19" s="178">
        <f>IF(AND(YEAR(AugSun1+24)=TheYear,MONTH(AugSun1+24)=8),AugSun1+24, "")</f>
        <v>41871</v>
      </c>
      <c r="AG19" s="178">
        <f>IF(AND(YEAR(AugSun1+25)=TheYear,MONTH(AugSun1+25)=8),AugSun1+25, "")</f>
        <v>41872</v>
      </c>
      <c r="AH19" s="178">
        <f>IF(AND(YEAR(AugSun1+26)=TheYear,MONTH(AugSun1+26)=8),AugSun1+26, "")</f>
        <v>41873</v>
      </c>
    </row>
    <row r="20" spans="2:80" ht="12.95" customHeight="1">
      <c r="D20" s="179">
        <f>IF(AND(YEAR(MaySun1+27)=TheYear,MONTH(MaySun1+27)=5),MaySun1+27, "")</f>
        <v>41783</v>
      </c>
      <c r="E20" s="179">
        <f>IF(AND(YEAR(MaySun1+28)=TheYear,MONTH(MaySun1+28)=5),MaySun1+28, "")</f>
        <v>41784</v>
      </c>
      <c r="F20" s="179">
        <f>IF(AND(YEAR(MaySun1+29)=TheYear,MONTH(MaySun1+29)=5),MaySun1+29, "")</f>
        <v>41785</v>
      </c>
      <c r="G20" s="179">
        <f>IF(AND(YEAR(MaySun1+30)=TheYear,MONTH(MaySun1+30)=5),MaySun1+30, "")</f>
        <v>41786</v>
      </c>
      <c r="H20" s="179">
        <f>IF(AND(YEAR(MaySun1+31)=TheYear,MONTH(MaySun1+31)=5),MaySun1+31, "")</f>
        <v>41787</v>
      </c>
      <c r="I20" s="179">
        <f>IF(AND(YEAR(MaySun1+32)=TheYear,MONTH(MaySun1+32)=5),MaySun1+32, "")</f>
        <v>41788</v>
      </c>
      <c r="J20" s="179">
        <f>IF(AND(YEAR(MaySun1+33)=TheYear,MONTH(MaySun1+33)=5),MaySun1+33, "")</f>
        <v>41789</v>
      </c>
      <c r="L20" s="173">
        <f>IF(AND(YEAR(JunSun1+27)=TheYear,MONTH(JunSun1+27)=6),JunSun1+27, "")</f>
        <v>41818</v>
      </c>
      <c r="M20" s="173">
        <f>IF(AND(YEAR(JunSun1+28)=TheYear,MONTH(JunSun1+28)=6),JunSun1+28, "")</f>
        <v>41819</v>
      </c>
      <c r="N20" s="173">
        <f>IF(AND(YEAR(JunSun1+29)=TheYear,MONTH(JunSun1+29)=6),JunSun1+29, "")</f>
        <v>41820</v>
      </c>
      <c r="O20" s="173" t="str">
        <f>IF(AND(YEAR(JunSun1+30)=TheYear,MONTH(JunSun1+30)=6),JunSun1+30, "")</f>
        <v/>
      </c>
      <c r="P20" s="173" t="str">
        <f>IF(AND(YEAR(JunSun1+31)=TheYear,MONTH(JunSun1+31)=6),JunSun1+31, "")</f>
        <v/>
      </c>
      <c r="Q20" s="173" t="str">
        <f>IF(AND(YEAR(JunSun1+32)=TheYear,MONTH(JunSun1+32)=6),JunSun1+32, "")</f>
        <v/>
      </c>
      <c r="R20" s="173" t="str">
        <f>IF(AND(YEAR(JunSun1+33)=TheYear,MONTH(JunSun1+33)=6),JunSun1+33, "")</f>
        <v/>
      </c>
      <c r="T20" s="178">
        <f>IF(AND(YEAR(JulSun1+27)=TheYear,MONTH(JulSun1+27)=7),JulSun1+27, "")</f>
        <v>41846</v>
      </c>
      <c r="U20" s="178">
        <f>IF(AND(YEAR(JulSun1+28)=TheYear,MONTH(JulSun1+28)=7),JulSun1+28, "")</f>
        <v>41847</v>
      </c>
      <c r="V20" s="178">
        <f>IF(AND(YEAR(JulSun1+29)=TheYear,MONTH(JulSun1+29)=7),JulSun1+29, "")</f>
        <v>41848</v>
      </c>
      <c r="W20" s="178">
        <f>IF(AND(YEAR(JulSun1+30)=TheYear,MONTH(JulSun1+30)=7),JulSun1+30, "")</f>
        <v>41849</v>
      </c>
      <c r="X20" s="178">
        <f>IF(AND(YEAR(JulSun1+31)=TheYear,MONTH(JulSun1+31)=7),JulSun1+31, "")</f>
        <v>41850</v>
      </c>
      <c r="Y20" s="178">
        <f>IF(AND(YEAR(JulSun1+32)=TheYear,MONTH(JulSun1+32)=7),JulSun1+32, "")</f>
        <v>41851</v>
      </c>
      <c r="Z20" s="178" t="str">
        <f>IF(AND(YEAR(JulSun1+33)=TheYear,MONTH(JulSun1+33)=7),JulSun1+33, "")</f>
        <v/>
      </c>
      <c r="AB20" s="178">
        <f>IF(AND(YEAR(AugSun1+27)=TheYear,MONTH(AugSun1+27)=8),AugSun1+27, "")</f>
        <v>41874</v>
      </c>
      <c r="AC20" s="178">
        <f>IF(AND(YEAR(AugSun1+28)=TheYear,MONTH(AugSun1+28)=8),AugSun1+28, "")</f>
        <v>41875</v>
      </c>
      <c r="AD20" s="178">
        <f>IF(AND(YEAR(AugSun1+29)=TheYear,MONTH(AugSun1+29)=8),AugSun1+29, "")</f>
        <v>41876</v>
      </c>
      <c r="AE20" s="178">
        <f>IF(AND(YEAR(AugSun1+30)=TheYear,MONTH(AugSun1+30)=8),AugSun1+30, "")</f>
        <v>41877</v>
      </c>
      <c r="AF20" s="178">
        <f>IF(AND(YEAR(AugSun1+31)=TheYear,MONTH(AugSun1+31)=8),AugSun1+31, "")</f>
        <v>41878</v>
      </c>
      <c r="AG20" s="178">
        <f>IF(AND(YEAR(AugSun1+32)=TheYear,MONTH(AugSun1+32)=8),AugSun1+32, "")</f>
        <v>41879</v>
      </c>
      <c r="AH20" s="178">
        <f>IF(AND(YEAR(AugSun1+33)=TheYear,MONTH(AugSun1+33)=8),AugSun1+33, "")</f>
        <v>41880</v>
      </c>
    </row>
    <row r="21" spans="2:80" ht="12.95" customHeight="1">
      <c r="D21" s="179">
        <f>IF(AND(YEAR(MaySun1+34)=TheYear,MONTH(MaySun1+34)=5),MaySun1+34, "")</f>
        <v>41790</v>
      </c>
      <c r="E21" s="175" t="str">
        <f>IF(AND(YEAR(MaySun1+35)=TheYear,MONTH(MaySun1+35)=5),MaySun1+35, "")</f>
        <v/>
      </c>
      <c r="F21" s="175" t="str">
        <f>IF(AND(YEAR(MaySun1+36)=TheYear,MONTH(MaySun1+36)=5),MaySun1+36, "")</f>
        <v/>
      </c>
      <c r="G21" s="175" t="str">
        <f>IF(AND(YEAR(MaySun1+37)=TheYear,MONTH(MaySun1+37)=5),MaySun1+37, "")</f>
        <v/>
      </c>
      <c r="H21" s="175" t="str">
        <f>IF(AND(YEAR(MaySun1+38)=TheYear,MONTH(MaySun1+38)=5),MaySun1+38, "")</f>
        <v/>
      </c>
      <c r="I21" s="175" t="str">
        <f>IF(AND(YEAR(MaySun1+39)=TheYear,MONTH(MaySun1+39)=5),MaySun1+39, "")</f>
        <v/>
      </c>
      <c r="J21" s="175" t="str">
        <f>IF(AND(YEAR(MaySun1+40)=TheYear,MONTH(MaySun1+40)=5),MaySun1+40, "")</f>
        <v/>
      </c>
      <c r="K21" s="174"/>
      <c r="L21" s="173" t="str">
        <f>IF(AND(YEAR(JunSun1+34)=TheYear,MONTH(JunSun1+34)=6),JunSun1+34, "")</f>
        <v/>
      </c>
      <c r="M21" s="173" t="str">
        <f>IF(AND(YEAR(JunSun1+35)=TheYear,MONTH(JunSun1+35)=6),JunSun1+35, "")</f>
        <v/>
      </c>
      <c r="N21" s="173" t="str">
        <f>IF(AND(YEAR(JunSun1+36)=TheYear,MONTH(JunSun1+36)=6),JunSun1+36, "")</f>
        <v/>
      </c>
      <c r="O21" s="173" t="str">
        <f>IF(AND(YEAR(JunSun1+37)=TheYear,MONTH(JunSun1+37)=6),JunSun1+37, "")</f>
        <v/>
      </c>
      <c r="P21" s="173" t="str">
        <f>IF(AND(YEAR(JunSun1+38)=TheYear,MONTH(JunSun1+38)=6),JunSun1+38, "")</f>
        <v/>
      </c>
      <c r="Q21" s="173" t="str">
        <f>IF(AND(YEAR(JunSun1+39)=TheYear,MONTH(JunSun1+39)=6),JunSun1+39, "")</f>
        <v/>
      </c>
      <c r="R21" s="173" t="str">
        <f>IF(AND(YEAR(JunSun1+40)=TheYear,MONTH(JunSun1+40)=6),JunSun1+40, "")</f>
        <v/>
      </c>
      <c r="S21" s="174"/>
      <c r="T21" s="178" t="str">
        <f>IF(AND(YEAR(JulSun1+34)=TheYear,MONTH(JulSun1+34)=7),JulSun1+34, "")</f>
        <v/>
      </c>
      <c r="U21" s="178" t="str">
        <f>IF(AND(YEAR(JulSun1+35)=TheYear,MONTH(JulSun1+35)=7),JulSun1+35, "")</f>
        <v/>
      </c>
      <c r="V21" s="178" t="str">
        <f>IF(AND(YEAR(JulSun1+36)=TheYear,MONTH(JulSun1+36)=7),JulSun1+36, "")</f>
        <v/>
      </c>
      <c r="W21" s="178" t="str">
        <f>IF(AND(YEAR(JulSun1+37)=TheYear,MONTH(JulSun1+37)=7),JulSun1+37, "")</f>
        <v/>
      </c>
      <c r="X21" s="178" t="str">
        <f>IF(AND(YEAR(JulSun1+38)=TheYear,MONTH(JulSun1+38)=7),JulSun1+38, "")</f>
        <v/>
      </c>
      <c r="Y21" s="178" t="str">
        <f>IF(AND(YEAR(JulSun1+39)=TheYear,MONTH(JulSun1+39)=7),JulSun1+39, "")</f>
        <v/>
      </c>
      <c r="Z21" s="178" t="str">
        <f>IF(AND(YEAR(JulSun1+40)=TheYear,MONTH(JulSun1+40)=7),JulSun1+40, "")</f>
        <v/>
      </c>
      <c r="AA21" s="174"/>
      <c r="AB21" s="178">
        <f>IF(AND(YEAR(AugSun1+35)=TheYear,MONTH(AugSun1+35)=8),AugSun1+35, "")</f>
        <v>41882</v>
      </c>
      <c r="AC21" s="178" t="str">
        <f>IF(AND(YEAR(AugSun1+36)=TheYear,MONTH(AugSun1+36)=8),AugSun1+36, "")</f>
        <v/>
      </c>
      <c r="AD21" s="178" t="str">
        <f>IF(AND(YEAR(AugSun1+37)=TheYear,MONTH(AugSun1+37)=8),AugSun1+37, "")</f>
        <v/>
      </c>
      <c r="AE21" s="178" t="str">
        <f>IF(AND(YEAR(AugSun1+38)=TheYear,MONTH(AugSun1+38)=8),AugSun1+38, "")</f>
        <v/>
      </c>
      <c r="AF21" s="178" t="str">
        <f>IF(AND(YEAR(AugSun1+39)=TheYear,MONTH(AugSun1+39)=8),AugSun1+39, "")</f>
        <v/>
      </c>
      <c r="AG21" s="178" t="str">
        <f>IF(AND(YEAR(AugSun1+40)=TheYear,MONTH(AugSun1+40)=8),AugSun1+40, "")</f>
        <v/>
      </c>
      <c r="AH21" s="178" t="str">
        <f>IF(AND(YEAR(AugSun1+41)=TheYear,MONTH(AugSun1+41)=8),AugSun1+41, "")</f>
        <v/>
      </c>
    </row>
    <row r="22" spans="2:80" ht="9.9499999999999993" customHeight="1">
      <c r="C22" s="175"/>
      <c r="D22" s="175"/>
      <c r="E22" s="175"/>
      <c r="F22" s="175"/>
      <c r="G22" s="175"/>
      <c r="H22" s="175"/>
      <c r="I22" s="175"/>
      <c r="J22" s="175"/>
      <c r="K22" s="174"/>
      <c r="L22" s="176"/>
      <c r="M22" s="176"/>
      <c r="N22" s="176"/>
      <c r="O22" s="176"/>
      <c r="P22" s="176"/>
      <c r="Q22" s="176"/>
      <c r="R22" s="176"/>
      <c r="S22" s="174"/>
      <c r="T22" s="175"/>
      <c r="U22" s="175"/>
      <c r="V22" s="175"/>
      <c r="W22" s="175"/>
      <c r="X22" s="175"/>
      <c r="Y22" s="175"/>
      <c r="Z22" s="175"/>
      <c r="AA22" s="174"/>
      <c r="AB22" s="175"/>
      <c r="AC22" s="175"/>
      <c r="AD22" s="175"/>
      <c r="AE22" s="175"/>
      <c r="AF22" s="175"/>
      <c r="AG22" s="175"/>
      <c r="AH22" s="175"/>
      <c r="AI22" s="174"/>
    </row>
    <row r="23" spans="2:80" s="169" customFormat="1" ht="24" customHeight="1">
      <c r="D23" s="505" t="s">
        <v>81</v>
      </c>
      <c r="E23" s="505"/>
      <c r="F23" s="505"/>
      <c r="G23" s="505"/>
      <c r="H23" s="505"/>
      <c r="I23" s="505"/>
      <c r="J23" s="505"/>
      <c r="K23" s="170"/>
      <c r="L23" s="505" t="s">
        <v>95</v>
      </c>
      <c r="M23" s="505"/>
      <c r="N23" s="505"/>
      <c r="O23" s="505"/>
      <c r="P23" s="505"/>
      <c r="Q23" s="505"/>
      <c r="R23" s="505"/>
      <c r="S23" s="170"/>
      <c r="T23" s="505" t="s">
        <v>83</v>
      </c>
      <c r="U23" s="505"/>
      <c r="V23" s="505"/>
      <c r="W23" s="505"/>
      <c r="X23" s="505"/>
      <c r="Y23" s="505"/>
      <c r="Z23" s="505"/>
      <c r="AA23" s="170"/>
      <c r="AB23" s="505" t="s">
        <v>77</v>
      </c>
      <c r="AC23" s="505"/>
      <c r="AD23" s="505"/>
      <c r="AE23" s="505"/>
      <c r="AF23" s="505"/>
      <c r="AG23" s="505"/>
      <c r="AH23" s="505"/>
    </row>
    <row r="24" spans="2:80" ht="12.95" customHeight="1">
      <c r="D24" s="172" t="s">
        <v>89</v>
      </c>
      <c r="E24" s="172" t="s">
        <v>90</v>
      </c>
      <c r="F24" s="172" t="s">
        <v>91</v>
      </c>
      <c r="G24" s="172" t="s">
        <v>92</v>
      </c>
      <c r="H24" s="172" t="s">
        <v>93</v>
      </c>
      <c r="I24" s="172" t="s">
        <v>94</v>
      </c>
      <c r="J24" s="172" t="s">
        <v>62</v>
      </c>
      <c r="L24" s="172" t="s">
        <v>89</v>
      </c>
      <c r="M24" s="172" t="s">
        <v>90</v>
      </c>
      <c r="N24" s="172" t="s">
        <v>91</v>
      </c>
      <c r="O24" s="172" t="s">
        <v>92</v>
      </c>
      <c r="P24" s="172" t="s">
        <v>93</v>
      </c>
      <c r="Q24" s="172" t="s">
        <v>94</v>
      </c>
      <c r="R24" s="172" t="s">
        <v>62</v>
      </c>
      <c r="T24" s="172" t="s">
        <v>89</v>
      </c>
      <c r="U24" s="172" t="s">
        <v>90</v>
      </c>
      <c r="V24" s="172" t="s">
        <v>91</v>
      </c>
      <c r="W24" s="172" t="s">
        <v>92</v>
      </c>
      <c r="X24" s="172" t="s">
        <v>93</v>
      </c>
      <c r="Y24" s="172" t="s">
        <v>94</v>
      </c>
      <c r="Z24" s="172" t="s">
        <v>62</v>
      </c>
      <c r="AB24" s="172" t="s">
        <v>89</v>
      </c>
      <c r="AC24" s="172" t="s">
        <v>90</v>
      </c>
      <c r="AD24" s="172" t="s">
        <v>91</v>
      </c>
      <c r="AE24" s="172" t="s">
        <v>92</v>
      </c>
      <c r="AF24" s="172" t="s">
        <v>93</v>
      </c>
      <c r="AG24" s="172" t="s">
        <v>94</v>
      </c>
      <c r="AH24" s="172" t="s">
        <v>62</v>
      </c>
    </row>
    <row r="25" spans="2:80" ht="12.95" customHeight="1">
      <c r="E25" s="178" t="str">
        <f>IF(AND(YEAR(SepSun1)=TheYear,MONTH(SepSun1)=9),SepSun1, "")</f>
        <v/>
      </c>
      <c r="F25" s="178">
        <f>IF(AND(YEAR(SepSun1+1)=TheYear,MONTH(SepSun1+1)=9),SepSun1+1, "")</f>
        <v>41883</v>
      </c>
      <c r="G25" s="178">
        <f>IF(AND(YEAR(SepSun1+2)=TheYear,MONTH(SepSun1+2)=9),SepSun1+2, "")</f>
        <v>41884</v>
      </c>
      <c r="H25" s="178">
        <f>IF(AND(YEAR(SepSun1+3)=TheYear,MONTH(SepSun1+3)=9),SepSun1+3, "")</f>
        <v>41885</v>
      </c>
      <c r="I25" s="178">
        <f>IF(AND(YEAR(SepSun1+4)=TheYear,MONTH(SepSun1+4)=9),SepSun1+4, "")</f>
        <v>41886</v>
      </c>
      <c r="J25" s="178">
        <f>IF(AND(YEAR(SepSun1+5)=TheYear,MONTH(SepSun1+5)=9),SepSun1+5, "")</f>
        <v>41887</v>
      </c>
      <c r="M25" s="178" t="str">
        <f>IF(AND(YEAR(OctSun1)=TheYear,MONTH(OctSun1)=10),OctSun1, "")</f>
        <v/>
      </c>
      <c r="N25" s="178" t="str">
        <f>IF(AND(YEAR(OctSun1+1)=TheYear,MONTH(OctSun1+1)=10),OctSun1+1, "")</f>
        <v/>
      </c>
      <c r="O25" s="178" t="str">
        <f>IF(AND(YEAR(OctSun1+2)=TheYear,MONTH(OctSun1+2)=10),OctSun1+2, "")</f>
        <v/>
      </c>
      <c r="P25" s="178">
        <f>IF(AND(YEAR(OctSun1+3)=TheYear,MONTH(OctSun1+3)=10),OctSun1+3, "")</f>
        <v>41913</v>
      </c>
      <c r="Q25" s="178">
        <f>IF(AND(YEAR(OctSun1+4)=TheYear,MONTH(OctSun1+4)=10),OctSun1+4, "")</f>
        <v>41914</v>
      </c>
      <c r="R25" s="178">
        <f>IF(AND(YEAR(OctSun1+5)=TheYear,MONTH(OctSun1+5)=10),OctSun1+5, "")</f>
        <v>41915</v>
      </c>
      <c r="U25" s="178" t="str">
        <f>IF(AND(YEAR(NovSun1)=TheYear,MONTH(NovSun1)=11),NovSun1, "")</f>
        <v/>
      </c>
      <c r="V25" s="178" t="str">
        <f>IF(AND(YEAR(NovSun1+1)=TheYear,MONTH(NovSun1+1)=11),NovSun1+1, "")</f>
        <v/>
      </c>
      <c r="W25" s="178" t="str">
        <f>IF(AND(YEAR(NovSun1+2)=TheYear,MONTH(NovSun1+2)=11),NovSun1+2, "")</f>
        <v/>
      </c>
      <c r="X25" s="178" t="str">
        <f>IF(AND(YEAR(NovSun1+3)=TheYear,MONTH(NovSun1+3)=11),NovSun1+3, "")</f>
        <v/>
      </c>
      <c r="Y25" s="178" t="str">
        <f>IF(AND(YEAR(NovSun1+4)=TheYear,MONTH(NovSun1+4)=11),NovSun1+4, "")</f>
        <v/>
      </c>
      <c r="Z25" s="178" t="str">
        <f>IF(AND(YEAR(NovSun1+5)=TheYear,MONTH(NovSun1+5)=11),NovSun1+5, "")</f>
        <v/>
      </c>
      <c r="AC25" s="178" t="str">
        <f>IF(AND(YEAR(DecSun1)=TheYear,MONTH(DecSun1)=12),DecSun1, "")</f>
        <v/>
      </c>
      <c r="AD25" s="178">
        <f>IF(AND(YEAR(DecSun1+1)=TheYear,MONTH(DecSun1+1)=12),DecSun1+1, "")</f>
        <v>41974</v>
      </c>
      <c r="AE25" s="178">
        <f>IF(AND(YEAR(DecSun1+2)=TheYear,MONTH(DecSun1+2)=12),DecSun1+2, "")</f>
        <v>41975</v>
      </c>
      <c r="AF25" s="178">
        <f>IF(AND(YEAR(DecSun1+3)=TheYear,MONTH(DecSun1+3)=12),DecSun1+3, "")</f>
        <v>41976</v>
      </c>
      <c r="AG25" s="178">
        <f>IF(AND(YEAR(DecSun1+4)=TheYear,MONTH(DecSun1+4)=12),DecSun1+4, "")</f>
        <v>41977</v>
      </c>
      <c r="AH25" s="178">
        <f>IF(AND(YEAR(DecSun1+5)=TheYear,MONTH(DecSun1+5)=12),DecSun1+5, "")</f>
        <v>41978</v>
      </c>
    </row>
    <row r="26" spans="2:80" ht="12.95" customHeight="1">
      <c r="D26" s="178">
        <f>IF(AND(YEAR(SepSun1+6)=TheYear,MONTH(SepSun1+6)=9),SepSun1+6, "")</f>
        <v>41888</v>
      </c>
      <c r="E26" s="178">
        <f>IF(AND(YEAR(SepSun1+7)=TheYear,MONTH(SepSun1+7)=9),SepSun1+7, "")</f>
        <v>41889</v>
      </c>
      <c r="F26" s="178">
        <f>IF(AND(YEAR(SepSun1+8)=TheYear,MONTH(SepSun1+8)=9),SepSun1+8, "")</f>
        <v>41890</v>
      </c>
      <c r="G26" s="178">
        <f>IF(AND(YEAR(SepSun1+9)=TheYear,MONTH(SepSun1+9)=9),SepSun1+9, "")</f>
        <v>41891</v>
      </c>
      <c r="H26" s="178">
        <f>IF(AND(YEAR(SepSun1+10)=TheYear,MONTH(SepSun1+10)=9),SepSun1+10, "")</f>
        <v>41892</v>
      </c>
      <c r="I26" s="178">
        <f>IF(AND(YEAR(SepSun1+11)=TheYear,MONTH(SepSun1+11)=9),SepSun1+11, "")</f>
        <v>41893</v>
      </c>
      <c r="J26" s="178">
        <f>IF(AND(YEAR(SepSun1+12)=TheYear,MONTH(SepSun1+12)=9),SepSun1+12, "")</f>
        <v>41894</v>
      </c>
      <c r="L26" s="178">
        <f>IF(AND(YEAR(OctSun1+6)=TheYear,MONTH(OctSun1+6)=10),OctSun1+6, "")</f>
        <v>41916</v>
      </c>
      <c r="M26" s="178">
        <f>IF(AND(YEAR(OctSun1+7)=TheYear,MONTH(OctSun1+7)=10),OctSun1+7, "")</f>
        <v>41917</v>
      </c>
      <c r="N26" s="178">
        <f>IF(AND(YEAR(OctSun1+8)=TheYear,MONTH(OctSun1+8)=10),OctSun1+8, "")</f>
        <v>41918</v>
      </c>
      <c r="O26" s="178">
        <f>IF(AND(YEAR(OctSun1+9)=TheYear,MONTH(OctSun1+9)=10),OctSun1+9, "")</f>
        <v>41919</v>
      </c>
      <c r="P26" s="178">
        <f>IF(AND(YEAR(OctSun1+10)=TheYear,MONTH(OctSun1+10)=10),OctSun1+10, "")</f>
        <v>41920</v>
      </c>
      <c r="Q26" s="178">
        <f>IF(AND(YEAR(OctSun1+11)=TheYear,MONTH(OctSun1+11)=10),OctSun1+11, "")</f>
        <v>41921</v>
      </c>
      <c r="R26" s="178">
        <f>IF(AND(YEAR(OctSun1+12)=TheYear,MONTH(OctSun1+12)=10),OctSun1+12, "")</f>
        <v>41922</v>
      </c>
      <c r="T26" s="178">
        <f>IF(AND(YEAR(NovSun1+6)=TheYear,MONTH(NovSun1+6)=11),NovSun1+6, "")</f>
        <v>41944</v>
      </c>
      <c r="U26" s="178">
        <f>IF(AND(YEAR(NovSun1+7)=TheYear,MONTH(NovSun1+7)=11),NovSun1+7, "")</f>
        <v>41945</v>
      </c>
      <c r="V26" s="178">
        <f>IF(AND(YEAR(NovSun1+8)=TheYear,MONTH(NovSun1+8)=11),NovSun1+8, "")</f>
        <v>41946</v>
      </c>
      <c r="W26" s="178">
        <f>IF(AND(YEAR(NovSun1+9)=TheYear,MONTH(NovSun1+9)=11),NovSun1+9, "")</f>
        <v>41947</v>
      </c>
      <c r="X26" s="178">
        <f>IF(AND(YEAR(NovSun1+10)=TheYear,MONTH(NovSun1+10)=11),NovSun1+10, "")</f>
        <v>41948</v>
      </c>
      <c r="Y26" s="178">
        <f>IF(AND(YEAR(NovSun1+11)=TheYear,MONTH(NovSun1+11)=11),NovSun1+11, "")</f>
        <v>41949</v>
      </c>
      <c r="Z26" s="178">
        <f>IF(AND(YEAR(NovSun1+12)=TheYear,MONTH(NovSun1+12)=11),NovSun1+12, "")</f>
        <v>41950</v>
      </c>
      <c r="AB26" s="178">
        <f>IF(AND(YEAR(DecSun1+6)=TheYear,MONTH(DecSun1+6)=12),DecSun1+6, "")</f>
        <v>41979</v>
      </c>
      <c r="AC26" s="178">
        <f>IF(AND(YEAR(DecSun1+7)=TheYear,MONTH(DecSun1+7)=12),DecSun1+7, "")</f>
        <v>41980</v>
      </c>
      <c r="AD26" s="178">
        <f>IF(AND(YEAR(DecSun1+8)=TheYear,MONTH(DecSun1+8)=12),DecSun1+8, "")</f>
        <v>41981</v>
      </c>
      <c r="AE26" s="178">
        <f>IF(AND(YEAR(DecSun1+9)=TheYear,MONTH(DecSun1+9)=12),DecSun1+9, "")</f>
        <v>41982</v>
      </c>
      <c r="AF26" s="178">
        <f>IF(AND(YEAR(DecSun1+10)=TheYear,MONTH(DecSun1+10)=12),DecSun1+10, "")</f>
        <v>41983</v>
      </c>
      <c r="AG26" s="178">
        <f>IF(AND(YEAR(DecSun1+11)=TheYear,MONTH(DecSun1+11)=12),DecSun1+11, "")</f>
        <v>41984</v>
      </c>
      <c r="AH26" s="178">
        <f>IF(AND(YEAR(DecSun1+12)=TheYear,MONTH(DecSun1+12)=12),DecSun1+12, "")</f>
        <v>41985</v>
      </c>
      <c r="AV26" s="180">
        <v>2010</v>
      </c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</row>
    <row r="27" spans="2:80" ht="12.95" customHeight="1">
      <c r="D27" s="178">
        <f>IF(AND(YEAR(SepSun1+13)=TheYear,MONTH(SepSun1+13)=9),SepSun1+13, "")</f>
        <v>41895</v>
      </c>
      <c r="E27" s="178">
        <f>IF(AND(YEAR(SepSun1+14)=TheYear,MONTH(SepSun1+14)=9),SepSun1+14, "")</f>
        <v>41896</v>
      </c>
      <c r="F27" s="178">
        <f>IF(AND(YEAR(SepSun1+15)=TheYear,MONTH(SepSun1+15)=9),SepSun1+15, "")</f>
        <v>41897</v>
      </c>
      <c r="G27" s="178">
        <f>IF(AND(YEAR(SepSun1+16)=TheYear,MONTH(SepSun1+16)=9),SepSun1+16, "")</f>
        <v>41898</v>
      </c>
      <c r="H27" s="178">
        <f>IF(AND(YEAR(SepSun1+17)=TheYear,MONTH(SepSun1+17)=9),SepSun1+17, "")</f>
        <v>41899</v>
      </c>
      <c r="I27" s="178">
        <f>IF(AND(YEAR(SepSun1+18)=TheYear,MONTH(SepSun1+18)=9),SepSun1+18, "")</f>
        <v>41900</v>
      </c>
      <c r="J27" s="178">
        <f>IF(AND(YEAR(SepSun1+19)=TheYear,MONTH(SepSun1+19)=9),SepSun1+19, "")</f>
        <v>41901</v>
      </c>
      <c r="L27" s="178">
        <f>IF(AND(YEAR(OctSun1+13)=TheYear,MONTH(OctSun1+13)=10),OctSun1+13, "")</f>
        <v>41923</v>
      </c>
      <c r="M27" s="178">
        <f>IF(AND(YEAR(OctSun1+14)=TheYear,MONTH(OctSun1+14)=10),OctSun1+14, "")</f>
        <v>41924</v>
      </c>
      <c r="N27" s="178">
        <f>IF(AND(YEAR(OctSun1+15)=TheYear,MONTH(OctSun1+15)=10),OctSun1+15, "")</f>
        <v>41925</v>
      </c>
      <c r="O27" s="178">
        <f>IF(AND(YEAR(OctSun1+16)=TheYear,MONTH(OctSun1+16)=10),OctSun1+16, "")</f>
        <v>41926</v>
      </c>
      <c r="P27" s="178">
        <f>IF(AND(YEAR(OctSun1+17)=TheYear,MONTH(OctSun1+17)=10),OctSun1+17, "")</f>
        <v>41927</v>
      </c>
      <c r="Q27" s="178">
        <f>IF(AND(YEAR(OctSun1+18)=TheYear,MONTH(OctSun1+18)=10),OctSun1+18, "")</f>
        <v>41928</v>
      </c>
      <c r="R27" s="178">
        <f>IF(AND(YEAR(OctSun1+19)=TheYear,MONTH(OctSun1+19)=10),OctSun1+19, "")</f>
        <v>41929</v>
      </c>
      <c r="T27" s="178">
        <f>IF(AND(YEAR(NovSun1+13)=TheYear,MONTH(NovSun1+13)=11),NovSun1+13, "")</f>
        <v>41951</v>
      </c>
      <c r="U27" s="178">
        <f>IF(AND(YEAR(NovSun1+14)=TheYear,MONTH(NovSun1+14)=11),NovSun1+14, "")</f>
        <v>41952</v>
      </c>
      <c r="V27" s="178">
        <f>IF(AND(YEAR(NovSun1+15)=TheYear,MONTH(NovSun1+15)=11),NovSun1+15, "")</f>
        <v>41953</v>
      </c>
      <c r="W27" s="178">
        <f>IF(AND(YEAR(NovSun1+16)=TheYear,MONTH(NovSun1+16)=11),NovSun1+16, "")</f>
        <v>41954</v>
      </c>
      <c r="X27" s="178">
        <f>IF(AND(YEAR(NovSun1+17)=TheYear,MONTH(NovSun1+17)=11),NovSun1+17, "")</f>
        <v>41955</v>
      </c>
      <c r="Y27" s="178">
        <f>IF(AND(YEAR(NovSun1+18)=TheYear,MONTH(NovSun1+18)=11),NovSun1+18, "")</f>
        <v>41956</v>
      </c>
      <c r="Z27" s="178">
        <f>IF(AND(YEAR(NovSun1+19)=TheYear,MONTH(NovSun1+19)=11),NovSun1+19, "")</f>
        <v>41957</v>
      </c>
      <c r="AB27" s="178">
        <f>IF(AND(YEAR(DecSun1+13)=TheYear,MONTH(DecSun1+13)=12),DecSun1+13, "")</f>
        <v>41986</v>
      </c>
      <c r="AC27" s="178">
        <f>IF(AND(YEAR(DecSun1+14)=TheYear,MONTH(DecSun1+14)=12),DecSun1+14, "")</f>
        <v>41987</v>
      </c>
      <c r="AD27" s="178">
        <f>IF(AND(YEAR(DecSun1+15)=TheYear,MONTH(DecSun1+15)=12),DecSun1+15, "")</f>
        <v>41988</v>
      </c>
      <c r="AE27" s="178">
        <f>IF(AND(YEAR(DecSun1+16)=TheYear,MONTH(DecSun1+16)=12),DecSun1+16, "")</f>
        <v>41989</v>
      </c>
      <c r="AF27" s="178">
        <f>IF(AND(YEAR(DecSun1+17)=TheYear,MONTH(DecSun1+17)=12),DecSun1+17, "")</f>
        <v>41990</v>
      </c>
      <c r="AG27" s="178">
        <f>IF(AND(YEAR(DecSun1+18)=TheYear,MONTH(DecSun1+18)=12),DecSun1+18, "")</f>
        <v>41991</v>
      </c>
      <c r="AH27" s="178">
        <f>IF(AND(YEAR(DecSun1+19)=TheYear,MONTH(DecSun1+19)=12),DecSun1+19, "")</f>
        <v>41992</v>
      </c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</row>
    <row r="28" spans="2:80" ht="12.95" customHeight="1">
      <c r="D28" s="178">
        <f>IF(AND(YEAR(SepSun1+20)=TheYear,MONTH(SepSun1+20)=9),SepSun1+20, "")</f>
        <v>41902</v>
      </c>
      <c r="E28" s="178">
        <f>IF(AND(YEAR(SepSun1+21)=TheYear,MONTH(SepSun1+21)=9),SepSun1+21, "")</f>
        <v>41903</v>
      </c>
      <c r="F28" s="178">
        <f>IF(AND(YEAR(SepSun1+22)=TheYear,MONTH(SepSun1+22)=9),SepSun1+22, "")</f>
        <v>41904</v>
      </c>
      <c r="G28" s="178">
        <f>IF(AND(YEAR(SepSun1+23)=TheYear,MONTH(SepSun1+23)=9),SepSun1+23, "")</f>
        <v>41905</v>
      </c>
      <c r="H28" s="178">
        <f>IF(AND(YEAR(SepSun1+24)=TheYear,MONTH(SepSun1+24)=9),SepSun1+24, "")</f>
        <v>41906</v>
      </c>
      <c r="I28" s="178">
        <f>IF(AND(YEAR(SepSun1+25)=TheYear,MONTH(SepSun1+25)=9),SepSun1+25, "")</f>
        <v>41907</v>
      </c>
      <c r="J28" s="178">
        <f>IF(AND(YEAR(SepSun1+26)=TheYear,MONTH(SepSun1+26)=9),SepSun1+26, "")</f>
        <v>41908</v>
      </c>
      <c r="L28" s="178">
        <f>IF(AND(YEAR(OctSun1+20)=TheYear,MONTH(OctSun1+20)=10),OctSun1+20, "")</f>
        <v>41930</v>
      </c>
      <c r="M28" s="178">
        <f>IF(AND(YEAR(OctSun1+21)=TheYear,MONTH(OctSun1+21)=10),OctSun1+21, "")</f>
        <v>41931</v>
      </c>
      <c r="N28" s="178">
        <f>IF(AND(YEAR(OctSun1+22)=TheYear,MONTH(OctSun1+22)=10),OctSun1+22, "")</f>
        <v>41932</v>
      </c>
      <c r="O28" s="178">
        <f>IF(AND(YEAR(OctSun1+23)=TheYear,MONTH(OctSun1+23)=10),OctSun1+23, "")</f>
        <v>41933</v>
      </c>
      <c r="P28" s="178">
        <f>IF(AND(YEAR(OctSun1+24)=TheYear,MONTH(OctSun1+24)=10),OctSun1+24, "")</f>
        <v>41934</v>
      </c>
      <c r="Q28" s="178">
        <f>IF(AND(YEAR(OctSun1+25)=TheYear,MONTH(OctSun1+25)=10),OctSun1+25, "")</f>
        <v>41935</v>
      </c>
      <c r="R28" s="178">
        <f>IF(AND(YEAR(OctSun1+26)=TheYear,MONTH(OctSun1+26)=10),OctSun1+26, "")</f>
        <v>41936</v>
      </c>
      <c r="T28" s="178">
        <f>IF(AND(YEAR(NovSun1+20)=TheYear,MONTH(NovSun1+20)=11),NovSun1+20, "")</f>
        <v>41958</v>
      </c>
      <c r="U28" s="178">
        <f>IF(AND(YEAR(NovSun1+21)=TheYear,MONTH(NovSun1+21)=11),NovSun1+21, "")</f>
        <v>41959</v>
      </c>
      <c r="V28" s="178">
        <f>IF(AND(YEAR(NovSun1+22)=TheYear,MONTH(NovSun1+22)=11),NovSun1+22, "")</f>
        <v>41960</v>
      </c>
      <c r="W28" s="178">
        <f>IF(AND(YEAR(NovSun1+23)=TheYear,MONTH(NovSun1+23)=11),NovSun1+23, "")</f>
        <v>41961</v>
      </c>
      <c r="X28" s="178">
        <f>IF(AND(YEAR(NovSun1+24)=TheYear,MONTH(NovSun1+24)=11),NovSun1+24, "")</f>
        <v>41962</v>
      </c>
      <c r="Y28" s="178">
        <f>IF(AND(YEAR(NovSun1+25)=TheYear,MONTH(NovSun1+25)=11),NovSun1+25, "")</f>
        <v>41963</v>
      </c>
      <c r="Z28" s="178">
        <f>IF(AND(YEAR(NovSun1+26)=TheYear,MONTH(NovSun1+26)=11),NovSun1+26, "")</f>
        <v>41964</v>
      </c>
      <c r="AB28" s="178">
        <f>IF(AND(YEAR(DecSun1+20)=TheYear,MONTH(DecSun1+20)=12),DecSun1+20, "")</f>
        <v>41993</v>
      </c>
      <c r="AC28" s="178">
        <f>IF(AND(YEAR(DecSun1+21)=TheYear,MONTH(DecSun1+21)=12),DecSun1+21, "")</f>
        <v>41994</v>
      </c>
      <c r="AD28" s="178">
        <f>IF(AND(YEAR(DecSun1+22)=TheYear,MONTH(DecSun1+22)=12),DecSun1+22, "")</f>
        <v>41995</v>
      </c>
      <c r="AE28" s="178">
        <f>IF(AND(YEAR(DecSun1+23)=TheYear,MONTH(DecSun1+23)=12),DecSun1+23, "")</f>
        <v>41996</v>
      </c>
      <c r="AF28" s="178">
        <f>IF(AND(YEAR(DecSun1+24)=TheYear,MONTH(DecSun1+24)=12),DecSun1+24, "")</f>
        <v>41997</v>
      </c>
      <c r="AG28" s="178">
        <f>IF(AND(YEAR(DecSun1+25)=TheYear,MONTH(DecSun1+25)=12),DecSun1+25, "")</f>
        <v>41998</v>
      </c>
      <c r="AH28" s="178">
        <f>IF(AND(YEAR(DecSun1+26)=TheYear,MONTH(DecSun1+26)=12),DecSun1+26, "")</f>
        <v>41999</v>
      </c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</row>
    <row r="29" spans="2:80" ht="12.95" customHeight="1">
      <c r="D29" s="178">
        <f>IF(AND(YEAR(SepSun1+27)=TheYear,MONTH(SepSun1+27)=9),SepSun1+27, "")</f>
        <v>41909</v>
      </c>
      <c r="E29" s="178">
        <f>IF(AND(YEAR(SepSun1+28)=TheYear,MONTH(SepSun1+28)=9),SepSun1+28, "")</f>
        <v>41910</v>
      </c>
      <c r="F29" s="178">
        <f>IF(AND(YEAR(SepSun1+29)=TheYear,MONTH(SepSun1+29)=9),SepSun1+29, "")</f>
        <v>41911</v>
      </c>
      <c r="G29" s="178">
        <f>IF(AND(YEAR(SepSun1+30)=TheYear,MONTH(SepSun1+30)=9),SepSun1+30, "")</f>
        <v>41912</v>
      </c>
      <c r="H29" s="178" t="str">
        <f>IF(AND(YEAR(SepSun1+31)=TheYear,MONTH(SepSun1+31)=9),SepSun1+31, "")</f>
        <v/>
      </c>
      <c r="I29" s="178" t="str">
        <f>IF(AND(YEAR(SepSun1+32)=TheYear,MONTH(SepSun1+32)=9),SepSun1+32, "")</f>
        <v/>
      </c>
      <c r="J29" s="178" t="str">
        <f>IF(AND(YEAR(SepSun1+33)=TheYear,MONTH(SepSun1+33)=9),SepSun1+33, "")</f>
        <v/>
      </c>
      <c r="L29" s="178">
        <f>IF(AND(YEAR(OctSun1+27)=TheYear,MONTH(OctSun1+27)=10),OctSun1+27, "")</f>
        <v>41937</v>
      </c>
      <c r="M29" s="178">
        <f>IF(AND(YEAR(OctSun1+28)=TheYear,MONTH(OctSun1+28)=10),OctSun1+28, "")</f>
        <v>41938</v>
      </c>
      <c r="N29" s="178">
        <f>IF(AND(YEAR(OctSun1+29)=TheYear,MONTH(OctSun1+29)=10),OctSun1+29, "")</f>
        <v>41939</v>
      </c>
      <c r="O29" s="178">
        <f>IF(AND(YEAR(OctSun1+30)=TheYear,MONTH(OctSun1+30)=10),OctSun1+30, "")</f>
        <v>41940</v>
      </c>
      <c r="P29" s="178">
        <f>IF(AND(YEAR(OctSun1+31)=TheYear,MONTH(OctSun1+31)=10),OctSun1+31, "")</f>
        <v>41941</v>
      </c>
      <c r="Q29" s="178">
        <f>IF(AND(YEAR(OctSun1+32)=TheYear,MONTH(OctSun1+32)=10),OctSun1+32, "")</f>
        <v>41942</v>
      </c>
      <c r="R29" s="178">
        <f>IF(AND(YEAR(OctSun1+33)=TheYear,MONTH(OctSun1+33)=10),OctSun1+33, "")</f>
        <v>41943</v>
      </c>
      <c r="T29" s="178">
        <f>IF(AND(YEAR(NovSun1+27)=TheYear,MONTH(NovSun1+27)=11),NovSun1+27, "")</f>
        <v>41965</v>
      </c>
      <c r="U29" s="178">
        <f>IF(AND(YEAR(NovSun1+28)=TheYear,MONTH(NovSun1+28)=11),NovSun1+28, "")</f>
        <v>41966</v>
      </c>
      <c r="V29" s="178">
        <f>IF(AND(YEAR(NovSun1+29)=TheYear,MONTH(NovSun1+29)=11),NovSun1+29, "")</f>
        <v>41967</v>
      </c>
      <c r="W29" s="178">
        <f>IF(AND(YEAR(NovSun1+30)=TheYear,MONTH(NovSun1+30)=11),NovSun1+30, "")</f>
        <v>41968</v>
      </c>
      <c r="X29" s="178">
        <f>IF(AND(YEAR(NovSun1+31)=TheYear,MONTH(NovSun1+31)=11),NovSun1+31, "")</f>
        <v>41969</v>
      </c>
      <c r="Y29" s="178">
        <f>IF(AND(YEAR(NovSun1+32)=TheYear,MONTH(NovSun1+32)=11),NovSun1+32, "")</f>
        <v>41970</v>
      </c>
      <c r="Z29" s="178">
        <f>IF(AND(YEAR(NovSun1+33)=TheYear,MONTH(NovSun1+33)=11),NovSun1+33, "")</f>
        <v>41971</v>
      </c>
      <c r="AB29" s="178">
        <f>IF(AND(YEAR(DecSun1+27)=TheYear,MONTH(DecSun1+27)=12),DecSun1+27, "")</f>
        <v>42000</v>
      </c>
      <c r="AC29" s="178">
        <f>IF(AND(YEAR(DecSun1+28)=TheYear,MONTH(DecSun1+28)=12),DecSun1+28, "")</f>
        <v>42001</v>
      </c>
      <c r="AD29" s="178">
        <f>IF(AND(YEAR(DecSun1+29)=TheYear,MONTH(DecSun1+29)=12),DecSun1+29, "")</f>
        <v>42002</v>
      </c>
      <c r="AE29" s="178">
        <f>IF(AND(YEAR(DecSun1+30)=TheYear,MONTH(DecSun1+30)=12),DecSun1+30, "")</f>
        <v>42003</v>
      </c>
      <c r="AF29" s="178">
        <f>IF(AND(YEAR(DecSun1+31)=TheYear,MONTH(DecSun1+31)=12),DecSun1+31, "")</f>
        <v>42004</v>
      </c>
      <c r="AG29" s="178" t="str">
        <f>IF(AND(YEAR(DecSun1+32)=TheYear,MONTH(DecSun1+32)=12),DecSun1+32, "")</f>
        <v/>
      </c>
      <c r="AH29" s="178" t="str">
        <f>IF(AND(YEAR(DecSun1+33)=TheYear,MONTH(DecSun1+33)=12),DecSun1+33, "")</f>
        <v/>
      </c>
    </row>
    <row r="30" spans="2:80" ht="12.95" customHeight="1">
      <c r="D30" s="178" t="str">
        <f>IF(AND(YEAR(SepSun1+34)=TheYear,MONTH(SepSun1+34)=9),SepSun1+34, "")</f>
        <v/>
      </c>
      <c r="E30" s="178" t="str">
        <f>IF(AND(YEAR(SepSun1+35)=TheYear,MONTH(SepSun1+35)=9),SepSun1+35, "")</f>
        <v/>
      </c>
      <c r="F30" s="178" t="str">
        <f>IF(AND(YEAR(SepSun1+36)=TheYear,MONTH(SepSun1+36)=9),SepSun1+36, "")</f>
        <v/>
      </c>
      <c r="G30" s="178" t="str">
        <f>IF(AND(YEAR(SepSun1+37)=TheYear,MONTH(SepSun1+37)=9),SepSun1+37, "")</f>
        <v/>
      </c>
      <c r="H30" s="178" t="str">
        <f>IF(AND(YEAR(SepSun1+38)=TheYear,MONTH(SepSun1+38)=9),SepSun1+38, "")</f>
        <v/>
      </c>
      <c r="I30" s="178" t="str">
        <f>IF(AND(YEAR(SepSun1+39)=TheYear,MONTH(SepSun1+39)=9),SepSun1+39, "")</f>
        <v/>
      </c>
      <c r="J30" s="178" t="str">
        <f>IF(AND(YEAR(SepSun1+40)=TheYear,MONTH(SepSun1+40)=9),SepSun1+40, "")</f>
        <v/>
      </c>
      <c r="L30" s="178" t="str">
        <f>IF(AND(YEAR(OctSun1+34)=TheYear,MONTH(OctSun1+34)=10),OctSun1+34, "")</f>
        <v/>
      </c>
      <c r="M30" s="178" t="str">
        <f>IF(AND(YEAR(OctSun1+35)=TheYear,MONTH(OctSun1+35)=10),OctSun1+35, "")</f>
        <v/>
      </c>
      <c r="N30" s="178" t="str">
        <f>IF(AND(YEAR(OctSun1+36)=TheYear,MONTH(OctSun1+36)=10),OctSun1+36, "")</f>
        <v/>
      </c>
      <c r="O30" s="178" t="str">
        <f>IF(AND(YEAR(OctSun1+37)=TheYear,MONTH(OctSun1+37)=10),OctSun1+37, "")</f>
        <v/>
      </c>
      <c r="P30" s="178" t="str">
        <f>IF(AND(YEAR(OctSun1+38)=TheYear,MONTH(OctSun1+38)=10),OctSun1+38, "")</f>
        <v/>
      </c>
      <c r="Q30" s="178" t="str">
        <f>IF(AND(YEAR(OctSun1+39)=TheYear,MONTH(OctSun1+39)=10),OctSun1+39, "")</f>
        <v/>
      </c>
      <c r="R30" s="178" t="str">
        <f>IF(AND(YEAR(OctSun1+40)=TheYear,MONTH(OctSun1+40)=10),OctSun1+40, "")</f>
        <v/>
      </c>
      <c r="T30" s="178">
        <f>IF(AND(YEAR(NovSun1+34)=TheYear,MONTH(NovSun1+34)=11),NovSun1+34, "")</f>
        <v>41972</v>
      </c>
      <c r="U30" s="178">
        <f>IF(AND(YEAR(NovSun1+35)=TheYear,MONTH(NovSun1+35)=11),NovSun1+35, "")</f>
        <v>41973</v>
      </c>
      <c r="V30" s="178" t="str">
        <f>IF(AND(YEAR(NovSun1+36)=TheYear,MONTH(NovSun1+36)=11),NovSun1+36, "")</f>
        <v/>
      </c>
      <c r="W30" s="178" t="str">
        <f>IF(AND(YEAR(NovSun1+37)=TheYear,MONTH(NovSun1+37)=11),NovSun1+37, "")</f>
        <v/>
      </c>
      <c r="X30" s="178" t="str">
        <f>IF(AND(YEAR(NovSun1+38)=TheYear,MONTH(NovSun1+38)=11),NovSun1+38, "")</f>
        <v/>
      </c>
      <c r="Y30" s="178" t="str">
        <f>IF(AND(YEAR(NovSun1+39)=TheYear,MONTH(NovSun1+39)=11),NovSun1+39, "")</f>
        <v/>
      </c>
      <c r="Z30" s="178" t="str">
        <f>IF(AND(YEAR(NovSun1+40)=TheYear,MONTH(NovSun1+40)=11),NovSun1+40, "")</f>
        <v/>
      </c>
      <c r="AB30" s="178" t="str">
        <f>IF(AND(YEAR(DecSun1+34)=TheYear,MONTH(DecSun1+34)=12),DecSun1+34, "")</f>
        <v/>
      </c>
      <c r="AC30" s="178" t="str">
        <f>IF(AND(YEAR(DecSun1+35)=TheYear,MONTH(DecSun1+35)=12),DecSun1+35, "")</f>
        <v/>
      </c>
      <c r="AD30" s="178" t="str">
        <f>IF(AND(YEAR(DecSun1+36)=TheYear,MONTH(DecSun1+36)=12),DecSun1+36, "")</f>
        <v/>
      </c>
      <c r="AE30" s="178" t="str">
        <f>IF(AND(YEAR(DecSun1+37)=TheYear,MONTH(DecSun1+37)=12),DecSun1+37, "")</f>
        <v/>
      </c>
      <c r="AF30" s="178" t="str">
        <f>IF(AND(YEAR(DecSun1+38)=TheYear,MONTH(DecSun1+38)=12),DecSun1+38, "")</f>
        <v/>
      </c>
      <c r="AG30" s="178" t="str">
        <f>IF(AND(YEAR(DecSun1+39)=TheYear,MONTH(DecSun1+39)=12),DecSun1+39, "")</f>
        <v/>
      </c>
      <c r="AH30" s="178" t="str">
        <f>IF(AND(YEAR(DecSun1+40)=TheYear,MONTH(DecSun1+40)=12),DecSun1+40, "")</f>
        <v/>
      </c>
    </row>
    <row r="31" spans="2:80" ht="21" customHeight="1">
      <c r="B31" s="503"/>
      <c r="C31" s="503"/>
      <c r="D31" s="503"/>
      <c r="E31" s="503"/>
      <c r="F31" s="503"/>
      <c r="G31" s="503"/>
      <c r="H31" s="503"/>
      <c r="I31" s="503"/>
      <c r="J31" s="503"/>
      <c r="K31" s="503"/>
      <c r="L31" s="503"/>
      <c r="M31" s="503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  <c r="AA31" s="503"/>
      <c r="AB31" s="503"/>
      <c r="AC31" s="503"/>
      <c r="AD31" s="503"/>
      <c r="AE31" s="503"/>
      <c r="AF31" s="503"/>
      <c r="AG31" s="503"/>
      <c r="AH31" s="503"/>
      <c r="AI31" s="503"/>
      <c r="AJ31" s="503"/>
    </row>
    <row r="32" spans="2:80" ht="9.75" customHeight="1">
      <c r="B32" s="503"/>
      <c r="C32" s="503"/>
      <c r="D32" s="503"/>
      <c r="E32" s="503"/>
      <c r="F32" s="503"/>
      <c r="G32" s="503"/>
      <c r="H32" s="503"/>
      <c r="I32" s="503"/>
      <c r="J32" s="503"/>
      <c r="K32" s="503"/>
      <c r="L32" s="503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  <c r="AA32" s="503"/>
      <c r="AB32" s="503"/>
      <c r="AC32" s="503"/>
      <c r="AD32" s="503"/>
      <c r="AE32" s="503"/>
      <c r="AF32" s="503"/>
      <c r="AG32" s="503"/>
      <c r="AH32" s="503"/>
      <c r="AI32" s="503"/>
      <c r="AJ32" s="503"/>
    </row>
    <row r="33" spans="2:36" ht="9.75" customHeight="1">
      <c r="B33" s="503"/>
      <c r="C33" s="503"/>
      <c r="D33" s="503"/>
      <c r="E33" s="503"/>
      <c r="F33" s="503"/>
      <c r="G33" s="503"/>
      <c r="H33" s="503"/>
      <c r="I33" s="503"/>
      <c r="J33" s="503"/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  <c r="AA33" s="503"/>
      <c r="AB33" s="503"/>
      <c r="AC33" s="503"/>
      <c r="AD33" s="503"/>
      <c r="AE33" s="503"/>
      <c r="AF33" s="503"/>
      <c r="AG33" s="503"/>
      <c r="AH33" s="503"/>
      <c r="AI33" s="503"/>
      <c r="AJ33" s="503"/>
    </row>
    <row r="34" spans="2:36" ht="33.75" customHeight="1">
      <c r="B34" s="503"/>
      <c r="C34" s="503"/>
      <c r="D34" s="503"/>
      <c r="E34" s="503"/>
      <c r="F34" s="503"/>
      <c r="G34" s="503"/>
      <c r="H34" s="503"/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  <c r="AA34" s="503"/>
      <c r="AB34" s="503"/>
      <c r="AC34" s="503"/>
      <c r="AD34" s="503"/>
      <c r="AE34" s="503"/>
      <c r="AF34" s="503"/>
      <c r="AG34" s="503"/>
      <c r="AH34" s="503"/>
      <c r="AI34" s="503"/>
      <c r="AJ34" s="503"/>
    </row>
    <row r="35" spans="2:36" ht="21.75" customHeight="1">
      <c r="Z35" s="174"/>
      <c r="AH35" s="174"/>
    </row>
    <row r="36" spans="2:36">
      <c r="Z36" s="174"/>
      <c r="AH36" s="174"/>
    </row>
    <row r="37" spans="2:36">
      <c r="Z37" s="174"/>
      <c r="AH37" s="174"/>
    </row>
    <row r="38" spans="2:36">
      <c r="Z38" s="174"/>
      <c r="AH38" s="174"/>
    </row>
    <row r="39" spans="2:36">
      <c r="Z39" s="174"/>
      <c r="AH39" s="174"/>
    </row>
    <row r="41" spans="2:36">
      <c r="D41" s="169"/>
      <c r="E41" s="169"/>
      <c r="F41" s="169"/>
      <c r="G41" s="169"/>
      <c r="H41" s="169"/>
      <c r="I41" s="169"/>
      <c r="J41" s="169"/>
      <c r="L41" s="181"/>
      <c r="M41" s="181"/>
      <c r="N41" s="181"/>
      <c r="O41" s="181"/>
      <c r="P41" s="181"/>
      <c r="Q41" s="181"/>
      <c r="R41" s="181"/>
    </row>
    <row r="42" spans="2:36">
      <c r="L42" s="181"/>
      <c r="M42" s="181"/>
      <c r="N42" s="181"/>
      <c r="O42" s="181"/>
      <c r="P42" s="181"/>
      <c r="Q42" s="181"/>
      <c r="R42" s="181"/>
    </row>
    <row r="43" spans="2:36">
      <c r="L43" s="181"/>
      <c r="M43" s="181"/>
      <c r="N43" s="181"/>
      <c r="O43" s="181"/>
      <c r="P43" s="181"/>
      <c r="Q43" s="181"/>
      <c r="R43" s="181"/>
    </row>
    <row r="50" spans="4:34" ht="18.75">
      <c r="D50" s="182"/>
      <c r="E50" s="181"/>
      <c r="F50" s="181"/>
      <c r="G50" s="181"/>
      <c r="H50" s="181"/>
      <c r="I50" s="181"/>
      <c r="J50" s="181"/>
      <c r="T50" s="181"/>
      <c r="U50" s="181"/>
      <c r="V50" s="181"/>
      <c r="W50" s="181"/>
      <c r="X50" s="181"/>
      <c r="Y50" s="181"/>
      <c r="Z50" s="181"/>
      <c r="AB50" s="176"/>
      <c r="AC50" s="176"/>
      <c r="AD50" s="176"/>
      <c r="AE50" s="176"/>
      <c r="AF50" s="176"/>
      <c r="AG50" s="176"/>
      <c r="AH50" s="176"/>
    </row>
    <row r="51" spans="4:34">
      <c r="D51" s="181"/>
      <c r="E51" s="181"/>
      <c r="F51" s="181"/>
      <c r="G51" s="181"/>
      <c r="H51" s="181"/>
      <c r="I51" s="181"/>
      <c r="J51" s="181"/>
      <c r="T51" s="181"/>
      <c r="U51" s="181"/>
      <c r="V51" s="181"/>
      <c r="W51" s="181"/>
      <c r="X51" s="181"/>
      <c r="Y51" s="181"/>
      <c r="Z51" s="181"/>
      <c r="AB51" s="176"/>
      <c r="AC51" s="176"/>
      <c r="AD51" s="176"/>
      <c r="AE51" s="176"/>
      <c r="AF51" s="176"/>
      <c r="AG51" s="176"/>
      <c r="AH51" s="176"/>
    </row>
    <row r="52" spans="4:34">
      <c r="D52" s="181"/>
      <c r="E52" s="181"/>
      <c r="F52" s="181"/>
      <c r="G52" s="181"/>
      <c r="H52" s="181"/>
      <c r="I52" s="181"/>
      <c r="J52" s="181"/>
      <c r="T52" s="181"/>
      <c r="U52" s="181"/>
      <c r="V52" s="181"/>
      <c r="W52" s="181"/>
      <c r="X52" s="181"/>
      <c r="Y52" s="181"/>
      <c r="Z52" s="181"/>
    </row>
  </sheetData>
  <sheetProtection password="D002" sheet="1" objects="1" scenarios="1"/>
  <mergeCells count="23">
    <mergeCell ref="B2:B4"/>
    <mergeCell ref="C2:C4"/>
    <mergeCell ref="D2:D4"/>
    <mergeCell ref="E2:E4"/>
    <mergeCell ref="F2:F4"/>
    <mergeCell ref="Z2:AI4"/>
    <mergeCell ref="AJ2:AJ4"/>
    <mergeCell ref="AP2:AR3"/>
    <mergeCell ref="D5:J5"/>
    <mergeCell ref="L5:R5"/>
    <mergeCell ref="T5:Z5"/>
    <mergeCell ref="AB5:AH5"/>
    <mergeCell ref="G2:Y4"/>
    <mergeCell ref="B31:AJ34"/>
    <mergeCell ref="AN12:AN14"/>
    <mergeCell ref="D14:J14"/>
    <mergeCell ref="L14:R14"/>
    <mergeCell ref="T14:Z14"/>
    <mergeCell ref="AB14:AH14"/>
    <mergeCell ref="D23:J23"/>
    <mergeCell ref="L23:R23"/>
    <mergeCell ref="T23:Z23"/>
    <mergeCell ref="AB23:AH23"/>
  </mergeCells>
  <dataValidations count="1">
    <dataValidation type="whole" allowBlank="1" showInputMessage="1" showErrorMessage="1" sqref="AM5 Z2 AV26">
      <formula1>1900</formula1>
      <formula2>9999</formula2>
    </dataValidation>
  </dataValidations>
  <hyperlinks>
    <hyperlink ref="AP2:AR3" location="'1'!A1" display="عودة للخلف"/>
  </hyperlinks>
  <printOptions horizontalCentered="1" verticalCentered="1"/>
  <pageMargins left="0" right="0" top="0" bottom="0" header="0" footer="0"/>
  <pageSetup orientation="landscape" horizontalDpi="525" verticalDpi="525" r:id="rId1"/>
  <headerFooter scaleWithDoc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Feuil66"/>
  <dimension ref="B1:CB52"/>
  <sheetViews>
    <sheetView rightToLeft="1" workbookViewId="0">
      <selection activeCell="AF18" sqref="AF18"/>
    </sheetView>
  </sheetViews>
  <sheetFormatPr baseColWidth="10" defaultColWidth="9.140625" defaultRowHeight="12.75"/>
  <cols>
    <col min="1" max="1" width="4.85546875" style="164" customWidth="1"/>
    <col min="2" max="3" width="3.7109375" style="164" customWidth="1"/>
    <col min="4" max="10" width="3.28515625" style="164" customWidth="1"/>
    <col min="11" max="11" width="5.7109375" style="164" customWidth="1"/>
    <col min="12" max="18" width="3.28515625" style="164" customWidth="1"/>
    <col min="19" max="19" width="5.7109375" style="164" customWidth="1"/>
    <col min="20" max="26" width="3.28515625" style="164" customWidth="1"/>
    <col min="27" max="27" width="5.7109375" style="164" customWidth="1"/>
    <col min="28" max="34" width="3.28515625" style="164" customWidth="1"/>
    <col min="35" max="36" width="3.7109375" style="164" customWidth="1"/>
    <col min="37" max="37" width="3.28515625" style="164" customWidth="1"/>
    <col min="38" max="47" width="9.140625" style="164"/>
    <col min="48" max="48" width="21" style="164" bestFit="1" customWidth="1"/>
    <col min="49" max="16384" width="9.140625" style="164"/>
  </cols>
  <sheetData>
    <row r="1" spans="2:74" ht="22.5" customHeight="1"/>
    <row r="2" spans="2:74" ht="18.75" customHeight="1">
      <c r="B2" s="507"/>
      <c r="C2" s="507"/>
      <c r="D2" s="507"/>
      <c r="E2" s="507"/>
      <c r="F2" s="507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6">
        <f>'ق التلاميد'!J2</f>
        <v>2013</v>
      </c>
      <c r="AA2" s="506"/>
      <c r="AB2" s="506"/>
      <c r="AC2" s="506"/>
      <c r="AD2" s="506"/>
      <c r="AE2" s="506"/>
      <c r="AF2" s="506"/>
      <c r="AG2" s="506"/>
      <c r="AH2" s="506"/>
      <c r="AI2" s="506"/>
      <c r="AJ2" s="507"/>
      <c r="AP2" s="508" t="s">
        <v>66</v>
      </c>
      <c r="AQ2" s="508"/>
      <c r="AR2" s="508"/>
    </row>
    <row r="3" spans="2:74" ht="26.25" customHeight="1">
      <c r="B3" s="507"/>
      <c r="C3" s="507"/>
      <c r="D3" s="507"/>
      <c r="E3" s="507"/>
      <c r="F3" s="507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7"/>
      <c r="AP3" s="508"/>
      <c r="AQ3" s="508"/>
      <c r="AR3" s="508"/>
      <c r="AS3" s="165"/>
      <c r="AT3" s="166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</row>
    <row r="4" spans="2:74" ht="30.75" customHeight="1">
      <c r="B4" s="507"/>
      <c r="C4" s="507"/>
      <c r="D4" s="507"/>
      <c r="E4" s="507"/>
      <c r="F4" s="507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7"/>
      <c r="AL4" s="167"/>
      <c r="AM4" s="168"/>
      <c r="AN4" s="168"/>
      <c r="AO4" s="168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</row>
    <row r="5" spans="2:74" s="169" customFormat="1" ht="58.5" customHeight="1">
      <c r="D5" s="505" t="s">
        <v>85</v>
      </c>
      <c r="E5" s="505"/>
      <c r="F5" s="505"/>
      <c r="G5" s="505"/>
      <c r="H5" s="505"/>
      <c r="I5" s="505"/>
      <c r="J5" s="505"/>
      <c r="K5" s="170"/>
      <c r="L5" s="505" t="s">
        <v>86</v>
      </c>
      <c r="M5" s="505"/>
      <c r="N5" s="505"/>
      <c r="O5" s="505"/>
      <c r="P5" s="505"/>
      <c r="Q5" s="505"/>
      <c r="R5" s="505"/>
      <c r="S5" s="170"/>
      <c r="T5" s="505" t="s">
        <v>87</v>
      </c>
      <c r="U5" s="505"/>
      <c r="V5" s="505"/>
      <c r="W5" s="505"/>
      <c r="X5" s="505"/>
      <c r="Y5" s="505"/>
      <c r="Z5" s="505"/>
      <c r="AA5" s="170"/>
      <c r="AB5" s="505" t="s">
        <v>79</v>
      </c>
      <c r="AC5" s="505"/>
      <c r="AD5" s="505"/>
      <c r="AE5" s="505"/>
      <c r="AF5" s="505"/>
      <c r="AG5" s="505"/>
      <c r="AH5" s="505"/>
      <c r="AM5" s="171"/>
      <c r="AN5" s="171"/>
      <c r="AO5" s="171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</row>
    <row r="6" spans="2:74" ht="12.75" customHeight="1">
      <c r="D6" s="172" t="s">
        <v>89</v>
      </c>
      <c r="E6" s="172" t="s">
        <v>90</v>
      </c>
      <c r="F6" s="172" t="s">
        <v>91</v>
      </c>
      <c r="G6" s="172" t="s">
        <v>92</v>
      </c>
      <c r="H6" s="172" t="s">
        <v>93</v>
      </c>
      <c r="I6" s="172" t="s">
        <v>94</v>
      </c>
      <c r="J6" s="172" t="s">
        <v>62</v>
      </c>
      <c r="L6" s="172" t="s">
        <v>89</v>
      </c>
      <c r="M6" s="172" t="s">
        <v>90</v>
      </c>
      <c r="N6" s="172" t="s">
        <v>91</v>
      </c>
      <c r="O6" s="172" t="s">
        <v>92</v>
      </c>
      <c r="P6" s="172" t="s">
        <v>93</v>
      </c>
      <c r="Q6" s="172" t="s">
        <v>94</v>
      </c>
      <c r="R6" s="172" t="s">
        <v>62</v>
      </c>
      <c r="T6" s="172" t="s">
        <v>89</v>
      </c>
      <c r="U6" s="172" t="s">
        <v>90</v>
      </c>
      <c r="V6" s="172" t="s">
        <v>91</v>
      </c>
      <c r="W6" s="172" t="s">
        <v>92</v>
      </c>
      <c r="X6" s="172" t="s">
        <v>93</v>
      </c>
      <c r="Y6" s="172" t="s">
        <v>94</v>
      </c>
      <c r="Z6" s="172" t="s">
        <v>62</v>
      </c>
      <c r="AB6" s="172" t="s">
        <v>89</v>
      </c>
      <c r="AC6" s="172" t="s">
        <v>90</v>
      </c>
      <c r="AD6" s="172" t="s">
        <v>91</v>
      </c>
      <c r="AE6" s="172" t="s">
        <v>92</v>
      </c>
      <c r="AF6" s="172" t="s">
        <v>93</v>
      </c>
      <c r="AG6" s="172" t="s">
        <v>94</v>
      </c>
      <c r="AH6" s="172" t="s">
        <v>62</v>
      </c>
    </row>
    <row r="7" spans="2:74" ht="12.95" customHeight="1">
      <c r="E7" s="173" t="str">
        <f>IF(AND(YEAR(JanSun1)=TheYear,MONTH(JanSun1)=1),JanSun1, "")</f>
        <v/>
      </c>
      <c r="F7" s="173" t="str">
        <f>IF(AND(YEAR(JanSun1+1)=TheYear,MONTH(JanSun1+1)=1),JanSun1+1, "")</f>
        <v/>
      </c>
      <c r="G7" s="173">
        <f>IF(AND(YEAR(JanSun1+2)=TheYear,MONTH(JanSun1+2)=1),JanSun1+2, "")</f>
        <v>41275</v>
      </c>
      <c r="H7" s="173">
        <f>IF(AND(YEAR(JanSun1+3)=TheYear,MONTH(JanSun1+3)=1),JanSun1+3, "")</f>
        <v>41276</v>
      </c>
      <c r="I7" s="173">
        <f>IF(AND(YEAR(JanSun1+4)=TheYear,MONTH(JanSun1+4)=1),JanSun1+4, "")</f>
        <v>41277</v>
      </c>
      <c r="J7" s="173">
        <f>IF(AND(YEAR(JanSun1+5)=TheYear,MONTH(JanSun1+5)=1),JanSun1+5, "")</f>
        <v>41278</v>
      </c>
      <c r="M7" s="173" t="str">
        <f>IF(AND(YEAR(FebSun1)=TheYear,MONTH(FebSun1)=2),FebSun1, "")</f>
        <v/>
      </c>
      <c r="N7" s="173" t="str">
        <f>IF(AND(YEAR(FebSun1+1)=TheYear,MONTH(FebSun1+1)=2),FebSun1+1, "")</f>
        <v/>
      </c>
      <c r="O7" s="173" t="str">
        <f>IF(AND(YEAR(FebSun1+2)=TheYear,MONTH(FebSun1+2)=2),FebSun1+2, "")</f>
        <v/>
      </c>
      <c r="P7" s="173" t="str">
        <f>IF(AND(YEAR(FebSun1+3)=TheYear,MONTH(FebSun1+3)=2),FebSun1+3, "")</f>
        <v/>
      </c>
      <c r="Q7" s="173" t="str">
        <f>IF(AND(YEAR(FebSun1+4)=TheYear,MONTH(FebSun1+4)=2),FebSun1+4, "")</f>
        <v/>
      </c>
      <c r="R7" s="173">
        <f>IF(AND(YEAR(FebSun1+5)=TheYear,MONTH(FebSun1+5)=2),FebSun1+5, "")</f>
        <v>41306</v>
      </c>
      <c r="U7" s="173" t="str">
        <f>IF(AND(YEAR(MarSun1)=TheYear,MONTH(MarSun1)=3),MarSun1, "")</f>
        <v/>
      </c>
      <c r="V7" s="173" t="str">
        <f>IF(AND(YEAR(MarSun1+1)=TheYear,MONTH(MarSun1+1)=3),MarSun1+1, "")</f>
        <v/>
      </c>
      <c r="W7" s="173" t="str">
        <f>IF(AND(YEAR(MarSun1+2)=TheYear,MONTH(MarSun1+2)=3),MarSun1+2, "")</f>
        <v/>
      </c>
      <c r="X7" s="173" t="str">
        <f>IF(AND(YEAR(MarSun1+3)=TheYear,MONTH(MarSun1+3)=3),MarSun1+3, "")</f>
        <v/>
      </c>
      <c r="Y7" s="173" t="str">
        <f>IF(AND(YEAR(MarSun1+4)=TheYear,MONTH(MarSun1+4)=3),MarSun1+4, "")</f>
        <v/>
      </c>
      <c r="Z7" s="173">
        <f>IF(AND(YEAR(MarSun1+5)=TheYear,MONTH(MarSun1+5)=3),MarSun1+5, "")</f>
        <v>41334</v>
      </c>
      <c r="AC7" s="173" t="str">
        <f>IF(AND(YEAR(AprSun1)=TheYear,MONTH(AprSun1)=4),AprSun1, "")</f>
        <v/>
      </c>
      <c r="AD7" s="173">
        <f>IF(AND(YEAR(AprSun1+1)=TheYear,MONTH(AprSun1+1)=4),AprSun1+1, "")</f>
        <v>41365</v>
      </c>
      <c r="AE7" s="173">
        <f>IF(AND(YEAR(AprSun1+2)=TheYear,MONTH(AprSun1+2)=4),AprSun1+2, "")</f>
        <v>41366</v>
      </c>
      <c r="AF7" s="173">
        <f>IF(AND(YEAR(AprSun1+3)=TheYear,MONTH(AprSun1+3)=4),AprSun1+3, "")</f>
        <v>41367</v>
      </c>
      <c r="AG7" s="173">
        <f>IF(AND(YEAR(AprSun1+4)=TheYear,MONTH(AprSun1+4)=4),AprSun1+4, "")</f>
        <v>41368</v>
      </c>
      <c r="AH7" s="173">
        <f>IF(AND(YEAR(AprSun1+5)=TheYear,MONTH(AprSun1+5)=4),AprSun1+5, "")</f>
        <v>41369</v>
      </c>
    </row>
    <row r="8" spans="2:74" ht="12.95" customHeight="1">
      <c r="D8" s="173">
        <f>IF(AND(YEAR(JanSun1+6)=TheYear,MONTH(JanSun1+6)=1),JanSun1+6, "")</f>
        <v>41279</v>
      </c>
      <c r="E8" s="173">
        <f>IF(AND(YEAR(JanSun1+7)=TheYear,MONTH(JanSun1+7)=1),JanSun1+7, "")</f>
        <v>41280</v>
      </c>
      <c r="F8" s="173">
        <f>IF(AND(YEAR(JanSun1+8)=TheYear,MONTH(JanSun1+8)=1),JanSun1+8, "")</f>
        <v>41281</v>
      </c>
      <c r="G8" s="173">
        <f>IF(AND(YEAR(JanSun1+9)=TheYear,MONTH(JanSun1+9)=1),JanSun1+9, "")</f>
        <v>41282</v>
      </c>
      <c r="H8" s="173">
        <f>IF(AND(YEAR(JanSun1+10)=TheYear,MONTH(JanSun1+10)=1),JanSun1+10, "")</f>
        <v>41283</v>
      </c>
      <c r="I8" s="173">
        <f>IF(AND(YEAR(JanSun1+11)=TheYear,MONTH(JanSun1+11)=1),JanSun1+11, "")</f>
        <v>41284</v>
      </c>
      <c r="J8" s="173">
        <f>IF(AND(YEAR(JanSun1+12)=TheYear,MONTH(JanSun1+12)=1),JanSun1+12, "")</f>
        <v>41285</v>
      </c>
      <c r="L8" s="173">
        <f>IF(AND(YEAR(FebSun1+6)=TheYear,MONTH(FebSun1+6)=2),FebSun1+6, "")</f>
        <v>41307</v>
      </c>
      <c r="M8" s="173">
        <f>IF(AND(YEAR(FebSun1+7)=TheYear,MONTH(FebSun1+7)=2),FebSun1+7, "")</f>
        <v>41308</v>
      </c>
      <c r="N8" s="173">
        <f>IF(AND(YEAR(FebSun1+8)=TheYear,MONTH(FebSun1+8)=2),FebSun1+8, "")</f>
        <v>41309</v>
      </c>
      <c r="O8" s="173">
        <f>IF(AND(YEAR(FebSun1+9)=TheYear,MONTH(FebSun1+9)=2),FebSun1+9, "")</f>
        <v>41310</v>
      </c>
      <c r="P8" s="173">
        <f>IF(AND(YEAR(FebSun1+10)=TheYear,MONTH(FebSun1+10)=2),FebSun1+10, "")</f>
        <v>41311</v>
      </c>
      <c r="Q8" s="173">
        <f>IF(AND(YEAR(FebSun1+11)=TheYear,MONTH(FebSun1+11)=2),FebSun1+11, "")</f>
        <v>41312</v>
      </c>
      <c r="R8" s="173">
        <f>IF(AND(YEAR(FebSun1+12)=TheYear,MONTH(FebSun1+12)=2),FebSun1+12, "")</f>
        <v>41313</v>
      </c>
      <c r="T8" s="173">
        <f>IF(AND(YEAR(MarSun1+6)=TheYear,MONTH(MarSun1+6)=3),MarSun1+6, "")</f>
        <v>41335</v>
      </c>
      <c r="U8" s="173">
        <f>IF(AND(YEAR(MarSun1+7)=TheYear,MONTH(MarSun1+7)=3),MarSun1+7, "")</f>
        <v>41336</v>
      </c>
      <c r="V8" s="173">
        <f>IF(AND(YEAR(MarSun1+8)=TheYear,MONTH(MarSun1+8)=3),MarSun1+8, "")</f>
        <v>41337</v>
      </c>
      <c r="W8" s="173">
        <f>IF(AND(YEAR(MarSun1+9)=TheYear,MONTH(MarSun1+9)=3),MarSun1+9, "")</f>
        <v>41338</v>
      </c>
      <c r="X8" s="173">
        <f>IF(AND(YEAR(MarSun1+10)=TheYear,MONTH(MarSun1+10)=3),MarSun1+10, "")</f>
        <v>41339</v>
      </c>
      <c r="Y8" s="173">
        <f>IF(AND(YEAR(MarSun1+11)=TheYear,MONTH(MarSun1+11)=3),MarSun1+11, "")</f>
        <v>41340</v>
      </c>
      <c r="Z8" s="173">
        <f>IF(AND(YEAR(MarSun1+12)=TheYear,MONTH(MarSun1+12)=3),MarSun1+12, "")</f>
        <v>41341</v>
      </c>
      <c r="AB8" s="173">
        <f>IF(AND(YEAR(AprSun1+6)=TheYear,MONTH(AprSun1+6)=4),AprSun1+6, "")</f>
        <v>41370</v>
      </c>
      <c r="AC8" s="173">
        <f>IF(AND(YEAR(AprSun1+7)=TheYear,MONTH(AprSun1+7)=4),AprSun1+7, "")</f>
        <v>41371</v>
      </c>
      <c r="AD8" s="173">
        <f>IF(AND(YEAR(AprSun1+8)=TheYear,MONTH(AprSun1+8)=4),AprSun1+8, "")</f>
        <v>41372</v>
      </c>
      <c r="AE8" s="173">
        <f>IF(AND(YEAR(AprSun1+9)=TheYear,MONTH(AprSun1+9)=4),AprSun1+9, "")</f>
        <v>41373</v>
      </c>
      <c r="AF8" s="173">
        <f>IF(AND(YEAR(AprSun1+10)=TheYear,MONTH(AprSun1+10)=4),AprSun1+10, "")</f>
        <v>41374</v>
      </c>
      <c r="AG8" s="173">
        <f>IF(AND(YEAR(AprSun1+11)=TheYear,MONTH(AprSun1+11)=4),AprSun1+11, "")</f>
        <v>41375</v>
      </c>
      <c r="AH8" s="173">
        <f>IF(AND(YEAR(AprSun1+12)=TheYear,MONTH(AprSun1+12)=4),AprSun1+12, "")</f>
        <v>41376</v>
      </c>
    </row>
    <row r="9" spans="2:74" ht="12.95" customHeight="1">
      <c r="D9" s="173">
        <f>IF(AND(YEAR(JanSun1+13)=TheYear,MONTH(JanSun1+13)=1),JanSun1+13, "")</f>
        <v>41286</v>
      </c>
      <c r="E9" s="173">
        <f>IF(AND(YEAR(JanSun1+14)=TheYear,MONTH(JanSun1+14)=1),JanSun1+14, "")</f>
        <v>41287</v>
      </c>
      <c r="F9" s="173">
        <f>IF(AND(YEAR(JanSun1+15)=TheYear,MONTH(JanSun1+15)=1),JanSun1+15, "")</f>
        <v>41288</v>
      </c>
      <c r="G9" s="173">
        <f>IF(AND(YEAR(JanSun1+16)=TheYear,MONTH(JanSun1+16)=1),JanSun1+16, "")</f>
        <v>41289</v>
      </c>
      <c r="H9" s="173">
        <f>IF(AND(YEAR(JanSun1+17)=TheYear,MONTH(JanSun1+17)=1),JanSun1+17, "")</f>
        <v>41290</v>
      </c>
      <c r="I9" s="173">
        <f>IF(AND(YEAR(JanSun1+18)=TheYear,MONTH(JanSun1+18)=1),JanSun1+18, "")</f>
        <v>41291</v>
      </c>
      <c r="J9" s="173">
        <f>IF(AND(YEAR(JanSun1+19)=TheYear,MONTH(JanSun1+19)=1),JanSun1+19, "")</f>
        <v>41292</v>
      </c>
      <c r="L9" s="173">
        <f>IF(AND(YEAR(FebSun1+13)=TheYear,MONTH(FebSun1+13)=2),FebSun1+13, "")</f>
        <v>41314</v>
      </c>
      <c r="M9" s="173">
        <f>IF(AND(YEAR(FebSun1+14)=TheYear,MONTH(FebSun1+14)=2),FebSun1+14, "")</f>
        <v>41315</v>
      </c>
      <c r="N9" s="173">
        <f>IF(AND(YEAR(FebSun1+15)=TheYear,MONTH(FebSun1+15)=2),FebSun1+15, "")</f>
        <v>41316</v>
      </c>
      <c r="O9" s="173">
        <f>IF(AND(YEAR(FebSun1+16)=TheYear,MONTH(FebSun1+16)=2),FebSun1+16, "")</f>
        <v>41317</v>
      </c>
      <c r="P9" s="173">
        <f>IF(AND(YEAR(FebSun1+17)=TheYear,MONTH(FebSun1+17)=2),FebSun1+17, "")</f>
        <v>41318</v>
      </c>
      <c r="Q9" s="173">
        <f>IF(AND(YEAR(FebSun1+18)=TheYear,MONTH(FebSun1+18)=2),FebSun1+18, "")</f>
        <v>41319</v>
      </c>
      <c r="R9" s="173">
        <f>IF(AND(YEAR(FebSun1+19)=TheYear,MONTH(FebSun1+19)=2),FebSun1+19, "")</f>
        <v>41320</v>
      </c>
      <c r="T9" s="173">
        <f>IF(AND(YEAR(MarSun1+13)=TheYear,MONTH(MarSun1+13)=3),MarSun1+13, "")</f>
        <v>41342</v>
      </c>
      <c r="U9" s="173">
        <f>IF(AND(YEAR(MarSun1+14)=TheYear,MONTH(MarSun1+14)=3),MarSun1+14, "")</f>
        <v>41343</v>
      </c>
      <c r="V9" s="173">
        <f>IF(AND(YEAR(MarSun1+15)=TheYear,MONTH(MarSun1+15)=3),MarSun1+15, "")</f>
        <v>41344</v>
      </c>
      <c r="W9" s="173">
        <f>IF(AND(YEAR(MarSun1+16)=TheYear,MONTH(MarSun1+16)=3),MarSun1+16, "")</f>
        <v>41345</v>
      </c>
      <c r="X9" s="173">
        <f>IF(AND(YEAR(MarSun1+17)=TheYear,MONTH(MarSun1+17)=3),MarSun1+17, "")</f>
        <v>41346</v>
      </c>
      <c r="Y9" s="173">
        <f>IF(AND(YEAR(MarSun1+18)=TheYear,MONTH(MarSun1+18)=3),MarSun1+18, "")</f>
        <v>41347</v>
      </c>
      <c r="Z9" s="173">
        <f>IF(AND(YEAR(MarSun1+19)=TheYear,MONTH(MarSun1+19)=3),MarSun1+19, "")</f>
        <v>41348</v>
      </c>
      <c r="AB9" s="173">
        <f>IF(AND(YEAR(AprSun1+13)=TheYear,MONTH(AprSun1+13)=4),AprSun1+13, "")</f>
        <v>41377</v>
      </c>
      <c r="AC9" s="173">
        <f>IF(AND(YEAR(AprSun1+14)=TheYear,MONTH(AprSun1+14)=4),AprSun1+14, "")</f>
        <v>41378</v>
      </c>
      <c r="AD9" s="173">
        <f>IF(AND(YEAR(AprSun1+15)=TheYear,MONTH(AprSun1+15)=4),AprSun1+15, "")</f>
        <v>41379</v>
      </c>
      <c r="AE9" s="173">
        <f>IF(AND(YEAR(AprSun1+16)=TheYear,MONTH(AprSun1+16)=4),AprSun1+16, "")</f>
        <v>41380</v>
      </c>
      <c r="AF9" s="173">
        <f>IF(AND(YEAR(AprSun1+17)=TheYear,MONTH(AprSun1+17)=4),AprSun1+17, "")</f>
        <v>41381</v>
      </c>
      <c r="AG9" s="173">
        <f>IF(AND(YEAR(AprSun1+18)=TheYear,MONTH(AprSun1+18)=4),AprSun1+18, "")</f>
        <v>41382</v>
      </c>
      <c r="AH9" s="173">
        <f>IF(AND(YEAR(AprSun1+19)=TheYear,MONTH(AprSun1+19)=4),AprSun1+19, "")</f>
        <v>41383</v>
      </c>
    </row>
    <row r="10" spans="2:74" ht="12.95" customHeight="1">
      <c r="D10" s="173">
        <f>IF(AND(YEAR(JanSun1+20)=TheYear,MONTH(JanSun1+20)=1),JanSun1+20, "")</f>
        <v>41293</v>
      </c>
      <c r="E10" s="173">
        <f>IF(AND(YEAR(JanSun1+21)=TheYear,MONTH(JanSun1+21)=1),JanSun1+21, "")</f>
        <v>41294</v>
      </c>
      <c r="F10" s="173">
        <f>IF(AND(YEAR(JanSun1+22)=TheYear,MONTH(JanSun1+22)=1),JanSun1+22, "")</f>
        <v>41295</v>
      </c>
      <c r="G10" s="173">
        <f>IF(AND(YEAR(JanSun1+23)=TheYear,MONTH(JanSun1+23)=1),JanSun1+23, "")</f>
        <v>41296</v>
      </c>
      <c r="H10" s="173">
        <f>IF(AND(YEAR(JanSun1+24)=TheYear,MONTH(JanSun1+24)=1),JanSun1+24, "")</f>
        <v>41297</v>
      </c>
      <c r="I10" s="173">
        <f>IF(AND(YEAR(JanSun1+25)=TheYear,MONTH(JanSun1+25)=1),JanSun1+25, "")</f>
        <v>41298</v>
      </c>
      <c r="J10" s="173">
        <f>IF(AND(YEAR(JanSun1+26)=TheYear,MONTH(JanSun1+26)=1),JanSun1+26, "")</f>
        <v>41299</v>
      </c>
      <c r="L10" s="173">
        <f>IF(AND(YEAR(FebSun1+20)=TheYear,MONTH(FebSun1+20)=2),FebSun1+20, "")</f>
        <v>41321</v>
      </c>
      <c r="M10" s="173">
        <f>IF(AND(YEAR(FebSun1+21)=TheYear,MONTH(FebSun1+21)=2),FebSun1+21, "")</f>
        <v>41322</v>
      </c>
      <c r="N10" s="173">
        <f>IF(AND(YEAR(FebSun1+22)=TheYear,MONTH(FebSun1+22)=2),FebSun1+22, "")</f>
        <v>41323</v>
      </c>
      <c r="O10" s="173">
        <f>IF(AND(YEAR(FebSun1+23)=TheYear,MONTH(FebSun1+23)=2),FebSun1+23, "")</f>
        <v>41324</v>
      </c>
      <c r="P10" s="173">
        <f>IF(AND(YEAR(FebSun1+24)=TheYear,MONTH(FebSun1+24)=2),FebSun1+24, "")</f>
        <v>41325</v>
      </c>
      <c r="Q10" s="173">
        <f>IF(AND(YEAR(FebSun1+25)=TheYear,MONTH(FebSun1+25)=2),FebSun1+25, "")</f>
        <v>41326</v>
      </c>
      <c r="R10" s="173">
        <f>IF(AND(YEAR(FebSun1+26)=TheYear,MONTH(FebSun1+26)=2),FebSun1+26, "")</f>
        <v>41327</v>
      </c>
      <c r="T10" s="173">
        <f>IF(AND(YEAR(MarSun1+20)=TheYear,MONTH(MarSun1+20)=3),MarSun1+20, "")</f>
        <v>41349</v>
      </c>
      <c r="U10" s="173">
        <f>IF(AND(YEAR(MarSun1+21)=TheYear,MONTH(MarSun1+21)=3),MarSun1+21, "")</f>
        <v>41350</v>
      </c>
      <c r="V10" s="173">
        <f>IF(AND(YEAR(MarSun1+22)=TheYear,MONTH(MarSun1+22)=3),MarSun1+22, "")</f>
        <v>41351</v>
      </c>
      <c r="W10" s="173">
        <f>IF(AND(YEAR(MarSun1+23)=TheYear,MONTH(MarSun1+23)=3),MarSun1+23, "")</f>
        <v>41352</v>
      </c>
      <c r="X10" s="173">
        <f>IF(AND(YEAR(MarSun1+24)=TheYear,MONTH(MarSun1+24)=3),MarSun1+24, "")</f>
        <v>41353</v>
      </c>
      <c r="Y10" s="173">
        <f>IF(AND(YEAR(MarSun1+25)=TheYear,MONTH(MarSun1+25)=3),MarSun1+25, "")</f>
        <v>41354</v>
      </c>
      <c r="Z10" s="173">
        <f>IF(AND(YEAR(MarSun1+26)=TheYear,MONTH(MarSun1+26)=3),MarSun1+26, "")</f>
        <v>41355</v>
      </c>
      <c r="AB10" s="173">
        <f>IF(AND(YEAR(AprSun1+20)=TheYear,MONTH(AprSun1+20)=4),AprSun1+20, "")</f>
        <v>41384</v>
      </c>
      <c r="AC10" s="173">
        <f>IF(AND(YEAR(AprSun1+21)=TheYear,MONTH(AprSun1+21)=4),AprSun1+21, "")</f>
        <v>41385</v>
      </c>
      <c r="AD10" s="173">
        <f>IF(AND(YEAR(AprSun1+22)=TheYear,MONTH(AprSun1+22)=4),AprSun1+22, "")</f>
        <v>41386</v>
      </c>
      <c r="AE10" s="173">
        <f>IF(AND(YEAR(AprSun1+23)=TheYear,MONTH(AprSun1+23)=4),AprSun1+23, "")</f>
        <v>41387</v>
      </c>
      <c r="AF10" s="173">
        <f>IF(AND(YEAR(AprSun1+24)=TheYear,MONTH(AprSun1+24)=4),AprSun1+24, "")</f>
        <v>41388</v>
      </c>
      <c r="AG10" s="173">
        <f>IF(AND(YEAR(AprSun1+25)=TheYear,MONTH(AprSun1+25)=4),AprSun1+25, "")</f>
        <v>41389</v>
      </c>
      <c r="AH10" s="173">
        <f>IF(AND(YEAR(AprSun1+26)=TheYear,MONTH(AprSun1+26)=4),AprSun1+26, "")</f>
        <v>41390</v>
      </c>
    </row>
    <row r="11" spans="2:74" ht="12.95" customHeight="1">
      <c r="D11" s="173">
        <f>IF(AND(YEAR(JanSun1+27)=TheYear,MONTH(JanSun1+27)=1),JanSun1+27, "")</f>
        <v>41300</v>
      </c>
      <c r="E11" s="173">
        <f>IF(AND(YEAR(JanSun1+28)=TheYear,MONTH(JanSun1+28)=1),JanSun1+28, "")</f>
        <v>41301</v>
      </c>
      <c r="F11" s="173">
        <f>IF(AND(YEAR(JanSun1+29)=TheYear,MONTH(JanSun1+29)=1),JanSun1+29, "")</f>
        <v>41302</v>
      </c>
      <c r="G11" s="173">
        <f>IF(AND(YEAR(JanSun1+30)=TheYear,MONTH(JanSun1+30)=1),JanSun1+30, "")</f>
        <v>41303</v>
      </c>
      <c r="H11" s="173">
        <f>IF(AND(YEAR(JanSun1+31)=TheYear,MONTH(JanSun1+31)=1),JanSun1+31, "")</f>
        <v>41304</v>
      </c>
      <c r="I11" s="173">
        <f>IF(AND(YEAR(JanSun1+32)=TheYear,MONTH(JanSun1+32)=1),JanSun1+32, "")</f>
        <v>41305</v>
      </c>
      <c r="J11" s="173" t="str">
        <f>IF(AND(YEAR(JanSun1+33)=TheYear,MONTH(JanSun1+33)=1),JanSun1+33, "")</f>
        <v/>
      </c>
      <c r="L11" s="173">
        <f>IF(AND(YEAR(FebSun1+27)=TheYear,MONTH(FebSun1+27)=2),FebSun1+27, "")</f>
        <v>41328</v>
      </c>
      <c r="M11" s="173">
        <f>IF(AND(YEAR(FebSun1+28)=TheYear,MONTH(FebSun1+28)=2),FebSun1+28, "")</f>
        <v>41329</v>
      </c>
      <c r="N11" s="173">
        <f>IF(AND(YEAR(FebSun1+29)=TheYear,MONTH(FebSun1+29)=2),FebSun1+29, "")</f>
        <v>41330</v>
      </c>
      <c r="O11" s="173">
        <f>IF(AND(YEAR(FebSun1+30)=TheYear,MONTH(FebSun1+30)=2),FebSun1+30, "")</f>
        <v>41331</v>
      </c>
      <c r="P11" s="173">
        <f>IF(AND(YEAR(FebSun1+31)=TheYear,MONTH(FebSun1+31)=2),FebSun1+31, "")</f>
        <v>41332</v>
      </c>
      <c r="Q11" s="173">
        <f>IF(AND(YEAR(FebSun1+32)=TheYear,MONTH(FebSun1+32)=2),FebSun1+32, "")</f>
        <v>41333</v>
      </c>
      <c r="R11" s="173" t="str">
        <f>IF(AND(YEAR(FebSun1+33)=TheYear,MONTH(FebSun1+33)=2),FebSun1+33, "")</f>
        <v/>
      </c>
      <c r="T11" s="173">
        <f>IF(AND(YEAR(MarSun1+27)=TheYear,MONTH(MarSun1+27)=3),MarSun1+27, "")</f>
        <v>41356</v>
      </c>
      <c r="U11" s="173">
        <f>IF(AND(YEAR(MarSun1+28)=TheYear,MONTH(MarSun1+28)=3),MarSun1+28, "")</f>
        <v>41357</v>
      </c>
      <c r="V11" s="173">
        <f>IF(AND(YEAR(MarSun1+29)=TheYear,MONTH(MarSun1+29)=3),MarSun1+29, "")</f>
        <v>41358</v>
      </c>
      <c r="W11" s="173">
        <f>IF(AND(YEAR(MarSun1+30)=TheYear,MONTH(MarSun1+30)=3),MarSun1+30, "")</f>
        <v>41359</v>
      </c>
      <c r="X11" s="173">
        <f>IF(AND(YEAR(MarSun1+31)=TheYear,MONTH(MarSun1+31)=3),MarSun1+31, "")</f>
        <v>41360</v>
      </c>
      <c r="Y11" s="173">
        <f>IF(AND(YEAR(MarSun1+32)=TheYear,MONTH(MarSun1+32)=3),MarSun1+32, "")</f>
        <v>41361</v>
      </c>
      <c r="Z11" s="173">
        <f>IF(AND(YEAR(MarSun1+33)=TheYear,MONTH(MarSun1+33)=3),MarSun1+33, "")</f>
        <v>41362</v>
      </c>
      <c r="AB11" s="173">
        <f>IF(AND(YEAR(AprSun1+27)=TheYear,MONTH(AprSun1+27)=4),AprSun1+27, "")</f>
        <v>41391</v>
      </c>
      <c r="AC11" s="173">
        <f>IF(AND(YEAR(AprSun1+28)=TheYear,MONTH(AprSun1+28)=4),AprSun1+28, "")</f>
        <v>41392</v>
      </c>
      <c r="AD11" s="173">
        <f>IF(AND(YEAR(AprSun1+29)=TheYear,MONTH(AprSun1+29)=4),AprSun1+29, "")</f>
        <v>41393</v>
      </c>
      <c r="AE11" s="173">
        <f>IF(AND(YEAR(AprSun1+30)=TheYear,MONTH(AprSun1+30)=4),AprSun1+30, "")</f>
        <v>41394</v>
      </c>
      <c r="AF11" s="173" t="str">
        <f>IF(AND(YEAR(AprSun1+31)=TheYear,MONTH(AprSun1+31)=4),AprSun1+31, "")</f>
        <v/>
      </c>
      <c r="AG11" s="173" t="str">
        <f>IF(AND(YEAR(AprSun1+32)=TheYear,MONTH(AprSun1+32)=4),AprSun1+32, "")</f>
        <v/>
      </c>
      <c r="AH11" s="173" t="str">
        <f>IF(AND(YEAR(AprSun1+33)=TheYear,MONTH(AprSun1+33)=4),AprSun1+33, "")</f>
        <v/>
      </c>
    </row>
    <row r="12" spans="2:74" ht="12.95" customHeight="1">
      <c r="D12" s="173" t="str">
        <f>IF(AND(YEAR(JanSun1+34)=TheYear,MONTH(JanSun1+34)=1),JanSun1+34, "")</f>
        <v/>
      </c>
      <c r="E12" s="173" t="str">
        <f>IF(AND(YEAR(JanSun1+35)=TheYear,MONTH(JanSun1+35)=1),JanSun1+35, "")</f>
        <v/>
      </c>
      <c r="F12" s="173" t="str">
        <f>IF(AND(YEAR(JanSun1+36)=TheYear,MONTH(JanSun1+36)=1),JanSun1+36, "")</f>
        <v/>
      </c>
      <c r="G12" s="173" t="str">
        <f>IF(AND(YEAR(JanSun1+37)=TheYear,MONTH(JanSun1+37)=1),JanSun1+37, "")</f>
        <v/>
      </c>
      <c r="H12" s="173" t="str">
        <f>IF(AND(YEAR(JanSun1+38)=TheYear,MONTH(JanSun1+38)=1),JanSun1+38, "")</f>
        <v/>
      </c>
      <c r="I12" s="173" t="str">
        <f>IF(AND(YEAR(JanSun1+39)=TheYear,MONTH(JanSun1+39)=1),JanSun1+39, "")</f>
        <v/>
      </c>
      <c r="J12" s="173" t="str">
        <f>IF(AND(YEAR(JanSun1+40)=TheYear,MONTH(JanSun1+40)=1),JanSun1+40, "")</f>
        <v/>
      </c>
      <c r="K12" s="174"/>
      <c r="L12" s="173" t="str">
        <f>IF(AND(YEAR(FebSun1+35)=TheYear,MONTH(FebSun1+35)=2),FebSun1+35, "")</f>
        <v/>
      </c>
      <c r="M12" s="173" t="str">
        <f>IF(AND(YEAR(FebSun1+36)=TheYear,MONTH(FebSun1+36)=2),FebSun1+36, "")</f>
        <v/>
      </c>
      <c r="N12" s="173" t="str">
        <f>IF(AND(YEAR(FebSun1+37)=TheYear,MONTH(FebSun1+37)=2),FebSun1+37, "")</f>
        <v/>
      </c>
      <c r="O12" s="173" t="str">
        <f>IF(AND(YEAR(FebSun1+38)=TheYear,MONTH(FebSun1+38)=2),FebSun1+38, "")</f>
        <v/>
      </c>
      <c r="P12" s="173" t="str">
        <f>IF(AND(YEAR(FebSun1+39)=TheYear,MONTH(FebSun1+39)=2),FebSun1+39, "")</f>
        <v/>
      </c>
      <c r="Q12" s="173" t="str">
        <f>IF(AND(YEAR(FebSun1+40)=TheYear,MONTH(FebSun1+40)=2),FebSun1+40, "")</f>
        <v/>
      </c>
      <c r="R12" s="173" t="str">
        <f>IF(AND(YEAR(FebSun1+41)=TheYear,MONTH(FebSun1+41)=2),FebSun1+41, "")</f>
        <v/>
      </c>
      <c r="S12" s="174"/>
      <c r="T12" s="173">
        <f>IF(AND(YEAR(MarSun1+35)=TheYear,MONTH(MarSun1+35)=3),MarSun1+35, "")</f>
        <v>41364</v>
      </c>
      <c r="U12" s="173" t="str">
        <f>IF(AND(YEAR(MarSun1+36)=TheYear,MONTH(MarSun1+36)=3),MarSun1+36, "")</f>
        <v/>
      </c>
      <c r="V12" s="173" t="str">
        <f>IF(AND(YEAR(MarSun1+37)=TheYear,MONTH(MarSun1+37)=3),MarSun1+37, "")</f>
        <v/>
      </c>
      <c r="W12" s="173" t="str">
        <f>IF(AND(YEAR(MarSun1+38)=TheYear,MONTH(MarSun1+38)=3),MarSun1+38, "")</f>
        <v/>
      </c>
      <c r="X12" s="173" t="str">
        <f>IF(AND(YEAR(MarSun1+39)=TheYear,MONTH(MarSun1+39)=3),MarSun1+39, "")</f>
        <v/>
      </c>
      <c r="Y12" s="173" t="str">
        <f>IF(AND(YEAR(MarSun1+40)=TheYear,MONTH(MarSun1+40)=3),MarSun1+40, "")</f>
        <v/>
      </c>
      <c r="Z12" s="173" t="str">
        <f>IF(AND(YEAR(MarSun1+41)=TheYear,MONTH(MarSun1+41)=3),MarSun1+41, "")</f>
        <v/>
      </c>
      <c r="AA12" s="174"/>
      <c r="AB12" s="173" t="str">
        <f>IF(AND(YEAR(AprSun1+35)=TheYear,MONTH(AprSun1+35)=4),AprSun1+35, "")</f>
        <v/>
      </c>
      <c r="AC12" s="173" t="str">
        <f>IF(AND(YEAR(AprSun1+36)=TheYear,MONTH(AprSun1+36)=4),AprSun1+36, "")</f>
        <v/>
      </c>
      <c r="AD12" s="173" t="str">
        <f>IF(AND(YEAR(AprSun1+37)=TheYear,MONTH(AprSun1+37)=4),AprSun1+37, "")</f>
        <v/>
      </c>
      <c r="AE12" s="173" t="str">
        <f>IF(AND(YEAR(AprSun1+38)=TheYear,MONTH(AprSun1+38)=4),AprSun1+38, "")</f>
        <v/>
      </c>
      <c r="AF12" s="173" t="str">
        <f>IF(AND(YEAR(AprSun1+39)=TheYear,MONTH(AprSun1+39)=4),AprSun1+39, "")</f>
        <v/>
      </c>
      <c r="AG12" s="173" t="str">
        <f>IF(AND(YEAR(AprSun1+40)=TheYear,MONTH(AprSun1+40)=4),AprSun1+40, "")</f>
        <v/>
      </c>
      <c r="AH12" s="173" t="str">
        <f>IF(AND(YEAR(AprSun1+41)=TheYear,MONTH(AprSun1+41)=4),AprSun1+41, "")</f>
        <v/>
      </c>
      <c r="AN12" s="504"/>
    </row>
    <row r="13" spans="2:74" ht="9.9499999999999993" customHeight="1">
      <c r="C13" s="174"/>
      <c r="D13" s="175"/>
      <c r="E13" s="175"/>
      <c r="F13" s="175"/>
      <c r="G13" s="175"/>
      <c r="H13" s="175"/>
      <c r="I13" s="175"/>
      <c r="J13" s="175"/>
      <c r="K13" s="174"/>
      <c r="L13" s="175"/>
      <c r="M13" s="175"/>
      <c r="N13" s="175"/>
      <c r="O13" s="175"/>
      <c r="P13" s="175"/>
      <c r="Q13" s="175"/>
      <c r="R13" s="175"/>
      <c r="S13" s="174"/>
      <c r="T13" s="176"/>
      <c r="U13" s="176"/>
      <c r="V13" s="176"/>
      <c r="W13" s="176"/>
      <c r="X13" s="176"/>
      <c r="Y13" s="176"/>
      <c r="Z13" s="176"/>
      <c r="AA13" s="174"/>
      <c r="AB13" s="175"/>
      <c r="AC13" s="175"/>
      <c r="AD13" s="175"/>
      <c r="AE13" s="175"/>
      <c r="AF13" s="175"/>
      <c r="AG13" s="175"/>
      <c r="AH13" s="175"/>
      <c r="AI13" s="174"/>
      <c r="AN13" s="504"/>
    </row>
    <row r="14" spans="2:74" s="169" customFormat="1" ht="24" customHeight="1">
      <c r="D14" s="505" t="s">
        <v>88</v>
      </c>
      <c r="E14" s="505"/>
      <c r="F14" s="505"/>
      <c r="G14" s="505"/>
      <c r="H14" s="505"/>
      <c r="I14" s="505"/>
      <c r="J14" s="505"/>
      <c r="K14" s="170"/>
      <c r="L14" s="505" t="s">
        <v>115</v>
      </c>
      <c r="M14" s="505"/>
      <c r="N14" s="505"/>
      <c r="O14" s="505"/>
      <c r="P14" s="505"/>
      <c r="Q14" s="505"/>
      <c r="R14" s="505"/>
      <c r="S14" s="170"/>
      <c r="T14" s="505" t="s">
        <v>76</v>
      </c>
      <c r="U14" s="505"/>
      <c r="V14" s="505"/>
      <c r="W14" s="505"/>
      <c r="X14" s="505"/>
      <c r="Y14" s="505"/>
      <c r="Z14" s="505"/>
      <c r="AA14" s="170"/>
      <c r="AB14" s="505" t="s">
        <v>82</v>
      </c>
      <c r="AC14" s="505"/>
      <c r="AD14" s="505"/>
      <c r="AE14" s="505"/>
      <c r="AF14" s="505"/>
      <c r="AG14" s="505"/>
      <c r="AH14" s="505"/>
      <c r="AM14" s="176"/>
      <c r="AN14" s="504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</row>
    <row r="15" spans="2:74" ht="12.95" customHeight="1">
      <c r="D15" s="172" t="s">
        <v>89</v>
      </c>
      <c r="E15" s="172" t="s">
        <v>90</v>
      </c>
      <c r="F15" s="172" t="s">
        <v>91</v>
      </c>
      <c r="G15" s="172" t="s">
        <v>92</v>
      </c>
      <c r="H15" s="172" t="s">
        <v>93</v>
      </c>
      <c r="I15" s="172" t="s">
        <v>94</v>
      </c>
      <c r="J15" s="172" t="s">
        <v>62</v>
      </c>
      <c r="L15" s="172" t="s">
        <v>89</v>
      </c>
      <c r="M15" s="172" t="s">
        <v>90</v>
      </c>
      <c r="N15" s="172" t="s">
        <v>91</v>
      </c>
      <c r="O15" s="172" t="s">
        <v>92</v>
      </c>
      <c r="P15" s="172" t="s">
        <v>93</v>
      </c>
      <c r="Q15" s="172" t="s">
        <v>94</v>
      </c>
      <c r="R15" s="172" t="s">
        <v>62</v>
      </c>
      <c r="T15" s="172" t="s">
        <v>89</v>
      </c>
      <c r="U15" s="172" t="s">
        <v>90</v>
      </c>
      <c r="V15" s="172" t="s">
        <v>91</v>
      </c>
      <c r="W15" s="172" t="s">
        <v>92</v>
      </c>
      <c r="X15" s="172" t="s">
        <v>93</v>
      </c>
      <c r="Y15" s="172" t="s">
        <v>94</v>
      </c>
      <c r="Z15" s="172" t="s">
        <v>62</v>
      </c>
      <c r="AB15" s="172" t="s">
        <v>89</v>
      </c>
      <c r="AC15" s="172" t="s">
        <v>90</v>
      </c>
      <c r="AD15" s="172" t="s">
        <v>91</v>
      </c>
      <c r="AE15" s="172" t="s">
        <v>92</v>
      </c>
      <c r="AF15" s="172" t="s">
        <v>93</v>
      </c>
      <c r="AG15" s="172" t="s">
        <v>94</v>
      </c>
      <c r="AH15" s="172" t="s">
        <v>62</v>
      </c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</row>
    <row r="16" spans="2:74" ht="12.95" customHeight="1">
      <c r="D16" s="177"/>
      <c r="E16" s="177" t="str">
        <f>IF(AND(YEAR(MaySun1)=TheYear,MONTH(MaySun1)=5),MaySun1, "")</f>
        <v/>
      </c>
      <c r="F16" s="177" t="str">
        <f>IF(AND(YEAR(MaySun1+1)=TheYear,MONTH(MaySun1+1)=5),MaySun1+1, "")</f>
        <v/>
      </c>
      <c r="G16" s="177" t="str">
        <f>IF(AND(YEAR(MaySun1+2)=TheYear,MONTH(MaySun1+2)=5),MaySun1+2, "")</f>
        <v/>
      </c>
      <c r="H16" s="177">
        <f>IF(AND(YEAR(MaySun1+3)=TheYear,MONTH(MaySun1+3)=5),MaySun1+3, "")</f>
        <v>41395</v>
      </c>
      <c r="I16" s="177">
        <f>IF(AND(YEAR(MaySun1+4)=TheYear,MONTH(MaySun1+4)=5),MaySun1+4, "")</f>
        <v>41396</v>
      </c>
      <c r="J16" s="177">
        <f>IF(AND(YEAR(MaySun1+5)=TheYear,MONTH(MaySun1+5)=5),MaySun1+5, "")</f>
        <v>41397</v>
      </c>
      <c r="M16" s="173" t="str">
        <f>IF(AND(YEAR(JunSun1)=TheYear,MONTH(JunSun1)=6),JunSun1, "")</f>
        <v/>
      </c>
      <c r="N16" s="173" t="str">
        <f>IF(AND(YEAR(JunSun1+1)=TheYear,MONTH(JunSun1+1)=6),JunSun1+1, "")</f>
        <v/>
      </c>
      <c r="O16" s="173" t="str">
        <f>IF(AND(YEAR(JunSun1+2)=TheYear,MONTH(JunSun1+2)=6),JunSun1+2, "")</f>
        <v/>
      </c>
      <c r="P16" s="173" t="str">
        <f>IF(AND(YEAR(JunSun1+3)=TheYear,MONTH(JunSun1+3)=6),JunSun1+3, "")</f>
        <v/>
      </c>
      <c r="Q16" s="173" t="str">
        <f>IF(AND(YEAR(JunSun1+4)=TheYear,MONTH(JunSun1+4)=6),JunSun1+4, "")</f>
        <v/>
      </c>
      <c r="R16" s="173" t="str">
        <f>IF(AND(YEAR(JunSun1+5)=TheYear,MONTH(JunSun1+5)=6),JunSun1+5, "")</f>
        <v/>
      </c>
      <c r="U16" s="178" t="str">
        <f>IF(AND(YEAR(JulSun1)=TheYear,MONTH(JulSun1)=7),JulSun1, "")</f>
        <v/>
      </c>
      <c r="V16" s="178">
        <f>IF(AND(YEAR(JulSun1+1)=TheYear,MONTH(JulSun1+1)=7),JulSun1+1, "")</f>
        <v>41456</v>
      </c>
      <c r="W16" s="178">
        <f>IF(AND(YEAR(JulSun1+2)=TheYear,MONTH(JulSun1+2)=7),JulSun1+2, "")</f>
        <v>41457</v>
      </c>
      <c r="X16" s="178">
        <f>IF(AND(YEAR(JulSun1+3)=TheYear,MONTH(JulSun1+3)=7),JulSun1+3, "")</f>
        <v>41458</v>
      </c>
      <c r="Y16" s="178">
        <f>IF(AND(YEAR(JulSun1+4)=TheYear,MONTH(JulSun1+4)=7),JulSun1+4, "")</f>
        <v>41459</v>
      </c>
      <c r="Z16" s="178">
        <f>IF(AND(YEAR(JulSun1+5)=TheYear,MONTH(JulSun1+5)=7),JulSun1+5, "")</f>
        <v>41460</v>
      </c>
      <c r="AC16" s="178" t="str">
        <f>IF(AND(YEAR(AugSun1)=TheYear,MONTH(AugSun1)=8),AugSun1, "")</f>
        <v/>
      </c>
      <c r="AD16" s="178" t="str">
        <f>IF(AND(YEAR(AugSun1+1)=TheYear,MONTH(AugSun1+1)=8),AugSun1+1, "")</f>
        <v/>
      </c>
      <c r="AE16" s="178" t="str">
        <f>IF(AND(YEAR(AugSun1+2)=TheYear,MONTH(AugSun1+2)=8),AugSun1+2, "")</f>
        <v/>
      </c>
      <c r="AF16" s="178" t="str">
        <f>IF(AND(YEAR(AugSun1+3)=TheYear,MONTH(AugSun1+3)=8),AugSun1+3, "")</f>
        <v/>
      </c>
      <c r="AG16" s="178">
        <f>IF(AND(YEAR(AugSun1+4)=TheYear,MONTH(AugSun1+4)=8),AugSun1+4, "")</f>
        <v>41487</v>
      </c>
      <c r="AH16" s="178">
        <f>IF(AND(YEAR(AugSun1+5)=TheYear,MONTH(AugSun1+5)=8),AugSun1+5, "")</f>
        <v>41488</v>
      </c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</row>
    <row r="17" spans="2:80" ht="12.95" customHeight="1">
      <c r="D17" s="179">
        <f>IF(AND(YEAR(MaySun1+6)=TheYear,MONTH(MaySun1+6)=5),MaySun1+6, "")</f>
        <v>41398</v>
      </c>
      <c r="E17" s="179">
        <f>IF(AND(YEAR(MaySun1+7)=TheYear,MONTH(MaySun1+7)=5),MaySun1+7, "")</f>
        <v>41399</v>
      </c>
      <c r="F17" s="179">
        <f>IF(AND(YEAR(MaySun1+8)=TheYear,MONTH(MaySun1+8)=5),MaySun1+8, "")</f>
        <v>41400</v>
      </c>
      <c r="G17" s="179">
        <f>IF(AND(YEAR(MaySun1+9)=TheYear,MONTH(MaySun1+9)=5),MaySun1+9, "")</f>
        <v>41401</v>
      </c>
      <c r="H17" s="179">
        <f>IF(AND(YEAR(MaySun1+10)=TheYear,MONTH(MaySun1+10)=5),MaySun1+10, "")</f>
        <v>41402</v>
      </c>
      <c r="I17" s="179">
        <f>IF(AND(YEAR(MaySun1+11)=TheYear,MONTH(MaySun1+11)=5),MaySun1+11, "")</f>
        <v>41403</v>
      </c>
      <c r="J17" s="179">
        <f>IF(AND(YEAR(MaySun1+12)=TheYear,MONTH(MaySun1+12)=5),MaySun1+12, "")</f>
        <v>41404</v>
      </c>
      <c r="L17" s="173">
        <f>IF(AND(YEAR(JunSun1+6)=TheYear,MONTH(JunSun1+6)=6),JunSun1+6, "")</f>
        <v>41426</v>
      </c>
      <c r="M17" s="173">
        <f>IF(AND(YEAR(JunSun1+7)=TheYear,MONTH(JunSun1+7)=6),JunSun1+7, "")</f>
        <v>41427</v>
      </c>
      <c r="N17" s="173">
        <f>IF(AND(YEAR(JunSun1+8)=TheYear,MONTH(JunSun1+8)=6),JunSun1+8, "")</f>
        <v>41428</v>
      </c>
      <c r="O17" s="173">
        <f>IF(AND(YEAR(JunSun1+9)=TheYear,MONTH(JunSun1+9)=6),JunSun1+9, "")</f>
        <v>41429</v>
      </c>
      <c r="P17" s="173">
        <f>IF(AND(YEAR(JunSun1+10)=TheYear,MONTH(JunSun1+10)=6),JunSun1+10, "")</f>
        <v>41430</v>
      </c>
      <c r="Q17" s="173">
        <f>IF(AND(YEAR(JunSun1+11)=TheYear,MONTH(JunSun1+11)=6),JunSun1+11, "")</f>
        <v>41431</v>
      </c>
      <c r="R17" s="173">
        <f>IF(AND(YEAR(JunSun1+12)=TheYear,MONTH(JunSun1+12)=6),JunSun1+12, "")</f>
        <v>41432</v>
      </c>
      <c r="T17" s="178">
        <f>IF(AND(YEAR(JulSun1+6)=TheYear,MONTH(JulSun1+6)=7),JulSun1+6, "")</f>
        <v>41461</v>
      </c>
      <c r="U17" s="178">
        <f>IF(AND(YEAR(JulSun1+7)=TheYear,MONTH(JulSun1+7)=7),JulSun1+7, "")</f>
        <v>41462</v>
      </c>
      <c r="V17" s="178">
        <f>IF(AND(YEAR(JulSun1+8)=TheYear,MONTH(JulSun1+8)=7),JulSun1+8, "")</f>
        <v>41463</v>
      </c>
      <c r="W17" s="178">
        <f>IF(AND(YEAR(JulSun1+9)=TheYear,MONTH(JulSun1+9)=7),JulSun1+9, "")</f>
        <v>41464</v>
      </c>
      <c r="X17" s="178">
        <f>IF(AND(YEAR(JulSun1+10)=TheYear,MONTH(JulSun1+10)=7),JulSun1+10, "")</f>
        <v>41465</v>
      </c>
      <c r="Y17" s="178">
        <f>IF(AND(YEAR(JulSun1+11)=TheYear,MONTH(JulSun1+11)=7),JulSun1+11, "")</f>
        <v>41466</v>
      </c>
      <c r="Z17" s="178">
        <f>IF(AND(YEAR(JulSun1+12)=TheYear,MONTH(JulSun1+12)=7),JulSun1+12, "")</f>
        <v>41467</v>
      </c>
      <c r="AB17" s="178">
        <f>IF(AND(YEAR(AugSun1+6)=TheYear,MONTH(AugSun1+6)=8),AugSun1+6, "")</f>
        <v>41489</v>
      </c>
      <c r="AC17" s="178">
        <f>IF(AND(YEAR(AugSun1+7)=TheYear,MONTH(AugSun1+7)=8),AugSun1+7, "")</f>
        <v>41490</v>
      </c>
      <c r="AD17" s="178">
        <f>IF(AND(YEAR(AugSun1+8)=TheYear,MONTH(AugSun1+8)=8),AugSun1+8, "")</f>
        <v>41491</v>
      </c>
      <c r="AE17" s="178">
        <f>IF(AND(YEAR(AugSun1+9)=TheYear,MONTH(AugSun1+9)=8),AugSun1+9, "")</f>
        <v>41492</v>
      </c>
      <c r="AF17" s="178">
        <f>IF(AND(YEAR(AugSun1+10)=TheYear,MONTH(AugSun1+10)=8),AugSun1+10, "")</f>
        <v>41493</v>
      </c>
      <c r="AG17" s="178">
        <f>IF(AND(YEAR(AugSun1+11)=TheYear,MONTH(AugSun1+11)=8),AugSun1+11, "")</f>
        <v>41494</v>
      </c>
      <c r="AH17" s="178">
        <f>IF(AND(YEAR(AugSun1+12)=TheYear,MONTH(AugSun1+12)=8),AugSun1+12, "")</f>
        <v>41495</v>
      </c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</row>
    <row r="18" spans="2:80" ht="12.95" customHeight="1">
      <c r="D18" s="179">
        <f>IF(AND(YEAR(MaySun1+13)=TheYear,MONTH(MaySun1+13)=5),MaySun1+13, "")</f>
        <v>41405</v>
      </c>
      <c r="E18" s="179">
        <f>IF(AND(YEAR(MaySun1+14)=TheYear,MONTH(MaySun1+14)=5),MaySun1+14, "")</f>
        <v>41406</v>
      </c>
      <c r="F18" s="179">
        <f>IF(AND(YEAR(MaySun1+15)=TheYear,MONTH(MaySun1+15)=5),MaySun1+15, "")</f>
        <v>41407</v>
      </c>
      <c r="G18" s="179">
        <f>IF(AND(YEAR(MaySun1+16)=TheYear,MONTH(MaySun1+16)=5),MaySun1+16, "")</f>
        <v>41408</v>
      </c>
      <c r="H18" s="179">
        <f>IF(AND(YEAR(MaySun1+17)=TheYear,MONTH(MaySun1+17)=5),MaySun1+17, "")</f>
        <v>41409</v>
      </c>
      <c r="I18" s="179">
        <f>IF(AND(YEAR(MaySun1+18)=TheYear,MONTH(MaySun1+18)=5),MaySun1+18, "")</f>
        <v>41410</v>
      </c>
      <c r="J18" s="179">
        <f>IF(AND(YEAR(MaySun1+19)=TheYear,MONTH(MaySun1+19)=5),MaySun1+19, "")</f>
        <v>41411</v>
      </c>
      <c r="L18" s="173">
        <f>IF(AND(YEAR(JunSun1+13)=TheYear,MONTH(JunSun1+13)=6),JunSun1+13, "")</f>
        <v>41433</v>
      </c>
      <c r="M18" s="173">
        <f>IF(AND(YEAR(JunSun1+14)=TheYear,MONTH(JunSun1+14)=6),JunSun1+14, "")</f>
        <v>41434</v>
      </c>
      <c r="N18" s="173">
        <f>IF(AND(YEAR(JunSun1+15)=TheYear,MONTH(JunSun1+15)=6),JunSun1+15, "")</f>
        <v>41435</v>
      </c>
      <c r="O18" s="173">
        <f>IF(AND(YEAR(JunSun1+16)=TheYear,MONTH(JunSun1+16)=6),JunSun1+16, "")</f>
        <v>41436</v>
      </c>
      <c r="P18" s="173">
        <f>IF(AND(YEAR(JunSun1+17)=TheYear,MONTH(JunSun1+17)=6),JunSun1+17, "")</f>
        <v>41437</v>
      </c>
      <c r="Q18" s="173">
        <f>IF(AND(YEAR(JunSun1+18)=TheYear,MONTH(JunSun1+18)=6),JunSun1+18, "")</f>
        <v>41438</v>
      </c>
      <c r="R18" s="173">
        <f>IF(AND(YEAR(JunSun1+19)=TheYear,MONTH(JunSun1+19)=6),JunSun1+19, "")</f>
        <v>41439</v>
      </c>
      <c r="T18" s="178">
        <f>IF(AND(YEAR(JulSun1+13)=TheYear,MONTH(JulSun1+13)=7),JulSun1+13, "")</f>
        <v>41468</v>
      </c>
      <c r="U18" s="178">
        <f>IF(AND(YEAR(JulSun1+14)=TheYear,MONTH(JulSun1+14)=7),JulSun1+14, "")</f>
        <v>41469</v>
      </c>
      <c r="V18" s="178">
        <f>IF(AND(YEAR(JulSun1+15)=TheYear,MONTH(JulSun1+15)=7),JulSun1+15, "")</f>
        <v>41470</v>
      </c>
      <c r="W18" s="178">
        <f>IF(AND(YEAR(JulSun1+16)=TheYear,MONTH(JulSun1+16)=7),JulSun1+16, "")</f>
        <v>41471</v>
      </c>
      <c r="X18" s="178">
        <f>IF(AND(YEAR(JulSun1+17)=TheYear,MONTH(JulSun1+17)=7),JulSun1+17, "")</f>
        <v>41472</v>
      </c>
      <c r="Y18" s="178">
        <f>IF(AND(YEAR(JulSun1+18)=TheYear,MONTH(JulSun1+18)=7),JulSun1+18, "")</f>
        <v>41473</v>
      </c>
      <c r="Z18" s="178">
        <f>IF(AND(YEAR(JulSun1+19)=TheYear,MONTH(JulSun1+19)=7),JulSun1+19, "")</f>
        <v>41474</v>
      </c>
      <c r="AB18" s="178">
        <f>IF(AND(YEAR(AugSun1+13)=TheYear,MONTH(AugSun1+13)=8),AugSun1+13, "")</f>
        <v>41496</v>
      </c>
      <c r="AC18" s="178">
        <f>IF(AND(YEAR(AugSun1+14)=TheYear,MONTH(AugSun1+14)=8),AugSun1+14, "")</f>
        <v>41497</v>
      </c>
      <c r="AD18" s="178">
        <f>IF(AND(YEAR(AugSun1+15)=TheYear,MONTH(AugSun1+15)=8),AugSun1+15, "")</f>
        <v>41498</v>
      </c>
      <c r="AE18" s="178">
        <f>IF(AND(YEAR(AugSun1+16)=TheYear,MONTH(AugSun1+16)=8),AugSun1+16, "")</f>
        <v>41499</v>
      </c>
      <c r="AF18" s="178">
        <f>IF(AND(YEAR(AugSun1+17)=TheYear,MONTH(AugSun1+17)=8),AugSun1+17, "")</f>
        <v>41500</v>
      </c>
      <c r="AG18" s="178">
        <f>IF(AND(YEAR(AugSun1+18)=TheYear,MONTH(AugSun1+18)=8),AugSun1+18, "")</f>
        <v>41501</v>
      </c>
      <c r="AH18" s="178">
        <f>IF(AND(YEAR(AugSun1+19)=TheYear,MONTH(AugSun1+19)=8),AugSun1+19, "")</f>
        <v>41502</v>
      </c>
    </row>
    <row r="19" spans="2:80" ht="12.95" customHeight="1">
      <c r="D19" s="179">
        <f>IF(AND(YEAR(MaySun1+20)=TheYear,MONTH(MaySun1+20)=5),MaySun1+20, "")</f>
        <v>41412</v>
      </c>
      <c r="E19" s="179">
        <f>IF(AND(YEAR(MaySun1+21)=TheYear,MONTH(MaySun1+21)=5),MaySun1+21, "")</f>
        <v>41413</v>
      </c>
      <c r="F19" s="179">
        <f>IF(AND(YEAR(MaySun1+22)=TheYear,MONTH(MaySun1+22)=5),MaySun1+22, "")</f>
        <v>41414</v>
      </c>
      <c r="G19" s="179">
        <f>IF(AND(YEAR(MaySun1+23)=TheYear,MONTH(MaySun1+23)=5),MaySun1+23, "")</f>
        <v>41415</v>
      </c>
      <c r="H19" s="179">
        <f>IF(AND(YEAR(MaySun1+24)=TheYear,MONTH(MaySun1+24)=5),MaySun1+24, "")</f>
        <v>41416</v>
      </c>
      <c r="I19" s="179">
        <f>IF(AND(YEAR(MaySun1+25)=TheYear,MONTH(MaySun1+25)=5),MaySun1+25, "")</f>
        <v>41417</v>
      </c>
      <c r="J19" s="179">
        <f>IF(AND(YEAR(MaySun1+26)=TheYear,MONTH(MaySun1+26)=5),MaySun1+26, "")</f>
        <v>41418</v>
      </c>
      <c r="L19" s="173">
        <f>IF(AND(YEAR(JunSun1+20)=TheYear,MONTH(JunSun1+20)=6),JunSun1+20, "")</f>
        <v>41440</v>
      </c>
      <c r="M19" s="173">
        <f>IF(AND(YEAR(JunSun1+21)=TheYear,MONTH(JunSun1+21)=6),JunSun1+21, "")</f>
        <v>41441</v>
      </c>
      <c r="N19" s="173">
        <f>IF(AND(YEAR(JunSun1+22)=TheYear,MONTH(JunSun1+22)=6),JunSun1+22, "")</f>
        <v>41442</v>
      </c>
      <c r="O19" s="173">
        <f>IF(AND(YEAR(JunSun1+23)=TheYear,MONTH(JunSun1+23)=6),JunSun1+23, "")</f>
        <v>41443</v>
      </c>
      <c r="P19" s="173">
        <f>IF(AND(YEAR(JunSun1+24)=TheYear,MONTH(JunSun1+24)=6),JunSun1+24, "")</f>
        <v>41444</v>
      </c>
      <c r="Q19" s="173">
        <f>IF(AND(YEAR(JunSun1+25)=TheYear,MONTH(JunSun1+25)=6),JunSun1+25, "")</f>
        <v>41445</v>
      </c>
      <c r="R19" s="173">
        <f>IF(AND(YEAR(JunSun1+26)=TheYear,MONTH(JunSun1+26)=6),JunSun1+26, "")</f>
        <v>41446</v>
      </c>
      <c r="T19" s="178">
        <f>IF(AND(YEAR(JulSun1+20)=TheYear,MONTH(JulSun1+20)=7),JulSun1+20, "")</f>
        <v>41475</v>
      </c>
      <c r="U19" s="178">
        <f>IF(AND(YEAR(JulSun1+21)=TheYear,MONTH(JulSun1+21)=7),JulSun1+21, "")</f>
        <v>41476</v>
      </c>
      <c r="V19" s="178">
        <f>IF(AND(YEAR(JulSun1+22)=TheYear,MONTH(JulSun1+22)=7),JulSun1+22, "")</f>
        <v>41477</v>
      </c>
      <c r="W19" s="178">
        <f>IF(AND(YEAR(JulSun1+23)=TheYear,MONTH(JulSun1+23)=7),JulSun1+23, "")</f>
        <v>41478</v>
      </c>
      <c r="X19" s="178">
        <f>IF(AND(YEAR(JulSun1+24)=TheYear,MONTH(JulSun1+24)=7),JulSun1+24, "")</f>
        <v>41479</v>
      </c>
      <c r="Y19" s="178">
        <f>IF(AND(YEAR(JulSun1+25)=TheYear,MONTH(JulSun1+25)=7),JulSun1+25, "")</f>
        <v>41480</v>
      </c>
      <c r="Z19" s="178">
        <f>IF(AND(YEAR(JulSun1+26)=TheYear,MONTH(JulSun1+26)=7),JulSun1+26, "")</f>
        <v>41481</v>
      </c>
      <c r="AB19" s="178">
        <f>IF(AND(YEAR(AugSun1+20)=TheYear,MONTH(AugSun1+20)=8),AugSun1+20, "")</f>
        <v>41503</v>
      </c>
      <c r="AC19" s="178">
        <f>IF(AND(YEAR(AugSun1+21)=TheYear,MONTH(AugSun1+21)=8),AugSun1+21, "")</f>
        <v>41504</v>
      </c>
      <c r="AD19" s="178">
        <f>IF(AND(YEAR(AugSun1+22)=TheYear,MONTH(AugSun1+22)=8),AugSun1+22, "")</f>
        <v>41505</v>
      </c>
      <c r="AE19" s="178">
        <f>IF(AND(YEAR(AugSun1+23)=TheYear,MONTH(AugSun1+23)=8),AugSun1+23, "")</f>
        <v>41506</v>
      </c>
      <c r="AF19" s="178">
        <f>IF(AND(YEAR(AugSun1+24)=TheYear,MONTH(AugSun1+24)=8),AugSun1+24, "")</f>
        <v>41507</v>
      </c>
      <c r="AG19" s="178">
        <f>IF(AND(YEAR(AugSun1+25)=TheYear,MONTH(AugSun1+25)=8),AugSun1+25, "")</f>
        <v>41508</v>
      </c>
      <c r="AH19" s="178">
        <f>IF(AND(YEAR(AugSun1+26)=TheYear,MONTH(AugSun1+26)=8),AugSun1+26, "")</f>
        <v>41509</v>
      </c>
    </row>
    <row r="20" spans="2:80" ht="12.95" customHeight="1">
      <c r="D20" s="179">
        <f>IF(AND(YEAR(MaySun1+27)=TheYear,MONTH(MaySun1+27)=5),MaySun1+27, "")</f>
        <v>41419</v>
      </c>
      <c r="E20" s="179">
        <f>IF(AND(YEAR(MaySun1+28)=TheYear,MONTH(MaySun1+28)=5),MaySun1+28, "")</f>
        <v>41420</v>
      </c>
      <c r="F20" s="179">
        <f>IF(AND(YEAR(MaySun1+29)=TheYear,MONTH(MaySun1+29)=5),MaySun1+29, "")</f>
        <v>41421</v>
      </c>
      <c r="G20" s="179">
        <f>IF(AND(YEAR(MaySun1+30)=TheYear,MONTH(MaySun1+30)=5),MaySun1+30, "")</f>
        <v>41422</v>
      </c>
      <c r="H20" s="179">
        <f>IF(AND(YEAR(MaySun1+31)=TheYear,MONTH(MaySun1+31)=5),MaySun1+31, "")</f>
        <v>41423</v>
      </c>
      <c r="I20" s="179">
        <f>IF(AND(YEAR(MaySun1+32)=TheYear,MONTH(MaySun1+32)=5),MaySun1+32, "")</f>
        <v>41424</v>
      </c>
      <c r="J20" s="179">
        <f>IF(AND(YEAR(MaySun1+33)=TheYear,MONTH(MaySun1+33)=5),MaySun1+33, "")</f>
        <v>41425</v>
      </c>
      <c r="L20" s="173">
        <f>IF(AND(YEAR(JunSun1+27)=TheYear,MONTH(JunSun1+27)=6),JunSun1+27, "")</f>
        <v>41447</v>
      </c>
      <c r="M20" s="173">
        <f>IF(AND(YEAR(JunSun1+28)=TheYear,MONTH(JunSun1+28)=6),JunSun1+28, "")</f>
        <v>41448</v>
      </c>
      <c r="N20" s="173">
        <f>IF(AND(YEAR(JunSun1+29)=TheYear,MONTH(JunSun1+29)=6),JunSun1+29, "")</f>
        <v>41449</v>
      </c>
      <c r="O20" s="173">
        <f>IF(AND(YEAR(JunSun1+30)=TheYear,MONTH(JunSun1+30)=6),JunSun1+30, "")</f>
        <v>41450</v>
      </c>
      <c r="P20" s="173">
        <f>IF(AND(YEAR(JunSun1+31)=TheYear,MONTH(JunSun1+31)=6),JunSun1+31, "")</f>
        <v>41451</v>
      </c>
      <c r="Q20" s="173">
        <f>IF(AND(YEAR(JunSun1+32)=TheYear,MONTH(JunSun1+32)=6),JunSun1+32, "")</f>
        <v>41452</v>
      </c>
      <c r="R20" s="173">
        <f>IF(AND(YEAR(JunSun1+33)=TheYear,MONTH(JunSun1+33)=6),JunSun1+33, "")</f>
        <v>41453</v>
      </c>
      <c r="T20" s="178">
        <f>IF(AND(YEAR(JulSun1+27)=TheYear,MONTH(JulSun1+27)=7),JulSun1+27, "")</f>
        <v>41482</v>
      </c>
      <c r="U20" s="178">
        <f>IF(AND(YEAR(JulSun1+28)=TheYear,MONTH(JulSun1+28)=7),JulSun1+28, "")</f>
        <v>41483</v>
      </c>
      <c r="V20" s="178">
        <f>IF(AND(YEAR(JulSun1+29)=TheYear,MONTH(JulSun1+29)=7),JulSun1+29, "")</f>
        <v>41484</v>
      </c>
      <c r="W20" s="178">
        <f>IF(AND(YEAR(JulSun1+30)=TheYear,MONTH(JulSun1+30)=7),JulSun1+30, "")</f>
        <v>41485</v>
      </c>
      <c r="X20" s="178">
        <f>IF(AND(YEAR(JulSun1+31)=TheYear,MONTH(JulSun1+31)=7),JulSun1+31, "")</f>
        <v>41486</v>
      </c>
      <c r="Y20" s="178" t="str">
        <f>IF(AND(YEAR(JulSun1+32)=TheYear,MONTH(JulSun1+32)=7),JulSun1+32, "")</f>
        <v/>
      </c>
      <c r="Z20" s="178" t="str">
        <f>IF(AND(YEAR(JulSun1+33)=TheYear,MONTH(JulSun1+33)=7),JulSun1+33, "")</f>
        <v/>
      </c>
      <c r="AB20" s="178">
        <f>IF(AND(YEAR(AugSun1+27)=TheYear,MONTH(AugSun1+27)=8),AugSun1+27, "")</f>
        <v>41510</v>
      </c>
      <c r="AC20" s="178">
        <f>IF(AND(YEAR(AugSun1+28)=TheYear,MONTH(AugSun1+28)=8),AugSun1+28, "")</f>
        <v>41511</v>
      </c>
      <c r="AD20" s="178">
        <f>IF(AND(YEAR(AugSun1+29)=TheYear,MONTH(AugSun1+29)=8),AugSun1+29, "")</f>
        <v>41512</v>
      </c>
      <c r="AE20" s="178">
        <f>IF(AND(YEAR(AugSun1+30)=TheYear,MONTH(AugSun1+30)=8),AugSun1+30, "")</f>
        <v>41513</v>
      </c>
      <c r="AF20" s="178">
        <f>IF(AND(YEAR(AugSun1+31)=TheYear,MONTH(AugSun1+31)=8),AugSun1+31, "")</f>
        <v>41514</v>
      </c>
      <c r="AG20" s="178">
        <f>IF(AND(YEAR(AugSun1+32)=TheYear,MONTH(AugSun1+32)=8),AugSun1+32, "")</f>
        <v>41515</v>
      </c>
      <c r="AH20" s="178">
        <f>IF(AND(YEAR(AugSun1+33)=TheYear,MONTH(AugSun1+33)=8),AugSun1+33, "")</f>
        <v>41516</v>
      </c>
    </row>
    <row r="21" spans="2:80" ht="12.95" customHeight="1">
      <c r="D21" s="179" t="str">
        <f>IF(AND(YEAR(MaySun1+34)=TheYear,MONTH(MaySun1+34)=5),MaySun1+34, "")</f>
        <v/>
      </c>
      <c r="E21" s="175" t="str">
        <f>IF(AND(YEAR(MaySun1+35)=TheYear,MONTH(MaySun1+35)=5),MaySun1+35, "")</f>
        <v/>
      </c>
      <c r="F21" s="175" t="str">
        <f>IF(AND(YEAR(MaySun1+36)=TheYear,MONTH(MaySun1+36)=5),MaySun1+36, "")</f>
        <v/>
      </c>
      <c r="G21" s="175" t="str">
        <f>IF(AND(YEAR(MaySun1+37)=TheYear,MONTH(MaySun1+37)=5),MaySun1+37, "")</f>
        <v/>
      </c>
      <c r="H21" s="175" t="str">
        <f>IF(AND(YEAR(MaySun1+38)=TheYear,MONTH(MaySun1+38)=5),MaySun1+38, "")</f>
        <v/>
      </c>
      <c r="I21" s="175" t="str">
        <f>IF(AND(YEAR(MaySun1+39)=TheYear,MONTH(MaySun1+39)=5),MaySun1+39, "")</f>
        <v/>
      </c>
      <c r="J21" s="175" t="str">
        <f>IF(AND(YEAR(MaySun1+40)=TheYear,MONTH(MaySun1+40)=5),MaySun1+40, "")</f>
        <v/>
      </c>
      <c r="K21" s="174"/>
      <c r="L21" s="173">
        <f>IF(AND(YEAR(JunSun1+35)=TheYear,MONTH(JunSun1+35)=6),JunSun1+35, "")</f>
        <v>41455</v>
      </c>
      <c r="M21" s="173" t="str">
        <f>IF(AND(YEAR(JunSun1+36)=TheYear,MONTH(JunSun1+36)=6),JunSun1+36, "")</f>
        <v/>
      </c>
      <c r="N21" s="173" t="str">
        <f>IF(AND(YEAR(JunSun1+37)=TheYear,MONTH(JunSun1+37)=6),JunSun1+37, "")</f>
        <v/>
      </c>
      <c r="O21" s="173" t="str">
        <f>IF(AND(YEAR(JunSun1+38)=TheYear,MONTH(JunSun1+38)=6),JunSun1+38, "")</f>
        <v/>
      </c>
      <c r="P21" s="173" t="str">
        <f>IF(AND(YEAR(JunSun1+39)=TheYear,MONTH(JunSun1+39)=6),JunSun1+39, "")</f>
        <v/>
      </c>
      <c r="Q21" s="173" t="str">
        <f>IF(AND(YEAR(JunSun1+40)=TheYear,MONTH(JunSun1+40)=6),JunSun1+40, "")</f>
        <v/>
      </c>
      <c r="R21" s="173" t="str">
        <f>IF(AND(YEAR(JunSun1+41)=TheYear,MONTH(JunSun1+41)=6),JunSun1+41, "")</f>
        <v/>
      </c>
      <c r="S21" s="174"/>
      <c r="T21" s="178" t="str">
        <f>IF(AND(YEAR(JulSun1+34)=TheYear,MONTH(JulSun1+34)=7),JulSun1+34, "")</f>
        <v/>
      </c>
      <c r="U21" s="178" t="str">
        <f>IF(AND(YEAR(JulSun1+36)=TheYear,MONTH(JulSun1+36)=7),JulSun1+36, "")</f>
        <v/>
      </c>
      <c r="V21" s="178" t="str">
        <f>IF(AND(YEAR(JulSun1+37)=TheYear,MONTH(JulSun1+37)=7),JulSun1+37, "")</f>
        <v/>
      </c>
      <c r="W21" s="178" t="str">
        <f>IF(AND(YEAR(JulSun1+38)=TheYear,MONTH(JulSun1+38)=7),JulSun1+38, "")</f>
        <v/>
      </c>
      <c r="X21" s="178" t="str">
        <f>IF(AND(YEAR(JulSun1+39)=TheYear,MONTH(JulSun1+39)=7),JulSun1+39, "")</f>
        <v/>
      </c>
      <c r="Y21" s="178" t="str">
        <f>IF(AND(YEAR(JulSun1+40)=TheYear,MONTH(JulSun1+40)=7),JulSun1+40, "")</f>
        <v/>
      </c>
      <c r="Z21" s="178" t="str">
        <f>IF(AND(YEAR(JulSun1+41)=TheYear,MONTH(JulSun1+41)=7),JulSun1+41, "")</f>
        <v/>
      </c>
      <c r="AA21" s="174"/>
      <c r="AB21" s="178" t="str">
        <f>IF(AND(YEAR(AugSun1+35)=TheYear,MONTH(AugSun1+35)=8),AugSun1+35, "")</f>
        <v/>
      </c>
      <c r="AC21" s="178" t="str">
        <f>IF(AND(YEAR(AugSun1+36)=TheYear,MONTH(AugSun1+36)=8),AugSun1+36, "")</f>
        <v/>
      </c>
      <c r="AD21" s="178" t="str">
        <f>IF(AND(YEAR(AugSun1+37)=TheYear,MONTH(AugSun1+37)=8),AugSun1+37, "")</f>
        <v/>
      </c>
      <c r="AE21" s="178" t="str">
        <f>IF(AND(YEAR(AugSun1+38)=TheYear,MONTH(AugSun1+38)=8),AugSun1+38, "")</f>
        <v/>
      </c>
      <c r="AF21" s="178" t="str">
        <f>IF(AND(YEAR(AugSun1+39)=TheYear,MONTH(AugSun1+39)=8),AugSun1+39, "")</f>
        <v/>
      </c>
      <c r="AG21" s="178" t="str">
        <f>IF(AND(YEAR(AugSun1+40)=TheYear,MONTH(AugSun1+40)=8),AugSun1+40, "")</f>
        <v/>
      </c>
      <c r="AH21" s="178" t="str">
        <f>IF(AND(YEAR(AugSun1+41)=TheYear,MONTH(AugSun1+41)=8),AugSun1+41, "")</f>
        <v/>
      </c>
    </row>
    <row r="22" spans="2:80" ht="9.9499999999999993" customHeight="1">
      <c r="C22" s="175"/>
      <c r="D22" s="175"/>
      <c r="E22" s="175"/>
      <c r="F22" s="175"/>
      <c r="G22" s="175"/>
      <c r="H22" s="175"/>
      <c r="I22" s="175"/>
      <c r="J22" s="175"/>
      <c r="K22" s="174"/>
      <c r="L22" s="176"/>
      <c r="M22" s="176"/>
      <c r="N22" s="176"/>
      <c r="O22" s="176"/>
      <c r="P22" s="176"/>
      <c r="Q22" s="176"/>
      <c r="R22" s="176"/>
      <c r="S22" s="174"/>
      <c r="T22" s="175"/>
      <c r="U22" s="175"/>
      <c r="V22" s="175"/>
      <c r="W22" s="175"/>
      <c r="X22" s="175"/>
      <c r="Y22" s="175"/>
      <c r="Z22" s="175"/>
      <c r="AA22" s="174"/>
      <c r="AB22" s="175"/>
      <c r="AC22" s="175"/>
      <c r="AD22" s="175"/>
      <c r="AE22" s="175"/>
      <c r="AF22" s="175"/>
      <c r="AG22" s="175"/>
      <c r="AH22" s="175"/>
      <c r="AI22" s="174"/>
    </row>
    <row r="23" spans="2:80" s="169" customFormat="1" ht="24" customHeight="1">
      <c r="D23" s="505" t="s">
        <v>81</v>
      </c>
      <c r="E23" s="505"/>
      <c r="F23" s="505"/>
      <c r="G23" s="505"/>
      <c r="H23" s="505"/>
      <c r="I23" s="505"/>
      <c r="J23" s="505"/>
      <c r="K23" s="170"/>
      <c r="L23" s="505" t="s">
        <v>95</v>
      </c>
      <c r="M23" s="505"/>
      <c r="N23" s="505"/>
      <c r="O23" s="505"/>
      <c r="P23" s="505"/>
      <c r="Q23" s="505"/>
      <c r="R23" s="505"/>
      <c r="S23" s="170"/>
      <c r="T23" s="505" t="s">
        <v>83</v>
      </c>
      <c r="U23" s="505"/>
      <c r="V23" s="505"/>
      <c r="W23" s="505"/>
      <c r="X23" s="505"/>
      <c r="Y23" s="505"/>
      <c r="Z23" s="505"/>
      <c r="AA23" s="170"/>
      <c r="AB23" s="505" t="s">
        <v>77</v>
      </c>
      <c r="AC23" s="505"/>
      <c r="AD23" s="505"/>
      <c r="AE23" s="505"/>
      <c r="AF23" s="505"/>
      <c r="AG23" s="505"/>
      <c r="AH23" s="505"/>
    </row>
    <row r="24" spans="2:80" ht="12.95" customHeight="1">
      <c r="D24" s="172" t="s">
        <v>89</v>
      </c>
      <c r="E24" s="172" t="s">
        <v>90</v>
      </c>
      <c r="F24" s="172" t="s">
        <v>91</v>
      </c>
      <c r="G24" s="172" t="s">
        <v>92</v>
      </c>
      <c r="H24" s="172" t="s">
        <v>93</v>
      </c>
      <c r="I24" s="172" t="s">
        <v>94</v>
      </c>
      <c r="J24" s="172" t="s">
        <v>62</v>
      </c>
      <c r="L24" s="172" t="s">
        <v>89</v>
      </c>
      <c r="M24" s="172" t="s">
        <v>90</v>
      </c>
      <c r="N24" s="172" t="s">
        <v>91</v>
      </c>
      <c r="O24" s="172" t="s">
        <v>92</v>
      </c>
      <c r="P24" s="172" t="s">
        <v>93</v>
      </c>
      <c r="Q24" s="172" t="s">
        <v>94</v>
      </c>
      <c r="R24" s="172" t="s">
        <v>62</v>
      </c>
      <c r="T24" s="172" t="s">
        <v>89</v>
      </c>
      <c r="U24" s="172" t="s">
        <v>90</v>
      </c>
      <c r="V24" s="172" t="s">
        <v>91</v>
      </c>
      <c r="W24" s="172" t="s">
        <v>92</v>
      </c>
      <c r="X24" s="172" t="s">
        <v>93</v>
      </c>
      <c r="Y24" s="172" t="s">
        <v>94</v>
      </c>
      <c r="Z24" s="172" t="s">
        <v>62</v>
      </c>
      <c r="AB24" s="172" t="s">
        <v>89</v>
      </c>
      <c r="AC24" s="172" t="s">
        <v>90</v>
      </c>
      <c r="AD24" s="172" t="s">
        <v>91</v>
      </c>
      <c r="AE24" s="172" t="s">
        <v>92</v>
      </c>
      <c r="AF24" s="172" t="s">
        <v>93</v>
      </c>
      <c r="AG24" s="172" t="s">
        <v>94</v>
      </c>
      <c r="AH24" s="172" t="s">
        <v>62</v>
      </c>
    </row>
    <row r="25" spans="2:80" ht="12.95" customHeight="1">
      <c r="E25" s="178">
        <f>IF(AND(YEAR(SepSun1)=TheYear,MONTH(SepSun1)=9),SepSun1, "")</f>
        <v>41518</v>
      </c>
      <c r="F25" s="178">
        <f>IF(AND(YEAR(SepSun1+1)=TheYear,MONTH(SepSun1+1)=9),SepSun1+1, "")</f>
        <v>41519</v>
      </c>
      <c r="G25" s="178">
        <f>IF(AND(YEAR(SepSun1+2)=TheYear,MONTH(SepSun1+2)=9),SepSun1+2, "")</f>
        <v>41520</v>
      </c>
      <c r="H25" s="178">
        <f>IF(AND(YEAR(SepSun1+3)=TheYear,MONTH(SepSun1+3)=9),SepSun1+3, "")</f>
        <v>41521</v>
      </c>
      <c r="I25" s="178">
        <f>IF(AND(YEAR(SepSun1+4)=TheYear,MONTH(SepSun1+4)=9),SepSun1+4, "")</f>
        <v>41522</v>
      </c>
      <c r="J25" s="178">
        <f>IF(AND(YEAR(SepSun1+5)=TheYear,MONTH(SepSun1+5)=9),SepSun1+5, "")</f>
        <v>41523</v>
      </c>
      <c r="M25" s="178" t="str">
        <f>IF(AND(YEAR(OctSun1)=TheYear,MONTH(OctSun1)=10),OctSun1, "")</f>
        <v/>
      </c>
      <c r="N25" s="178" t="str">
        <f>IF(AND(YEAR(OctSun1+1)=TheYear,MONTH(OctSun1+1)=10),OctSun1+1, "")</f>
        <v/>
      </c>
      <c r="O25" s="178">
        <f>IF(AND(YEAR(OctSun1+2)=TheYear,MONTH(OctSun1+2)=10),OctSun1+2, "")</f>
        <v>41548</v>
      </c>
      <c r="P25" s="178">
        <f>IF(AND(YEAR(OctSun1+3)=TheYear,MONTH(OctSun1+3)=10),OctSun1+3, "")</f>
        <v>41549</v>
      </c>
      <c r="Q25" s="178">
        <f>IF(AND(YEAR(OctSun1+4)=TheYear,MONTH(OctSun1+4)=10),OctSun1+4, "")</f>
        <v>41550</v>
      </c>
      <c r="R25" s="178">
        <f>IF(AND(YEAR(OctSun1+5)=TheYear,MONTH(OctSun1+5)=10),OctSun1+5, "")</f>
        <v>41551</v>
      </c>
      <c r="U25" s="178" t="str">
        <f>IF(AND(YEAR(NovSun1)=TheYear,MONTH(NovSun1)=11),NovSun1, "")</f>
        <v/>
      </c>
      <c r="V25" s="178" t="str">
        <f>IF(AND(YEAR(NovSun1+1)=TheYear,MONTH(NovSun1+1)=11),NovSun1+1, "")</f>
        <v/>
      </c>
      <c r="W25" s="178" t="str">
        <f>IF(AND(YEAR(NovSun1+2)=TheYear,MONTH(NovSun1+2)=11),NovSun1+2, "")</f>
        <v/>
      </c>
      <c r="X25" s="178" t="str">
        <f>IF(AND(YEAR(NovSun1+3)=TheYear,MONTH(NovSun1+3)=11),NovSun1+3, "")</f>
        <v/>
      </c>
      <c r="Y25" s="178" t="str">
        <f>IF(AND(YEAR(NovSun1+4)=TheYear,MONTH(NovSun1+4)=11),NovSun1+4, "")</f>
        <v/>
      </c>
      <c r="Z25" s="178">
        <f>IF(AND(YEAR(NovSun1+5)=TheYear,MONTH(NovSun1+5)=11),NovSun1+5, "")</f>
        <v>41579</v>
      </c>
      <c r="AC25" s="178">
        <f>IF(AND(YEAR(DecSun1)=TheYear,MONTH(DecSun1)=12),DecSun1, "")</f>
        <v>41609</v>
      </c>
      <c r="AD25" s="178">
        <f>IF(AND(YEAR(DecSun1+1)=TheYear,MONTH(DecSun1+1)=12),DecSun1+1, "")</f>
        <v>41610</v>
      </c>
      <c r="AE25" s="178">
        <f>IF(AND(YEAR(DecSun1+2)=TheYear,MONTH(DecSun1+2)=12),DecSun1+2, "")</f>
        <v>41611</v>
      </c>
      <c r="AF25" s="178">
        <f>IF(AND(YEAR(DecSun1+3)=TheYear,MONTH(DecSun1+3)=12),DecSun1+3, "")</f>
        <v>41612</v>
      </c>
      <c r="AG25" s="178">
        <f>IF(AND(YEAR(DecSun1+4)=TheYear,MONTH(DecSun1+4)=12),DecSun1+4, "")</f>
        <v>41613</v>
      </c>
      <c r="AH25" s="178">
        <f>IF(AND(YEAR(DecSun1+5)=TheYear,MONTH(DecSun1+5)=12),DecSun1+5, "")</f>
        <v>41614</v>
      </c>
    </row>
    <row r="26" spans="2:80" ht="12.95" customHeight="1">
      <c r="D26" s="178">
        <f>IF(AND(YEAR(SepSun1+6)=TheYear,MONTH(SepSun1+6)=9),SepSun1+6, "")</f>
        <v>41524</v>
      </c>
      <c r="E26" s="178">
        <f>IF(AND(YEAR(SepSun1+7)=TheYear,MONTH(SepSun1+7)=9),SepSun1+7, "")</f>
        <v>41525</v>
      </c>
      <c r="F26" s="178">
        <f>IF(AND(YEAR(SepSun1+8)=TheYear,MONTH(SepSun1+8)=9),SepSun1+8, "")</f>
        <v>41526</v>
      </c>
      <c r="G26" s="178">
        <f>IF(AND(YEAR(SepSun1+9)=TheYear,MONTH(SepSun1+9)=9),SepSun1+9, "")</f>
        <v>41527</v>
      </c>
      <c r="H26" s="178">
        <f>IF(AND(YEAR(SepSun1+10)=TheYear,MONTH(SepSun1+10)=9),SepSun1+10, "")</f>
        <v>41528</v>
      </c>
      <c r="I26" s="178">
        <f>IF(AND(YEAR(SepSun1+11)=TheYear,MONTH(SepSun1+11)=9),SepSun1+11, "")</f>
        <v>41529</v>
      </c>
      <c r="J26" s="178">
        <f>IF(AND(YEAR(SepSun1+12)=TheYear,MONTH(SepSun1+12)=9),SepSun1+12, "")</f>
        <v>41530</v>
      </c>
      <c r="L26" s="178">
        <f>IF(AND(YEAR(OctSun1+6)=TheYear,MONTH(OctSun1+6)=10),OctSun1+6, "")</f>
        <v>41552</v>
      </c>
      <c r="M26" s="178">
        <f>IF(AND(YEAR(OctSun1+7)=TheYear,MONTH(OctSun1+7)=10),OctSun1+7, "")</f>
        <v>41553</v>
      </c>
      <c r="N26" s="178">
        <f>IF(AND(YEAR(OctSun1+8)=TheYear,MONTH(OctSun1+8)=10),OctSun1+8, "")</f>
        <v>41554</v>
      </c>
      <c r="O26" s="178">
        <f>IF(AND(YEAR(OctSun1+9)=TheYear,MONTH(OctSun1+9)=10),OctSun1+9, "")</f>
        <v>41555</v>
      </c>
      <c r="P26" s="178">
        <f>IF(AND(YEAR(OctSun1+10)=TheYear,MONTH(OctSun1+10)=10),OctSun1+10, "")</f>
        <v>41556</v>
      </c>
      <c r="Q26" s="178">
        <f>IF(AND(YEAR(OctSun1+11)=TheYear,MONTH(OctSun1+11)=10),OctSun1+11, "")</f>
        <v>41557</v>
      </c>
      <c r="R26" s="178">
        <f>IF(AND(YEAR(OctSun1+12)=TheYear,MONTH(OctSun1+12)=10),OctSun1+12, "")</f>
        <v>41558</v>
      </c>
      <c r="T26" s="178">
        <f>IF(AND(YEAR(NovSun1+6)=TheYear,MONTH(NovSun1+6)=11),NovSun1+6, "")</f>
        <v>41580</v>
      </c>
      <c r="U26" s="178">
        <f>IF(AND(YEAR(NovSun1+7)=TheYear,MONTH(NovSun1+7)=11),NovSun1+7, "")</f>
        <v>41581</v>
      </c>
      <c r="V26" s="178">
        <f>IF(AND(YEAR(NovSun1+8)=TheYear,MONTH(NovSun1+8)=11),NovSun1+8, "")</f>
        <v>41582</v>
      </c>
      <c r="W26" s="178">
        <f>IF(AND(YEAR(NovSun1+9)=TheYear,MONTH(NovSun1+9)=11),NovSun1+9, "")</f>
        <v>41583</v>
      </c>
      <c r="X26" s="178">
        <f>IF(AND(YEAR(NovSun1+10)=TheYear,MONTH(NovSun1+10)=11),NovSun1+10, "")</f>
        <v>41584</v>
      </c>
      <c r="Y26" s="178">
        <f>IF(AND(YEAR(NovSun1+11)=TheYear,MONTH(NovSun1+11)=11),NovSun1+11, "")</f>
        <v>41585</v>
      </c>
      <c r="Z26" s="178">
        <f>IF(AND(YEAR(NovSun1+12)=TheYear,MONTH(NovSun1+12)=11),NovSun1+12, "")</f>
        <v>41586</v>
      </c>
      <c r="AB26" s="178">
        <f>IF(AND(YEAR(DecSun1+6)=TheYear,MONTH(DecSun1+6)=12),DecSun1+6, "")</f>
        <v>41615</v>
      </c>
      <c r="AC26" s="178">
        <f>IF(AND(YEAR(DecSun1+7)=TheYear,MONTH(DecSun1+7)=12),DecSun1+7, "")</f>
        <v>41616</v>
      </c>
      <c r="AD26" s="178">
        <f>IF(AND(YEAR(DecSun1+8)=TheYear,MONTH(DecSun1+8)=12),DecSun1+8, "")</f>
        <v>41617</v>
      </c>
      <c r="AE26" s="178">
        <f>IF(AND(YEAR(DecSun1+9)=TheYear,MONTH(DecSun1+9)=12),DecSun1+9, "")</f>
        <v>41618</v>
      </c>
      <c r="AF26" s="178">
        <f>IF(AND(YEAR(DecSun1+10)=TheYear,MONTH(DecSun1+10)=12),DecSun1+10, "")</f>
        <v>41619</v>
      </c>
      <c r="AG26" s="178">
        <f>IF(AND(YEAR(DecSun1+11)=TheYear,MONTH(DecSun1+11)=12),DecSun1+11, "")</f>
        <v>41620</v>
      </c>
      <c r="AH26" s="178">
        <f>IF(AND(YEAR(DecSun1+12)=TheYear,MONTH(DecSun1+12)=12),DecSun1+12, "")</f>
        <v>41621</v>
      </c>
      <c r="AV26" s="180">
        <v>2010</v>
      </c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</row>
    <row r="27" spans="2:80" ht="12.95" customHeight="1">
      <c r="D27" s="178">
        <f>IF(AND(YEAR(SepSun1+13)=TheYear,MONTH(SepSun1+13)=9),SepSun1+13, "")</f>
        <v>41531</v>
      </c>
      <c r="E27" s="178">
        <f>IF(AND(YEAR(SepSun1+14)=TheYear,MONTH(SepSun1+14)=9),SepSun1+14, "")</f>
        <v>41532</v>
      </c>
      <c r="F27" s="178">
        <f>IF(AND(YEAR(SepSun1+15)=TheYear,MONTH(SepSun1+15)=9),SepSun1+15, "")</f>
        <v>41533</v>
      </c>
      <c r="G27" s="178">
        <f>IF(AND(YEAR(SepSun1+16)=TheYear,MONTH(SepSun1+16)=9),SepSun1+16, "")</f>
        <v>41534</v>
      </c>
      <c r="H27" s="178">
        <f>IF(AND(YEAR(SepSun1+17)=TheYear,MONTH(SepSun1+17)=9),SepSun1+17, "")</f>
        <v>41535</v>
      </c>
      <c r="I27" s="178">
        <f>IF(AND(YEAR(SepSun1+18)=TheYear,MONTH(SepSun1+18)=9),SepSun1+18, "")</f>
        <v>41536</v>
      </c>
      <c r="J27" s="178">
        <f>IF(AND(YEAR(SepSun1+19)=TheYear,MONTH(SepSun1+19)=9),SepSun1+19, "")</f>
        <v>41537</v>
      </c>
      <c r="L27" s="178">
        <f>IF(AND(YEAR(OctSun1+13)=TheYear,MONTH(OctSun1+13)=10),OctSun1+13, "")</f>
        <v>41559</v>
      </c>
      <c r="M27" s="178">
        <f>IF(AND(YEAR(OctSun1+14)=TheYear,MONTH(OctSun1+14)=10),OctSun1+14, "")</f>
        <v>41560</v>
      </c>
      <c r="N27" s="178">
        <f>IF(AND(YEAR(OctSun1+15)=TheYear,MONTH(OctSun1+15)=10),OctSun1+15, "")</f>
        <v>41561</v>
      </c>
      <c r="O27" s="178">
        <f>IF(AND(YEAR(OctSun1+16)=TheYear,MONTH(OctSun1+16)=10),OctSun1+16, "")</f>
        <v>41562</v>
      </c>
      <c r="P27" s="178">
        <f>IF(AND(YEAR(OctSun1+17)=TheYear,MONTH(OctSun1+17)=10),OctSun1+17, "")</f>
        <v>41563</v>
      </c>
      <c r="Q27" s="178">
        <f>IF(AND(YEAR(OctSun1+18)=TheYear,MONTH(OctSun1+18)=10),OctSun1+18, "")</f>
        <v>41564</v>
      </c>
      <c r="R27" s="178">
        <f>IF(AND(YEAR(OctSun1+19)=TheYear,MONTH(OctSun1+19)=10),OctSun1+19, "")</f>
        <v>41565</v>
      </c>
      <c r="T27" s="178">
        <f>IF(AND(YEAR(NovSun1+13)=TheYear,MONTH(NovSun1+13)=11),NovSun1+13, "")</f>
        <v>41587</v>
      </c>
      <c r="U27" s="178">
        <f>IF(AND(YEAR(NovSun1+14)=TheYear,MONTH(NovSun1+14)=11),NovSun1+14, "")</f>
        <v>41588</v>
      </c>
      <c r="V27" s="178">
        <f>IF(AND(YEAR(NovSun1+15)=TheYear,MONTH(NovSun1+15)=11),NovSun1+15, "")</f>
        <v>41589</v>
      </c>
      <c r="W27" s="178">
        <f>IF(AND(YEAR(NovSun1+16)=TheYear,MONTH(NovSun1+16)=11),NovSun1+16, "")</f>
        <v>41590</v>
      </c>
      <c r="X27" s="178">
        <f>IF(AND(YEAR(NovSun1+17)=TheYear,MONTH(NovSun1+17)=11),NovSun1+17, "")</f>
        <v>41591</v>
      </c>
      <c r="Y27" s="178">
        <f>IF(AND(YEAR(NovSun1+18)=TheYear,MONTH(NovSun1+18)=11),NovSun1+18, "")</f>
        <v>41592</v>
      </c>
      <c r="Z27" s="178">
        <f>IF(AND(YEAR(NovSun1+19)=TheYear,MONTH(NovSun1+19)=11),NovSun1+19, "")</f>
        <v>41593</v>
      </c>
      <c r="AB27" s="178">
        <f>IF(AND(YEAR(DecSun1+13)=TheYear,MONTH(DecSun1+13)=12),DecSun1+13, "")</f>
        <v>41622</v>
      </c>
      <c r="AC27" s="178">
        <f>IF(AND(YEAR(DecSun1+14)=TheYear,MONTH(DecSun1+14)=12),DecSun1+14, "")</f>
        <v>41623</v>
      </c>
      <c r="AD27" s="178">
        <f>IF(AND(YEAR(DecSun1+15)=TheYear,MONTH(DecSun1+15)=12),DecSun1+15, "")</f>
        <v>41624</v>
      </c>
      <c r="AE27" s="178">
        <f>IF(AND(YEAR(DecSun1+16)=TheYear,MONTH(DecSun1+16)=12),DecSun1+16, "")</f>
        <v>41625</v>
      </c>
      <c r="AF27" s="178">
        <f>IF(AND(YEAR(DecSun1+17)=TheYear,MONTH(DecSun1+17)=12),DecSun1+17, "")</f>
        <v>41626</v>
      </c>
      <c r="AG27" s="178">
        <f>IF(AND(YEAR(DecSun1+18)=TheYear,MONTH(DecSun1+18)=12),DecSun1+18, "")</f>
        <v>41627</v>
      </c>
      <c r="AH27" s="178">
        <f>IF(AND(YEAR(DecSun1+19)=TheYear,MONTH(DecSun1+19)=12),DecSun1+19, "")</f>
        <v>41628</v>
      </c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</row>
    <row r="28" spans="2:80" ht="12.95" customHeight="1">
      <c r="D28" s="178">
        <f>IF(AND(YEAR(SepSun1+20)=TheYear,MONTH(SepSun1+20)=9),SepSun1+20, "")</f>
        <v>41538</v>
      </c>
      <c r="E28" s="178">
        <f>IF(AND(YEAR(SepSun1+21)=TheYear,MONTH(SepSun1+21)=9),SepSun1+21, "")</f>
        <v>41539</v>
      </c>
      <c r="F28" s="178">
        <f>IF(AND(YEAR(SepSun1+22)=TheYear,MONTH(SepSun1+22)=9),SepSun1+22, "")</f>
        <v>41540</v>
      </c>
      <c r="G28" s="178">
        <f>IF(AND(YEAR(SepSun1+23)=TheYear,MONTH(SepSun1+23)=9),SepSun1+23, "")</f>
        <v>41541</v>
      </c>
      <c r="H28" s="178">
        <f>IF(AND(YEAR(SepSun1+24)=TheYear,MONTH(SepSun1+24)=9),SepSun1+24, "")</f>
        <v>41542</v>
      </c>
      <c r="I28" s="178">
        <f>IF(AND(YEAR(SepSun1+25)=TheYear,MONTH(SepSun1+25)=9),SepSun1+25, "")</f>
        <v>41543</v>
      </c>
      <c r="J28" s="178">
        <f>IF(AND(YEAR(SepSun1+26)=TheYear,MONTH(SepSun1+26)=9),SepSun1+26, "")</f>
        <v>41544</v>
      </c>
      <c r="L28" s="178">
        <f>IF(AND(YEAR(OctSun1+20)=TheYear,MONTH(OctSun1+20)=10),OctSun1+20, "")</f>
        <v>41566</v>
      </c>
      <c r="M28" s="178">
        <f>IF(AND(YEAR(OctSun1+21)=TheYear,MONTH(OctSun1+21)=10),OctSun1+21, "")</f>
        <v>41567</v>
      </c>
      <c r="N28" s="178">
        <f>IF(AND(YEAR(OctSun1+22)=TheYear,MONTH(OctSun1+22)=10),OctSun1+22, "")</f>
        <v>41568</v>
      </c>
      <c r="O28" s="178">
        <f>IF(AND(YEAR(OctSun1+23)=TheYear,MONTH(OctSun1+23)=10),OctSun1+23, "")</f>
        <v>41569</v>
      </c>
      <c r="P28" s="178">
        <f>IF(AND(YEAR(OctSun1+24)=TheYear,MONTH(OctSun1+24)=10),OctSun1+24, "")</f>
        <v>41570</v>
      </c>
      <c r="Q28" s="178">
        <f>IF(AND(YEAR(OctSun1+25)=TheYear,MONTH(OctSun1+25)=10),OctSun1+25, "")</f>
        <v>41571</v>
      </c>
      <c r="R28" s="178">
        <f>IF(AND(YEAR(OctSun1+26)=TheYear,MONTH(OctSun1+26)=10),OctSun1+26, "")</f>
        <v>41572</v>
      </c>
      <c r="T28" s="178">
        <f>IF(AND(YEAR(NovSun1+20)=TheYear,MONTH(NovSun1+20)=11),NovSun1+20, "")</f>
        <v>41594</v>
      </c>
      <c r="U28" s="178">
        <f>IF(AND(YEAR(NovSun1+21)=TheYear,MONTH(NovSun1+21)=11),NovSun1+21, "")</f>
        <v>41595</v>
      </c>
      <c r="V28" s="178">
        <f>IF(AND(YEAR(NovSun1+22)=TheYear,MONTH(NovSun1+22)=11),NovSun1+22, "")</f>
        <v>41596</v>
      </c>
      <c r="W28" s="178">
        <f>IF(AND(YEAR(NovSun1+23)=TheYear,MONTH(NovSun1+23)=11),NovSun1+23, "")</f>
        <v>41597</v>
      </c>
      <c r="X28" s="178">
        <f>IF(AND(YEAR(NovSun1+24)=TheYear,MONTH(NovSun1+24)=11),NovSun1+24, "")</f>
        <v>41598</v>
      </c>
      <c r="Y28" s="178">
        <f>IF(AND(YEAR(NovSun1+25)=TheYear,MONTH(NovSun1+25)=11),NovSun1+25, "")</f>
        <v>41599</v>
      </c>
      <c r="Z28" s="178">
        <f>IF(AND(YEAR(NovSun1+26)=TheYear,MONTH(NovSun1+26)=11),NovSun1+26, "")</f>
        <v>41600</v>
      </c>
      <c r="AB28" s="178">
        <f>IF(AND(YEAR(DecSun1+20)=TheYear,MONTH(DecSun1+20)=12),DecSun1+20, "")</f>
        <v>41629</v>
      </c>
      <c r="AC28" s="178">
        <f>IF(AND(YEAR(DecSun1+21)=TheYear,MONTH(DecSun1+21)=12),DecSun1+21, "")</f>
        <v>41630</v>
      </c>
      <c r="AD28" s="178">
        <f>IF(AND(YEAR(DecSun1+22)=TheYear,MONTH(DecSun1+22)=12),DecSun1+22, "")</f>
        <v>41631</v>
      </c>
      <c r="AE28" s="178">
        <f>IF(AND(YEAR(DecSun1+23)=TheYear,MONTH(DecSun1+23)=12),DecSun1+23, "")</f>
        <v>41632</v>
      </c>
      <c r="AF28" s="178">
        <f>IF(AND(YEAR(DecSun1+24)=TheYear,MONTH(DecSun1+24)=12),DecSun1+24, "")</f>
        <v>41633</v>
      </c>
      <c r="AG28" s="178">
        <f>IF(AND(YEAR(DecSun1+25)=TheYear,MONTH(DecSun1+25)=12),DecSun1+25, "")</f>
        <v>41634</v>
      </c>
      <c r="AH28" s="178">
        <f>IF(AND(YEAR(DecSun1+26)=TheYear,MONTH(DecSun1+26)=12),DecSun1+26, "")</f>
        <v>41635</v>
      </c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</row>
    <row r="29" spans="2:80" ht="12.95" customHeight="1">
      <c r="D29" s="178">
        <f>IF(AND(YEAR(SepSun1+27)=TheYear,MONTH(SepSun1+27)=9),SepSun1+27, "")</f>
        <v>41545</v>
      </c>
      <c r="E29" s="178">
        <f>IF(AND(YEAR(SepSun1+28)=TheYear,MONTH(SepSun1+28)=9),SepSun1+28, "")</f>
        <v>41546</v>
      </c>
      <c r="F29" s="178">
        <f>IF(AND(YEAR(SepSun1+29)=TheYear,MONTH(SepSun1+29)=9),SepSun1+29, "")</f>
        <v>41547</v>
      </c>
      <c r="G29" s="178" t="str">
        <f>IF(AND(YEAR(SepSun1+30)=TheYear,MONTH(SepSun1+30)=9),SepSun1+30, "")</f>
        <v/>
      </c>
      <c r="H29" s="178" t="str">
        <f>IF(AND(YEAR(SepSun1+31)=TheYear,MONTH(SepSun1+31)=9),SepSun1+31, "")</f>
        <v/>
      </c>
      <c r="I29" s="178" t="str">
        <f>IF(AND(YEAR(SepSun1+32)=TheYear,MONTH(SepSun1+32)=9),SepSun1+32, "")</f>
        <v/>
      </c>
      <c r="J29" s="178" t="str">
        <f>IF(AND(YEAR(SepSun1+33)=TheYear,MONTH(SepSun1+33)=9),SepSun1+33, "")</f>
        <v/>
      </c>
      <c r="L29" s="178">
        <f>IF(AND(YEAR(OctSun1+27)=TheYear,MONTH(OctSun1+27)=10),OctSun1+27, "")</f>
        <v>41573</v>
      </c>
      <c r="M29" s="178">
        <f>IF(AND(YEAR(OctSun1+28)=TheYear,MONTH(OctSun1+28)=10),OctSun1+28, "")</f>
        <v>41574</v>
      </c>
      <c r="N29" s="178">
        <f>IF(AND(YEAR(OctSun1+29)=TheYear,MONTH(OctSun1+29)=10),OctSun1+29, "")</f>
        <v>41575</v>
      </c>
      <c r="O29" s="178">
        <f>IF(AND(YEAR(OctSun1+30)=TheYear,MONTH(OctSun1+30)=10),OctSun1+30, "")</f>
        <v>41576</v>
      </c>
      <c r="P29" s="178">
        <f>IF(AND(YEAR(OctSun1+31)=TheYear,MONTH(OctSun1+31)=10),OctSun1+31, "")</f>
        <v>41577</v>
      </c>
      <c r="Q29" s="178">
        <f>IF(AND(YEAR(OctSun1+32)=TheYear,MONTH(OctSun1+32)=10),OctSun1+32, "")</f>
        <v>41578</v>
      </c>
      <c r="R29" s="178" t="str">
        <f>IF(AND(YEAR(OctSun1+33)=TheYear,MONTH(OctSun1+33)=10),OctSun1+33, "")</f>
        <v/>
      </c>
      <c r="T29" s="178">
        <f>IF(AND(YEAR(NovSun1+27)=TheYear,MONTH(NovSun1+27)=11),NovSun1+27, "")</f>
        <v>41601</v>
      </c>
      <c r="U29" s="178">
        <f>IF(AND(YEAR(NovSun1+28)=TheYear,MONTH(NovSun1+28)=11),NovSun1+28, "")</f>
        <v>41602</v>
      </c>
      <c r="V29" s="178">
        <f>IF(AND(YEAR(NovSun1+29)=TheYear,MONTH(NovSun1+29)=11),NovSun1+29, "")</f>
        <v>41603</v>
      </c>
      <c r="W29" s="178">
        <f>IF(AND(YEAR(NovSun1+30)=TheYear,MONTH(NovSun1+30)=11),NovSun1+30, "")</f>
        <v>41604</v>
      </c>
      <c r="X29" s="178">
        <f>IF(AND(YEAR(NovSun1+31)=TheYear,MONTH(NovSun1+31)=11),NovSun1+31, "")</f>
        <v>41605</v>
      </c>
      <c r="Y29" s="178">
        <f>IF(AND(YEAR(NovSun1+32)=TheYear,MONTH(NovSun1+32)=11),NovSun1+32, "")</f>
        <v>41606</v>
      </c>
      <c r="Z29" s="178">
        <f>IF(AND(YEAR(NovSun1+33)=TheYear,MONTH(NovSun1+33)=11),NovSun1+33, "")</f>
        <v>41607</v>
      </c>
      <c r="AB29" s="178">
        <f>IF(AND(YEAR(DecSun1+27)=TheYear,MONTH(DecSun1+27)=12),DecSun1+27, "")</f>
        <v>41636</v>
      </c>
      <c r="AC29" s="178">
        <f>IF(AND(YEAR(DecSun1+28)=TheYear,MONTH(DecSun1+28)=12),DecSun1+28, "")</f>
        <v>41637</v>
      </c>
      <c r="AD29" s="178">
        <f>IF(AND(YEAR(DecSun1+29)=TheYear,MONTH(DecSun1+29)=12),DecSun1+29, "")</f>
        <v>41638</v>
      </c>
      <c r="AE29" s="178">
        <f>IF(AND(YEAR(DecSun1+30)=TheYear,MONTH(DecSun1+30)=12),DecSun1+30, "")</f>
        <v>41639</v>
      </c>
      <c r="AF29" s="178" t="str">
        <f>IF(AND(YEAR(DecSun1+31)=TheYear,MONTH(DecSun1+31)=12),DecSun1+31, "")</f>
        <v/>
      </c>
      <c r="AG29" s="178" t="str">
        <f>IF(AND(YEAR(DecSun1+32)=TheYear,MONTH(DecSun1+32)=12),DecSun1+32, "")</f>
        <v/>
      </c>
      <c r="AH29" s="178" t="str">
        <f>IF(AND(YEAR(DecSun1+33)=TheYear,MONTH(DecSun1+33)=12),DecSun1+33, "")</f>
        <v/>
      </c>
    </row>
    <row r="30" spans="2:80" ht="12.95" customHeight="1">
      <c r="D30" s="178" t="str">
        <f>IF(AND(YEAR(SepSun1+34)=TheYear,MONTH(SepSun1+34)=9),SepSun1+34, "")</f>
        <v/>
      </c>
      <c r="E30" s="178" t="str">
        <f>IF(AND(YEAR(SepSun1+35)=TheYear,MONTH(SepSun1+35)=9),SepSun1+35, "")</f>
        <v/>
      </c>
      <c r="F30" s="178" t="str">
        <f>IF(AND(YEAR(SepSun1+36)=TheYear,MONTH(SepSun1+36)=9),SepSun1+36, "")</f>
        <v/>
      </c>
      <c r="G30" s="178" t="str">
        <f>IF(AND(YEAR(SepSun1+37)=TheYear,MONTH(SepSun1+37)=9),SepSun1+37, "")</f>
        <v/>
      </c>
      <c r="H30" s="178" t="str">
        <f>IF(AND(YEAR(SepSun1+38)=TheYear,MONTH(SepSun1+38)=9),SepSun1+38, "")</f>
        <v/>
      </c>
      <c r="I30" s="178" t="str">
        <f>IF(AND(YEAR(SepSun1+39)=TheYear,MONTH(SepSun1+39)=9),SepSun1+39, "")</f>
        <v/>
      </c>
      <c r="J30" s="178" t="str">
        <f>IF(AND(YEAR(SepSun1+40)=TheYear,MONTH(SepSun1+40)=9),SepSun1+40, "")</f>
        <v/>
      </c>
      <c r="L30" s="178" t="str">
        <f>IF(AND(YEAR(OctSun1+34)=TheYear,MONTH(OctSun1+34)=10),OctSun1+34, "")</f>
        <v/>
      </c>
      <c r="M30" s="178" t="str">
        <f>IF(AND(YEAR(OctSun1+35)=TheYear,MONTH(OctSun1+35)=10),OctSun1+35, "")</f>
        <v/>
      </c>
      <c r="N30" s="178" t="str">
        <f>IF(AND(YEAR(OctSun1+36)=TheYear,MONTH(OctSun1+36)=10),OctSun1+36, "")</f>
        <v/>
      </c>
      <c r="O30" s="178" t="str">
        <f>IF(AND(YEAR(OctSun1+37)=TheYear,MONTH(OctSun1+37)=10),OctSun1+37, "")</f>
        <v/>
      </c>
      <c r="P30" s="178" t="str">
        <f>IF(AND(YEAR(OctSun1+38)=TheYear,MONTH(OctSun1+38)=10),OctSun1+38, "")</f>
        <v/>
      </c>
      <c r="Q30" s="178" t="str">
        <f>IF(AND(YEAR(OctSun1+39)=TheYear,MONTH(OctSun1+39)=10),OctSun1+39, "")</f>
        <v/>
      </c>
      <c r="R30" s="178" t="str">
        <f>IF(AND(YEAR(OctSun1+40)=TheYear,MONTH(OctSun1+40)=10),OctSun1+40, "")</f>
        <v/>
      </c>
      <c r="T30" s="178">
        <f>IF(AND(YEAR(NovSun1+34)=TheYear,MONTH(NovSun1+34)=11),NovSun1+34, "")</f>
        <v>41608</v>
      </c>
      <c r="U30" s="178" t="str">
        <f>IF(AND(YEAR(NovSun1+35)=TheYear,MONTH(NovSun1+35)=11),NovSun1+35, "")</f>
        <v/>
      </c>
      <c r="V30" s="178" t="str">
        <f>IF(AND(YEAR(NovSun1+36)=TheYear,MONTH(NovSun1+36)=11),NovSun1+36, "")</f>
        <v/>
      </c>
      <c r="W30" s="178" t="str">
        <f>IF(AND(YEAR(NovSun1+37)=TheYear,MONTH(NovSun1+37)=11),NovSun1+37, "")</f>
        <v/>
      </c>
      <c r="X30" s="178" t="str">
        <f>IF(AND(YEAR(NovSun1+38)=TheYear,MONTH(NovSun1+38)=11),NovSun1+38, "")</f>
        <v/>
      </c>
      <c r="Y30" s="178" t="str">
        <f>IF(AND(YEAR(NovSun1+39)=TheYear,MONTH(NovSun1+39)=11),NovSun1+39, "")</f>
        <v/>
      </c>
      <c r="Z30" s="178" t="str">
        <f>IF(AND(YEAR(NovSun1+40)=TheYear,MONTH(NovSun1+40)=11),NovSun1+40, "")</f>
        <v/>
      </c>
      <c r="AB30" s="178" t="str">
        <f>IF(AND(YEAR(DecSun1+34)=TheYear,MONTH(DecSun1+34)=12),DecSun1+34, "")</f>
        <v/>
      </c>
      <c r="AC30" s="178" t="str">
        <f>IF(AND(YEAR(DecSun1+35)=TheYear,MONTH(DecSun1+35)=12),DecSun1+35, "")</f>
        <v/>
      </c>
      <c r="AD30" s="178" t="str">
        <f>IF(AND(YEAR(DecSun1+36)=TheYear,MONTH(DecSun1+36)=12),DecSun1+36, "")</f>
        <v/>
      </c>
      <c r="AE30" s="178" t="str">
        <f>IF(AND(YEAR(DecSun1+37)=TheYear,MONTH(DecSun1+37)=12),DecSun1+37, "")</f>
        <v/>
      </c>
      <c r="AF30" s="178" t="str">
        <f>IF(AND(YEAR(DecSun1+38)=TheYear,MONTH(DecSun1+38)=12),DecSun1+38, "")</f>
        <v/>
      </c>
      <c r="AG30" s="178" t="str">
        <f>IF(AND(YEAR(DecSun1+39)=TheYear,MONTH(DecSun1+39)=12),DecSun1+39, "")</f>
        <v/>
      </c>
      <c r="AH30" s="178" t="str">
        <f>IF(AND(YEAR(DecSun1+40)=TheYear,MONTH(DecSun1+40)=12),DecSun1+40, "")</f>
        <v/>
      </c>
    </row>
    <row r="31" spans="2:80" ht="21" customHeight="1">
      <c r="B31" s="503"/>
      <c r="C31" s="503"/>
      <c r="D31" s="503"/>
      <c r="E31" s="503"/>
      <c r="F31" s="503"/>
      <c r="G31" s="503"/>
      <c r="H31" s="503"/>
      <c r="I31" s="503"/>
      <c r="J31" s="503"/>
      <c r="K31" s="503"/>
      <c r="L31" s="503"/>
      <c r="M31" s="503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  <c r="AA31" s="503"/>
      <c r="AB31" s="503"/>
      <c r="AC31" s="503"/>
      <c r="AD31" s="503"/>
      <c r="AE31" s="503"/>
      <c r="AF31" s="503"/>
      <c r="AG31" s="503"/>
      <c r="AH31" s="503"/>
      <c r="AI31" s="503"/>
      <c r="AJ31" s="503"/>
    </row>
    <row r="32" spans="2:80" ht="9.75" customHeight="1">
      <c r="B32" s="503"/>
      <c r="C32" s="503"/>
      <c r="D32" s="503"/>
      <c r="E32" s="503"/>
      <c r="F32" s="503"/>
      <c r="G32" s="503"/>
      <c r="H32" s="503"/>
      <c r="I32" s="503"/>
      <c r="J32" s="503"/>
      <c r="K32" s="503"/>
      <c r="L32" s="503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  <c r="AA32" s="503"/>
      <c r="AB32" s="503"/>
      <c r="AC32" s="503"/>
      <c r="AD32" s="503"/>
      <c r="AE32" s="503"/>
      <c r="AF32" s="503"/>
      <c r="AG32" s="503"/>
      <c r="AH32" s="503"/>
      <c r="AI32" s="503"/>
      <c r="AJ32" s="503"/>
    </row>
    <row r="33" spans="2:36" ht="9.75" customHeight="1">
      <c r="B33" s="503"/>
      <c r="C33" s="503"/>
      <c r="D33" s="503"/>
      <c r="E33" s="503"/>
      <c r="F33" s="503"/>
      <c r="G33" s="503"/>
      <c r="H33" s="503"/>
      <c r="I33" s="503"/>
      <c r="J33" s="503"/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  <c r="AA33" s="503"/>
      <c r="AB33" s="503"/>
      <c r="AC33" s="503"/>
      <c r="AD33" s="503"/>
      <c r="AE33" s="503"/>
      <c r="AF33" s="503"/>
      <c r="AG33" s="503"/>
      <c r="AH33" s="503"/>
      <c r="AI33" s="503"/>
      <c r="AJ33" s="503"/>
    </row>
    <row r="34" spans="2:36" ht="33.75" customHeight="1">
      <c r="B34" s="503"/>
      <c r="C34" s="503"/>
      <c r="D34" s="503"/>
      <c r="E34" s="503"/>
      <c r="F34" s="503"/>
      <c r="G34" s="503"/>
      <c r="H34" s="503"/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  <c r="AA34" s="503"/>
      <c r="AB34" s="503"/>
      <c r="AC34" s="503"/>
      <c r="AD34" s="503"/>
      <c r="AE34" s="503"/>
      <c r="AF34" s="503"/>
      <c r="AG34" s="503"/>
      <c r="AH34" s="503"/>
      <c r="AI34" s="503"/>
      <c r="AJ34" s="503"/>
    </row>
    <row r="35" spans="2:36" ht="21.75" customHeight="1">
      <c r="Z35" s="174"/>
      <c r="AH35" s="174"/>
    </row>
    <row r="36" spans="2:36">
      <c r="Z36" s="174"/>
      <c r="AH36" s="174"/>
    </row>
    <row r="37" spans="2:36">
      <c r="Z37" s="174"/>
      <c r="AH37" s="174"/>
    </row>
    <row r="38" spans="2:36">
      <c r="Z38" s="174"/>
      <c r="AH38" s="174"/>
    </row>
    <row r="39" spans="2:36">
      <c r="Z39" s="174"/>
      <c r="AH39" s="174"/>
    </row>
    <row r="41" spans="2:36">
      <c r="D41" s="169"/>
      <c r="E41" s="169"/>
      <c r="F41" s="169"/>
      <c r="G41" s="169"/>
      <c r="H41" s="169"/>
      <c r="I41" s="169"/>
      <c r="J41" s="169"/>
      <c r="L41" s="181"/>
      <c r="M41" s="181"/>
      <c r="N41" s="181"/>
      <c r="O41" s="181"/>
      <c r="P41" s="181"/>
      <c r="Q41" s="181"/>
      <c r="R41" s="181"/>
    </row>
    <row r="42" spans="2:36">
      <c r="L42" s="181"/>
      <c r="M42" s="181"/>
      <c r="N42" s="181"/>
      <c r="O42" s="181"/>
      <c r="P42" s="181"/>
      <c r="Q42" s="181"/>
      <c r="R42" s="181"/>
    </row>
    <row r="43" spans="2:36">
      <c r="L43" s="181"/>
      <c r="M43" s="181"/>
      <c r="N43" s="181"/>
      <c r="O43" s="181"/>
      <c r="P43" s="181"/>
      <c r="Q43" s="181"/>
      <c r="R43" s="181"/>
    </row>
    <row r="50" spans="4:34" ht="18.75">
      <c r="D50" s="182"/>
      <c r="E50" s="181"/>
      <c r="F50" s="181"/>
      <c r="G50" s="181"/>
      <c r="H50" s="181"/>
      <c r="I50" s="181"/>
      <c r="J50" s="181"/>
      <c r="T50" s="181"/>
      <c r="U50" s="181"/>
      <c r="V50" s="181"/>
      <c r="W50" s="181"/>
      <c r="X50" s="181"/>
      <c r="Y50" s="181"/>
      <c r="Z50" s="181"/>
      <c r="AB50" s="176"/>
      <c r="AC50" s="176"/>
      <c r="AD50" s="176"/>
      <c r="AE50" s="176"/>
      <c r="AF50" s="176"/>
      <c r="AG50" s="176"/>
      <c r="AH50" s="176"/>
    </row>
    <row r="51" spans="4:34">
      <c r="D51" s="181"/>
      <c r="E51" s="181"/>
      <c r="F51" s="181"/>
      <c r="G51" s="181"/>
      <c r="H51" s="181"/>
      <c r="I51" s="181"/>
      <c r="J51" s="181"/>
      <c r="T51" s="181"/>
      <c r="U51" s="181"/>
      <c r="V51" s="181"/>
      <c r="W51" s="181"/>
      <c r="X51" s="181"/>
      <c r="Y51" s="181"/>
      <c r="Z51" s="181"/>
      <c r="AB51" s="176"/>
      <c r="AC51" s="176"/>
      <c r="AD51" s="176"/>
      <c r="AE51" s="176"/>
      <c r="AF51" s="176"/>
      <c r="AG51" s="176"/>
      <c r="AH51" s="176"/>
    </row>
    <row r="52" spans="4:34">
      <c r="D52" s="181"/>
      <c r="E52" s="181"/>
      <c r="F52" s="181"/>
      <c r="G52" s="181"/>
      <c r="H52" s="181"/>
      <c r="I52" s="181"/>
      <c r="J52" s="181"/>
      <c r="T52" s="181"/>
      <c r="U52" s="181"/>
      <c r="V52" s="181"/>
      <c r="W52" s="181"/>
      <c r="X52" s="181"/>
      <c r="Y52" s="181"/>
      <c r="Z52" s="181"/>
    </row>
  </sheetData>
  <sheetProtection password="D002" sheet="1" objects="1" scenarios="1"/>
  <mergeCells count="23">
    <mergeCell ref="B2:B4"/>
    <mergeCell ref="C2:C4"/>
    <mergeCell ref="D2:D4"/>
    <mergeCell ref="E2:E4"/>
    <mergeCell ref="F2:F4"/>
    <mergeCell ref="Z2:AI4"/>
    <mergeCell ref="AJ2:AJ4"/>
    <mergeCell ref="AP2:AR3"/>
    <mergeCell ref="D5:J5"/>
    <mergeCell ref="L5:R5"/>
    <mergeCell ref="T5:Z5"/>
    <mergeCell ref="AB5:AH5"/>
    <mergeCell ref="G2:Y4"/>
    <mergeCell ref="B31:AJ34"/>
    <mergeCell ref="AN12:AN14"/>
    <mergeCell ref="D14:J14"/>
    <mergeCell ref="L14:R14"/>
    <mergeCell ref="T14:Z14"/>
    <mergeCell ref="AB14:AH14"/>
    <mergeCell ref="D23:J23"/>
    <mergeCell ref="L23:R23"/>
    <mergeCell ref="T23:Z23"/>
    <mergeCell ref="AB23:AH23"/>
  </mergeCells>
  <dataValidations count="1">
    <dataValidation type="whole" allowBlank="1" showInputMessage="1" showErrorMessage="1" sqref="AM5 Z2 AV26">
      <formula1>1900</formula1>
      <formula2>9999</formula2>
    </dataValidation>
  </dataValidations>
  <hyperlinks>
    <hyperlink ref="AP2:AR3" location="'1'!A1" display="عودة للخلف"/>
  </hyperlinks>
  <printOptions horizontalCentered="1" verticalCentered="1"/>
  <pageMargins left="0" right="0" top="0" bottom="0" header="0" footer="0"/>
  <pageSetup orientation="landscape" horizontalDpi="525" verticalDpi="525" r:id="rId1"/>
  <headerFooter scaleWithDoc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Feuil67"/>
  <dimension ref="A1:AW95"/>
  <sheetViews>
    <sheetView rightToLeft="1" topLeftCell="G21" workbookViewId="0">
      <selection activeCell="G21" sqref="A1:XFD1048576"/>
    </sheetView>
  </sheetViews>
  <sheetFormatPr baseColWidth="10" defaultColWidth="11.42578125" defaultRowHeight="12.75"/>
  <cols>
    <col min="1" max="2" width="11.42578125" style="246"/>
    <col min="3" max="3" width="11.42578125" style="246" customWidth="1"/>
    <col min="4" max="5" width="11.42578125" style="246"/>
    <col min="6" max="6" width="11.42578125" style="246" customWidth="1"/>
    <col min="7" max="8" width="11.42578125" style="246"/>
    <col min="9" max="9" width="11.42578125" style="246" customWidth="1"/>
    <col min="10" max="11" width="11.42578125" style="246"/>
    <col min="12" max="12" width="11.42578125" style="246" customWidth="1"/>
    <col min="13" max="14" width="11.42578125" style="246"/>
    <col min="15" max="15" width="11.42578125" style="246" customWidth="1"/>
    <col min="16" max="17" width="11.42578125" style="246"/>
    <col min="18" max="18" width="11.42578125" style="246" customWidth="1"/>
    <col min="19" max="16384" width="11.42578125" style="246"/>
  </cols>
  <sheetData>
    <row r="1" spans="1:49" ht="23.25" customHeight="1">
      <c r="A1" s="254"/>
      <c r="B1" s="254"/>
      <c r="C1" s="254"/>
      <c r="D1" s="254"/>
      <c r="E1" s="254"/>
      <c r="F1" s="254"/>
      <c r="G1" s="254"/>
      <c r="H1" s="510">
        <f>التقويم!Z2</f>
        <v>2014</v>
      </c>
      <c r="I1" s="511"/>
      <c r="J1" s="511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</row>
    <row r="2" spans="1:49" ht="28.5" customHeight="1">
      <c r="A2" s="255"/>
      <c r="B2" s="512" t="s">
        <v>85</v>
      </c>
      <c r="C2" s="512"/>
      <c r="D2" s="512"/>
      <c r="E2" s="512" t="s">
        <v>86</v>
      </c>
      <c r="F2" s="512"/>
      <c r="G2" s="512"/>
      <c r="H2" s="512" t="s">
        <v>87</v>
      </c>
      <c r="I2" s="512"/>
      <c r="J2" s="512"/>
      <c r="K2" s="512" t="s">
        <v>79</v>
      </c>
      <c r="L2" s="512"/>
      <c r="M2" s="512"/>
      <c r="N2" s="512" t="s">
        <v>88</v>
      </c>
      <c r="O2" s="512"/>
      <c r="P2" s="512"/>
      <c r="Q2" s="512" t="s">
        <v>115</v>
      </c>
      <c r="R2" s="512"/>
      <c r="S2" s="512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</row>
    <row r="3" spans="1:49" ht="18" customHeight="1">
      <c r="A3" s="255"/>
      <c r="B3" s="256"/>
      <c r="C3" s="257"/>
      <c r="D3" s="255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</row>
    <row r="4" spans="1:49" ht="15.75">
      <c r="A4" s="258"/>
      <c r="B4" s="259"/>
      <c r="C4" s="260" t="str">
        <f>IF(B4="","",B4)</f>
        <v/>
      </c>
      <c r="D4" s="256" t="s">
        <v>89</v>
      </c>
      <c r="E4" s="256"/>
      <c r="F4" s="260" t="str">
        <f>IF(E4="","",E4)</f>
        <v/>
      </c>
      <c r="G4" s="256" t="s">
        <v>89</v>
      </c>
      <c r="H4" s="256"/>
      <c r="I4" s="260" t="str">
        <f>IF(H4="","",H4)</f>
        <v/>
      </c>
      <c r="J4" s="256" t="s">
        <v>89</v>
      </c>
      <c r="K4" s="256"/>
      <c r="L4" s="260" t="str">
        <f>IF(K4="","",K4)</f>
        <v/>
      </c>
      <c r="M4" s="256" t="s">
        <v>89</v>
      </c>
      <c r="N4" s="256"/>
      <c r="O4" s="260" t="str">
        <f>IF(N4="","",N4)</f>
        <v/>
      </c>
      <c r="P4" s="256" t="s">
        <v>89</v>
      </c>
      <c r="R4" s="260" t="str">
        <f>IF(Q4="","",Q4)</f>
        <v/>
      </c>
      <c r="S4" s="256" t="s">
        <v>89</v>
      </c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</row>
    <row r="5" spans="1:49" ht="15.75">
      <c r="A5" s="258"/>
      <c r="B5" s="256" t="str">
        <f>التقويم!E7</f>
        <v/>
      </c>
      <c r="C5" s="260" t="str">
        <f t="shared" ref="C5:C47" si="0">IF(B5="","",B5)</f>
        <v/>
      </c>
      <c r="D5" s="256" t="s">
        <v>90</v>
      </c>
      <c r="E5" s="256" t="str">
        <f>التقويم!M7</f>
        <v/>
      </c>
      <c r="F5" s="260" t="str">
        <f t="shared" ref="F5:F47" si="1">IF(E5="","",E5)</f>
        <v/>
      </c>
      <c r="G5" s="256" t="s">
        <v>90</v>
      </c>
      <c r="H5" s="256" t="str">
        <f>التقويم!U7</f>
        <v/>
      </c>
      <c r="I5" s="260" t="str">
        <f t="shared" ref="I5:I47" si="2">IF(H5="","",H5)</f>
        <v/>
      </c>
      <c r="J5" s="256" t="s">
        <v>90</v>
      </c>
      <c r="K5" s="256" t="str">
        <f>التقويم!AC7</f>
        <v/>
      </c>
      <c r="L5" s="260" t="str">
        <f t="shared" ref="L5:L47" si="3">IF(K5="","",K5)</f>
        <v/>
      </c>
      <c r="M5" s="256" t="s">
        <v>90</v>
      </c>
      <c r="N5" s="256" t="str">
        <f>التقويم!E16</f>
        <v/>
      </c>
      <c r="O5" s="260" t="str">
        <f t="shared" ref="O5:O47" si="4">IF(N5="","",N5)</f>
        <v/>
      </c>
      <c r="P5" s="256" t="s">
        <v>90</v>
      </c>
      <c r="Q5" s="256">
        <f>التقويم!M16</f>
        <v>41791</v>
      </c>
      <c r="R5" s="260">
        <f t="shared" ref="R5:R47" si="5">IF(Q5="","",Q5)</f>
        <v>41791</v>
      </c>
      <c r="S5" s="256" t="s">
        <v>90</v>
      </c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</row>
    <row r="6" spans="1:49" ht="15.75">
      <c r="A6" s="258"/>
      <c r="B6" s="256" t="str">
        <f>التقويم!F7</f>
        <v/>
      </c>
      <c r="C6" s="260" t="str">
        <f t="shared" si="0"/>
        <v/>
      </c>
      <c r="D6" s="256" t="s">
        <v>61</v>
      </c>
      <c r="E6" s="256" t="str">
        <f>التقويم!N7</f>
        <v/>
      </c>
      <c r="F6" s="260" t="str">
        <f t="shared" si="1"/>
        <v/>
      </c>
      <c r="G6" s="256" t="s">
        <v>61</v>
      </c>
      <c r="H6" s="256" t="str">
        <f>التقويم!V7</f>
        <v/>
      </c>
      <c r="I6" s="260" t="str">
        <f t="shared" si="2"/>
        <v/>
      </c>
      <c r="J6" s="256" t="s">
        <v>61</v>
      </c>
      <c r="K6" s="256" t="str">
        <f>التقويم!AD7</f>
        <v/>
      </c>
      <c r="L6" s="260" t="str">
        <f t="shared" si="3"/>
        <v/>
      </c>
      <c r="M6" s="256" t="s">
        <v>61</v>
      </c>
      <c r="N6" s="256" t="str">
        <f>التقويم!F16</f>
        <v/>
      </c>
      <c r="O6" s="260" t="str">
        <f t="shared" si="4"/>
        <v/>
      </c>
      <c r="P6" s="256" t="s">
        <v>61</v>
      </c>
      <c r="Q6" s="256">
        <f>التقويم!N16</f>
        <v>41792</v>
      </c>
      <c r="R6" s="260">
        <f t="shared" si="5"/>
        <v>41792</v>
      </c>
      <c r="S6" s="256" t="s">
        <v>61</v>
      </c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</row>
    <row r="7" spans="1:49" ht="15.75">
      <c r="A7" s="258"/>
      <c r="B7" s="256" t="str">
        <f>التقويم!G7</f>
        <v/>
      </c>
      <c r="C7" s="260" t="str">
        <f t="shared" si="0"/>
        <v/>
      </c>
      <c r="D7" s="256" t="s">
        <v>92</v>
      </c>
      <c r="E7" s="256" t="str">
        <f>التقويم!O7</f>
        <v/>
      </c>
      <c r="F7" s="260" t="str">
        <f t="shared" si="1"/>
        <v/>
      </c>
      <c r="G7" s="256" t="s">
        <v>92</v>
      </c>
      <c r="H7" s="256" t="str">
        <f>التقويم!W7</f>
        <v/>
      </c>
      <c r="I7" s="260" t="str">
        <f t="shared" si="2"/>
        <v/>
      </c>
      <c r="J7" s="256" t="s">
        <v>92</v>
      </c>
      <c r="K7" s="256">
        <f>التقويم!AE7</f>
        <v>41730</v>
      </c>
      <c r="L7" s="260">
        <f t="shared" si="3"/>
        <v>41730</v>
      </c>
      <c r="M7" s="256" t="s">
        <v>92</v>
      </c>
      <c r="N7" s="256" t="str">
        <f>التقويم!G16</f>
        <v/>
      </c>
      <c r="O7" s="260" t="str">
        <f t="shared" si="4"/>
        <v/>
      </c>
      <c r="P7" s="256" t="s">
        <v>92</v>
      </c>
      <c r="Q7" s="256">
        <f>التقويم!O16</f>
        <v>41793</v>
      </c>
      <c r="R7" s="260">
        <f t="shared" si="5"/>
        <v>41793</v>
      </c>
      <c r="S7" s="256" t="s">
        <v>92</v>
      </c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  <c r="AM7" s="254"/>
      <c r="AN7" s="254"/>
      <c r="AO7" s="254"/>
      <c r="AP7" s="254"/>
      <c r="AQ7" s="254"/>
      <c r="AR7" s="254"/>
      <c r="AS7" s="254"/>
      <c r="AT7" s="254"/>
      <c r="AU7" s="254"/>
      <c r="AV7" s="254"/>
      <c r="AW7" s="254"/>
    </row>
    <row r="8" spans="1:49" ht="15.75">
      <c r="A8" s="258"/>
      <c r="B8" s="256">
        <f>التقويم!H7</f>
        <v>41640</v>
      </c>
      <c r="C8" s="260">
        <f t="shared" si="0"/>
        <v>41640</v>
      </c>
      <c r="D8" s="256" t="s">
        <v>93</v>
      </c>
      <c r="E8" s="256" t="str">
        <f>التقويم!P7</f>
        <v/>
      </c>
      <c r="F8" s="260" t="str">
        <f t="shared" si="1"/>
        <v/>
      </c>
      <c r="G8" s="256" t="s">
        <v>93</v>
      </c>
      <c r="H8" s="256" t="str">
        <f>التقويم!X7</f>
        <v/>
      </c>
      <c r="I8" s="260" t="str">
        <f t="shared" si="2"/>
        <v/>
      </c>
      <c r="J8" s="256" t="s">
        <v>93</v>
      </c>
      <c r="K8" s="256">
        <f>التقويم!AF7</f>
        <v>41731</v>
      </c>
      <c r="L8" s="260">
        <f t="shared" si="3"/>
        <v>41731</v>
      </c>
      <c r="M8" s="256" t="s">
        <v>93</v>
      </c>
      <c r="N8" s="256" t="str">
        <f>التقويم!H16</f>
        <v/>
      </c>
      <c r="O8" s="260" t="str">
        <f t="shared" si="4"/>
        <v/>
      </c>
      <c r="P8" s="256" t="s">
        <v>93</v>
      </c>
      <c r="Q8" s="256">
        <f>التقويم!P16</f>
        <v>41794</v>
      </c>
      <c r="R8" s="260">
        <f t="shared" si="5"/>
        <v>41794</v>
      </c>
      <c r="S8" s="256" t="s">
        <v>93</v>
      </c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Q8" s="254"/>
      <c r="AR8" s="254"/>
      <c r="AS8" s="254"/>
      <c r="AT8" s="254"/>
      <c r="AU8" s="254"/>
      <c r="AV8" s="254"/>
      <c r="AW8" s="254"/>
    </row>
    <row r="9" spans="1:49" ht="15.75">
      <c r="A9" s="258"/>
      <c r="B9" s="256">
        <f>التقويم!I7</f>
        <v>41641</v>
      </c>
      <c r="C9" s="260">
        <f t="shared" si="0"/>
        <v>41641</v>
      </c>
      <c r="D9" s="256" t="s">
        <v>94</v>
      </c>
      <c r="E9" s="256" t="str">
        <f>التقويم!Q7</f>
        <v/>
      </c>
      <c r="F9" s="260" t="str">
        <f t="shared" si="1"/>
        <v/>
      </c>
      <c r="G9" s="256" t="s">
        <v>94</v>
      </c>
      <c r="H9" s="256" t="str">
        <f>التقويم!Y7</f>
        <v/>
      </c>
      <c r="I9" s="260" t="str">
        <f t="shared" si="2"/>
        <v/>
      </c>
      <c r="J9" s="256" t="s">
        <v>94</v>
      </c>
      <c r="K9" s="256">
        <f>التقويم!AG7</f>
        <v>41732</v>
      </c>
      <c r="L9" s="260">
        <f t="shared" si="3"/>
        <v>41732</v>
      </c>
      <c r="M9" s="256" t="s">
        <v>94</v>
      </c>
      <c r="N9" s="256">
        <f>التقويم!I16</f>
        <v>41760</v>
      </c>
      <c r="O9" s="260">
        <f t="shared" si="4"/>
        <v>41760</v>
      </c>
      <c r="P9" s="256" t="s">
        <v>94</v>
      </c>
      <c r="Q9" s="256">
        <f>التقويم!Q16</f>
        <v>41795</v>
      </c>
      <c r="R9" s="260">
        <f t="shared" si="5"/>
        <v>41795</v>
      </c>
      <c r="S9" s="256" t="s">
        <v>94</v>
      </c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  <c r="AM9" s="254"/>
      <c r="AN9" s="254"/>
      <c r="AO9" s="254"/>
      <c r="AP9" s="254"/>
      <c r="AQ9" s="254"/>
      <c r="AR9" s="254"/>
      <c r="AS9" s="254"/>
      <c r="AT9" s="254"/>
      <c r="AU9" s="254"/>
      <c r="AV9" s="254"/>
      <c r="AW9" s="254"/>
    </row>
    <row r="10" spans="1:49" ht="15.75">
      <c r="A10" s="258"/>
      <c r="B10" s="256">
        <f>التقويم!J7</f>
        <v>41642</v>
      </c>
      <c r="C10" s="260">
        <f t="shared" si="0"/>
        <v>41642</v>
      </c>
      <c r="D10" s="256" t="s">
        <v>62</v>
      </c>
      <c r="E10" s="256" t="str">
        <f>التقويم!R7</f>
        <v/>
      </c>
      <c r="F10" s="260" t="str">
        <f t="shared" si="1"/>
        <v/>
      </c>
      <c r="G10" s="256" t="s">
        <v>62</v>
      </c>
      <c r="H10" s="256" t="str">
        <f>التقويم!Z7</f>
        <v/>
      </c>
      <c r="I10" s="260" t="str">
        <f t="shared" si="2"/>
        <v/>
      </c>
      <c r="J10" s="256" t="s">
        <v>62</v>
      </c>
      <c r="K10" s="256">
        <f>التقويم!AH7</f>
        <v>41733</v>
      </c>
      <c r="L10" s="260">
        <f t="shared" si="3"/>
        <v>41733</v>
      </c>
      <c r="M10" s="256" t="s">
        <v>62</v>
      </c>
      <c r="N10" s="256">
        <f>التقويم!J16</f>
        <v>41761</v>
      </c>
      <c r="O10" s="260">
        <f t="shared" si="4"/>
        <v>41761</v>
      </c>
      <c r="P10" s="256" t="s">
        <v>62</v>
      </c>
      <c r="Q10" s="256">
        <f>التقويم!R16</f>
        <v>41796</v>
      </c>
      <c r="R10" s="260">
        <f t="shared" si="5"/>
        <v>41796</v>
      </c>
      <c r="S10" s="256" t="s">
        <v>62</v>
      </c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  <c r="AW10" s="254"/>
    </row>
    <row r="11" spans="1:49" ht="15.75">
      <c r="A11" s="258"/>
      <c r="B11" s="256">
        <f>التقويم!D8</f>
        <v>41643</v>
      </c>
      <c r="C11" s="260">
        <f t="shared" si="0"/>
        <v>41643</v>
      </c>
      <c r="D11" s="256" t="s">
        <v>89</v>
      </c>
      <c r="E11" s="256">
        <f>التقويم!L8</f>
        <v>41671</v>
      </c>
      <c r="F11" s="260">
        <f t="shared" si="1"/>
        <v>41671</v>
      </c>
      <c r="G11" s="256" t="s">
        <v>89</v>
      </c>
      <c r="H11" s="256">
        <f>التقويم!T8</f>
        <v>41699</v>
      </c>
      <c r="I11" s="260">
        <f t="shared" si="2"/>
        <v>41699</v>
      </c>
      <c r="J11" s="256" t="s">
        <v>89</v>
      </c>
      <c r="K11" s="256">
        <f>التقويم!AB8</f>
        <v>41734</v>
      </c>
      <c r="L11" s="260">
        <f t="shared" si="3"/>
        <v>41734</v>
      </c>
      <c r="M11" s="256" t="s">
        <v>89</v>
      </c>
      <c r="N11" s="256">
        <f>التقويم!D17</f>
        <v>41762</v>
      </c>
      <c r="O11" s="260">
        <f t="shared" si="4"/>
        <v>41762</v>
      </c>
      <c r="P11" s="256" t="s">
        <v>89</v>
      </c>
      <c r="Q11" s="256">
        <f>التقويم!L17</f>
        <v>41797</v>
      </c>
      <c r="R11" s="260">
        <f t="shared" si="5"/>
        <v>41797</v>
      </c>
      <c r="S11" s="256" t="s">
        <v>89</v>
      </c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  <c r="AV11" s="254"/>
      <c r="AW11" s="254"/>
    </row>
    <row r="12" spans="1:49" ht="15.75">
      <c r="A12" s="258"/>
      <c r="B12" s="256">
        <f>التقويم!E8</f>
        <v>41644</v>
      </c>
      <c r="C12" s="260">
        <f t="shared" si="0"/>
        <v>41644</v>
      </c>
      <c r="D12" s="256" t="s">
        <v>90</v>
      </c>
      <c r="E12" s="256">
        <f>التقويم!M8</f>
        <v>41672</v>
      </c>
      <c r="F12" s="260">
        <f t="shared" si="1"/>
        <v>41672</v>
      </c>
      <c r="G12" s="256" t="s">
        <v>90</v>
      </c>
      <c r="H12" s="256">
        <f>التقويم!U8</f>
        <v>41700</v>
      </c>
      <c r="I12" s="260">
        <f t="shared" si="2"/>
        <v>41700</v>
      </c>
      <c r="J12" s="256" t="s">
        <v>90</v>
      </c>
      <c r="K12" s="256">
        <f>التقويم!AC8</f>
        <v>41735</v>
      </c>
      <c r="L12" s="260">
        <f t="shared" si="3"/>
        <v>41735</v>
      </c>
      <c r="M12" s="256" t="s">
        <v>90</v>
      </c>
      <c r="N12" s="256">
        <f>التقويم!E17</f>
        <v>41763</v>
      </c>
      <c r="O12" s="260">
        <f t="shared" si="4"/>
        <v>41763</v>
      </c>
      <c r="P12" s="256" t="s">
        <v>90</v>
      </c>
      <c r="Q12" s="256">
        <f>التقويم!M17</f>
        <v>41798</v>
      </c>
      <c r="R12" s="260">
        <f t="shared" si="5"/>
        <v>41798</v>
      </c>
      <c r="S12" s="256" t="s">
        <v>90</v>
      </c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</row>
    <row r="13" spans="1:49" ht="15.75">
      <c r="A13" s="258"/>
      <c r="B13" s="256">
        <f>التقويم!F8</f>
        <v>41645</v>
      </c>
      <c r="C13" s="260">
        <f t="shared" si="0"/>
        <v>41645</v>
      </c>
      <c r="D13" s="256" t="s">
        <v>61</v>
      </c>
      <c r="E13" s="256">
        <f>التقويم!N8</f>
        <v>41673</v>
      </c>
      <c r="F13" s="260">
        <f t="shared" si="1"/>
        <v>41673</v>
      </c>
      <c r="G13" s="256" t="s">
        <v>61</v>
      </c>
      <c r="H13" s="256">
        <f>التقويم!V8</f>
        <v>41701</v>
      </c>
      <c r="I13" s="260">
        <f t="shared" si="2"/>
        <v>41701</v>
      </c>
      <c r="J13" s="256" t="s">
        <v>61</v>
      </c>
      <c r="K13" s="256">
        <f>التقويم!AD8</f>
        <v>41736</v>
      </c>
      <c r="L13" s="260">
        <f t="shared" si="3"/>
        <v>41736</v>
      </c>
      <c r="M13" s="256" t="s">
        <v>61</v>
      </c>
      <c r="N13" s="256">
        <f>التقويم!F17</f>
        <v>41764</v>
      </c>
      <c r="O13" s="260">
        <f t="shared" si="4"/>
        <v>41764</v>
      </c>
      <c r="P13" s="256" t="s">
        <v>61</v>
      </c>
      <c r="Q13" s="256">
        <f>التقويم!N17</f>
        <v>41799</v>
      </c>
      <c r="R13" s="260">
        <f t="shared" si="5"/>
        <v>41799</v>
      </c>
      <c r="S13" s="256" t="s">
        <v>61</v>
      </c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</row>
    <row r="14" spans="1:49" ht="15.75">
      <c r="A14" s="258"/>
      <c r="B14" s="256">
        <f>التقويم!G8</f>
        <v>41646</v>
      </c>
      <c r="C14" s="260">
        <f t="shared" si="0"/>
        <v>41646</v>
      </c>
      <c r="D14" s="256" t="s">
        <v>92</v>
      </c>
      <c r="E14" s="256">
        <f>التقويم!O8</f>
        <v>41674</v>
      </c>
      <c r="F14" s="260">
        <f t="shared" si="1"/>
        <v>41674</v>
      </c>
      <c r="G14" s="256" t="s">
        <v>92</v>
      </c>
      <c r="H14" s="256">
        <f>التقويم!W8</f>
        <v>41702</v>
      </c>
      <c r="I14" s="260">
        <f t="shared" si="2"/>
        <v>41702</v>
      </c>
      <c r="J14" s="256" t="s">
        <v>92</v>
      </c>
      <c r="K14" s="256">
        <f>التقويم!AE8</f>
        <v>41737</v>
      </c>
      <c r="L14" s="260">
        <f t="shared" si="3"/>
        <v>41737</v>
      </c>
      <c r="M14" s="256" t="s">
        <v>92</v>
      </c>
      <c r="N14" s="256">
        <f>التقويم!G17</f>
        <v>41765</v>
      </c>
      <c r="O14" s="260">
        <f t="shared" si="4"/>
        <v>41765</v>
      </c>
      <c r="P14" s="256" t="s">
        <v>92</v>
      </c>
      <c r="Q14" s="256">
        <f>التقويم!O17</f>
        <v>41800</v>
      </c>
      <c r="R14" s="260">
        <f t="shared" si="5"/>
        <v>41800</v>
      </c>
      <c r="S14" s="256" t="s">
        <v>92</v>
      </c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</row>
    <row r="15" spans="1:49" ht="15.75">
      <c r="A15" s="258"/>
      <c r="B15" s="256">
        <f>التقويم!H8</f>
        <v>41647</v>
      </c>
      <c r="C15" s="260">
        <f t="shared" si="0"/>
        <v>41647</v>
      </c>
      <c r="D15" s="256" t="s">
        <v>93</v>
      </c>
      <c r="E15" s="256">
        <f>التقويم!P8</f>
        <v>41675</v>
      </c>
      <c r="F15" s="260">
        <f t="shared" si="1"/>
        <v>41675</v>
      </c>
      <c r="G15" s="256" t="s">
        <v>93</v>
      </c>
      <c r="H15" s="256">
        <f>التقويم!X8</f>
        <v>41703</v>
      </c>
      <c r="I15" s="260">
        <f t="shared" si="2"/>
        <v>41703</v>
      </c>
      <c r="J15" s="256" t="s">
        <v>93</v>
      </c>
      <c r="K15" s="256">
        <f>التقويم!AF8</f>
        <v>41738</v>
      </c>
      <c r="L15" s="260">
        <f t="shared" si="3"/>
        <v>41738</v>
      </c>
      <c r="M15" s="256" t="s">
        <v>93</v>
      </c>
      <c r="N15" s="256">
        <f>التقويم!H17</f>
        <v>41766</v>
      </c>
      <c r="O15" s="260">
        <f t="shared" si="4"/>
        <v>41766</v>
      </c>
      <c r="P15" s="256" t="s">
        <v>93</v>
      </c>
      <c r="Q15" s="256">
        <f>التقويم!P17</f>
        <v>41801</v>
      </c>
      <c r="R15" s="260">
        <f t="shared" si="5"/>
        <v>41801</v>
      </c>
      <c r="S15" s="256" t="s">
        <v>93</v>
      </c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</row>
    <row r="16" spans="1:49" ht="15.75">
      <c r="A16" s="258"/>
      <c r="B16" s="256">
        <f>التقويم!I8</f>
        <v>41648</v>
      </c>
      <c r="C16" s="260">
        <f t="shared" si="0"/>
        <v>41648</v>
      </c>
      <c r="D16" s="256" t="s">
        <v>94</v>
      </c>
      <c r="E16" s="256">
        <f>التقويم!Q8</f>
        <v>41676</v>
      </c>
      <c r="F16" s="260">
        <f t="shared" si="1"/>
        <v>41676</v>
      </c>
      <c r="G16" s="256" t="s">
        <v>94</v>
      </c>
      <c r="H16" s="256">
        <f>التقويم!Y8</f>
        <v>41704</v>
      </c>
      <c r="I16" s="260">
        <f t="shared" si="2"/>
        <v>41704</v>
      </c>
      <c r="J16" s="256" t="s">
        <v>94</v>
      </c>
      <c r="K16" s="256">
        <f>التقويم!AG8</f>
        <v>41739</v>
      </c>
      <c r="L16" s="260">
        <f t="shared" si="3"/>
        <v>41739</v>
      </c>
      <c r="M16" s="256" t="s">
        <v>94</v>
      </c>
      <c r="N16" s="256">
        <f>التقويم!I17</f>
        <v>41767</v>
      </c>
      <c r="O16" s="260">
        <f t="shared" si="4"/>
        <v>41767</v>
      </c>
      <c r="P16" s="256" t="s">
        <v>94</v>
      </c>
      <c r="Q16" s="256">
        <f>التقويم!Q17</f>
        <v>41802</v>
      </c>
      <c r="R16" s="260">
        <f t="shared" si="5"/>
        <v>41802</v>
      </c>
      <c r="S16" s="256" t="s">
        <v>94</v>
      </c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</row>
    <row r="17" spans="1:49" ht="15.75">
      <c r="A17" s="258"/>
      <c r="B17" s="256">
        <f>التقويم!J8</f>
        <v>41649</v>
      </c>
      <c r="C17" s="260">
        <f t="shared" si="0"/>
        <v>41649</v>
      </c>
      <c r="D17" s="256" t="s">
        <v>62</v>
      </c>
      <c r="E17" s="256">
        <f>التقويم!R8</f>
        <v>41677</v>
      </c>
      <c r="F17" s="260">
        <f t="shared" si="1"/>
        <v>41677</v>
      </c>
      <c r="G17" s="256" t="s">
        <v>62</v>
      </c>
      <c r="H17" s="256">
        <f>التقويم!Z8</f>
        <v>41705</v>
      </c>
      <c r="I17" s="260">
        <f t="shared" si="2"/>
        <v>41705</v>
      </c>
      <c r="J17" s="256" t="s">
        <v>62</v>
      </c>
      <c r="K17" s="256">
        <f>التقويم!AH8</f>
        <v>41740</v>
      </c>
      <c r="L17" s="260">
        <f t="shared" si="3"/>
        <v>41740</v>
      </c>
      <c r="M17" s="256" t="s">
        <v>62</v>
      </c>
      <c r="N17" s="256">
        <f>التقويم!J17</f>
        <v>41768</v>
      </c>
      <c r="O17" s="260">
        <f t="shared" si="4"/>
        <v>41768</v>
      </c>
      <c r="P17" s="256" t="s">
        <v>62</v>
      </c>
      <c r="Q17" s="256">
        <f>التقويم!R17</f>
        <v>41803</v>
      </c>
      <c r="R17" s="260">
        <f t="shared" si="5"/>
        <v>41803</v>
      </c>
      <c r="S17" s="256" t="s">
        <v>62</v>
      </c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</row>
    <row r="18" spans="1:49" ht="15.75">
      <c r="A18" s="258"/>
      <c r="B18" s="256">
        <f>التقويم!D9</f>
        <v>41650</v>
      </c>
      <c r="C18" s="260">
        <f t="shared" si="0"/>
        <v>41650</v>
      </c>
      <c r="D18" s="256" t="s">
        <v>89</v>
      </c>
      <c r="E18" s="256">
        <f>التقويم!L9</f>
        <v>41678</v>
      </c>
      <c r="F18" s="260">
        <f t="shared" si="1"/>
        <v>41678</v>
      </c>
      <c r="G18" s="256" t="s">
        <v>89</v>
      </c>
      <c r="H18" s="256">
        <f>التقويم!T9</f>
        <v>41706</v>
      </c>
      <c r="I18" s="260">
        <f t="shared" si="2"/>
        <v>41706</v>
      </c>
      <c r="J18" s="256" t="s">
        <v>89</v>
      </c>
      <c r="K18" s="256">
        <f>التقويم!AB9</f>
        <v>41741</v>
      </c>
      <c r="L18" s="260">
        <f t="shared" si="3"/>
        <v>41741</v>
      </c>
      <c r="M18" s="256" t="s">
        <v>89</v>
      </c>
      <c r="N18" s="256">
        <f>التقويم!D18</f>
        <v>41769</v>
      </c>
      <c r="O18" s="260">
        <f t="shared" si="4"/>
        <v>41769</v>
      </c>
      <c r="P18" s="256" t="s">
        <v>89</v>
      </c>
      <c r="Q18" s="256">
        <f>التقويم!L18</f>
        <v>41804</v>
      </c>
      <c r="R18" s="260">
        <f t="shared" si="5"/>
        <v>41804</v>
      </c>
      <c r="S18" s="256" t="s">
        <v>89</v>
      </c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</row>
    <row r="19" spans="1:49" ht="15.75">
      <c r="A19" s="258"/>
      <c r="B19" s="256">
        <f>التقويم!E9</f>
        <v>41651</v>
      </c>
      <c r="C19" s="260">
        <f t="shared" si="0"/>
        <v>41651</v>
      </c>
      <c r="D19" s="256" t="s">
        <v>90</v>
      </c>
      <c r="E19" s="256">
        <f>التقويم!M9</f>
        <v>41679</v>
      </c>
      <c r="F19" s="260">
        <f t="shared" si="1"/>
        <v>41679</v>
      </c>
      <c r="G19" s="256" t="s">
        <v>90</v>
      </c>
      <c r="H19" s="256">
        <f>التقويم!U9</f>
        <v>41707</v>
      </c>
      <c r="I19" s="260">
        <f t="shared" si="2"/>
        <v>41707</v>
      </c>
      <c r="J19" s="256" t="s">
        <v>90</v>
      </c>
      <c r="K19" s="256">
        <f>التقويم!AC9</f>
        <v>41742</v>
      </c>
      <c r="L19" s="260">
        <f t="shared" si="3"/>
        <v>41742</v>
      </c>
      <c r="M19" s="256" t="s">
        <v>90</v>
      </c>
      <c r="N19" s="256">
        <f>التقويم!E18</f>
        <v>41770</v>
      </c>
      <c r="O19" s="260">
        <f t="shared" si="4"/>
        <v>41770</v>
      </c>
      <c r="P19" s="256" t="s">
        <v>90</v>
      </c>
      <c r="Q19" s="256">
        <f>التقويم!M18</f>
        <v>41805</v>
      </c>
      <c r="R19" s="260">
        <f t="shared" si="5"/>
        <v>41805</v>
      </c>
      <c r="S19" s="256" t="s">
        <v>90</v>
      </c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</row>
    <row r="20" spans="1:49" ht="15.75">
      <c r="A20" s="258"/>
      <c r="B20" s="256">
        <f>التقويم!F9</f>
        <v>41652</v>
      </c>
      <c r="C20" s="260">
        <f t="shared" si="0"/>
        <v>41652</v>
      </c>
      <c r="D20" s="256" t="s">
        <v>61</v>
      </c>
      <c r="E20" s="256">
        <f>التقويم!N9</f>
        <v>41680</v>
      </c>
      <c r="F20" s="260">
        <f t="shared" si="1"/>
        <v>41680</v>
      </c>
      <c r="G20" s="256" t="s">
        <v>61</v>
      </c>
      <c r="H20" s="256">
        <f>التقويم!V9</f>
        <v>41708</v>
      </c>
      <c r="I20" s="260">
        <f t="shared" si="2"/>
        <v>41708</v>
      </c>
      <c r="J20" s="256" t="s">
        <v>61</v>
      </c>
      <c r="K20" s="256">
        <f>التقويم!AD9</f>
        <v>41743</v>
      </c>
      <c r="L20" s="260">
        <f t="shared" si="3"/>
        <v>41743</v>
      </c>
      <c r="M20" s="256" t="s">
        <v>61</v>
      </c>
      <c r="N20" s="256">
        <f>التقويم!F18</f>
        <v>41771</v>
      </c>
      <c r="O20" s="260">
        <f t="shared" si="4"/>
        <v>41771</v>
      </c>
      <c r="P20" s="256" t="s">
        <v>61</v>
      </c>
      <c r="Q20" s="256">
        <f>التقويم!N18</f>
        <v>41806</v>
      </c>
      <c r="R20" s="260">
        <f t="shared" si="5"/>
        <v>41806</v>
      </c>
      <c r="S20" s="256" t="s">
        <v>61</v>
      </c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</row>
    <row r="21" spans="1:49" ht="15.75">
      <c r="A21" s="258"/>
      <c r="B21" s="256">
        <f>التقويم!G9</f>
        <v>41653</v>
      </c>
      <c r="C21" s="260">
        <f t="shared" si="0"/>
        <v>41653</v>
      </c>
      <c r="D21" s="256" t="s">
        <v>92</v>
      </c>
      <c r="E21" s="256">
        <f>التقويم!O9</f>
        <v>41681</v>
      </c>
      <c r="F21" s="260">
        <f t="shared" si="1"/>
        <v>41681</v>
      </c>
      <c r="G21" s="256" t="s">
        <v>92</v>
      </c>
      <c r="H21" s="256">
        <f>التقويم!W9</f>
        <v>41709</v>
      </c>
      <c r="I21" s="260">
        <f t="shared" si="2"/>
        <v>41709</v>
      </c>
      <c r="J21" s="256" t="s">
        <v>92</v>
      </c>
      <c r="K21" s="256">
        <f>التقويم!AE9</f>
        <v>41744</v>
      </c>
      <c r="L21" s="260">
        <f t="shared" si="3"/>
        <v>41744</v>
      </c>
      <c r="M21" s="256" t="s">
        <v>92</v>
      </c>
      <c r="N21" s="256">
        <f>التقويم!G18</f>
        <v>41772</v>
      </c>
      <c r="O21" s="260">
        <f t="shared" si="4"/>
        <v>41772</v>
      </c>
      <c r="P21" s="256" t="s">
        <v>92</v>
      </c>
      <c r="Q21" s="256">
        <f>التقويم!O18</f>
        <v>41807</v>
      </c>
      <c r="R21" s="260">
        <f t="shared" si="5"/>
        <v>41807</v>
      </c>
      <c r="S21" s="256" t="s">
        <v>92</v>
      </c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</row>
    <row r="22" spans="1:49" ht="15.75">
      <c r="A22" s="258"/>
      <c r="B22" s="256">
        <f>التقويم!H9</f>
        <v>41654</v>
      </c>
      <c r="C22" s="260">
        <f t="shared" si="0"/>
        <v>41654</v>
      </c>
      <c r="D22" s="256" t="s">
        <v>93</v>
      </c>
      <c r="E22" s="256">
        <f>التقويم!P9</f>
        <v>41682</v>
      </c>
      <c r="F22" s="260">
        <f t="shared" si="1"/>
        <v>41682</v>
      </c>
      <c r="G22" s="256" t="s">
        <v>93</v>
      </c>
      <c r="H22" s="256">
        <f>التقويم!X9</f>
        <v>41710</v>
      </c>
      <c r="I22" s="260">
        <f t="shared" si="2"/>
        <v>41710</v>
      </c>
      <c r="J22" s="256" t="s">
        <v>93</v>
      </c>
      <c r="K22" s="256">
        <f>التقويم!AF9</f>
        <v>41745</v>
      </c>
      <c r="L22" s="260">
        <f t="shared" si="3"/>
        <v>41745</v>
      </c>
      <c r="M22" s="256" t="s">
        <v>93</v>
      </c>
      <c r="N22" s="256">
        <f>التقويم!H18</f>
        <v>41773</v>
      </c>
      <c r="O22" s="260">
        <f t="shared" si="4"/>
        <v>41773</v>
      </c>
      <c r="P22" s="256" t="s">
        <v>93</v>
      </c>
      <c r="Q22" s="256">
        <f>التقويم!P18</f>
        <v>41808</v>
      </c>
      <c r="R22" s="260">
        <f t="shared" si="5"/>
        <v>41808</v>
      </c>
      <c r="S22" s="256" t="s">
        <v>93</v>
      </c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254"/>
      <c r="AV22" s="254"/>
      <c r="AW22" s="254"/>
    </row>
    <row r="23" spans="1:49" ht="15.75">
      <c r="A23" s="258"/>
      <c r="B23" s="256">
        <f>التقويم!I9</f>
        <v>41655</v>
      </c>
      <c r="C23" s="260">
        <f t="shared" si="0"/>
        <v>41655</v>
      </c>
      <c r="D23" s="256" t="s">
        <v>94</v>
      </c>
      <c r="E23" s="256">
        <f>التقويم!Q9</f>
        <v>41683</v>
      </c>
      <c r="F23" s="260">
        <f t="shared" si="1"/>
        <v>41683</v>
      </c>
      <c r="G23" s="256" t="s">
        <v>94</v>
      </c>
      <c r="H23" s="256">
        <f>التقويم!Y9</f>
        <v>41711</v>
      </c>
      <c r="I23" s="260">
        <f t="shared" si="2"/>
        <v>41711</v>
      </c>
      <c r="J23" s="256" t="s">
        <v>94</v>
      </c>
      <c r="K23" s="256">
        <f>التقويم!AG9</f>
        <v>41746</v>
      </c>
      <c r="L23" s="260">
        <f t="shared" si="3"/>
        <v>41746</v>
      </c>
      <c r="M23" s="256" t="s">
        <v>94</v>
      </c>
      <c r="N23" s="256">
        <f>التقويم!I18</f>
        <v>41774</v>
      </c>
      <c r="O23" s="260">
        <f t="shared" si="4"/>
        <v>41774</v>
      </c>
      <c r="P23" s="256" t="s">
        <v>94</v>
      </c>
      <c r="Q23" s="256">
        <f>التقويم!Q18</f>
        <v>41809</v>
      </c>
      <c r="R23" s="260">
        <f t="shared" si="5"/>
        <v>41809</v>
      </c>
      <c r="S23" s="256" t="s">
        <v>94</v>
      </c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4"/>
      <c r="AR23" s="254"/>
      <c r="AS23" s="254"/>
      <c r="AT23" s="254"/>
      <c r="AU23" s="254"/>
      <c r="AV23" s="254"/>
      <c r="AW23" s="254"/>
    </row>
    <row r="24" spans="1:49" ht="15.75">
      <c r="A24" s="258"/>
      <c r="B24" s="256">
        <f>التقويم!J9</f>
        <v>41656</v>
      </c>
      <c r="C24" s="260">
        <f t="shared" si="0"/>
        <v>41656</v>
      </c>
      <c r="D24" s="256" t="s">
        <v>62</v>
      </c>
      <c r="E24" s="256">
        <f>التقويم!R9</f>
        <v>41684</v>
      </c>
      <c r="F24" s="260">
        <f t="shared" si="1"/>
        <v>41684</v>
      </c>
      <c r="G24" s="256" t="s">
        <v>62</v>
      </c>
      <c r="H24" s="256">
        <f>التقويم!Z9</f>
        <v>41712</v>
      </c>
      <c r="I24" s="260">
        <f t="shared" si="2"/>
        <v>41712</v>
      </c>
      <c r="J24" s="256" t="s">
        <v>62</v>
      </c>
      <c r="K24" s="256">
        <f>التقويم!AH9</f>
        <v>41747</v>
      </c>
      <c r="L24" s="260">
        <f t="shared" si="3"/>
        <v>41747</v>
      </c>
      <c r="M24" s="256" t="s">
        <v>62</v>
      </c>
      <c r="N24" s="256">
        <f>التقويم!J18</f>
        <v>41775</v>
      </c>
      <c r="O24" s="260">
        <f t="shared" si="4"/>
        <v>41775</v>
      </c>
      <c r="P24" s="256" t="s">
        <v>62</v>
      </c>
      <c r="Q24" s="256">
        <f>التقويم!R18</f>
        <v>41810</v>
      </c>
      <c r="R24" s="260">
        <f t="shared" si="5"/>
        <v>41810</v>
      </c>
      <c r="S24" s="256" t="s">
        <v>62</v>
      </c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  <c r="AU24" s="254"/>
      <c r="AV24" s="254"/>
      <c r="AW24" s="254"/>
    </row>
    <row r="25" spans="1:49" ht="15.75">
      <c r="A25" s="258"/>
      <c r="B25" s="256">
        <f>التقويم!D10</f>
        <v>41657</v>
      </c>
      <c r="C25" s="260">
        <f t="shared" si="0"/>
        <v>41657</v>
      </c>
      <c r="D25" s="256" t="s">
        <v>89</v>
      </c>
      <c r="E25" s="256">
        <f>التقويم!L10</f>
        <v>41685</v>
      </c>
      <c r="F25" s="260">
        <f t="shared" si="1"/>
        <v>41685</v>
      </c>
      <c r="G25" s="256" t="s">
        <v>89</v>
      </c>
      <c r="H25" s="256">
        <f>التقويم!T10</f>
        <v>41713</v>
      </c>
      <c r="I25" s="260">
        <f t="shared" si="2"/>
        <v>41713</v>
      </c>
      <c r="J25" s="256" t="s">
        <v>89</v>
      </c>
      <c r="K25" s="256">
        <f>التقويم!AB10</f>
        <v>41748</v>
      </c>
      <c r="L25" s="260">
        <f t="shared" si="3"/>
        <v>41748</v>
      </c>
      <c r="M25" s="256" t="s">
        <v>89</v>
      </c>
      <c r="N25" s="256">
        <f>التقويم!D19</f>
        <v>41776</v>
      </c>
      <c r="O25" s="260">
        <f t="shared" si="4"/>
        <v>41776</v>
      </c>
      <c r="P25" s="256" t="s">
        <v>89</v>
      </c>
      <c r="Q25" s="256">
        <f>التقويم!L19</f>
        <v>41811</v>
      </c>
      <c r="R25" s="260">
        <f t="shared" si="5"/>
        <v>41811</v>
      </c>
      <c r="S25" s="256" t="s">
        <v>89</v>
      </c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</row>
    <row r="26" spans="1:49" ht="15.75">
      <c r="A26" s="258"/>
      <c r="B26" s="256">
        <f>التقويم!E10</f>
        <v>41658</v>
      </c>
      <c r="C26" s="260">
        <f t="shared" si="0"/>
        <v>41658</v>
      </c>
      <c r="D26" s="256" t="s">
        <v>90</v>
      </c>
      <c r="E26" s="256">
        <f>التقويم!M10</f>
        <v>41686</v>
      </c>
      <c r="F26" s="260">
        <f t="shared" si="1"/>
        <v>41686</v>
      </c>
      <c r="G26" s="256" t="s">
        <v>90</v>
      </c>
      <c r="H26" s="256">
        <f>التقويم!U10</f>
        <v>41714</v>
      </c>
      <c r="I26" s="260">
        <f t="shared" si="2"/>
        <v>41714</v>
      </c>
      <c r="J26" s="256" t="s">
        <v>90</v>
      </c>
      <c r="K26" s="256">
        <f>التقويم!AC10</f>
        <v>41749</v>
      </c>
      <c r="L26" s="260">
        <f t="shared" si="3"/>
        <v>41749</v>
      </c>
      <c r="M26" s="256" t="s">
        <v>90</v>
      </c>
      <c r="N26" s="256">
        <f>التقويم!E19</f>
        <v>41777</v>
      </c>
      <c r="O26" s="260">
        <f t="shared" si="4"/>
        <v>41777</v>
      </c>
      <c r="P26" s="256" t="s">
        <v>90</v>
      </c>
      <c r="Q26" s="256">
        <f>التقويم!M19</f>
        <v>41812</v>
      </c>
      <c r="R26" s="260">
        <f t="shared" si="5"/>
        <v>41812</v>
      </c>
      <c r="S26" s="256" t="s">
        <v>90</v>
      </c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  <c r="AM26" s="254"/>
      <c r="AN26" s="254"/>
      <c r="AO26" s="254"/>
      <c r="AP26" s="254"/>
      <c r="AQ26" s="254"/>
      <c r="AR26" s="254"/>
      <c r="AS26" s="254"/>
      <c r="AT26" s="254"/>
      <c r="AU26" s="254"/>
      <c r="AV26" s="254"/>
      <c r="AW26" s="254"/>
    </row>
    <row r="27" spans="1:49" ht="15.75">
      <c r="A27" s="258"/>
      <c r="B27" s="256">
        <f>التقويم!F10</f>
        <v>41659</v>
      </c>
      <c r="C27" s="260">
        <f t="shared" si="0"/>
        <v>41659</v>
      </c>
      <c r="D27" s="256" t="s">
        <v>61</v>
      </c>
      <c r="E27" s="256">
        <f>التقويم!N10</f>
        <v>41687</v>
      </c>
      <c r="F27" s="260">
        <f t="shared" si="1"/>
        <v>41687</v>
      </c>
      <c r="G27" s="256" t="s">
        <v>61</v>
      </c>
      <c r="H27" s="256">
        <f>التقويم!V10</f>
        <v>41715</v>
      </c>
      <c r="I27" s="260">
        <f t="shared" si="2"/>
        <v>41715</v>
      </c>
      <c r="J27" s="256" t="s">
        <v>61</v>
      </c>
      <c r="K27" s="256">
        <f>التقويم!AD10</f>
        <v>41750</v>
      </c>
      <c r="L27" s="260">
        <f t="shared" si="3"/>
        <v>41750</v>
      </c>
      <c r="M27" s="256" t="s">
        <v>61</v>
      </c>
      <c r="N27" s="256">
        <f>التقويم!F19</f>
        <v>41778</v>
      </c>
      <c r="O27" s="260">
        <f t="shared" si="4"/>
        <v>41778</v>
      </c>
      <c r="P27" s="256" t="s">
        <v>61</v>
      </c>
      <c r="Q27" s="256">
        <f>التقويم!N19</f>
        <v>41813</v>
      </c>
      <c r="R27" s="260">
        <f t="shared" si="5"/>
        <v>41813</v>
      </c>
      <c r="S27" s="256" t="s">
        <v>61</v>
      </c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  <c r="AM27" s="254"/>
      <c r="AN27" s="254"/>
      <c r="AO27" s="254"/>
      <c r="AP27" s="254"/>
      <c r="AQ27" s="254"/>
      <c r="AR27" s="254"/>
      <c r="AS27" s="254"/>
      <c r="AT27" s="254"/>
      <c r="AU27" s="254"/>
      <c r="AV27" s="254"/>
      <c r="AW27" s="254"/>
    </row>
    <row r="28" spans="1:49" ht="15.75">
      <c r="A28" s="258"/>
      <c r="B28" s="256">
        <f>التقويم!G10</f>
        <v>41660</v>
      </c>
      <c r="C28" s="260">
        <f t="shared" si="0"/>
        <v>41660</v>
      </c>
      <c r="D28" s="256" t="s">
        <v>92</v>
      </c>
      <c r="E28" s="256">
        <f>التقويم!O10</f>
        <v>41688</v>
      </c>
      <c r="F28" s="260">
        <f t="shared" si="1"/>
        <v>41688</v>
      </c>
      <c r="G28" s="256" t="s">
        <v>92</v>
      </c>
      <c r="H28" s="256">
        <f>التقويم!W10</f>
        <v>41716</v>
      </c>
      <c r="I28" s="260">
        <f t="shared" si="2"/>
        <v>41716</v>
      </c>
      <c r="J28" s="256" t="s">
        <v>92</v>
      </c>
      <c r="K28" s="256">
        <f>التقويم!AE10</f>
        <v>41751</v>
      </c>
      <c r="L28" s="260">
        <f t="shared" si="3"/>
        <v>41751</v>
      </c>
      <c r="M28" s="256" t="s">
        <v>92</v>
      </c>
      <c r="N28" s="256">
        <f>التقويم!G19</f>
        <v>41779</v>
      </c>
      <c r="O28" s="260">
        <f t="shared" si="4"/>
        <v>41779</v>
      </c>
      <c r="P28" s="256" t="s">
        <v>92</v>
      </c>
      <c r="Q28" s="256">
        <f>التقويم!O19</f>
        <v>41814</v>
      </c>
      <c r="R28" s="260">
        <f t="shared" si="5"/>
        <v>41814</v>
      </c>
      <c r="S28" s="256" t="s">
        <v>92</v>
      </c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</row>
    <row r="29" spans="1:49" ht="15.75">
      <c r="A29" s="258"/>
      <c r="B29" s="256">
        <f>التقويم!H10</f>
        <v>41661</v>
      </c>
      <c r="C29" s="260">
        <f t="shared" si="0"/>
        <v>41661</v>
      </c>
      <c r="D29" s="256" t="s">
        <v>93</v>
      </c>
      <c r="E29" s="256">
        <f>التقويم!P10</f>
        <v>41689</v>
      </c>
      <c r="F29" s="260">
        <f t="shared" si="1"/>
        <v>41689</v>
      </c>
      <c r="G29" s="256" t="s">
        <v>93</v>
      </c>
      <c r="H29" s="256">
        <f>التقويم!X10</f>
        <v>41717</v>
      </c>
      <c r="I29" s="260">
        <f t="shared" si="2"/>
        <v>41717</v>
      </c>
      <c r="J29" s="256" t="s">
        <v>93</v>
      </c>
      <c r="K29" s="256">
        <f>التقويم!AF10</f>
        <v>41752</v>
      </c>
      <c r="L29" s="260">
        <f t="shared" si="3"/>
        <v>41752</v>
      </c>
      <c r="M29" s="256" t="s">
        <v>93</v>
      </c>
      <c r="N29" s="256">
        <f>التقويم!H19</f>
        <v>41780</v>
      </c>
      <c r="O29" s="260">
        <f t="shared" si="4"/>
        <v>41780</v>
      </c>
      <c r="P29" s="256" t="s">
        <v>93</v>
      </c>
      <c r="Q29" s="256">
        <f>التقويم!P19</f>
        <v>41815</v>
      </c>
      <c r="R29" s="260">
        <f t="shared" si="5"/>
        <v>41815</v>
      </c>
      <c r="S29" s="256" t="s">
        <v>93</v>
      </c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</row>
    <row r="30" spans="1:49" ht="15.75">
      <c r="A30" s="258"/>
      <c r="B30" s="256">
        <f>التقويم!I10</f>
        <v>41662</v>
      </c>
      <c r="C30" s="260">
        <f t="shared" si="0"/>
        <v>41662</v>
      </c>
      <c r="D30" s="256" t="s">
        <v>94</v>
      </c>
      <c r="E30" s="256">
        <f>التقويم!Q10</f>
        <v>41690</v>
      </c>
      <c r="F30" s="260">
        <f t="shared" si="1"/>
        <v>41690</v>
      </c>
      <c r="G30" s="256" t="s">
        <v>94</v>
      </c>
      <c r="H30" s="256">
        <f>التقويم!Y10</f>
        <v>41718</v>
      </c>
      <c r="I30" s="260">
        <f t="shared" si="2"/>
        <v>41718</v>
      </c>
      <c r="J30" s="256" t="s">
        <v>94</v>
      </c>
      <c r="K30" s="256">
        <f>التقويم!AG10</f>
        <v>41753</v>
      </c>
      <c r="L30" s="260">
        <f t="shared" si="3"/>
        <v>41753</v>
      </c>
      <c r="M30" s="256" t="s">
        <v>94</v>
      </c>
      <c r="N30" s="256">
        <f>التقويم!I19</f>
        <v>41781</v>
      </c>
      <c r="O30" s="260">
        <f t="shared" si="4"/>
        <v>41781</v>
      </c>
      <c r="P30" s="256" t="s">
        <v>94</v>
      </c>
      <c r="Q30" s="256">
        <f>التقويم!Q19</f>
        <v>41816</v>
      </c>
      <c r="R30" s="260">
        <f t="shared" si="5"/>
        <v>41816</v>
      </c>
      <c r="S30" s="256" t="s">
        <v>94</v>
      </c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</row>
    <row r="31" spans="1:49" ht="15.75">
      <c r="A31" s="258"/>
      <c r="B31" s="256">
        <f>التقويم!J10</f>
        <v>41663</v>
      </c>
      <c r="C31" s="260">
        <f t="shared" si="0"/>
        <v>41663</v>
      </c>
      <c r="D31" s="256" t="s">
        <v>62</v>
      </c>
      <c r="E31" s="256">
        <f>التقويم!R10</f>
        <v>41691</v>
      </c>
      <c r="F31" s="260">
        <f t="shared" si="1"/>
        <v>41691</v>
      </c>
      <c r="G31" s="256" t="s">
        <v>62</v>
      </c>
      <c r="H31" s="256">
        <f>التقويم!Z10</f>
        <v>41719</v>
      </c>
      <c r="I31" s="260">
        <f t="shared" si="2"/>
        <v>41719</v>
      </c>
      <c r="J31" s="256" t="s">
        <v>62</v>
      </c>
      <c r="K31" s="256">
        <f>التقويم!AH10</f>
        <v>41754</v>
      </c>
      <c r="L31" s="260">
        <f t="shared" si="3"/>
        <v>41754</v>
      </c>
      <c r="M31" s="256" t="s">
        <v>62</v>
      </c>
      <c r="N31" s="256">
        <f>التقويم!J19</f>
        <v>41782</v>
      </c>
      <c r="O31" s="260">
        <f t="shared" si="4"/>
        <v>41782</v>
      </c>
      <c r="P31" s="256" t="s">
        <v>62</v>
      </c>
      <c r="Q31" s="256">
        <f>التقويم!R19</f>
        <v>41817</v>
      </c>
      <c r="R31" s="260">
        <f t="shared" si="5"/>
        <v>41817</v>
      </c>
      <c r="S31" s="256" t="s">
        <v>62</v>
      </c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</row>
    <row r="32" spans="1:49" ht="15.75">
      <c r="A32" s="258"/>
      <c r="B32" s="256">
        <f>التقويم!D11</f>
        <v>41664</v>
      </c>
      <c r="C32" s="260">
        <f t="shared" si="0"/>
        <v>41664</v>
      </c>
      <c r="D32" s="256" t="s">
        <v>89</v>
      </c>
      <c r="E32" s="256">
        <f>التقويم!L11</f>
        <v>41692</v>
      </c>
      <c r="F32" s="260">
        <f t="shared" si="1"/>
        <v>41692</v>
      </c>
      <c r="G32" s="256" t="s">
        <v>89</v>
      </c>
      <c r="H32" s="256">
        <f>التقويم!T11</f>
        <v>41720</v>
      </c>
      <c r="I32" s="260">
        <f t="shared" si="2"/>
        <v>41720</v>
      </c>
      <c r="J32" s="256" t="s">
        <v>89</v>
      </c>
      <c r="K32" s="256">
        <f>التقويم!AB11</f>
        <v>41755</v>
      </c>
      <c r="L32" s="260">
        <f t="shared" si="3"/>
        <v>41755</v>
      </c>
      <c r="M32" s="256" t="s">
        <v>89</v>
      </c>
      <c r="N32" s="256">
        <f>التقويم!D20</f>
        <v>41783</v>
      </c>
      <c r="O32" s="260">
        <f t="shared" si="4"/>
        <v>41783</v>
      </c>
      <c r="P32" s="256" t="s">
        <v>89</v>
      </c>
      <c r="Q32" s="256">
        <f>التقويم!L20</f>
        <v>41818</v>
      </c>
      <c r="R32" s="260">
        <f t="shared" si="5"/>
        <v>41818</v>
      </c>
      <c r="S32" s="256" t="s">
        <v>89</v>
      </c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</row>
    <row r="33" spans="1:49" ht="15.75">
      <c r="A33" s="258"/>
      <c r="B33" s="256">
        <f>التقويم!E11</f>
        <v>41665</v>
      </c>
      <c r="C33" s="260">
        <f t="shared" si="0"/>
        <v>41665</v>
      </c>
      <c r="D33" s="256" t="s">
        <v>90</v>
      </c>
      <c r="E33" s="256">
        <f>التقويم!M11</f>
        <v>41693</v>
      </c>
      <c r="F33" s="260">
        <f t="shared" si="1"/>
        <v>41693</v>
      </c>
      <c r="G33" s="256" t="s">
        <v>90</v>
      </c>
      <c r="H33" s="256">
        <f>التقويم!U11</f>
        <v>41721</v>
      </c>
      <c r="I33" s="260">
        <f t="shared" si="2"/>
        <v>41721</v>
      </c>
      <c r="J33" s="256" t="s">
        <v>90</v>
      </c>
      <c r="K33" s="256">
        <f>التقويم!AC11</f>
        <v>41756</v>
      </c>
      <c r="L33" s="260">
        <f t="shared" si="3"/>
        <v>41756</v>
      </c>
      <c r="M33" s="256" t="s">
        <v>90</v>
      </c>
      <c r="N33" s="256">
        <f>التقويم!E20</f>
        <v>41784</v>
      </c>
      <c r="O33" s="260">
        <f t="shared" si="4"/>
        <v>41784</v>
      </c>
      <c r="P33" s="256" t="s">
        <v>90</v>
      </c>
      <c r="Q33" s="256">
        <f>التقويم!M20</f>
        <v>41819</v>
      </c>
      <c r="R33" s="260">
        <f t="shared" si="5"/>
        <v>41819</v>
      </c>
      <c r="S33" s="256" t="s">
        <v>90</v>
      </c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</row>
    <row r="34" spans="1:49" ht="15.75">
      <c r="A34" s="258"/>
      <c r="B34" s="256">
        <f>التقويم!F11</f>
        <v>41666</v>
      </c>
      <c r="C34" s="260">
        <f t="shared" si="0"/>
        <v>41666</v>
      </c>
      <c r="D34" s="256" t="s">
        <v>61</v>
      </c>
      <c r="E34" s="256">
        <f>التقويم!N11</f>
        <v>41694</v>
      </c>
      <c r="F34" s="260">
        <f t="shared" si="1"/>
        <v>41694</v>
      </c>
      <c r="G34" s="256" t="s">
        <v>61</v>
      </c>
      <c r="H34" s="256">
        <f>التقويم!V11</f>
        <v>41722</v>
      </c>
      <c r="I34" s="260">
        <f t="shared" si="2"/>
        <v>41722</v>
      </c>
      <c r="J34" s="256" t="s">
        <v>61</v>
      </c>
      <c r="K34" s="256">
        <f>التقويم!AD11</f>
        <v>41757</v>
      </c>
      <c r="L34" s="260">
        <f t="shared" si="3"/>
        <v>41757</v>
      </c>
      <c r="M34" s="256" t="s">
        <v>61</v>
      </c>
      <c r="N34" s="256">
        <f>التقويم!F20</f>
        <v>41785</v>
      </c>
      <c r="O34" s="260">
        <f t="shared" si="4"/>
        <v>41785</v>
      </c>
      <c r="P34" s="256" t="s">
        <v>61</v>
      </c>
      <c r="Q34" s="256">
        <f>التقويم!N20</f>
        <v>41820</v>
      </c>
      <c r="R34" s="260">
        <f t="shared" si="5"/>
        <v>41820</v>
      </c>
      <c r="S34" s="256" t="s">
        <v>61</v>
      </c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</row>
    <row r="35" spans="1:49" ht="15.75">
      <c r="A35" s="258"/>
      <c r="B35" s="256">
        <f>التقويم!G11</f>
        <v>41667</v>
      </c>
      <c r="C35" s="260">
        <f t="shared" si="0"/>
        <v>41667</v>
      </c>
      <c r="D35" s="256" t="s">
        <v>92</v>
      </c>
      <c r="E35" s="256">
        <f>التقويم!O11</f>
        <v>41695</v>
      </c>
      <c r="F35" s="260">
        <f t="shared" si="1"/>
        <v>41695</v>
      </c>
      <c r="G35" s="256" t="s">
        <v>92</v>
      </c>
      <c r="H35" s="256">
        <f>التقويم!W11</f>
        <v>41723</v>
      </c>
      <c r="I35" s="260">
        <f t="shared" si="2"/>
        <v>41723</v>
      </c>
      <c r="J35" s="256" t="s">
        <v>92</v>
      </c>
      <c r="K35" s="256">
        <f>التقويم!AE11</f>
        <v>41758</v>
      </c>
      <c r="L35" s="260">
        <f t="shared" si="3"/>
        <v>41758</v>
      </c>
      <c r="M35" s="256" t="s">
        <v>92</v>
      </c>
      <c r="N35" s="256">
        <f>التقويم!G20</f>
        <v>41786</v>
      </c>
      <c r="O35" s="260">
        <f t="shared" si="4"/>
        <v>41786</v>
      </c>
      <c r="P35" s="256" t="s">
        <v>92</v>
      </c>
      <c r="Q35" s="256" t="str">
        <f>التقويم!O20</f>
        <v/>
      </c>
      <c r="R35" s="260" t="str">
        <f t="shared" si="5"/>
        <v/>
      </c>
      <c r="S35" s="256" t="s">
        <v>92</v>
      </c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</row>
    <row r="36" spans="1:49" ht="15.75">
      <c r="A36" s="258"/>
      <c r="B36" s="256">
        <f>التقويم!H11</f>
        <v>41668</v>
      </c>
      <c r="C36" s="260">
        <f t="shared" si="0"/>
        <v>41668</v>
      </c>
      <c r="D36" s="256" t="s">
        <v>93</v>
      </c>
      <c r="E36" s="256">
        <f>التقويم!P11</f>
        <v>41696</v>
      </c>
      <c r="F36" s="260">
        <f t="shared" si="1"/>
        <v>41696</v>
      </c>
      <c r="G36" s="256" t="s">
        <v>93</v>
      </c>
      <c r="H36" s="256">
        <f>التقويم!X11</f>
        <v>41724</v>
      </c>
      <c r="I36" s="260">
        <f t="shared" si="2"/>
        <v>41724</v>
      </c>
      <c r="J36" s="256" t="s">
        <v>93</v>
      </c>
      <c r="K36" s="256">
        <f>التقويم!AF11</f>
        <v>41759</v>
      </c>
      <c r="L36" s="260">
        <f t="shared" si="3"/>
        <v>41759</v>
      </c>
      <c r="M36" s="256" t="s">
        <v>93</v>
      </c>
      <c r="N36" s="256">
        <f>التقويم!H20</f>
        <v>41787</v>
      </c>
      <c r="O36" s="260">
        <f t="shared" si="4"/>
        <v>41787</v>
      </c>
      <c r="P36" s="256" t="s">
        <v>93</v>
      </c>
      <c r="Q36" s="256" t="str">
        <f>التقويم!P20</f>
        <v/>
      </c>
      <c r="R36" s="260" t="str">
        <f t="shared" si="5"/>
        <v/>
      </c>
      <c r="S36" s="256" t="s">
        <v>93</v>
      </c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</row>
    <row r="37" spans="1:49" ht="15.75">
      <c r="A37" s="258"/>
      <c r="B37" s="256">
        <f>التقويم!I11</f>
        <v>41669</v>
      </c>
      <c r="C37" s="260">
        <f t="shared" si="0"/>
        <v>41669</v>
      </c>
      <c r="D37" s="256" t="s">
        <v>94</v>
      </c>
      <c r="E37" s="256">
        <f>التقويم!Q11</f>
        <v>41697</v>
      </c>
      <c r="F37" s="260">
        <f t="shared" si="1"/>
        <v>41697</v>
      </c>
      <c r="G37" s="256" t="s">
        <v>94</v>
      </c>
      <c r="H37" s="256">
        <f>التقويم!Y11</f>
        <v>41725</v>
      </c>
      <c r="I37" s="260">
        <f t="shared" si="2"/>
        <v>41725</v>
      </c>
      <c r="J37" s="256" t="s">
        <v>94</v>
      </c>
      <c r="K37" s="256" t="str">
        <f>التقويم!AG11</f>
        <v/>
      </c>
      <c r="L37" s="260" t="str">
        <f t="shared" si="3"/>
        <v/>
      </c>
      <c r="M37" s="256" t="s">
        <v>94</v>
      </c>
      <c r="N37" s="256">
        <f>التقويم!I20</f>
        <v>41788</v>
      </c>
      <c r="O37" s="260">
        <f t="shared" si="4"/>
        <v>41788</v>
      </c>
      <c r="P37" s="256" t="s">
        <v>94</v>
      </c>
      <c r="Q37" s="256" t="str">
        <f>التقويم!Q20</f>
        <v/>
      </c>
      <c r="R37" s="260" t="str">
        <f t="shared" si="5"/>
        <v/>
      </c>
      <c r="S37" s="256" t="s">
        <v>94</v>
      </c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</row>
    <row r="38" spans="1:49" ht="15.75">
      <c r="A38" s="258"/>
      <c r="B38" s="256">
        <f>التقويم!J11</f>
        <v>41670</v>
      </c>
      <c r="C38" s="260">
        <f t="shared" si="0"/>
        <v>41670</v>
      </c>
      <c r="D38" s="256" t="s">
        <v>62</v>
      </c>
      <c r="E38" s="256">
        <f>التقويم!R11</f>
        <v>41698</v>
      </c>
      <c r="F38" s="260">
        <f t="shared" si="1"/>
        <v>41698</v>
      </c>
      <c r="G38" s="256" t="s">
        <v>62</v>
      </c>
      <c r="H38" s="256">
        <f>التقويم!Z11</f>
        <v>41726</v>
      </c>
      <c r="I38" s="260">
        <f t="shared" si="2"/>
        <v>41726</v>
      </c>
      <c r="J38" s="256" t="s">
        <v>62</v>
      </c>
      <c r="K38" s="256" t="str">
        <f>التقويم!AH11</f>
        <v/>
      </c>
      <c r="L38" s="260" t="str">
        <f t="shared" si="3"/>
        <v/>
      </c>
      <c r="M38" s="256" t="s">
        <v>62</v>
      </c>
      <c r="N38" s="256">
        <f>التقويم!J20</f>
        <v>41789</v>
      </c>
      <c r="O38" s="260">
        <f t="shared" si="4"/>
        <v>41789</v>
      </c>
      <c r="P38" s="256" t="s">
        <v>62</v>
      </c>
      <c r="Q38" s="256" t="str">
        <f>التقويم!R20</f>
        <v/>
      </c>
      <c r="R38" s="260" t="str">
        <f t="shared" si="5"/>
        <v/>
      </c>
      <c r="S38" s="256" t="s">
        <v>62</v>
      </c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  <c r="AO38" s="254"/>
      <c r="AP38" s="254"/>
      <c r="AQ38" s="254"/>
      <c r="AR38" s="254"/>
      <c r="AS38" s="254"/>
      <c r="AT38" s="254"/>
      <c r="AU38" s="254"/>
      <c r="AV38" s="254"/>
      <c r="AW38" s="254"/>
    </row>
    <row r="39" spans="1:49" ht="15.75">
      <c r="A39" s="258"/>
      <c r="B39" s="256" t="str">
        <f>التقويم!D12</f>
        <v/>
      </c>
      <c r="C39" s="260" t="str">
        <f t="shared" si="0"/>
        <v/>
      </c>
      <c r="D39" s="256" t="s">
        <v>89</v>
      </c>
      <c r="E39" s="256" t="str">
        <f>التقويم!L12</f>
        <v/>
      </c>
      <c r="F39" s="260" t="str">
        <f t="shared" si="1"/>
        <v/>
      </c>
      <c r="G39" s="256" t="s">
        <v>89</v>
      </c>
      <c r="H39" s="256">
        <f>التقويم!T12</f>
        <v>41727</v>
      </c>
      <c r="I39" s="260">
        <f t="shared" si="2"/>
        <v>41727</v>
      </c>
      <c r="J39" s="256" t="s">
        <v>89</v>
      </c>
      <c r="K39" s="256" t="str">
        <f>التقويم!AB12</f>
        <v/>
      </c>
      <c r="L39" s="260" t="str">
        <f t="shared" si="3"/>
        <v/>
      </c>
      <c r="M39" s="256" t="s">
        <v>89</v>
      </c>
      <c r="N39" s="256">
        <f>التقويم!D21</f>
        <v>41790</v>
      </c>
      <c r="O39" s="260">
        <f t="shared" si="4"/>
        <v>41790</v>
      </c>
      <c r="P39" s="256" t="s">
        <v>89</v>
      </c>
      <c r="Q39" s="256" t="str">
        <f>التقويم!L21</f>
        <v/>
      </c>
      <c r="R39" s="260" t="str">
        <f t="shared" si="5"/>
        <v/>
      </c>
      <c r="S39" s="256" t="s">
        <v>89</v>
      </c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  <c r="AJ39" s="254"/>
      <c r="AK39" s="254"/>
      <c r="AL39" s="254"/>
      <c r="AM39" s="254"/>
      <c r="AN39" s="254"/>
      <c r="AO39" s="254"/>
      <c r="AP39" s="254"/>
      <c r="AQ39" s="254"/>
      <c r="AR39" s="254"/>
      <c r="AS39" s="254"/>
      <c r="AT39" s="254"/>
      <c r="AU39" s="254"/>
      <c r="AV39" s="254"/>
      <c r="AW39" s="254"/>
    </row>
    <row r="40" spans="1:49" ht="15.75">
      <c r="A40" s="258"/>
      <c r="B40" s="256" t="str">
        <f>التقويم!E12</f>
        <v/>
      </c>
      <c r="C40" s="260" t="str">
        <f t="shared" si="0"/>
        <v/>
      </c>
      <c r="D40" s="256" t="s">
        <v>90</v>
      </c>
      <c r="E40" s="256" t="str">
        <f>التقويم!M12</f>
        <v/>
      </c>
      <c r="F40" s="260" t="str">
        <f t="shared" si="1"/>
        <v/>
      </c>
      <c r="G40" s="256" t="s">
        <v>90</v>
      </c>
      <c r="H40" s="256">
        <f>التقويم!U12</f>
        <v>41728</v>
      </c>
      <c r="I40" s="260">
        <f t="shared" si="2"/>
        <v>41728</v>
      </c>
      <c r="J40" s="256" t="s">
        <v>90</v>
      </c>
      <c r="K40" s="256" t="str">
        <f>التقويم!AC12</f>
        <v/>
      </c>
      <c r="L40" s="260" t="str">
        <f t="shared" si="3"/>
        <v/>
      </c>
      <c r="M40" s="256" t="s">
        <v>90</v>
      </c>
      <c r="N40" s="256" t="str">
        <f>التقويم!E21</f>
        <v/>
      </c>
      <c r="O40" s="260" t="str">
        <f t="shared" si="4"/>
        <v/>
      </c>
      <c r="P40" s="256" t="s">
        <v>90</v>
      </c>
      <c r="Q40" s="256" t="str">
        <f>التقويم!M21</f>
        <v/>
      </c>
      <c r="R40" s="260" t="str">
        <f t="shared" si="5"/>
        <v/>
      </c>
      <c r="S40" s="256" t="s">
        <v>90</v>
      </c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  <c r="AJ40" s="254"/>
      <c r="AK40" s="254"/>
      <c r="AL40" s="254"/>
      <c r="AM40" s="254"/>
      <c r="AN40" s="254"/>
      <c r="AO40" s="254"/>
      <c r="AP40" s="254"/>
      <c r="AQ40" s="254"/>
      <c r="AR40" s="254"/>
      <c r="AS40" s="254"/>
      <c r="AT40" s="254"/>
      <c r="AU40" s="254"/>
      <c r="AV40" s="254"/>
      <c r="AW40" s="254"/>
    </row>
    <row r="41" spans="1:49" ht="15.75">
      <c r="A41" s="220"/>
      <c r="B41" s="256" t="str">
        <f>التقويم!F12</f>
        <v/>
      </c>
      <c r="C41" s="260" t="str">
        <f t="shared" si="0"/>
        <v/>
      </c>
      <c r="D41" s="221" t="s">
        <v>61</v>
      </c>
      <c r="E41" s="256" t="str">
        <f>التقويم!N12</f>
        <v/>
      </c>
      <c r="F41" s="260" t="str">
        <f t="shared" si="1"/>
        <v/>
      </c>
      <c r="G41" s="221" t="s">
        <v>61</v>
      </c>
      <c r="H41" s="256">
        <f>التقويم!V12</f>
        <v>41729</v>
      </c>
      <c r="I41" s="260">
        <f t="shared" si="2"/>
        <v>41729</v>
      </c>
      <c r="J41" s="221" t="s">
        <v>61</v>
      </c>
      <c r="K41" s="256" t="str">
        <f>التقويم!AD12</f>
        <v/>
      </c>
      <c r="L41" s="260" t="str">
        <f t="shared" si="3"/>
        <v/>
      </c>
      <c r="M41" s="221" t="s">
        <v>61</v>
      </c>
      <c r="N41" s="256" t="str">
        <f>التقويم!F21</f>
        <v/>
      </c>
      <c r="O41" s="260" t="str">
        <f t="shared" si="4"/>
        <v/>
      </c>
      <c r="P41" s="221" t="s">
        <v>61</v>
      </c>
      <c r="Q41" s="256" t="str">
        <f>التقويم!N21</f>
        <v/>
      </c>
      <c r="R41" s="260" t="str">
        <f t="shared" si="5"/>
        <v/>
      </c>
      <c r="S41" s="221" t="s">
        <v>61</v>
      </c>
    </row>
    <row r="42" spans="1:49" ht="15.75">
      <c r="A42" s="220"/>
      <c r="B42" s="256" t="str">
        <f>التقويم!G12</f>
        <v/>
      </c>
      <c r="C42" s="260" t="str">
        <f t="shared" si="0"/>
        <v/>
      </c>
      <c r="D42" s="221" t="s">
        <v>92</v>
      </c>
      <c r="E42" s="256" t="str">
        <f>التقويم!O12</f>
        <v/>
      </c>
      <c r="F42" s="260" t="str">
        <f t="shared" si="1"/>
        <v/>
      </c>
      <c r="G42" s="221" t="s">
        <v>92</v>
      </c>
      <c r="H42" s="256" t="str">
        <f>التقويم!W12</f>
        <v/>
      </c>
      <c r="I42" s="260" t="str">
        <f t="shared" si="2"/>
        <v/>
      </c>
      <c r="J42" s="221" t="s">
        <v>92</v>
      </c>
      <c r="K42" s="256" t="str">
        <f>التقويم!AE12</f>
        <v/>
      </c>
      <c r="L42" s="260" t="str">
        <f t="shared" si="3"/>
        <v/>
      </c>
      <c r="M42" s="221" t="s">
        <v>92</v>
      </c>
      <c r="N42" s="256" t="str">
        <f>التقويم!G21</f>
        <v/>
      </c>
      <c r="O42" s="260" t="str">
        <f t="shared" si="4"/>
        <v/>
      </c>
      <c r="P42" s="221" t="s">
        <v>92</v>
      </c>
      <c r="Q42" s="256" t="str">
        <f>التقويم!O21</f>
        <v/>
      </c>
      <c r="R42" s="260" t="str">
        <f t="shared" si="5"/>
        <v/>
      </c>
      <c r="S42" s="221" t="s">
        <v>92</v>
      </c>
    </row>
    <row r="43" spans="1:49" ht="15.75">
      <c r="A43" s="220"/>
      <c r="B43" s="256" t="str">
        <f>التقويم!H12</f>
        <v/>
      </c>
      <c r="C43" s="260" t="str">
        <f t="shared" si="0"/>
        <v/>
      </c>
      <c r="D43" s="221" t="s">
        <v>93</v>
      </c>
      <c r="E43" s="256" t="str">
        <f>التقويم!P12</f>
        <v/>
      </c>
      <c r="F43" s="260" t="str">
        <f t="shared" si="1"/>
        <v/>
      </c>
      <c r="G43" s="221" t="s">
        <v>93</v>
      </c>
      <c r="H43" s="256" t="str">
        <f>التقويم!X12</f>
        <v/>
      </c>
      <c r="I43" s="260" t="str">
        <f t="shared" si="2"/>
        <v/>
      </c>
      <c r="J43" s="221" t="s">
        <v>93</v>
      </c>
      <c r="K43" s="256" t="str">
        <f>التقويم!AF12</f>
        <v/>
      </c>
      <c r="L43" s="260" t="str">
        <f t="shared" si="3"/>
        <v/>
      </c>
      <c r="M43" s="221" t="s">
        <v>93</v>
      </c>
      <c r="N43" s="256" t="str">
        <f>التقويم!H21</f>
        <v/>
      </c>
      <c r="O43" s="260" t="str">
        <f t="shared" si="4"/>
        <v/>
      </c>
      <c r="P43" s="221" t="s">
        <v>93</v>
      </c>
      <c r="Q43" s="256" t="str">
        <f>التقويم!P21</f>
        <v/>
      </c>
      <c r="R43" s="260" t="str">
        <f t="shared" si="5"/>
        <v/>
      </c>
      <c r="S43" s="221" t="s">
        <v>93</v>
      </c>
    </row>
    <row r="44" spans="1:49" ht="15.75">
      <c r="A44" s="221"/>
      <c r="B44" s="256" t="str">
        <f>التقويم!I12</f>
        <v/>
      </c>
      <c r="C44" s="260" t="str">
        <f t="shared" si="0"/>
        <v/>
      </c>
      <c r="D44" s="221" t="s">
        <v>94</v>
      </c>
      <c r="E44" s="256" t="str">
        <f>التقويم!Q12</f>
        <v/>
      </c>
      <c r="F44" s="260" t="str">
        <f t="shared" si="1"/>
        <v/>
      </c>
      <c r="G44" s="221" t="s">
        <v>94</v>
      </c>
      <c r="H44" s="256" t="str">
        <f>التقويم!Y12</f>
        <v/>
      </c>
      <c r="I44" s="260" t="str">
        <f t="shared" si="2"/>
        <v/>
      </c>
      <c r="J44" s="221" t="s">
        <v>94</v>
      </c>
      <c r="K44" s="256" t="str">
        <f>التقويم!AG12</f>
        <v/>
      </c>
      <c r="L44" s="260" t="str">
        <f t="shared" si="3"/>
        <v/>
      </c>
      <c r="M44" s="221" t="s">
        <v>94</v>
      </c>
      <c r="N44" s="256" t="str">
        <f>التقويم!I21</f>
        <v/>
      </c>
      <c r="O44" s="260" t="str">
        <f t="shared" si="4"/>
        <v/>
      </c>
      <c r="P44" s="221" t="s">
        <v>94</v>
      </c>
      <c r="Q44" s="256" t="str">
        <f>التقويم!Q21</f>
        <v/>
      </c>
      <c r="R44" s="260" t="str">
        <f t="shared" si="5"/>
        <v/>
      </c>
      <c r="S44" s="221" t="s">
        <v>94</v>
      </c>
    </row>
    <row r="45" spans="1:49" ht="15.75">
      <c r="A45" s="261"/>
      <c r="B45" s="256" t="str">
        <f>التقويم!J12</f>
        <v/>
      </c>
      <c r="C45" s="260" t="str">
        <f t="shared" si="0"/>
        <v/>
      </c>
      <c r="D45" s="256" t="s">
        <v>62</v>
      </c>
      <c r="E45" s="256" t="str">
        <f>التقويم!R12</f>
        <v/>
      </c>
      <c r="F45" s="260" t="str">
        <f t="shared" si="1"/>
        <v/>
      </c>
      <c r="G45" s="256" t="s">
        <v>62</v>
      </c>
      <c r="H45" s="256" t="str">
        <f>التقويم!Z12</f>
        <v/>
      </c>
      <c r="I45" s="260" t="str">
        <f t="shared" si="2"/>
        <v/>
      </c>
      <c r="J45" s="256" t="s">
        <v>62</v>
      </c>
      <c r="K45" s="256" t="str">
        <f>التقويم!AH12</f>
        <v/>
      </c>
      <c r="L45" s="260" t="str">
        <f t="shared" si="3"/>
        <v/>
      </c>
      <c r="M45" s="256" t="s">
        <v>62</v>
      </c>
      <c r="N45" s="256" t="str">
        <f>التقويم!J21</f>
        <v/>
      </c>
      <c r="O45" s="260" t="str">
        <f t="shared" si="4"/>
        <v/>
      </c>
      <c r="P45" s="256" t="s">
        <v>62</v>
      </c>
      <c r="Q45" s="256" t="str">
        <f>التقويم!R21</f>
        <v/>
      </c>
      <c r="R45" s="260" t="str">
        <f t="shared" si="5"/>
        <v/>
      </c>
      <c r="S45" s="256" t="s">
        <v>62</v>
      </c>
    </row>
    <row r="46" spans="1:49" ht="15.75">
      <c r="B46" s="256"/>
      <c r="C46" s="260" t="str">
        <f t="shared" si="0"/>
        <v/>
      </c>
      <c r="D46" s="256" t="s">
        <v>89</v>
      </c>
      <c r="E46" s="256"/>
      <c r="F46" s="260" t="str">
        <f t="shared" si="1"/>
        <v/>
      </c>
      <c r="G46" s="256" t="s">
        <v>89</v>
      </c>
      <c r="H46" s="256"/>
      <c r="I46" s="260" t="str">
        <f t="shared" si="2"/>
        <v/>
      </c>
      <c r="J46" s="256" t="s">
        <v>89</v>
      </c>
      <c r="K46" s="256"/>
      <c r="L46" s="260" t="str">
        <f t="shared" si="3"/>
        <v/>
      </c>
      <c r="M46" s="256" t="s">
        <v>89</v>
      </c>
      <c r="N46" s="256"/>
      <c r="O46" s="260" t="str">
        <f t="shared" si="4"/>
        <v/>
      </c>
      <c r="P46" s="256" t="s">
        <v>89</v>
      </c>
      <c r="Q46" s="256"/>
      <c r="R46" s="260" t="str">
        <f t="shared" si="5"/>
        <v/>
      </c>
      <c r="S46" s="256" t="s">
        <v>89</v>
      </c>
    </row>
    <row r="47" spans="1:49" ht="15.75">
      <c r="B47" s="256"/>
      <c r="C47" s="260" t="str">
        <f t="shared" si="0"/>
        <v/>
      </c>
      <c r="D47" s="256" t="s">
        <v>90</v>
      </c>
      <c r="E47" s="256"/>
      <c r="F47" s="260" t="str">
        <f t="shared" si="1"/>
        <v/>
      </c>
      <c r="G47" s="256" t="s">
        <v>90</v>
      </c>
      <c r="H47" s="256"/>
      <c r="I47" s="260" t="str">
        <f t="shared" si="2"/>
        <v/>
      </c>
      <c r="J47" s="256" t="s">
        <v>90</v>
      </c>
      <c r="K47" s="256"/>
      <c r="L47" s="260" t="str">
        <f t="shared" si="3"/>
        <v/>
      </c>
      <c r="M47" s="256" t="s">
        <v>90</v>
      </c>
      <c r="N47" s="256"/>
      <c r="O47" s="260" t="str">
        <f t="shared" si="4"/>
        <v/>
      </c>
      <c r="P47" s="256" t="s">
        <v>90</v>
      </c>
      <c r="Q47" s="256"/>
      <c r="R47" s="260" t="str">
        <f t="shared" si="5"/>
        <v/>
      </c>
      <c r="S47" s="256" t="s">
        <v>90</v>
      </c>
    </row>
    <row r="48" spans="1:49">
      <c r="F48" s="513">
        <f>'التقويم (2)'!Z2</f>
        <v>2013</v>
      </c>
      <c r="G48" s="514"/>
    </row>
    <row r="49" spans="2:13">
      <c r="F49" s="515"/>
      <c r="G49" s="515"/>
    </row>
    <row r="50" spans="2:13" ht="15.75">
      <c r="B50" s="512" t="s">
        <v>81</v>
      </c>
      <c r="C50" s="512"/>
      <c r="D50" s="512"/>
      <c r="E50" s="512" t="s">
        <v>54</v>
      </c>
      <c r="F50" s="512"/>
      <c r="G50" s="512"/>
      <c r="H50" s="512" t="s">
        <v>83</v>
      </c>
      <c r="I50" s="512"/>
      <c r="J50" s="512"/>
      <c r="K50" s="512" t="s">
        <v>77</v>
      </c>
      <c r="L50" s="512"/>
      <c r="M50" s="512"/>
    </row>
    <row r="51" spans="2:13" ht="15.75"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</row>
    <row r="52" spans="2:13" ht="15.75">
      <c r="B52" s="261"/>
      <c r="C52" s="260" t="str">
        <f>IF(B52="","",B52)</f>
        <v/>
      </c>
      <c r="D52" s="256" t="s">
        <v>89</v>
      </c>
      <c r="F52" s="260" t="str">
        <f>IF(E52="","",E52)</f>
        <v/>
      </c>
      <c r="G52" s="256" t="s">
        <v>89</v>
      </c>
      <c r="I52" s="260" t="str">
        <f>IF(H52="","",H52)</f>
        <v/>
      </c>
      <c r="J52" s="256" t="s">
        <v>89</v>
      </c>
      <c r="L52" s="260" t="str">
        <f>IF(K52="","",K52)</f>
        <v/>
      </c>
      <c r="M52" s="256" t="s">
        <v>89</v>
      </c>
    </row>
    <row r="53" spans="2:13" ht="15.75">
      <c r="B53" s="256">
        <f>'التقويم (2)'!E25</f>
        <v>41518</v>
      </c>
      <c r="C53" s="260">
        <f t="shared" ref="C53:C95" si="6">IF(B53="","",B53)</f>
        <v>41518</v>
      </c>
      <c r="D53" s="256" t="s">
        <v>90</v>
      </c>
      <c r="E53" s="256" t="str">
        <f>'التقويم (2)'!M25</f>
        <v/>
      </c>
      <c r="F53" s="260" t="str">
        <f t="shared" ref="F53:F95" si="7">IF(E53="","",E53)</f>
        <v/>
      </c>
      <c r="G53" s="256" t="s">
        <v>90</v>
      </c>
      <c r="H53" s="256" t="str">
        <f>'التقويم (2)'!U25</f>
        <v/>
      </c>
      <c r="I53" s="260" t="str">
        <f t="shared" ref="I53:I95" si="8">IF(H53="","",H53)</f>
        <v/>
      </c>
      <c r="J53" s="256" t="s">
        <v>90</v>
      </c>
      <c r="K53" s="256">
        <f>'التقويم (2)'!AC25</f>
        <v>41609</v>
      </c>
      <c r="L53" s="260">
        <f t="shared" ref="L53:L95" si="9">IF(K53="","",K53)</f>
        <v>41609</v>
      </c>
      <c r="M53" s="256" t="s">
        <v>90</v>
      </c>
    </row>
    <row r="54" spans="2:13" ht="15.75">
      <c r="B54" s="256">
        <f>'التقويم (2)'!F25</f>
        <v>41519</v>
      </c>
      <c r="C54" s="260">
        <f t="shared" si="6"/>
        <v>41519</v>
      </c>
      <c r="D54" s="256" t="s">
        <v>61</v>
      </c>
      <c r="E54" s="256" t="str">
        <f>'التقويم (2)'!N25</f>
        <v/>
      </c>
      <c r="F54" s="260" t="str">
        <f t="shared" si="7"/>
        <v/>
      </c>
      <c r="G54" s="256" t="s">
        <v>61</v>
      </c>
      <c r="H54" s="256" t="str">
        <f>'التقويم (2)'!V25</f>
        <v/>
      </c>
      <c r="I54" s="260" t="str">
        <f t="shared" si="8"/>
        <v/>
      </c>
      <c r="J54" s="256" t="s">
        <v>61</v>
      </c>
      <c r="K54" s="256">
        <f>'التقويم (2)'!AD25</f>
        <v>41610</v>
      </c>
      <c r="L54" s="260">
        <f t="shared" si="9"/>
        <v>41610</v>
      </c>
      <c r="M54" s="256" t="s">
        <v>61</v>
      </c>
    </row>
    <row r="55" spans="2:13" ht="15.75">
      <c r="B55" s="256">
        <f>'التقويم (2)'!G25</f>
        <v>41520</v>
      </c>
      <c r="C55" s="260">
        <f t="shared" si="6"/>
        <v>41520</v>
      </c>
      <c r="D55" s="256" t="s">
        <v>92</v>
      </c>
      <c r="E55" s="256">
        <f>'التقويم (2)'!O25</f>
        <v>41548</v>
      </c>
      <c r="F55" s="260">
        <f t="shared" si="7"/>
        <v>41548</v>
      </c>
      <c r="G55" s="256" t="s">
        <v>92</v>
      </c>
      <c r="H55" s="256" t="str">
        <f>'التقويم (2)'!W25</f>
        <v/>
      </c>
      <c r="I55" s="260" t="str">
        <f t="shared" si="8"/>
        <v/>
      </c>
      <c r="J55" s="256" t="s">
        <v>92</v>
      </c>
      <c r="K55" s="256">
        <f>'التقويم (2)'!AE25</f>
        <v>41611</v>
      </c>
      <c r="L55" s="260">
        <f t="shared" si="9"/>
        <v>41611</v>
      </c>
      <c r="M55" s="256" t="s">
        <v>92</v>
      </c>
    </row>
    <row r="56" spans="2:13" ht="15.75">
      <c r="B56" s="256">
        <f>'التقويم (2)'!H25</f>
        <v>41521</v>
      </c>
      <c r="C56" s="260">
        <f t="shared" si="6"/>
        <v>41521</v>
      </c>
      <c r="D56" s="256" t="s">
        <v>93</v>
      </c>
      <c r="E56" s="256">
        <f>'التقويم (2)'!P25</f>
        <v>41549</v>
      </c>
      <c r="F56" s="260">
        <f t="shared" si="7"/>
        <v>41549</v>
      </c>
      <c r="G56" s="256" t="s">
        <v>93</v>
      </c>
      <c r="H56" s="256" t="str">
        <f>'التقويم (2)'!X25</f>
        <v/>
      </c>
      <c r="I56" s="260" t="str">
        <f t="shared" si="8"/>
        <v/>
      </c>
      <c r="J56" s="256" t="s">
        <v>93</v>
      </c>
      <c r="K56" s="256">
        <f>'التقويم (2)'!AF25</f>
        <v>41612</v>
      </c>
      <c r="L56" s="260">
        <f t="shared" si="9"/>
        <v>41612</v>
      </c>
      <c r="M56" s="256" t="s">
        <v>93</v>
      </c>
    </row>
    <row r="57" spans="2:13" ht="15.75">
      <c r="B57" s="256">
        <f>'التقويم (2)'!I25</f>
        <v>41522</v>
      </c>
      <c r="C57" s="260">
        <f t="shared" si="6"/>
        <v>41522</v>
      </c>
      <c r="D57" s="256" t="s">
        <v>94</v>
      </c>
      <c r="E57" s="256">
        <f>'التقويم (2)'!Q25</f>
        <v>41550</v>
      </c>
      <c r="F57" s="260">
        <f t="shared" si="7"/>
        <v>41550</v>
      </c>
      <c r="G57" s="256" t="s">
        <v>94</v>
      </c>
      <c r="H57" s="256" t="str">
        <f>'التقويم (2)'!Y25</f>
        <v/>
      </c>
      <c r="I57" s="260" t="str">
        <f t="shared" si="8"/>
        <v/>
      </c>
      <c r="J57" s="256" t="s">
        <v>94</v>
      </c>
      <c r="K57" s="256">
        <f>'التقويم (2)'!AG25</f>
        <v>41613</v>
      </c>
      <c r="L57" s="260">
        <f t="shared" si="9"/>
        <v>41613</v>
      </c>
      <c r="M57" s="256" t="s">
        <v>94</v>
      </c>
    </row>
    <row r="58" spans="2:13" ht="15.75">
      <c r="B58" s="256">
        <f>'التقويم (2)'!J25</f>
        <v>41523</v>
      </c>
      <c r="C58" s="260">
        <f t="shared" si="6"/>
        <v>41523</v>
      </c>
      <c r="D58" s="256" t="s">
        <v>62</v>
      </c>
      <c r="E58" s="256">
        <f>'التقويم (2)'!R25</f>
        <v>41551</v>
      </c>
      <c r="F58" s="260">
        <f t="shared" si="7"/>
        <v>41551</v>
      </c>
      <c r="G58" s="256" t="s">
        <v>62</v>
      </c>
      <c r="H58" s="256">
        <f>'التقويم (2)'!Z25</f>
        <v>41579</v>
      </c>
      <c r="I58" s="260">
        <f t="shared" si="8"/>
        <v>41579</v>
      </c>
      <c r="J58" s="256" t="s">
        <v>62</v>
      </c>
      <c r="K58" s="256">
        <f>'التقويم (2)'!AH25</f>
        <v>41614</v>
      </c>
      <c r="L58" s="260">
        <f t="shared" si="9"/>
        <v>41614</v>
      </c>
      <c r="M58" s="256" t="s">
        <v>62</v>
      </c>
    </row>
    <row r="59" spans="2:13" ht="15.75">
      <c r="B59" s="256">
        <f>'التقويم (2)'!D26</f>
        <v>41524</v>
      </c>
      <c r="C59" s="260">
        <f t="shared" si="6"/>
        <v>41524</v>
      </c>
      <c r="D59" s="256" t="s">
        <v>89</v>
      </c>
      <c r="E59" s="256">
        <f>'التقويم (2)'!L26</f>
        <v>41552</v>
      </c>
      <c r="F59" s="260">
        <f t="shared" si="7"/>
        <v>41552</v>
      </c>
      <c r="G59" s="256" t="s">
        <v>89</v>
      </c>
      <c r="H59" s="256">
        <f>'التقويم (2)'!T26</f>
        <v>41580</v>
      </c>
      <c r="I59" s="260">
        <f t="shared" si="8"/>
        <v>41580</v>
      </c>
      <c r="J59" s="256" t="s">
        <v>89</v>
      </c>
      <c r="K59" s="256">
        <f>'التقويم (2)'!AB26</f>
        <v>41615</v>
      </c>
      <c r="L59" s="260">
        <f t="shared" si="9"/>
        <v>41615</v>
      </c>
      <c r="M59" s="256" t="s">
        <v>89</v>
      </c>
    </row>
    <row r="60" spans="2:13" ht="15.75">
      <c r="B60" s="256">
        <f>'التقويم (2)'!E26</f>
        <v>41525</v>
      </c>
      <c r="C60" s="260">
        <f t="shared" si="6"/>
        <v>41525</v>
      </c>
      <c r="D60" s="256" t="s">
        <v>90</v>
      </c>
      <c r="E60" s="256">
        <f>'التقويم (2)'!M26</f>
        <v>41553</v>
      </c>
      <c r="F60" s="260">
        <f t="shared" si="7"/>
        <v>41553</v>
      </c>
      <c r="G60" s="256" t="s">
        <v>90</v>
      </c>
      <c r="H60" s="256">
        <f>'التقويم (2)'!U26</f>
        <v>41581</v>
      </c>
      <c r="I60" s="260">
        <f t="shared" si="8"/>
        <v>41581</v>
      </c>
      <c r="J60" s="256" t="s">
        <v>90</v>
      </c>
      <c r="K60" s="256">
        <f>'التقويم (2)'!AC26</f>
        <v>41616</v>
      </c>
      <c r="L60" s="260">
        <f t="shared" si="9"/>
        <v>41616</v>
      </c>
      <c r="M60" s="256" t="s">
        <v>90</v>
      </c>
    </row>
    <row r="61" spans="2:13" ht="15.75">
      <c r="B61" s="256">
        <f>'التقويم (2)'!F26</f>
        <v>41526</v>
      </c>
      <c r="C61" s="260">
        <f t="shared" si="6"/>
        <v>41526</v>
      </c>
      <c r="D61" s="256" t="s">
        <v>61</v>
      </c>
      <c r="E61" s="256">
        <f>'التقويم (2)'!N26</f>
        <v>41554</v>
      </c>
      <c r="F61" s="260">
        <f t="shared" si="7"/>
        <v>41554</v>
      </c>
      <c r="G61" s="256" t="s">
        <v>61</v>
      </c>
      <c r="H61" s="256">
        <f>'التقويم (2)'!V26</f>
        <v>41582</v>
      </c>
      <c r="I61" s="260">
        <f t="shared" si="8"/>
        <v>41582</v>
      </c>
      <c r="J61" s="256" t="s">
        <v>61</v>
      </c>
      <c r="K61" s="256">
        <f>'التقويم (2)'!AD26</f>
        <v>41617</v>
      </c>
      <c r="L61" s="260">
        <f t="shared" si="9"/>
        <v>41617</v>
      </c>
      <c r="M61" s="256" t="s">
        <v>61</v>
      </c>
    </row>
    <row r="62" spans="2:13" ht="15.75">
      <c r="B62" s="256">
        <f>'التقويم (2)'!G26</f>
        <v>41527</v>
      </c>
      <c r="C62" s="260">
        <f t="shared" si="6"/>
        <v>41527</v>
      </c>
      <c r="D62" s="256" t="s">
        <v>92</v>
      </c>
      <c r="E62" s="256">
        <f>'التقويم (2)'!O26</f>
        <v>41555</v>
      </c>
      <c r="F62" s="260">
        <f t="shared" si="7"/>
        <v>41555</v>
      </c>
      <c r="G62" s="256" t="s">
        <v>92</v>
      </c>
      <c r="H62" s="256">
        <f>'التقويم (2)'!W26</f>
        <v>41583</v>
      </c>
      <c r="I62" s="260">
        <f t="shared" si="8"/>
        <v>41583</v>
      </c>
      <c r="J62" s="256" t="s">
        <v>92</v>
      </c>
      <c r="K62" s="256">
        <f>'التقويم (2)'!AE26</f>
        <v>41618</v>
      </c>
      <c r="L62" s="260">
        <f t="shared" si="9"/>
        <v>41618</v>
      </c>
      <c r="M62" s="256" t="s">
        <v>92</v>
      </c>
    </row>
    <row r="63" spans="2:13" ht="15.75">
      <c r="B63" s="256">
        <f>'التقويم (2)'!H26</f>
        <v>41528</v>
      </c>
      <c r="C63" s="260">
        <f t="shared" si="6"/>
        <v>41528</v>
      </c>
      <c r="D63" s="256" t="s">
        <v>93</v>
      </c>
      <c r="E63" s="256">
        <f>'التقويم (2)'!P26</f>
        <v>41556</v>
      </c>
      <c r="F63" s="260">
        <f t="shared" si="7"/>
        <v>41556</v>
      </c>
      <c r="G63" s="256" t="s">
        <v>93</v>
      </c>
      <c r="H63" s="256">
        <f>'التقويم (2)'!X26</f>
        <v>41584</v>
      </c>
      <c r="I63" s="260">
        <f t="shared" si="8"/>
        <v>41584</v>
      </c>
      <c r="J63" s="256" t="s">
        <v>93</v>
      </c>
      <c r="K63" s="256">
        <f>'التقويم (2)'!AF26</f>
        <v>41619</v>
      </c>
      <c r="L63" s="260">
        <f t="shared" si="9"/>
        <v>41619</v>
      </c>
      <c r="M63" s="256" t="s">
        <v>93</v>
      </c>
    </row>
    <row r="64" spans="2:13" ht="15.75">
      <c r="B64" s="256">
        <f>'التقويم (2)'!I26</f>
        <v>41529</v>
      </c>
      <c r="C64" s="260">
        <f t="shared" si="6"/>
        <v>41529</v>
      </c>
      <c r="D64" s="256" t="s">
        <v>94</v>
      </c>
      <c r="E64" s="256">
        <f>'التقويم (2)'!Q26</f>
        <v>41557</v>
      </c>
      <c r="F64" s="260">
        <f t="shared" si="7"/>
        <v>41557</v>
      </c>
      <c r="G64" s="256" t="s">
        <v>94</v>
      </c>
      <c r="H64" s="256">
        <f>'التقويم (2)'!Y26</f>
        <v>41585</v>
      </c>
      <c r="I64" s="260">
        <f t="shared" si="8"/>
        <v>41585</v>
      </c>
      <c r="J64" s="256" t="s">
        <v>94</v>
      </c>
      <c r="K64" s="256">
        <f>'التقويم (2)'!AG26</f>
        <v>41620</v>
      </c>
      <c r="L64" s="260">
        <f t="shared" si="9"/>
        <v>41620</v>
      </c>
      <c r="M64" s="256" t="s">
        <v>94</v>
      </c>
    </row>
    <row r="65" spans="2:13" ht="15.75">
      <c r="B65" s="256">
        <f>'التقويم (2)'!J26</f>
        <v>41530</v>
      </c>
      <c r="C65" s="260">
        <f t="shared" si="6"/>
        <v>41530</v>
      </c>
      <c r="D65" s="256" t="s">
        <v>62</v>
      </c>
      <c r="E65" s="256">
        <f>'التقويم (2)'!R26</f>
        <v>41558</v>
      </c>
      <c r="F65" s="260">
        <f t="shared" si="7"/>
        <v>41558</v>
      </c>
      <c r="G65" s="256" t="s">
        <v>62</v>
      </c>
      <c r="H65" s="256">
        <f>'التقويم (2)'!Z26</f>
        <v>41586</v>
      </c>
      <c r="I65" s="260">
        <f t="shared" si="8"/>
        <v>41586</v>
      </c>
      <c r="J65" s="256" t="s">
        <v>62</v>
      </c>
      <c r="K65" s="256">
        <f>'التقويم (2)'!AH26</f>
        <v>41621</v>
      </c>
      <c r="L65" s="260">
        <f t="shared" si="9"/>
        <v>41621</v>
      </c>
      <c r="M65" s="256" t="s">
        <v>62</v>
      </c>
    </row>
    <row r="66" spans="2:13" ht="15.75">
      <c r="B66" s="256">
        <f>'التقويم (2)'!D27</f>
        <v>41531</v>
      </c>
      <c r="C66" s="260">
        <f t="shared" si="6"/>
        <v>41531</v>
      </c>
      <c r="D66" s="256" t="s">
        <v>89</v>
      </c>
      <c r="E66" s="256">
        <f>'التقويم (2)'!L27</f>
        <v>41559</v>
      </c>
      <c r="F66" s="260">
        <f t="shared" si="7"/>
        <v>41559</v>
      </c>
      <c r="G66" s="256" t="s">
        <v>89</v>
      </c>
      <c r="H66" s="256">
        <f>'التقويم (2)'!T27</f>
        <v>41587</v>
      </c>
      <c r="I66" s="260">
        <f t="shared" si="8"/>
        <v>41587</v>
      </c>
      <c r="J66" s="256" t="s">
        <v>89</v>
      </c>
      <c r="K66" s="256">
        <f>'التقويم (2)'!AB27</f>
        <v>41622</v>
      </c>
      <c r="L66" s="260">
        <f t="shared" si="9"/>
        <v>41622</v>
      </c>
      <c r="M66" s="256" t="s">
        <v>89</v>
      </c>
    </row>
    <row r="67" spans="2:13" ht="15.75">
      <c r="B67" s="256">
        <f>'التقويم (2)'!E27</f>
        <v>41532</v>
      </c>
      <c r="C67" s="260">
        <f t="shared" si="6"/>
        <v>41532</v>
      </c>
      <c r="D67" s="256" t="s">
        <v>90</v>
      </c>
      <c r="E67" s="256">
        <f>'التقويم (2)'!M27</f>
        <v>41560</v>
      </c>
      <c r="F67" s="260">
        <f t="shared" si="7"/>
        <v>41560</v>
      </c>
      <c r="G67" s="256" t="s">
        <v>90</v>
      </c>
      <c r="H67" s="256">
        <f>'التقويم (2)'!U27</f>
        <v>41588</v>
      </c>
      <c r="I67" s="260">
        <f t="shared" si="8"/>
        <v>41588</v>
      </c>
      <c r="J67" s="256" t="s">
        <v>90</v>
      </c>
      <c r="K67" s="256">
        <f>'التقويم (2)'!AC27</f>
        <v>41623</v>
      </c>
      <c r="L67" s="260">
        <f t="shared" si="9"/>
        <v>41623</v>
      </c>
      <c r="M67" s="256" t="s">
        <v>90</v>
      </c>
    </row>
    <row r="68" spans="2:13" ht="15.75">
      <c r="B68" s="256">
        <f>'التقويم (2)'!F27</f>
        <v>41533</v>
      </c>
      <c r="C68" s="260">
        <f t="shared" si="6"/>
        <v>41533</v>
      </c>
      <c r="D68" s="256" t="s">
        <v>61</v>
      </c>
      <c r="E68" s="256">
        <f>'التقويم (2)'!N27</f>
        <v>41561</v>
      </c>
      <c r="F68" s="260">
        <f t="shared" si="7"/>
        <v>41561</v>
      </c>
      <c r="G68" s="256" t="s">
        <v>61</v>
      </c>
      <c r="H68" s="256">
        <f>'التقويم (2)'!V27</f>
        <v>41589</v>
      </c>
      <c r="I68" s="260">
        <f t="shared" si="8"/>
        <v>41589</v>
      </c>
      <c r="J68" s="256" t="s">
        <v>61</v>
      </c>
      <c r="K68" s="256">
        <f>'التقويم (2)'!AD27</f>
        <v>41624</v>
      </c>
      <c r="L68" s="260">
        <f t="shared" si="9"/>
        <v>41624</v>
      </c>
      <c r="M68" s="256" t="s">
        <v>61</v>
      </c>
    </row>
    <row r="69" spans="2:13" ht="15.75">
      <c r="B69" s="256">
        <f>'التقويم (2)'!G27</f>
        <v>41534</v>
      </c>
      <c r="C69" s="260">
        <f t="shared" si="6"/>
        <v>41534</v>
      </c>
      <c r="D69" s="256" t="s">
        <v>92</v>
      </c>
      <c r="E69" s="256">
        <f>'التقويم (2)'!O27</f>
        <v>41562</v>
      </c>
      <c r="F69" s="260">
        <f t="shared" si="7"/>
        <v>41562</v>
      </c>
      <c r="G69" s="256" t="s">
        <v>92</v>
      </c>
      <c r="H69" s="256">
        <f>'التقويم (2)'!W27</f>
        <v>41590</v>
      </c>
      <c r="I69" s="260">
        <f t="shared" si="8"/>
        <v>41590</v>
      </c>
      <c r="J69" s="256" t="s">
        <v>92</v>
      </c>
      <c r="K69" s="256">
        <f>'التقويم (2)'!AE27</f>
        <v>41625</v>
      </c>
      <c r="L69" s="260">
        <f t="shared" si="9"/>
        <v>41625</v>
      </c>
      <c r="M69" s="256" t="s">
        <v>92</v>
      </c>
    </row>
    <row r="70" spans="2:13" ht="15.75">
      <c r="B70" s="256">
        <f>'التقويم (2)'!H27</f>
        <v>41535</v>
      </c>
      <c r="C70" s="260">
        <f t="shared" si="6"/>
        <v>41535</v>
      </c>
      <c r="D70" s="256" t="s">
        <v>93</v>
      </c>
      <c r="E70" s="256">
        <f>'التقويم (2)'!P27</f>
        <v>41563</v>
      </c>
      <c r="F70" s="260">
        <f t="shared" si="7"/>
        <v>41563</v>
      </c>
      <c r="G70" s="256" t="s">
        <v>93</v>
      </c>
      <c r="H70" s="256">
        <f>'التقويم (2)'!X27</f>
        <v>41591</v>
      </c>
      <c r="I70" s="260">
        <f t="shared" si="8"/>
        <v>41591</v>
      </c>
      <c r="J70" s="256" t="s">
        <v>93</v>
      </c>
      <c r="K70" s="256">
        <f>'التقويم (2)'!AF27</f>
        <v>41626</v>
      </c>
      <c r="L70" s="260">
        <f t="shared" si="9"/>
        <v>41626</v>
      </c>
      <c r="M70" s="256" t="s">
        <v>93</v>
      </c>
    </row>
    <row r="71" spans="2:13" ht="15.75">
      <c r="B71" s="256">
        <f>'التقويم (2)'!I27</f>
        <v>41536</v>
      </c>
      <c r="C71" s="260">
        <f t="shared" si="6"/>
        <v>41536</v>
      </c>
      <c r="D71" s="256" t="s">
        <v>94</v>
      </c>
      <c r="E71" s="256">
        <f>'التقويم (2)'!Q27</f>
        <v>41564</v>
      </c>
      <c r="F71" s="260">
        <f t="shared" si="7"/>
        <v>41564</v>
      </c>
      <c r="G71" s="256" t="s">
        <v>94</v>
      </c>
      <c r="H71" s="256">
        <f>'التقويم (2)'!Y27</f>
        <v>41592</v>
      </c>
      <c r="I71" s="260">
        <f t="shared" si="8"/>
        <v>41592</v>
      </c>
      <c r="J71" s="256" t="s">
        <v>94</v>
      </c>
      <c r="K71" s="256">
        <f>'التقويم (2)'!AG27</f>
        <v>41627</v>
      </c>
      <c r="L71" s="260">
        <f t="shared" si="9"/>
        <v>41627</v>
      </c>
      <c r="M71" s="256" t="s">
        <v>94</v>
      </c>
    </row>
    <row r="72" spans="2:13" ht="15.75">
      <c r="B72" s="256">
        <f>'التقويم (2)'!J27</f>
        <v>41537</v>
      </c>
      <c r="C72" s="260">
        <f t="shared" si="6"/>
        <v>41537</v>
      </c>
      <c r="D72" s="256" t="s">
        <v>62</v>
      </c>
      <c r="E72" s="256">
        <f>'التقويم (2)'!R27</f>
        <v>41565</v>
      </c>
      <c r="F72" s="260">
        <f t="shared" si="7"/>
        <v>41565</v>
      </c>
      <c r="G72" s="256" t="s">
        <v>62</v>
      </c>
      <c r="H72" s="256">
        <f>'التقويم (2)'!Z27</f>
        <v>41593</v>
      </c>
      <c r="I72" s="260">
        <f t="shared" si="8"/>
        <v>41593</v>
      </c>
      <c r="J72" s="256" t="s">
        <v>62</v>
      </c>
      <c r="K72" s="256">
        <f>'التقويم (2)'!AH27</f>
        <v>41628</v>
      </c>
      <c r="L72" s="260">
        <f t="shared" si="9"/>
        <v>41628</v>
      </c>
      <c r="M72" s="256" t="s">
        <v>62</v>
      </c>
    </row>
    <row r="73" spans="2:13" ht="15.75">
      <c r="B73" s="256">
        <f>'التقويم (2)'!D28</f>
        <v>41538</v>
      </c>
      <c r="C73" s="260">
        <f t="shared" si="6"/>
        <v>41538</v>
      </c>
      <c r="D73" s="256" t="s">
        <v>89</v>
      </c>
      <c r="E73" s="256">
        <f>'التقويم (2)'!L28</f>
        <v>41566</v>
      </c>
      <c r="F73" s="260">
        <f t="shared" si="7"/>
        <v>41566</v>
      </c>
      <c r="G73" s="256" t="s">
        <v>89</v>
      </c>
      <c r="H73" s="256">
        <f>'التقويم (2)'!T28</f>
        <v>41594</v>
      </c>
      <c r="I73" s="260">
        <f t="shared" si="8"/>
        <v>41594</v>
      </c>
      <c r="J73" s="256" t="s">
        <v>89</v>
      </c>
      <c r="K73" s="256">
        <f>'التقويم (2)'!AB28</f>
        <v>41629</v>
      </c>
      <c r="L73" s="260">
        <f t="shared" si="9"/>
        <v>41629</v>
      </c>
      <c r="M73" s="256" t="s">
        <v>89</v>
      </c>
    </row>
    <row r="74" spans="2:13" ht="15.75">
      <c r="B74" s="256">
        <f>'التقويم (2)'!E28</f>
        <v>41539</v>
      </c>
      <c r="C74" s="260">
        <f t="shared" si="6"/>
        <v>41539</v>
      </c>
      <c r="D74" s="256" t="s">
        <v>90</v>
      </c>
      <c r="E74" s="256">
        <f>'التقويم (2)'!M28</f>
        <v>41567</v>
      </c>
      <c r="F74" s="260">
        <f t="shared" si="7"/>
        <v>41567</v>
      </c>
      <c r="G74" s="256" t="s">
        <v>90</v>
      </c>
      <c r="H74" s="256">
        <f>'التقويم (2)'!U28</f>
        <v>41595</v>
      </c>
      <c r="I74" s="260">
        <f t="shared" si="8"/>
        <v>41595</v>
      </c>
      <c r="J74" s="256" t="s">
        <v>90</v>
      </c>
      <c r="K74" s="256">
        <f>'التقويم (2)'!AC28</f>
        <v>41630</v>
      </c>
      <c r="L74" s="260">
        <f t="shared" si="9"/>
        <v>41630</v>
      </c>
      <c r="M74" s="256" t="s">
        <v>90</v>
      </c>
    </row>
    <row r="75" spans="2:13" ht="15.75">
      <c r="B75" s="256">
        <f>'التقويم (2)'!F28</f>
        <v>41540</v>
      </c>
      <c r="C75" s="260">
        <f t="shared" si="6"/>
        <v>41540</v>
      </c>
      <c r="D75" s="256" t="s">
        <v>61</v>
      </c>
      <c r="E75" s="256">
        <f>'التقويم (2)'!N28</f>
        <v>41568</v>
      </c>
      <c r="F75" s="260">
        <f t="shared" si="7"/>
        <v>41568</v>
      </c>
      <c r="G75" s="256" t="s">
        <v>61</v>
      </c>
      <c r="H75" s="256">
        <f>'التقويم (2)'!V28</f>
        <v>41596</v>
      </c>
      <c r="I75" s="260">
        <f t="shared" si="8"/>
        <v>41596</v>
      </c>
      <c r="J75" s="256" t="s">
        <v>61</v>
      </c>
      <c r="K75" s="256">
        <f>'التقويم (2)'!AD28</f>
        <v>41631</v>
      </c>
      <c r="L75" s="260">
        <f t="shared" si="9"/>
        <v>41631</v>
      </c>
      <c r="M75" s="256" t="s">
        <v>61</v>
      </c>
    </row>
    <row r="76" spans="2:13" ht="15.75">
      <c r="B76" s="256">
        <f>'التقويم (2)'!G28</f>
        <v>41541</v>
      </c>
      <c r="C76" s="260">
        <f t="shared" si="6"/>
        <v>41541</v>
      </c>
      <c r="D76" s="256" t="s">
        <v>92</v>
      </c>
      <c r="E76" s="256">
        <f>'التقويم (2)'!O28</f>
        <v>41569</v>
      </c>
      <c r="F76" s="260">
        <f t="shared" si="7"/>
        <v>41569</v>
      </c>
      <c r="G76" s="256" t="s">
        <v>92</v>
      </c>
      <c r="H76" s="256">
        <f>'التقويم (2)'!W28</f>
        <v>41597</v>
      </c>
      <c r="I76" s="260">
        <f t="shared" si="8"/>
        <v>41597</v>
      </c>
      <c r="J76" s="256" t="s">
        <v>92</v>
      </c>
      <c r="K76" s="256">
        <f>'التقويم (2)'!AE28</f>
        <v>41632</v>
      </c>
      <c r="L76" s="260">
        <f t="shared" si="9"/>
        <v>41632</v>
      </c>
      <c r="M76" s="256" t="s">
        <v>92</v>
      </c>
    </row>
    <row r="77" spans="2:13" ht="15.75">
      <c r="B77" s="256">
        <f>'التقويم (2)'!H28</f>
        <v>41542</v>
      </c>
      <c r="C77" s="260">
        <f t="shared" si="6"/>
        <v>41542</v>
      </c>
      <c r="D77" s="256" t="s">
        <v>93</v>
      </c>
      <c r="E77" s="256">
        <f>'التقويم (2)'!P28</f>
        <v>41570</v>
      </c>
      <c r="F77" s="260">
        <f t="shared" si="7"/>
        <v>41570</v>
      </c>
      <c r="G77" s="256" t="s">
        <v>93</v>
      </c>
      <c r="H77" s="256">
        <f>'التقويم (2)'!X28</f>
        <v>41598</v>
      </c>
      <c r="I77" s="260">
        <f t="shared" si="8"/>
        <v>41598</v>
      </c>
      <c r="J77" s="256" t="s">
        <v>93</v>
      </c>
      <c r="K77" s="256">
        <f>'التقويم (2)'!AF28</f>
        <v>41633</v>
      </c>
      <c r="L77" s="260">
        <f t="shared" si="9"/>
        <v>41633</v>
      </c>
      <c r="M77" s="256" t="s">
        <v>93</v>
      </c>
    </row>
    <row r="78" spans="2:13" ht="15.75">
      <c r="B78" s="256">
        <f>'التقويم (2)'!I28</f>
        <v>41543</v>
      </c>
      <c r="C78" s="260">
        <f t="shared" si="6"/>
        <v>41543</v>
      </c>
      <c r="D78" s="256" t="s">
        <v>94</v>
      </c>
      <c r="E78" s="256">
        <f>'التقويم (2)'!Q28</f>
        <v>41571</v>
      </c>
      <c r="F78" s="260">
        <f t="shared" si="7"/>
        <v>41571</v>
      </c>
      <c r="G78" s="256" t="s">
        <v>94</v>
      </c>
      <c r="H78" s="256">
        <f>'التقويم (2)'!Y28</f>
        <v>41599</v>
      </c>
      <c r="I78" s="260">
        <f t="shared" si="8"/>
        <v>41599</v>
      </c>
      <c r="J78" s="256" t="s">
        <v>94</v>
      </c>
      <c r="K78" s="256">
        <f>'التقويم (2)'!AG28</f>
        <v>41634</v>
      </c>
      <c r="L78" s="260">
        <f t="shared" si="9"/>
        <v>41634</v>
      </c>
      <c r="M78" s="256" t="s">
        <v>94</v>
      </c>
    </row>
    <row r="79" spans="2:13" ht="15.75">
      <c r="B79" s="256">
        <f>'التقويم (2)'!J28</f>
        <v>41544</v>
      </c>
      <c r="C79" s="260">
        <f t="shared" si="6"/>
        <v>41544</v>
      </c>
      <c r="D79" s="256" t="s">
        <v>62</v>
      </c>
      <c r="E79" s="256">
        <f>'التقويم (2)'!R28</f>
        <v>41572</v>
      </c>
      <c r="F79" s="260">
        <f t="shared" si="7"/>
        <v>41572</v>
      </c>
      <c r="G79" s="256" t="s">
        <v>62</v>
      </c>
      <c r="H79" s="256">
        <f>'التقويم (2)'!Z28</f>
        <v>41600</v>
      </c>
      <c r="I79" s="260">
        <f t="shared" si="8"/>
        <v>41600</v>
      </c>
      <c r="J79" s="256" t="s">
        <v>62</v>
      </c>
      <c r="K79" s="256">
        <f>'التقويم (2)'!AH28</f>
        <v>41635</v>
      </c>
      <c r="L79" s="260">
        <f t="shared" si="9"/>
        <v>41635</v>
      </c>
      <c r="M79" s="256" t="s">
        <v>62</v>
      </c>
    </row>
    <row r="80" spans="2:13" ht="15.75">
      <c r="B80" s="256">
        <f>'التقويم (2)'!D29</f>
        <v>41545</v>
      </c>
      <c r="C80" s="260">
        <f t="shared" si="6"/>
        <v>41545</v>
      </c>
      <c r="D80" s="256" t="s">
        <v>89</v>
      </c>
      <c r="E80" s="256">
        <f>'التقويم (2)'!L29</f>
        <v>41573</v>
      </c>
      <c r="F80" s="260">
        <f t="shared" si="7"/>
        <v>41573</v>
      </c>
      <c r="G80" s="256" t="s">
        <v>89</v>
      </c>
      <c r="H80" s="256">
        <f>'التقويم (2)'!T29</f>
        <v>41601</v>
      </c>
      <c r="I80" s="260">
        <f t="shared" si="8"/>
        <v>41601</v>
      </c>
      <c r="J80" s="256" t="s">
        <v>89</v>
      </c>
      <c r="K80" s="256">
        <f>'التقويم (2)'!AB29</f>
        <v>41636</v>
      </c>
      <c r="L80" s="260">
        <f t="shared" si="9"/>
        <v>41636</v>
      </c>
      <c r="M80" s="256" t="s">
        <v>89</v>
      </c>
    </row>
    <row r="81" spans="2:13" ht="15.75">
      <c r="B81" s="256">
        <f>'التقويم (2)'!E29</f>
        <v>41546</v>
      </c>
      <c r="C81" s="260">
        <f t="shared" si="6"/>
        <v>41546</v>
      </c>
      <c r="D81" s="256" t="s">
        <v>90</v>
      </c>
      <c r="E81" s="256">
        <f>'التقويم (2)'!M29</f>
        <v>41574</v>
      </c>
      <c r="F81" s="260">
        <f t="shared" si="7"/>
        <v>41574</v>
      </c>
      <c r="G81" s="256" t="s">
        <v>90</v>
      </c>
      <c r="H81" s="256">
        <f>'التقويم (2)'!U29</f>
        <v>41602</v>
      </c>
      <c r="I81" s="260">
        <f t="shared" si="8"/>
        <v>41602</v>
      </c>
      <c r="J81" s="256" t="s">
        <v>90</v>
      </c>
      <c r="K81" s="256">
        <f>'التقويم (2)'!AC29</f>
        <v>41637</v>
      </c>
      <c r="L81" s="260">
        <f t="shared" si="9"/>
        <v>41637</v>
      </c>
      <c r="M81" s="256" t="s">
        <v>90</v>
      </c>
    </row>
    <row r="82" spans="2:13" ht="15.75">
      <c r="B82" s="256">
        <f>'التقويم (2)'!F29</f>
        <v>41547</v>
      </c>
      <c r="C82" s="260">
        <f t="shared" si="6"/>
        <v>41547</v>
      </c>
      <c r="D82" s="256" t="s">
        <v>61</v>
      </c>
      <c r="E82" s="256">
        <f>'التقويم (2)'!N29</f>
        <v>41575</v>
      </c>
      <c r="F82" s="260">
        <f t="shared" si="7"/>
        <v>41575</v>
      </c>
      <c r="G82" s="256" t="s">
        <v>61</v>
      </c>
      <c r="H82" s="256">
        <f>'التقويم (2)'!V29</f>
        <v>41603</v>
      </c>
      <c r="I82" s="260">
        <f t="shared" si="8"/>
        <v>41603</v>
      </c>
      <c r="J82" s="256" t="s">
        <v>61</v>
      </c>
      <c r="K82" s="256">
        <f>'التقويم (2)'!AD29</f>
        <v>41638</v>
      </c>
      <c r="L82" s="260">
        <f t="shared" si="9"/>
        <v>41638</v>
      </c>
      <c r="M82" s="256" t="s">
        <v>61</v>
      </c>
    </row>
    <row r="83" spans="2:13" ht="15.75">
      <c r="B83" s="256" t="str">
        <f>'التقويم (2)'!G29</f>
        <v/>
      </c>
      <c r="C83" s="260" t="str">
        <f t="shared" si="6"/>
        <v/>
      </c>
      <c r="D83" s="256" t="s">
        <v>92</v>
      </c>
      <c r="E83" s="256">
        <f>'التقويم (2)'!O29</f>
        <v>41576</v>
      </c>
      <c r="F83" s="260">
        <f t="shared" si="7"/>
        <v>41576</v>
      </c>
      <c r="G83" s="256" t="s">
        <v>92</v>
      </c>
      <c r="H83" s="256">
        <f>'التقويم (2)'!W29</f>
        <v>41604</v>
      </c>
      <c r="I83" s="260">
        <f t="shared" si="8"/>
        <v>41604</v>
      </c>
      <c r="J83" s="256" t="s">
        <v>92</v>
      </c>
      <c r="K83" s="256">
        <f>'التقويم (2)'!AE29</f>
        <v>41639</v>
      </c>
      <c r="L83" s="260">
        <f t="shared" si="9"/>
        <v>41639</v>
      </c>
      <c r="M83" s="256" t="s">
        <v>92</v>
      </c>
    </row>
    <row r="84" spans="2:13" ht="15.75">
      <c r="B84" s="256" t="str">
        <f>'التقويم (2)'!H29</f>
        <v/>
      </c>
      <c r="C84" s="260" t="str">
        <f t="shared" si="6"/>
        <v/>
      </c>
      <c r="D84" s="256" t="s">
        <v>93</v>
      </c>
      <c r="E84" s="256">
        <f>'التقويم (2)'!P29</f>
        <v>41577</v>
      </c>
      <c r="F84" s="260">
        <f t="shared" si="7"/>
        <v>41577</v>
      </c>
      <c r="G84" s="256" t="s">
        <v>93</v>
      </c>
      <c r="H84" s="256">
        <f>'التقويم (2)'!X29</f>
        <v>41605</v>
      </c>
      <c r="I84" s="260">
        <f t="shared" si="8"/>
        <v>41605</v>
      </c>
      <c r="J84" s="256" t="s">
        <v>93</v>
      </c>
      <c r="K84" s="256" t="str">
        <f>'التقويم (2)'!AF29</f>
        <v/>
      </c>
      <c r="L84" s="260" t="str">
        <f t="shared" si="9"/>
        <v/>
      </c>
      <c r="M84" s="256" t="s">
        <v>93</v>
      </c>
    </row>
    <row r="85" spans="2:13" ht="15.75">
      <c r="B85" s="256" t="str">
        <f>'التقويم (2)'!I29</f>
        <v/>
      </c>
      <c r="C85" s="260" t="str">
        <f t="shared" si="6"/>
        <v/>
      </c>
      <c r="D85" s="256" t="s">
        <v>94</v>
      </c>
      <c r="E85" s="256">
        <f>'التقويم (2)'!Q29</f>
        <v>41578</v>
      </c>
      <c r="F85" s="260">
        <f t="shared" si="7"/>
        <v>41578</v>
      </c>
      <c r="G85" s="256" t="s">
        <v>94</v>
      </c>
      <c r="H85" s="256">
        <f>'التقويم (2)'!Y29</f>
        <v>41606</v>
      </c>
      <c r="I85" s="260">
        <f t="shared" si="8"/>
        <v>41606</v>
      </c>
      <c r="J85" s="256" t="s">
        <v>94</v>
      </c>
      <c r="K85" s="256" t="str">
        <f>'التقويم (2)'!AG29</f>
        <v/>
      </c>
      <c r="L85" s="260" t="str">
        <f t="shared" si="9"/>
        <v/>
      </c>
      <c r="M85" s="256" t="s">
        <v>94</v>
      </c>
    </row>
    <row r="86" spans="2:13" ht="15.75">
      <c r="B86" s="256" t="str">
        <f>'التقويم (2)'!J29</f>
        <v/>
      </c>
      <c r="C86" s="260" t="str">
        <f t="shared" si="6"/>
        <v/>
      </c>
      <c r="D86" s="256" t="s">
        <v>62</v>
      </c>
      <c r="E86" s="256" t="str">
        <f>'التقويم (2)'!R29</f>
        <v/>
      </c>
      <c r="F86" s="260" t="str">
        <f t="shared" si="7"/>
        <v/>
      </c>
      <c r="G86" s="256" t="s">
        <v>62</v>
      </c>
      <c r="H86" s="256">
        <f>'التقويم (2)'!Z29</f>
        <v>41607</v>
      </c>
      <c r="I86" s="260">
        <f t="shared" si="8"/>
        <v>41607</v>
      </c>
      <c r="J86" s="256" t="s">
        <v>62</v>
      </c>
      <c r="K86" s="256" t="str">
        <f>'التقويم (2)'!AH29</f>
        <v/>
      </c>
      <c r="L86" s="260" t="str">
        <f t="shared" si="9"/>
        <v/>
      </c>
      <c r="M86" s="256" t="s">
        <v>62</v>
      </c>
    </row>
    <row r="87" spans="2:13" ht="15.75">
      <c r="B87" s="256" t="str">
        <f>'التقويم (2)'!D30</f>
        <v/>
      </c>
      <c r="C87" s="260" t="str">
        <f t="shared" si="6"/>
        <v/>
      </c>
      <c r="D87" s="256" t="s">
        <v>89</v>
      </c>
      <c r="E87" s="256" t="str">
        <f>'التقويم (2)'!L30</f>
        <v/>
      </c>
      <c r="F87" s="260" t="str">
        <f t="shared" si="7"/>
        <v/>
      </c>
      <c r="G87" s="256" t="s">
        <v>89</v>
      </c>
      <c r="H87" s="256">
        <f>'التقويم (2)'!T30</f>
        <v>41608</v>
      </c>
      <c r="I87" s="260">
        <f t="shared" si="8"/>
        <v>41608</v>
      </c>
      <c r="J87" s="256" t="s">
        <v>89</v>
      </c>
      <c r="K87" s="256" t="str">
        <f>'التقويم (2)'!AB30</f>
        <v/>
      </c>
      <c r="L87" s="260" t="str">
        <f t="shared" si="9"/>
        <v/>
      </c>
      <c r="M87" s="256" t="s">
        <v>89</v>
      </c>
    </row>
    <row r="88" spans="2:13" ht="15.75">
      <c r="B88" s="256" t="str">
        <f>'التقويم (2)'!E30</f>
        <v/>
      </c>
      <c r="C88" s="260" t="str">
        <f t="shared" si="6"/>
        <v/>
      </c>
      <c r="D88" s="256" t="s">
        <v>90</v>
      </c>
      <c r="E88" s="256" t="str">
        <f>'التقويم (2)'!M30</f>
        <v/>
      </c>
      <c r="F88" s="260" t="str">
        <f t="shared" si="7"/>
        <v/>
      </c>
      <c r="G88" s="256" t="s">
        <v>90</v>
      </c>
      <c r="H88" s="256" t="str">
        <f>'التقويم (2)'!U30</f>
        <v/>
      </c>
      <c r="I88" s="260" t="str">
        <f t="shared" si="8"/>
        <v/>
      </c>
      <c r="J88" s="256" t="s">
        <v>90</v>
      </c>
      <c r="K88" s="256" t="str">
        <f>'التقويم (2)'!AC30</f>
        <v/>
      </c>
      <c r="L88" s="260" t="str">
        <f t="shared" si="9"/>
        <v/>
      </c>
      <c r="M88" s="256" t="s">
        <v>90</v>
      </c>
    </row>
    <row r="89" spans="2:13" ht="15.75">
      <c r="B89" s="256" t="str">
        <f>'التقويم (2)'!F30</f>
        <v/>
      </c>
      <c r="C89" s="260" t="str">
        <f t="shared" si="6"/>
        <v/>
      </c>
      <c r="D89" s="221" t="s">
        <v>61</v>
      </c>
      <c r="E89" s="256" t="str">
        <f>'التقويم (2)'!N30</f>
        <v/>
      </c>
      <c r="F89" s="260" t="str">
        <f t="shared" si="7"/>
        <v/>
      </c>
      <c r="G89" s="221" t="s">
        <v>61</v>
      </c>
      <c r="H89" s="256" t="str">
        <f>'التقويم (2)'!V30</f>
        <v/>
      </c>
      <c r="I89" s="260" t="str">
        <f t="shared" si="8"/>
        <v/>
      </c>
      <c r="J89" s="221" t="s">
        <v>61</v>
      </c>
      <c r="K89" s="256" t="str">
        <f>'التقويم (2)'!AD30</f>
        <v/>
      </c>
      <c r="L89" s="260" t="str">
        <f t="shared" si="9"/>
        <v/>
      </c>
      <c r="M89" s="221" t="s">
        <v>61</v>
      </c>
    </row>
    <row r="90" spans="2:13" ht="15.75">
      <c r="B90" s="256" t="str">
        <f>'التقويم (2)'!G30</f>
        <v/>
      </c>
      <c r="C90" s="260" t="str">
        <f t="shared" si="6"/>
        <v/>
      </c>
      <c r="D90" s="221" t="s">
        <v>92</v>
      </c>
      <c r="E90" s="256" t="str">
        <f>'التقويم (2)'!O30</f>
        <v/>
      </c>
      <c r="F90" s="260" t="str">
        <f t="shared" si="7"/>
        <v/>
      </c>
      <c r="G90" s="221" t="s">
        <v>92</v>
      </c>
      <c r="H90" s="256" t="str">
        <f>'التقويم (2)'!W30</f>
        <v/>
      </c>
      <c r="I90" s="260" t="str">
        <f t="shared" si="8"/>
        <v/>
      </c>
      <c r="J90" s="221" t="s">
        <v>92</v>
      </c>
      <c r="K90" s="256" t="str">
        <f>'التقويم (2)'!AE30</f>
        <v/>
      </c>
      <c r="L90" s="260" t="str">
        <f t="shared" si="9"/>
        <v/>
      </c>
      <c r="M90" s="221" t="s">
        <v>92</v>
      </c>
    </row>
    <row r="91" spans="2:13" ht="15.75">
      <c r="B91" s="256" t="str">
        <f>'التقويم (2)'!H30</f>
        <v/>
      </c>
      <c r="C91" s="260" t="str">
        <f t="shared" si="6"/>
        <v/>
      </c>
      <c r="D91" s="221" t="s">
        <v>93</v>
      </c>
      <c r="E91" s="256" t="str">
        <f>'التقويم (2)'!P30</f>
        <v/>
      </c>
      <c r="F91" s="260" t="str">
        <f t="shared" si="7"/>
        <v/>
      </c>
      <c r="G91" s="221" t="s">
        <v>93</v>
      </c>
      <c r="H91" s="256" t="str">
        <f>'التقويم (2)'!X30</f>
        <v/>
      </c>
      <c r="I91" s="260" t="str">
        <f t="shared" si="8"/>
        <v/>
      </c>
      <c r="J91" s="221" t="s">
        <v>93</v>
      </c>
      <c r="K91" s="256" t="str">
        <f>'التقويم (2)'!AF30</f>
        <v/>
      </c>
      <c r="L91" s="260" t="str">
        <f t="shared" si="9"/>
        <v/>
      </c>
      <c r="M91" s="221" t="s">
        <v>93</v>
      </c>
    </row>
    <row r="92" spans="2:13" ht="15.75">
      <c r="B92" s="256" t="str">
        <f>'التقويم (2)'!I30</f>
        <v/>
      </c>
      <c r="C92" s="260" t="str">
        <f t="shared" si="6"/>
        <v/>
      </c>
      <c r="D92" s="221" t="s">
        <v>94</v>
      </c>
      <c r="E92" s="256" t="str">
        <f>'التقويم (2)'!Q30</f>
        <v/>
      </c>
      <c r="F92" s="260" t="str">
        <f t="shared" si="7"/>
        <v/>
      </c>
      <c r="G92" s="221" t="s">
        <v>94</v>
      </c>
      <c r="H92" s="256" t="str">
        <f>'التقويم (2)'!Y30</f>
        <v/>
      </c>
      <c r="I92" s="260" t="str">
        <f t="shared" si="8"/>
        <v/>
      </c>
      <c r="J92" s="221" t="s">
        <v>94</v>
      </c>
      <c r="K92" s="256" t="str">
        <f>'التقويم (2)'!AG30</f>
        <v/>
      </c>
      <c r="L92" s="260" t="str">
        <f t="shared" si="9"/>
        <v/>
      </c>
      <c r="M92" s="221" t="s">
        <v>94</v>
      </c>
    </row>
    <row r="93" spans="2:13" ht="15.75">
      <c r="B93" s="256" t="str">
        <f>'التقويم (2)'!J30</f>
        <v/>
      </c>
      <c r="C93" s="260" t="str">
        <f t="shared" si="6"/>
        <v/>
      </c>
      <c r="D93" s="256" t="s">
        <v>62</v>
      </c>
      <c r="E93" s="256" t="str">
        <f>'التقويم (2)'!R30</f>
        <v/>
      </c>
      <c r="F93" s="260" t="str">
        <f t="shared" si="7"/>
        <v/>
      </c>
      <c r="G93" s="256" t="s">
        <v>62</v>
      </c>
      <c r="H93" s="256" t="str">
        <f>'التقويم (2)'!Z30</f>
        <v/>
      </c>
      <c r="I93" s="260" t="str">
        <f t="shared" si="8"/>
        <v/>
      </c>
      <c r="J93" s="256" t="s">
        <v>62</v>
      </c>
      <c r="K93" s="256" t="str">
        <f>'التقويم (2)'!AH30</f>
        <v/>
      </c>
      <c r="L93" s="260" t="str">
        <f t="shared" si="9"/>
        <v/>
      </c>
      <c r="M93" s="256" t="s">
        <v>62</v>
      </c>
    </row>
    <row r="94" spans="2:13" ht="15.75">
      <c r="B94" s="256"/>
      <c r="C94" s="260" t="str">
        <f t="shared" si="6"/>
        <v/>
      </c>
      <c r="D94" s="256" t="s">
        <v>89</v>
      </c>
      <c r="E94" s="256"/>
      <c r="F94" s="260" t="str">
        <f t="shared" si="7"/>
        <v/>
      </c>
      <c r="G94" s="256" t="s">
        <v>89</v>
      </c>
      <c r="H94" s="256"/>
      <c r="I94" s="260" t="str">
        <f t="shared" si="8"/>
        <v/>
      </c>
      <c r="J94" s="256" t="s">
        <v>89</v>
      </c>
      <c r="K94" s="256"/>
      <c r="L94" s="260" t="str">
        <f t="shared" si="9"/>
        <v/>
      </c>
      <c r="M94" s="256" t="s">
        <v>89</v>
      </c>
    </row>
    <row r="95" spans="2:13" ht="15.75">
      <c r="B95" s="256"/>
      <c r="C95" s="260" t="str">
        <f t="shared" si="6"/>
        <v/>
      </c>
      <c r="D95" s="256" t="s">
        <v>90</v>
      </c>
      <c r="E95" s="256"/>
      <c r="F95" s="260" t="str">
        <f t="shared" si="7"/>
        <v/>
      </c>
      <c r="G95" s="256" t="s">
        <v>90</v>
      </c>
      <c r="H95" s="256"/>
      <c r="I95" s="260" t="str">
        <f t="shared" si="8"/>
        <v/>
      </c>
      <c r="J95" s="256" t="s">
        <v>90</v>
      </c>
      <c r="K95" s="256"/>
      <c r="L95" s="260" t="str">
        <f t="shared" si="9"/>
        <v/>
      </c>
      <c r="M95" s="256" t="s">
        <v>90</v>
      </c>
    </row>
  </sheetData>
  <sheetProtection password="D002" sheet="1" objects="1" scenarios="1" selectLockedCells="1" selectUnlockedCells="1"/>
  <mergeCells count="12">
    <mergeCell ref="Q2:S2"/>
    <mergeCell ref="B2:D2"/>
    <mergeCell ref="E2:G2"/>
    <mergeCell ref="H2:J2"/>
    <mergeCell ref="K2:M2"/>
    <mergeCell ref="N2:P2"/>
    <mergeCell ref="H1:J1"/>
    <mergeCell ref="B50:D50"/>
    <mergeCell ref="E50:G50"/>
    <mergeCell ref="H50:J50"/>
    <mergeCell ref="K50:M50"/>
    <mergeCell ref="F48:G49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euil68"/>
  <dimension ref="B1:M34"/>
  <sheetViews>
    <sheetView showGridLines="0" rightToLeft="1" zoomScale="80" zoomScaleNormal="80" workbookViewId="0">
      <selection activeCell="J19" sqref="J19:K20"/>
    </sheetView>
  </sheetViews>
  <sheetFormatPr baseColWidth="10" defaultColWidth="11.42578125" defaultRowHeight="12.75"/>
  <cols>
    <col min="1" max="1" width="11.42578125" style="198"/>
    <col min="2" max="2" width="13.7109375" style="198" customWidth="1"/>
    <col min="3" max="7" width="18.5703125" style="198" bestFit="1" customWidth="1"/>
    <col min="8" max="8" width="22.42578125" style="198" customWidth="1"/>
    <col min="9" max="12" width="11.42578125" style="198"/>
    <col min="13" max="13" width="0" style="198" hidden="1" customWidth="1"/>
    <col min="14" max="16384" width="11.42578125" style="198"/>
  </cols>
  <sheetData>
    <row r="1" spans="2:13" ht="13.5" thickBot="1"/>
    <row r="2" spans="2:13" ht="12.75" customHeight="1">
      <c r="D2" s="516" t="s">
        <v>116</v>
      </c>
      <c r="E2" s="517"/>
      <c r="F2" s="517"/>
      <c r="G2" s="517"/>
      <c r="H2" s="518"/>
      <c r="I2" s="57"/>
    </row>
    <row r="3" spans="2:13" ht="13.5" customHeight="1" thickBot="1">
      <c r="D3" s="519"/>
      <c r="E3" s="520"/>
      <c r="F3" s="520"/>
      <c r="G3" s="520"/>
      <c r="H3" s="521"/>
      <c r="I3" s="57"/>
    </row>
    <row r="4" spans="2:13" ht="13.5" thickBot="1"/>
    <row r="5" spans="2:13" ht="34.5" customHeight="1" thickTop="1" thickBot="1">
      <c r="B5" s="58"/>
      <c r="C5" s="55" t="s">
        <v>99</v>
      </c>
      <c r="D5" s="55" t="s">
        <v>100</v>
      </c>
      <c r="E5" s="55" t="s">
        <v>117</v>
      </c>
      <c r="F5" s="55" t="s">
        <v>118</v>
      </c>
      <c r="G5" s="55" t="s">
        <v>119</v>
      </c>
      <c r="H5" s="56"/>
    </row>
    <row r="6" spans="2:13" ht="26.25" customHeight="1" thickTop="1" thickBot="1">
      <c r="B6" s="251" t="s">
        <v>81</v>
      </c>
      <c r="C6" s="125">
        <f>'7'!BF12</f>
        <v>468</v>
      </c>
      <c r="D6" s="253">
        <f>'7'!BF14</f>
        <v>0</v>
      </c>
      <c r="E6" s="125">
        <f>'7'!BF17</f>
        <v>468</v>
      </c>
      <c r="F6" s="131">
        <f>IF(M6=0,"",E6/C6)</f>
        <v>1</v>
      </c>
      <c r="G6" s="131">
        <f>IF(M6=0,"",'7'!BF23/100)</f>
        <v>0</v>
      </c>
      <c r="H6" s="126"/>
      <c r="I6" s="526">
        <f>IF('ق التلاميد'!J2="","",'ق التلاميد'!J2)</f>
        <v>2013</v>
      </c>
      <c r="J6" s="527"/>
      <c r="K6" s="538" t="s">
        <v>121</v>
      </c>
      <c r="M6" s="132">
        <f>'جدول الحضور و غياب'!C6</f>
        <v>13</v>
      </c>
    </row>
    <row r="7" spans="2:13" ht="26.25" customHeight="1" thickTop="1" thickBot="1">
      <c r="B7" s="204" t="s">
        <v>54</v>
      </c>
      <c r="C7" s="125">
        <f>'8'!BF12</f>
        <v>598</v>
      </c>
      <c r="D7" s="125">
        <f>'8'!BF14</f>
        <v>0</v>
      </c>
      <c r="E7" s="125">
        <f>'8'!BF17</f>
        <v>598</v>
      </c>
      <c r="F7" s="131">
        <f t="shared" ref="F7:F15" si="0">IF(M7=0,"",E7/C7)</f>
        <v>1</v>
      </c>
      <c r="G7" s="131">
        <f>IF(M7=0,"",'8'!BF23/100)</f>
        <v>0</v>
      </c>
      <c r="H7" s="126"/>
      <c r="I7" s="528"/>
      <c r="J7" s="529"/>
      <c r="K7" s="539"/>
      <c r="M7" s="198">
        <f>M6</f>
        <v>13</v>
      </c>
    </row>
    <row r="8" spans="2:13" ht="26.25" customHeight="1" thickTop="1" thickBot="1">
      <c r="B8" s="204" t="s">
        <v>83</v>
      </c>
      <c r="C8" s="125">
        <f>'9'!BF12</f>
        <v>494</v>
      </c>
      <c r="D8" s="125">
        <f>'9'!BF14</f>
        <v>0</v>
      </c>
      <c r="E8" s="125">
        <f>'9'!BF17</f>
        <v>494</v>
      </c>
      <c r="F8" s="131">
        <f t="shared" si="0"/>
        <v>1</v>
      </c>
      <c r="G8" s="131">
        <f>IF(M8=0,"",'9'!BF23/100)</f>
        <v>0</v>
      </c>
      <c r="H8" s="126"/>
      <c r="I8" s="528"/>
      <c r="J8" s="529"/>
      <c r="K8" s="539"/>
      <c r="M8" s="264">
        <f t="shared" ref="M8:M15" si="1">M7</f>
        <v>13</v>
      </c>
    </row>
    <row r="9" spans="2:13" ht="26.25" customHeight="1" thickTop="1" thickBot="1">
      <c r="B9" s="205" t="s">
        <v>77</v>
      </c>
      <c r="C9" s="127">
        <f>'10'!BF12</f>
        <v>390</v>
      </c>
      <c r="D9" s="127">
        <f>'10'!BF14</f>
        <v>0</v>
      </c>
      <c r="E9" s="127">
        <f>'10'!BF17</f>
        <v>390</v>
      </c>
      <c r="F9" s="131">
        <f t="shared" si="0"/>
        <v>1</v>
      </c>
      <c r="G9" s="131">
        <f>IF(M9=0,"",'10'!BF23/100)</f>
        <v>0</v>
      </c>
      <c r="H9" s="128"/>
      <c r="I9" s="530"/>
      <c r="J9" s="531"/>
      <c r="K9" s="539"/>
      <c r="M9" s="264">
        <f t="shared" si="1"/>
        <v>13</v>
      </c>
    </row>
    <row r="10" spans="2:13" ht="26.25" customHeight="1" thickTop="1" thickBot="1">
      <c r="B10" s="206" t="s">
        <v>85</v>
      </c>
      <c r="C10" s="129">
        <f>'الغيابات '!BF12</f>
        <v>520</v>
      </c>
      <c r="D10" s="129">
        <f>'الغيابات '!BF14</f>
        <v>0</v>
      </c>
      <c r="E10" s="129">
        <f>'الغيابات '!BF17</f>
        <v>520</v>
      </c>
      <c r="F10" s="131">
        <f t="shared" si="0"/>
        <v>1</v>
      </c>
      <c r="G10" s="131">
        <f>IF(M10=0,"",'الغيابات '!BF23/100)</f>
        <v>0</v>
      </c>
      <c r="H10" s="130"/>
      <c r="I10" s="532">
        <f>IF('ق التلاميد'!L2="","",'ق التلاميد'!L2)</f>
        <v>2014</v>
      </c>
      <c r="J10" s="533"/>
      <c r="K10" s="539"/>
      <c r="M10" s="264">
        <f t="shared" si="1"/>
        <v>13</v>
      </c>
    </row>
    <row r="11" spans="2:13" ht="26.25" customHeight="1" thickTop="1" thickBot="1">
      <c r="B11" s="204" t="s">
        <v>86</v>
      </c>
      <c r="C11" s="125">
        <f>'2'!BF12</f>
        <v>494</v>
      </c>
      <c r="D11" s="125">
        <f>'2'!BF14</f>
        <v>0</v>
      </c>
      <c r="E11" s="125">
        <f>'2'!BF17</f>
        <v>494</v>
      </c>
      <c r="F11" s="131">
        <f t="shared" si="0"/>
        <v>1</v>
      </c>
      <c r="G11" s="131">
        <f>IF(M11=0,"",'2'!BF23/100)</f>
        <v>0</v>
      </c>
      <c r="H11" s="126"/>
      <c r="I11" s="534"/>
      <c r="J11" s="535"/>
      <c r="K11" s="539"/>
      <c r="M11" s="264">
        <f t="shared" si="1"/>
        <v>13</v>
      </c>
    </row>
    <row r="12" spans="2:13" ht="26.25" customHeight="1" thickTop="1" thickBot="1">
      <c r="B12" s="204" t="s">
        <v>87</v>
      </c>
      <c r="C12" s="125">
        <f>'3'!BF12</f>
        <v>416</v>
      </c>
      <c r="D12" s="125">
        <f>'3'!BF14</f>
        <v>0</v>
      </c>
      <c r="E12" s="125">
        <f>'3'!BF17</f>
        <v>416</v>
      </c>
      <c r="F12" s="131">
        <f t="shared" si="0"/>
        <v>1</v>
      </c>
      <c r="G12" s="131">
        <f>IF(M12=0,"",'3'!BF23/100)</f>
        <v>0</v>
      </c>
      <c r="H12" s="126"/>
      <c r="I12" s="534"/>
      <c r="J12" s="535"/>
      <c r="K12" s="539"/>
      <c r="M12" s="264">
        <f t="shared" si="1"/>
        <v>13</v>
      </c>
    </row>
    <row r="13" spans="2:13" ht="26.25" customHeight="1" thickTop="1" thickBot="1">
      <c r="B13" s="204" t="s">
        <v>79</v>
      </c>
      <c r="C13" s="125">
        <f>'4'!BF12</f>
        <v>494</v>
      </c>
      <c r="D13" s="125">
        <f>'4'!BF14</f>
        <v>0</v>
      </c>
      <c r="E13" s="125">
        <f>'4'!BF17</f>
        <v>494</v>
      </c>
      <c r="F13" s="131">
        <f t="shared" si="0"/>
        <v>1</v>
      </c>
      <c r="G13" s="131">
        <f>IF(M13=0,"",'4'!BF23/100)</f>
        <v>0</v>
      </c>
      <c r="H13" s="126"/>
      <c r="I13" s="534"/>
      <c r="J13" s="535"/>
      <c r="K13" s="539"/>
      <c r="M13" s="264">
        <f t="shared" si="1"/>
        <v>13</v>
      </c>
    </row>
    <row r="14" spans="2:13" ht="26.25" customHeight="1" thickTop="1" thickBot="1">
      <c r="B14" s="204" t="s">
        <v>88</v>
      </c>
      <c r="C14" s="125">
        <f>'5'!BF12</f>
        <v>520</v>
      </c>
      <c r="D14" s="125">
        <f>'5'!BF14</f>
        <v>0</v>
      </c>
      <c r="E14" s="125">
        <f>'5'!BF17</f>
        <v>520</v>
      </c>
      <c r="F14" s="131">
        <f t="shared" si="0"/>
        <v>1</v>
      </c>
      <c r="G14" s="131">
        <f>IF(M14=0,"",'5'!BF23/100)</f>
        <v>0</v>
      </c>
      <c r="H14" s="126"/>
      <c r="I14" s="534"/>
      <c r="J14" s="535"/>
      <c r="K14" s="539"/>
      <c r="M14" s="264">
        <f t="shared" si="1"/>
        <v>13</v>
      </c>
    </row>
    <row r="15" spans="2:13" ht="26.25" customHeight="1" thickTop="1" thickBot="1">
      <c r="B15" s="204" t="s">
        <v>115</v>
      </c>
      <c r="C15" s="125">
        <f>'6'!BF12</f>
        <v>572</v>
      </c>
      <c r="D15" s="125">
        <f>'6'!BF14</f>
        <v>0</v>
      </c>
      <c r="E15" s="125">
        <f>'6'!BF17</f>
        <v>572</v>
      </c>
      <c r="F15" s="131">
        <f t="shared" si="0"/>
        <v>1</v>
      </c>
      <c r="G15" s="131">
        <f>IF(M15=0,"",'6'!BF23/100)</f>
        <v>0</v>
      </c>
      <c r="H15" s="126"/>
      <c r="I15" s="536"/>
      <c r="J15" s="537"/>
      <c r="K15" s="540"/>
      <c r="M15" s="264">
        <f t="shared" si="1"/>
        <v>13</v>
      </c>
    </row>
    <row r="16" spans="2:13" ht="21" customHeight="1" thickTop="1" thickBot="1"/>
    <row r="17" spans="4:11" ht="21" customHeight="1">
      <c r="D17" s="541" t="s">
        <v>122</v>
      </c>
      <c r="E17" s="542"/>
      <c r="F17" s="542"/>
      <c r="G17" s="542"/>
      <c r="H17" s="543"/>
    </row>
    <row r="18" spans="4:11" ht="21" customHeight="1" thickBot="1">
      <c r="D18" s="544"/>
      <c r="E18" s="545"/>
      <c r="F18" s="545"/>
      <c r="G18" s="545"/>
      <c r="H18" s="546"/>
    </row>
    <row r="19" spans="4:11" ht="21" customHeight="1" thickBot="1">
      <c r="D19" s="547"/>
      <c r="E19" s="548"/>
      <c r="F19" s="548"/>
      <c r="G19" s="548"/>
      <c r="H19" s="549"/>
      <c r="J19" s="522" t="s">
        <v>66</v>
      </c>
      <c r="K19" s="523"/>
    </row>
    <row r="20" spans="4:11" ht="21" customHeight="1" thickBot="1">
      <c r="J20" s="524"/>
      <c r="K20" s="525"/>
    </row>
    <row r="21" spans="4:11" ht="21" customHeight="1">
      <c r="J21" s="199"/>
      <c r="K21" s="199"/>
    </row>
    <row r="22" spans="4:11" ht="21" customHeight="1"/>
    <row r="23" spans="4:11" ht="21" customHeight="1"/>
    <row r="24" spans="4:11" ht="21" customHeight="1"/>
    <row r="25" spans="4:11" ht="21" customHeight="1"/>
    <row r="26" spans="4:11" ht="21" customHeight="1"/>
    <row r="27" spans="4:11" ht="21" customHeight="1"/>
    <row r="28" spans="4:11" ht="21" customHeight="1"/>
    <row r="29" spans="4:11" ht="21" customHeight="1"/>
    <row r="30" spans="4:11" ht="21" customHeight="1"/>
    <row r="31" spans="4:11" ht="21" customHeight="1"/>
    <row r="32" spans="4:11" ht="21" customHeight="1"/>
    <row r="33" ht="21" customHeight="1"/>
    <row r="34" ht="21" customHeight="1"/>
  </sheetData>
  <sheetProtection password="D002" sheet="1" objects="1" scenarios="1"/>
  <mergeCells count="6">
    <mergeCell ref="D2:H3"/>
    <mergeCell ref="J19:K20"/>
    <mergeCell ref="I6:J9"/>
    <mergeCell ref="I10:J15"/>
    <mergeCell ref="K6:K15"/>
    <mergeCell ref="D17:H19"/>
  </mergeCells>
  <hyperlinks>
    <hyperlink ref="B6" location="'7'!A1" display="سيبتمبر"/>
    <hyperlink ref="B7" location="'8'!A1" display="اكتوبر"/>
    <hyperlink ref="B8" location="'9'!A1" display="نوفمبر"/>
    <hyperlink ref="B9" location="'10'!A1" display="ديسمبر"/>
    <hyperlink ref="B10" location="'الغيابات '!A1" display="جانفي"/>
    <hyperlink ref="B11" location="'2'!A1" display="فيفري"/>
    <hyperlink ref="B12" location="'3'!A1" display="مارس"/>
    <hyperlink ref="B13" location="'4'!A1" display="افريل"/>
    <hyperlink ref="B14" location="'5'!A1" display="ماي"/>
    <hyperlink ref="B15" location="'6'!A1" display="جوان"/>
    <hyperlink ref="J19:K20" location="'1'!A1" display="عودة للخلف"/>
    <hyperlink ref="D17:G19" location="'جدول الحضور و غياب'!A1" display="جدول الحضور و الغياب"/>
  </hyperlinks>
  <pageMargins left="0.7" right="0.7" top="0.75" bottom="0.75" header="0.3" footer="0.3"/>
  <pageSetup paperSize="9" orientation="portrait" horizontalDpi="0" verticalDpi="0" r:id="rId1"/>
  <picture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Feuil69"/>
  <dimension ref="A1:DI1151"/>
  <sheetViews>
    <sheetView showGridLines="0" rightToLeft="1" zoomScale="70" zoomScaleNormal="70" workbookViewId="0">
      <selection activeCell="Q2" sqref="Q2:R3"/>
    </sheetView>
  </sheetViews>
  <sheetFormatPr baseColWidth="10" defaultColWidth="11.42578125" defaultRowHeight="12.75"/>
  <cols>
    <col min="1" max="1" width="15.5703125" style="203" customWidth="1"/>
    <col min="2" max="2" width="12.5703125" style="203" customWidth="1"/>
    <col min="3" max="3" width="13.28515625" style="203" customWidth="1"/>
    <col min="4" max="4" width="12.42578125" style="203" customWidth="1"/>
    <col min="5" max="5" width="10.7109375" style="203" customWidth="1"/>
    <col min="6" max="6" width="11.140625" style="203" customWidth="1"/>
    <col min="7" max="7" width="2.7109375" style="203" customWidth="1"/>
    <col min="8" max="8" width="9.7109375" style="203" customWidth="1"/>
    <col min="9" max="9" width="11.42578125" style="203"/>
    <col min="10" max="10" width="13.140625" style="203" bestFit="1" customWidth="1"/>
    <col min="11" max="11" width="12.7109375" style="343" bestFit="1" customWidth="1"/>
    <col min="12" max="14" width="11.42578125" style="203"/>
    <col min="15" max="15" width="11.42578125" style="262"/>
    <col min="16" max="16" width="0" style="262" hidden="1" customWidth="1"/>
    <col min="17" max="113" width="11.42578125" style="262"/>
    <col min="114" max="16384" width="11.42578125" style="203"/>
  </cols>
  <sheetData>
    <row r="1" spans="1:18">
      <c r="D1" s="552" t="s">
        <v>123</v>
      </c>
      <c r="E1" s="552"/>
      <c r="F1" s="552"/>
      <c r="G1" s="552"/>
      <c r="H1" s="552"/>
    </row>
    <row r="2" spans="1:18">
      <c r="D2" s="552"/>
      <c r="E2" s="552"/>
      <c r="F2" s="552"/>
      <c r="G2" s="552"/>
      <c r="H2" s="552"/>
      <c r="Q2" s="563" t="s">
        <v>66</v>
      </c>
      <c r="R2" s="564"/>
    </row>
    <row r="3" spans="1:18" ht="24" customHeight="1" thickBot="1">
      <c r="D3" s="553" t="s">
        <v>63</v>
      </c>
      <c r="E3" s="553"/>
      <c r="F3" s="207">
        <f>'متابعة الغياب'!I6</f>
        <v>2013</v>
      </c>
      <c r="G3" s="208" t="s">
        <v>19</v>
      </c>
      <c r="H3" s="209">
        <f>'متابعة الغياب'!I10</f>
        <v>2014</v>
      </c>
      <c r="Q3" s="565"/>
      <c r="R3" s="566"/>
    </row>
    <row r="4" spans="1:18" ht="27" customHeight="1" thickTop="1" thickBot="1">
      <c r="A4" s="554" t="s">
        <v>148</v>
      </c>
      <c r="B4" s="554" t="s">
        <v>149</v>
      </c>
      <c r="C4" s="555" t="s">
        <v>124</v>
      </c>
      <c r="D4" s="555"/>
      <c r="E4" s="555"/>
      <c r="F4" s="555"/>
      <c r="G4" s="555" t="s">
        <v>125</v>
      </c>
      <c r="H4" s="555"/>
      <c r="I4" s="555"/>
      <c r="J4" s="555"/>
      <c r="K4" s="342"/>
      <c r="L4" s="555" t="s">
        <v>80</v>
      </c>
      <c r="M4" s="555"/>
      <c r="N4" s="555"/>
    </row>
    <row r="5" spans="1:18" ht="166.5" customHeight="1" thickTop="1" thickBot="1">
      <c r="A5" s="555"/>
      <c r="B5" s="555"/>
      <c r="C5" s="341" t="s">
        <v>150</v>
      </c>
      <c r="D5" s="341" t="s">
        <v>151</v>
      </c>
      <c r="E5" s="341" t="s">
        <v>152</v>
      </c>
      <c r="F5" s="341" t="s">
        <v>153</v>
      </c>
      <c r="G5" s="554" t="s">
        <v>154</v>
      </c>
      <c r="H5" s="555"/>
      <c r="I5" s="341" t="s">
        <v>155</v>
      </c>
      <c r="J5" s="341" t="s">
        <v>156</v>
      </c>
      <c r="K5" s="341" t="s">
        <v>157</v>
      </c>
      <c r="L5" s="555"/>
      <c r="M5" s="555"/>
      <c r="N5" s="555"/>
    </row>
    <row r="6" spans="1:18" ht="28.5" customHeight="1" thickTop="1" thickBot="1">
      <c r="A6" s="322" t="s">
        <v>81</v>
      </c>
      <c r="B6" s="210">
        <f>'7'!J7*2</f>
        <v>36</v>
      </c>
      <c r="C6" s="210">
        <f>'7'!BF57</f>
        <v>13</v>
      </c>
      <c r="D6" s="210">
        <f>'7'!BF12</f>
        <v>468</v>
      </c>
      <c r="E6" s="210">
        <f>IF(C6=0,"",SUM('7'!H7:H56))</f>
        <v>0</v>
      </c>
      <c r="F6" s="210">
        <f>'7'!BF17</f>
        <v>468</v>
      </c>
      <c r="G6" s="561">
        <f>IF(C6=0,"",'7'!G57)</f>
        <v>13</v>
      </c>
      <c r="H6" s="562"/>
      <c r="I6" s="210">
        <f>IF(C6=0,"",'7'!A57)</f>
        <v>0</v>
      </c>
      <c r="J6" s="344">
        <f>IF(C6=0,"",'7'!BF20/100)</f>
        <v>1</v>
      </c>
      <c r="K6" s="344">
        <f>IF(C6=0,"",'7'!BF23/100)</f>
        <v>0</v>
      </c>
      <c r="L6" s="579"/>
      <c r="M6" s="580"/>
      <c r="N6" s="581"/>
    </row>
    <row r="7" spans="1:18" ht="28.5" customHeight="1" thickTop="1" thickBot="1">
      <c r="A7" s="322" t="s">
        <v>54</v>
      </c>
      <c r="B7" s="210">
        <f>'8'!J7*2</f>
        <v>46</v>
      </c>
      <c r="C7" s="210">
        <f>'8'!BF57</f>
        <v>13</v>
      </c>
      <c r="D7" s="210">
        <f>'8'!BF12</f>
        <v>598</v>
      </c>
      <c r="E7" s="263">
        <f>IF(C7=0,"",SUM('8'!H7:H56))</f>
        <v>0</v>
      </c>
      <c r="F7" s="210">
        <f>'8'!BF17</f>
        <v>598</v>
      </c>
      <c r="G7" s="561">
        <f>IF(C7=0,"",'8'!G57)</f>
        <v>13</v>
      </c>
      <c r="H7" s="562"/>
      <c r="I7" s="263">
        <f>IF(C7=0,"",'8'!A57)</f>
        <v>0</v>
      </c>
      <c r="J7" s="344">
        <f>IF(C7=0,"",'8'!BF20/100)</f>
        <v>1</v>
      </c>
      <c r="K7" s="344">
        <f>IF(C7=0,"",'8'!BF23/100)</f>
        <v>0</v>
      </c>
      <c r="L7" s="556"/>
      <c r="M7" s="557"/>
      <c r="N7" s="558"/>
    </row>
    <row r="8" spans="1:18" ht="28.5" customHeight="1" thickTop="1" thickBot="1">
      <c r="A8" s="323" t="s">
        <v>83</v>
      </c>
      <c r="B8" s="210">
        <f>'9'!J7*2</f>
        <v>38</v>
      </c>
      <c r="C8" s="210">
        <f>'9'!BF57</f>
        <v>13</v>
      </c>
      <c r="D8" s="210">
        <f>'9'!BF12</f>
        <v>494</v>
      </c>
      <c r="E8" s="263">
        <f>IF(C8=0,"",SUM('9'!H7:H56))</f>
        <v>0</v>
      </c>
      <c r="F8" s="210">
        <f>'9'!BF17</f>
        <v>494</v>
      </c>
      <c r="G8" s="561">
        <f>IF(C8=0,"",'9'!G57)</f>
        <v>13</v>
      </c>
      <c r="H8" s="562"/>
      <c r="I8" s="263">
        <f>IF(C8=0,"",'9'!A57)</f>
        <v>0</v>
      </c>
      <c r="J8" s="344">
        <f>IF(C8=0,"",'9'!BF20/100)</f>
        <v>1</v>
      </c>
      <c r="K8" s="344">
        <f>IF(C8=0,"",'9'!BF23/100)</f>
        <v>0</v>
      </c>
      <c r="L8" s="556"/>
      <c r="M8" s="557"/>
      <c r="N8" s="558"/>
    </row>
    <row r="9" spans="1:18" ht="28.5" customHeight="1" thickTop="1" thickBot="1">
      <c r="A9" s="323" t="s">
        <v>77</v>
      </c>
      <c r="B9" s="210">
        <f>'10'!J7*2</f>
        <v>30</v>
      </c>
      <c r="C9" s="210">
        <f>'10'!BF57</f>
        <v>13</v>
      </c>
      <c r="D9" s="210">
        <f>'10'!BF12</f>
        <v>390</v>
      </c>
      <c r="E9" s="263">
        <f>IF(C9=0,"",SUM('10'!H7:H56))</f>
        <v>0</v>
      </c>
      <c r="F9" s="210">
        <f>'10'!BF17</f>
        <v>390</v>
      </c>
      <c r="G9" s="561">
        <f>IF(C9=0,"",'10'!G57)</f>
        <v>13</v>
      </c>
      <c r="H9" s="562"/>
      <c r="I9" s="263">
        <f>IF(C9=0,"",'10'!A57)</f>
        <v>0</v>
      </c>
      <c r="J9" s="344">
        <f>IF(C9=0,"",'10'!BF20/100)</f>
        <v>1</v>
      </c>
      <c r="K9" s="344">
        <f>IF(C9=0,"",'10'!BF23/100)</f>
        <v>0</v>
      </c>
      <c r="L9" s="556"/>
      <c r="M9" s="557"/>
      <c r="N9" s="558"/>
    </row>
    <row r="10" spans="1:18" ht="28.5" customHeight="1" thickTop="1" thickBot="1">
      <c r="A10" s="323" t="s">
        <v>85</v>
      </c>
      <c r="B10" s="249">
        <f>'الغيابات '!J7*2</f>
        <v>40</v>
      </c>
      <c r="C10" s="249">
        <f>'الغيابات '!BF57</f>
        <v>13</v>
      </c>
      <c r="D10" s="249">
        <f>'الغيابات '!BF12</f>
        <v>520</v>
      </c>
      <c r="E10" s="263">
        <f>IF(C10=0,"",SUM('الغيابات '!H7:H56))</f>
        <v>0</v>
      </c>
      <c r="F10" s="249">
        <f>'الغيابات '!BF17</f>
        <v>520</v>
      </c>
      <c r="G10" s="561">
        <f>IF(C10=0,"",'الغيابات '!G57)</f>
        <v>13</v>
      </c>
      <c r="H10" s="562"/>
      <c r="I10" s="263">
        <f>IF(C10=0,"",'الغيابات '!A57)</f>
        <v>0</v>
      </c>
      <c r="J10" s="344">
        <f>IF(C10=0,"",'الغيابات '!BF20/100)</f>
        <v>1</v>
      </c>
      <c r="K10" s="344">
        <f>IF(C10=0,"",'الغيابات '!BF23/100)</f>
        <v>0</v>
      </c>
      <c r="L10" s="556"/>
      <c r="M10" s="557"/>
      <c r="N10" s="558"/>
    </row>
    <row r="11" spans="1:18" ht="28.5" customHeight="1" thickTop="1" thickBot="1">
      <c r="A11" s="323" t="s">
        <v>86</v>
      </c>
      <c r="B11" s="210">
        <f>'2'!J7*2</f>
        <v>38</v>
      </c>
      <c r="C11" s="210">
        <f>'2'!BF57</f>
        <v>13</v>
      </c>
      <c r="D11" s="210">
        <f>'2'!BF12</f>
        <v>494</v>
      </c>
      <c r="E11" s="263">
        <f>IF(C11=0,"",SUM('2'!H7:H56))</f>
        <v>0</v>
      </c>
      <c r="F11" s="210">
        <f>'2'!BF17</f>
        <v>494</v>
      </c>
      <c r="G11" s="561">
        <f>IF(C11=0,"",'2'!G57)</f>
        <v>13</v>
      </c>
      <c r="H11" s="562"/>
      <c r="I11" s="263">
        <f>IF(C11=0,"",'2'!A57)</f>
        <v>0</v>
      </c>
      <c r="J11" s="344">
        <f>IF(C11=0,"",'2'!BF20/100)</f>
        <v>1</v>
      </c>
      <c r="K11" s="344">
        <f>IF(C11=0,"",'2'!BF23/100)</f>
        <v>0</v>
      </c>
      <c r="L11" s="556"/>
      <c r="M11" s="557"/>
      <c r="N11" s="558"/>
    </row>
    <row r="12" spans="1:18" ht="28.5" customHeight="1" thickTop="1" thickBot="1">
      <c r="A12" s="339" t="s">
        <v>87</v>
      </c>
      <c r="B12" s="210">
        <f>'3'!J7*2</f>
        <v>32</v>
      </c>
      <c r="C12" s="210">
        <f>'3'!BF57</f>
        <v>13</v>
      </c>
      <c r="D12" s="210">
        <f>'3'!BF12</f>
        <v>416</v>
      </c>
      <c r="E12" s="263">
        <f>IF(C12=0,"",SUM('3'!H7:H56))</f>
        <v>0</v>
      </c>
      <c r="F12" s="210">
        <f>'3'!BF17</f>
        <v>416</v>
      </c>
      <c r="G12" s="561">
        <f>IF(C12=0,"",'3'!G57)</f>
        <v>13</v>
      </c>
      <c r="H12" s="562"/>
      <c r="I12" s="263">
        <f>IF(C12=0,"",'2'!A57)</f>
        <v>0</v>
      </c>
      <c r="J12" s="344">
        <f>IF(C12=0,"",'3'!BF20/100)</f>
        <v>1</v>
      </c>
      <c r="K12" s="344">
        <f>IF(C12=0,"",'3'!BF23/100)</f>
        <v>0</v>
      </c>
      <c r="L12" s="556"/>
      <c r="M12" s="557"/>
      <c r="N12" s="558"/>
    </row>
    <row r="13" spans="1:18" ht="28.5" customHeight="1" thickTop="1" thickBot="1">
      <c r="A13" s="339" t="s">
        <v>79</v>
      </c>
      <c r="B13" s="210">
        <f>'4'!J7*2</f>
        <v>38</v>
      </c>
      <c r="C13" s="210">
        <f>'4'!BF57</f>
        <v>13</v>
      </c>
      <c r="D13" s="210">
        <f>'4'!BF12</f>
        <v>494</v>
      </c>
      <c r="E13" s="263">
        <f>IF(C13=0,"",SUM('4'!H7:H56))</f>
        <v>0</v>
      </c>
      <c r="F13" s="210">
        <f>'4'!BF17</f>
        <v>494</v>
      </c>
      <c r="G13" s="561">
        <f>IF(C13=0,"",'4'!G57)</f>
        <v>13</v>
      </c>
      <c r="H13" s="562"/>
      <c r="I13" s="263">
        <f>IF(C13=0,"",'2'!A57)</f>
        <v>0</v>
      </c>
      <c r="J13" s="344">
        <f>IF(C13=0,"",'4'!BF20/100)</f>
        <v>1</v>
      </c>
      <c r="K13" s="344">
        <f>IF(C13=0,"",'4'!BF23/100)</f>
        <v>0</v>
      </c>
      <c r="L13" s="556"/>
      <c r="M13" s="557"/>
      <c r="N13" s="558"/>
    </row>
    <row r="14" spans="1:18" ht="28.5" customHeight="1" thickTop="1" thickBot="1">
      <c r="A14" s="339" t="s">
        <v>88</v>
      </c>
      <c r="B14" s="210">
        <f>'5'!J7*2</f>
        <v>40</v>
      </c>
      <c r="C14" s="210">
        <f>'5'!BF57</f>
        <v>13</v>
      </c>
      <c r="D14" s="210">
        <f>'5'!BF12</f>
        <v>520</v>
      </c>
      <c r="E14" s="263">
        <f>IF(C14=0,"",SUM('5'!H7:H56))</f>
        <v>0</v>
      </c>
      <c r="F14" s="210">
        <f>'5'!BF17</f>
        <v>520</v>
      </c>
      <c r="G14" s="561">
        <f>IF(C14=0,"",'5'!G57)</f>
        <v>13</v>
      </c>
      <c r="H14" s="562"/>
      <c r="I14" s="263">
        <f>IF(C14=0,"",'5'!A57)</f>
        <v>0</v>
      </c>
      <c r="J14" s="344">
        <f>IF(C14=0,"",'5'!BF20/100)</f>
        <v>1</v>
      </c>
      <c r="K14" s="344">
        <f>IF(C14=0,"",'5'!BF23/100)</f>
        <v>0</v>
      </c>
      <c r="L14" s="556"/>
      <c r="M14" s="557"/>
      <c r="N14" s="558"/>
    </row>
    <row r="15" spans="1:18" ht="28.5" customHeight="1" thickTop="1" thickBot="1">
      <c r="A15" s="338" t="s">
        <v>115</v>
      </c>
      <c r="B15" s="210">
        <f>'6'!J7*2</f>
        <v>44</v>
      </c>
      <c r="C15" s="210">
        <f>'6'!BF57</f>
        <v>13</v>
      </c>
      <c r="D15" s="210">
        <f>'6'!BF12</f>
        <v>572</v>
      </c>
      <c r="E15" s="263">
        <f>IF(C15=0,"",SUM('6'!H7:H56))</f>
        <v>0</v>
      </c>
      <c r="F15" s="210">
        <f>'6'!BF17</f>
        <v>572</v>
      </c>
      <c r="G15" s="561">
        <f>IF(C15=0,"",'6'!G57)</f>
        <v>13</v>
      </c>
      <c r="H15" s="562"/>
      <c r="I15" s="263">
        <f>IF(C15=0,"",'6'!A57)</f>
        <v>0</v>
      </c>
      <c r="J15" s="344">
        <f>IF(C15=0,"",'6'!BF20/100)</f>
        <v>1</v>
      </c>
      <c r="K15" s="344">
        <f>IF(C15=0,"",'6'!BF23/100)</f>
        <v>0</v>
      </c>
      <c r="L15" s="569"/>
      <c r="M15" s="570"/>
      <c r="N15" s="571"/>
    </row>
    <row r="16" spans="1:18" ht="28.5" customHeight="1" thickTop="1">
      <c r="A16" s="559" t="s">
        <v>126</v>
      </c>
      <c r="B16" s="550">
        <f t="shared" ref="B16:G16" si="0">IF(B18=0,"",B18/10)</f>
        <v>38.200000000000003</v>
      </c>
      <c r="C16" s="550">
        <f t="shared" si="0"/>
        <v>13</v>
      </c>
      <c r="D16" s="550">
        <f t="shared" si="0"/>
        <v>496.6</v>
      </c>
      <c r="E16" s="550" t="str">
        <f t="shared" si="0"/>
        <v/>
      </c>
      <c r="F16" s="550">
        <f t="shared" si="0"/>
        <v>55.177777777777784</v>
      </c>
      <c r="G16" s="550">
        <f t="shared" si="0"/>
        <v>13</v>
      </c>
      <c r="H16" s="550"/>
      <c r="I16" s="550" t="str">
        <f>IF(I18=0,"",I18/10)</f>
        <v/>
      </c>
      <c r="J16" s="550">
        <f>IF(J18=0,"",J18/10)</f>
        <v>0.1</v>
      </c>
      <c r="K16" s="550" t="str">
        <f>IF(K18=0,"",K18/10)</f>
        <v/>
      </c>
      <c r="L16" s="572" t="s">
        <v>127</v>
      </c>
      <c r="M16" s="572"/>
      <c r="N16" s="573"/>
    </row>
    <row r="17" spans="1:14" ht="28.5" customHeight="1" thickBot="1">
      <c r="A17" s="560"/>
      <c r="B17" s="551"/>
      <c r="C17" s="551"/>
      <c r="D17" s="551"/>
      <c r="E17" s="551"/>
      <c r="F17" s="551"/>
      <c r="G17" s="551"/>
      <c r="H17" s="551"/>
      <c r="I17" s="551"/>
      <c r="J17" s="551"/>
      <c r="K17" s="551"/>
      <c r="L17" s="574"/>
      <c r="M17" s="574"/>
      <c r="N17" s="575"/>
    </row>
    <row r="18" spans="1:14" ht="28.5" customHeight="1" thickTop="1" thickBot="1">
      <c r="A18" s="211" t="s">
        <v>30</v>
      </c>
      <c r="B18" s="345">
        <f>IF(C18=0,"",SUM(B6:B15))</f>
        <v>382</v>
      </c>
      <c r="C18" s="345">
        <f>SUM(C6:C15)</f>
        <v>130</v>
      </c>
      <c r="D18" s="346">
        <f>IF(C18=0,"",SUM(D6:D15))</f>
        <v>4966</v>
      </c>
      <c r="E18" s="345">
        <f>IF(C18=0,"",SUM(E6:E15))</f>
        <v>0</v>
      </c>
      <c r="F18" s="346">
        <f>IF(C18=0,"",SUM(F6:F15)/9)</f>
        <v>551.77777777777783</v>
      </c>
      <c r="G18" s="567">
        <f>IF(C18=0,"",SUM(G6:G15))</f>
        <v>130</v>
      </c>
      <c r="H18" s="568"/>
      <c r="I18" s="345">
        <f>IF(C18=0,"",SUM(I6:I15))</f>
        <v>0</v>
      </c>
      <c r="J18" s="347">
        <f>IF(C18=0,"",SUM(J6:J15)/10)</f>
        <v>1</v>
      </c>
      <c r="K18" s="348">
        <f>IF(C18=0,"",SUM(K6:K15)/10)</f>
        <v>0</v>
      </c>
      <c r="L18" s="576">
        <f>IF(C18=0,"",(F18/D18)/100)</f>
        <v>1.1111111111111111E-3</v>
      </c>
      <c r="M18" s="577"/>
      <c r="N18" s="578"/>
    </row>
    <row r="19" spans="1:14" s="262" customFormat="1" ht="13.5" thickTop="1">
      <c r="K19" s="340"/>
    </row>
    <row r="20" spans="1:14" s="262" customFormat="1">
      <c r="K20" s="340"/>
    </row>
    <row r="21" spans="1:14" s="262" customFormat="1">
      <c r="K21" s="340"/>
    </row>
    <row r="22" spans="1:14" s="262" customFormat="1">
      <c r="K22" s="340"/>
    </row>
    <row r="23" spans="1:14" s="262" customFormat="1">
      <c r="K23" s="340"/>
    </row>
    <row r="24" spans="1:14" s="262" customFormat="1">
      <c r="K24" s="340"/>
    </row>
    <row r="25" spans="1:14" s="262" customFormat="1">
      <c r="K25" s="340"/>
    </row>
    <row r="26" spans="1:14" s="262" customFormat="1">
      <c r="K26" s="340"/>
    </row>
    <row r="27" spans="1:14" s="262" customFormat="1">
      <c r="K27" s="340"/>
    </row>
    <row r="28" spans="1:14" s="262" customFormat="1">
      <c r="K28" s="340"/>
    </row>
    <row r="29" spans="1:14" s="262" customFormat="1">
      <c r="K29" s="340"/>
    </row>
    <row r="30" spans="1:14" s="262" customFormat="1">
      <c r="K30" s="340"/>
    </row>
    <row r="31" spans="1:14" s="262" customFormat="1">
      <c r="K31" s="340"/>
    </row>
    <row r="32" spans="1:14" s="262" customFormat="1">
      <c r="K32" s="340"/>
    </row>
    <row r="33" spans="11:11" s="262" customFormat="1">
      <c r="K33" s="340"/>
    </row>
    <row r="34" spans="11:11" s="262" customFormat="1">
      <c r="K34" s="340"/>
    </row>
    <row r="35" spans="11:11" s="262" customFormat="1">
      <c r="K35" s="340"/>
    </row>
    <row r="36" spans="11:11" s="262" customFormat="1">
      <c r="K36" s="340"/>
    </row>
    <row r="37" spans="11:11" s="262" customFormat="1">
      <c r="K37" s="340"/>
    </row>
    <row r="38" spans="11:11" s="262" customFormat="1">
      <c r="K38" s="340"/>
    </row>
    <row r="39" spans="11:11" s="262" customFormat="1">
      <c r="K39" s="340"/>
    </row>
    <row r="40" spans="11:11" s="262" customFormat="1">
      <c r="K40" s="340"/>
    </row>
    <row r="41" spans="11:11" s="262" customFormat="1">
      <c r="K41" s="340"/>
    </row>
    <row r="42" spans="11:11" s="262" customFormat="1">
      <c r="K42" s="340"/>
    </row>
    <row r="43" spans="11:11" s="262" customFormat="1">
      <c r="K43" s="340"/>
    </row>
    <row r="44" spans="11:11" s="262" customFormat="1">
      <c r="K44" s="340"/>
    </row>
    <row r="45" spans="11:11" s="262" customFormat="1">
      <c r="K45" s="340"/>
    </row>
    <row r="46" spans="11:11" s="262" customFormat="1">
      <c r="K46" s="340"/>
    </row>
    <row r="47" spans="11:11" s="262" customFormat="1">
      <c r="K47" s="340"/>
    </row>
    <row r="48" spans="11:11" s="262" customFormat="1">
      <c r="K48" s="340"/>
    </row>
    <row r="49" spans="11:11" s="262" customFormat="1">
      <c r="K49" s="340"/>
    </row>
    <row r="50" spans="11:11" s="262" customFormat="1">
      <c r="K50" s="340"/>
    </row>
    <row r="51" spans="11:11" s="262" customFormat="1">
      <c r="K51" s="340"/>
    </row>
    <row r="52" spans="11:11" s="262" customFormat="1">
      <c r="K52" s="340"/>
    </row>
    <row r="53" spans="11:11" s="262" customFormat="1">
      <c r="K53" s="340"/>
    </row>
    <row r="54" spans="11:11" s="262" customFormat="1">
      <c r="K54" s="340"/>
    </row>
    <row r="55" spans="11:11" s="262" customFormat="1">
      <c r="K55" s="340"/>
    </row>
    <row r="56" spans="11:11" s="262" customFormat="1">
      <c r="K56" s="340"/>
    </row>
    <row r="57" spans="11:11" s="262" customFormat="1">
      <c r="K57" s="340"/>
    </row>
    <row r="58" spans="11:11" s="262" customFormat="1">
      <c r="K58" s="340"/>
    </row>
    <row r="59" spans="11:11" s="262" customFormat="1">
      <c r="K59" s="340"/>
    </row>
    <row r="60" spans="11:11" s="262" customFormat="1">
      <c r="K60" s="340"/>
    </row>
    <row r="61" spans="11:11" s="262" customFormat="1">
      <c r="K61" s="340"/>
    </row>
    <row r="62" spans="11:11" s="262" customFormat="1">
      <c r="K62" s="340"/>
    </row>
    <row r="63" spans="11:11" s="262" customFormat="1">
      <c r="K63" s="340"/>
    </row>
    <row r="64" spans="11:11" s="262" customFormat="1">
      <c r="K64" s="340"/>
    </row>
    <row r="65" spans="11:11" s="262" customFormat="1">
      <c r="K65" s="340"/>
    </row>
    <row r="66" spans="11:11" s="262" customFormat="1">
      <c r="K66" s="340"/>
    </row>
    <row r="67" spans="11:11" s="262" customFormat="1">
      <c r="K67" s="340"/>
    </row>
    <row r="68" spans="11:11" s="262" customFormat="1">
      <c r="K68" s="340"/>
    </row>
    <row r="69" spans="11:11" s="262" customFormat="1">
      <c r="K69" s="340"/>
    </row>
    <row r="70" spans="11:11" s="262" customFormat="1">
      <c r="K70" s="340"/>
    </row>
    <row r="71" spans="11:11" s="262" customFormat="1">
      <c r="K71" s="340"/>
    </row>
    <row r="72" spans="11:11" s="262" customFormat="1">
      <c r="K72" s="340"/>
    </row>
    <row r="73" spans="11:11" s="262" customFormat="1">
      <c r="K73" s="340"/>
    </row>
    <row r="74" spans="11:11" s="262" customFormat="1">
      <c r="K74" s="340"/>
    </row>
    <row r="75" spans="11:11" s="262" customFormat="1">
      <c r="K75" s="340"/>
    </row>
    <row r="76" spans="11:11" s="262" customFormat="1">
      <c r="K76" s="340"/>
    </row>
    <row r="77" spans="11:11" s="262" customFormat="1">
      <c r="K77" s="340"/>
    </row>
    <row r="78" spans="11:11" s="262" customFormat="1">
      <c r="K78" s="340"/>
    </row>
    <row r="79" spans="11:11" s="262" customFormat="1">
      <c r="K79" s="340"/>
    </row>
    <row r="80" spans="11:11" s="262" customFormat="1">
      <c r="K80" s="340"/>
    </row>
    <row r="81" spans="11:11" s="262" customFormat="1">
      <c r="K81" s="340"/>
    </row>
    <row r="82" spans="11:11" s="262" customFormat="1">
      <c r="K82" s="340"/>
    </row>
    <row r="83" spans="11:11" s="262" customFormat="1">
      <c r="K83" s="340"/>
    </row>
    <row r="84" spans="11:11" s="262" customFormat="1">
      <c r="K84" s="340"/>
    </row>
    <row r="85" spans="11:11" s="262" customFormat="1">
      <c r="K85" s="340"/>
    </row>
    <row r="86" spans="11:11" s="262" customFormat="1">
      <c r="K86" s="340"/>
    </row>
    <row r="87" spans="11:11" s="262" customFormat="1">
      <c r="K87" s="340"/>
    </row>
    <row r="88" spans="11:11" s="262" customFormat="1">
      <c r="K88" s="340"/>
    </row>
    <row r="89" spans="11:11" s="262" customFormat="1">
      <c r="K89" s="340"/>
    </row>
    <row r="90" spans="11:11" s="262" customFormat="1">
      <c r="K90" s="340"/>
    </row>
    <row r="91" spans="11:11" s="262" customFormat="1">
      <c r="K91" s="340"/>
    </row>
    <row r="92" spans="11:11" s="262" customFormat="1">
      <c r="K92" s="340"/>
    </row>
    <row r="93" spans="11:11" s="262" customFormat="1">
      <c r="K93" s="340"/>
    </row>
    <row r="94" spans="11:11" s="262" customFormat="1">
      <c r="K94" s="340"/>
    </row>
    <row r="95" spans="11:11" s="262" customFormat="1">
      <c r="K95" s="340"/>
    </row>
    <row r="96" spans="11:11" s="262" customFormat="1">
      <c r="K96" s="340"/>
    </row>
    <row r="97" spans="11:11" s="262" customFormat="1">
      <c r="K97" s="340"/>
    </row>
    <row r="98" spans="11:11" s="262" customFormat="1">
      <c r="K98" s="340"/>
    </row>
    <row r="99" spans="11:11" s="262" customFormat="1">
      <c r="K99" s="340"/>
    </row>
    <row r="100" spans="11:11" s="262" customFormat="1">
      <c r="K100" s="340"/>
    </row>
    <row r="101" spans="11:11" s="262" customFormat="1">
      <c r="K101" s="340"/>
    </row>
    <row r="102" spans="11:11" s="262" customFormat="1">
      <c r="K102" s="340"/>
    </row>
    <row r="103" spans="11:11" s="262" customFormat="1">
      <c r="K103" s="340"/>
    </row>
    <row r="104" spans="11:11" s="262" customFormat="1">
      <c r="K104" s="340"/>
    </row>
    <row r="105" spans="11:11" s="262" customFormat="1">
      <c r="K105" s="340"/>
    </row>
    <row r="106" spans="11:11" s="262" customFormat="1">
      <c r="K106" s="340"/>
    </row>
    <row r="107" spans="11:11" s="262" customFormat="1">
      <c r="K107" s="340"/>
    </row>
    <row r="108" spans="11:11" s="262" customFormat="1">
      <c r="K108" s="340"/>
    </row>
    <row r="109" spans="11:11" s="262" customFormat="1">
      <c r="K109" s="340"/>
    </row>
    <row r="110" spans="11:11" s="262" customFormat="1">
      <c r="K110" s="340"/>
    </row>
    <row r="111" spans="11:11" s="262" customFormat="1">
      <c r="K111" s="340"/>
    </row>
    <row r="112" spans="11:11" s="262" customFormat="1">
      <c r="K112" s="340"/>
    </row>
    <row r="113" spans="11:11" s="262" customFormat="1">
      <c r="K113" s="340"/>
    </row>
    <row r="114" spans="11:11" s="262" customFormat="1">
      <c r="K114" s="340"/>
    </row>
    <row r="115" spans="11:11" s="262" customFormat="1">
      <c r="K115" s="340"/>
    </row>
    <row r="116" spans="11:11" s="262" customFormat="1">
      <c r="K116" s="340"/>
    </row>
    <row r="117" spans="11:11" s="262" customFormat="1">
      <c r="K117" s="340"/>
    </row>
    <row r="118" spans="11:11" s="262" customFormat="1">
      <c r="K118" s="340"/>
    </row>
    <row r="119" spans="11:11" s="262" customFormat="1">
      <c r="K119" s="340"/>
    </row>
    <row r="120" spans="11:11" s="262" customFormat="1">
      <c r="K120" s="340"/>
    </row>
    <row r="121" spans="11:11" s="262" customFormat="1">
      <c r="K121" s="340"/>
    </row>
    <row r="122" spans="11:11" s="262" customFormat="1">
      <c r="K122" s="340"/>
    </row>
    <row r="123" spans="11:11" s="262" customFormat="1">
      <c r="K123" s="340"/>
    </row>
    <row r="124" spans="11:11" s="262" customFormat="1">
      <c r="K124" s="340"/>
    </row>
    <row r="125" spans="11:11" s="262" customFormat="1">
      <c r="K125" s="340"/>
    </row>
    <row r="126" spans="11:11" s="262" customFormat="1">
      <c r="K126" s="340"/>
    </row>
    <row r="127" spans="11:11" s="262" customFormat="1">
      <c r="K127" s="340"/>
    </row>
    <row r="128" spans="11:11" s="262" customFormat="1">
      <c r="K128" s="340"/>
    </row>
    <row r="129" spans="11:11" s="262" customFormat="1">
      <c r="K129" s="340"/>
    </row>
    <row r="130" spans="11:11" s="262" customFormat="1">
      <c r="K130" s="340"/>
    </row>
    <row r="131" spans="11:11" s="262" customFormat="1">
      <c r="K131" s="340"/>
    </row>
    <row r="132" spans="11:11" s="262" customFormat="1">
      <c r="K132" s="340"/>
    </row>
    <row r="133" spans="11:11" s="262" customFormat="1">
      <c r="K133" s="340"/>
    </row>
    <row r="134" spans="11:11" s="262" customFormat="1">
      <c r="K134" s="340"/>
    </row>
    <row r="135" spans="11:11" s="262" customFormat="1">
      <c r="K135" s="340"/>
    </row>
    <row r="136" spans="11:11" s="262" customFormat="1">
      <c r="K136" s="340"/>
    </row>
    <row r="137" spans="11:11" s="262" customFormat="1">
      <c r="K137" s="340"/>
    </row>
    <row r="138" spans="11:11" s="262" customFormat="1">
      <c r="K138" s="340"/>
    </row>
    <row r="139" spans="11:11" s="262" customFormat="1">
      <c r="K139" s="340"/>
    </row>
    <row r="140" spans="11:11" s="262" customFormat="1">
      <c r="K140" s="340"/>
    </row>
    <row r="141" spans="11:11" s="262" customFormat="1">
      <c r="K141" s="340"/>
    </row>
    <row r="142" spans="11:11" s="262" customFormat="1">
      <c r="K142" s="340"/>
    </row>
    <row r="143" spans="11:11" s="262" customFormat="1">
      <c r="K143" s="340"/>
    </row>
    <row r="144" spans="11:11" s="262" customFormat="1">
      <c r="K144" s="340"/>
    </row>
    <row r="145" spans="11:11" s="262" customFormat="1">
      <c r="K145" s="340"/>
    </row>
    <row r="146" spans="11:11" s="262" customFormat="1">
      <c r="K146" s="340"/>
    </row>
    <row r="147" spans="11:11" s="262" customFormat="1">
      <c r="K147" s="340"/>
    </row>
    <row r="148" spans="11:11" s="262" customFormat="1">
      <c r="K148" s="340"/>
    </row>
    <row r="149" spans="11:11" s="262" customFormat="1">
      <c r="K149" s="340"/>
    </row>
    <row r="150" spans="11:11" s="262" customFormat="1">
      <c r="K150" s="340"/>
    </row>
    <row r="151" spans="11:11" s="262" customFormat="1">
      <c r="K151" s="340"/>
    </row>
    <row r="152" spans="11:11" s="262" customFormat="1">
      <c r="K152" s="340"/>
    </row>
    <row r="153" spans="11:11" s="262" customFormat="1">
      <c r="K153" s="340"/>
    </row>
    <row r="154" spans="11:11" s="262" customFormat="1">
      <c r="K154" s="340"/>
    </row>
    <row r="155" spans="11:11" s="262" customFormat="1">
      <c r="K155" s="340"/>
    </row>
    <row r="156" spans="11:11" s="262" customFormat="1">
      <c r="K156" s="340"/>
    </row>
    <row r="157" spans="11:11" s="262" customFormat="1">
      <c r="K157" s="340"/>
    </row>
    <row r="158" spans="11:11" s="262" customFormat="1">
      <c r="K158" s="340"/>
    </row>
    <row r="159" spans="11:11" s="262" customFormat="1">
      <c r="K159" s="340"/>
    </row>
    <row r="160" spans="11:11" s="262" customFormat="1">
      <c r="K160" s="340"/>
    </row>
    <row r="161" spans="11:11" s="262" customFormat="1">
      <c r="K161" s="340"/>
    </row>
    <row r="162" spans="11:11" s="262" customFormat="1">
      <c r="K162" s="340"/>
    </row>
    <row r="163" spans="11:11" s="262" customFormat="1">
      <c r="K163" s="340"/>
    </row>
    <row r="164" spans="11:11" s="262" customFormat="1">
      <c r="K164" s="340"/>
    </row>
    <row r="165" spans="11:11" s="262" customFormat="1">
      <c r="K165" s="340"/>
    </row>
    <row r="166" spans="11:11" s="262" customFormat="1">
      <c r="K166" s="340"/>
    </row>
    <row r="167" spans="11:11" s="262" customFormat="1">
      <c r="K167" s="340"/>
    </row>
    <row r="168" spans="11:11" s="262" customFormat="1">
      <c r="K168" s="340"/>
    </row>
    <row r="169" spans="11:11" s="262" customFormat="1">
      <c r="K169" s="340"/>
    </row>
    <row r="170" spans="11:11" s="262" customFormat="1">
      <c r="K170" s="340"/>
    </row>
    <row r="171" spans="11:11" s="262" customFormat="1">
      <c r="K171" s="340"/>
    </row>
    <row r="172" spans="11:11" s="262" customFormat="1">
      <c r="K172" s="340"/>
    </row>
    <row r="173" spans="11:11" s="262" customFormat="1">
      <c r="K173" s="340"/>
    </row>
    <row r="174" spans="11:11" s="262" customFormat="1">
      <c r="K174" s="340"/>
    </row>
    <row r="175" spans="11:11" s="262" customFormat="1">
      <c r="K175" s="340"/>
    </row>
    <row r="176" spans="11:11" s="262" customFormat="1">
      <c r="K176" s="340"/>
    </row>
    <row r="177" spans="11:11" s="262" customFormat="1">
      <c r="K177" s="340"/>
    </row>
    <row r="178" spans="11:11" s="262" customFormat="1">
      <c r="K178" s="340"/>
    </row>
    <row r="179" spans="11:11" s="262" customFormat="1">
      <c r="K179" s="340"/>
    </row>
    <row r="180" spans="11:11" s="262" customFormat="1">
      <c r="K180" s="340"/>
    </row>
    <row r="181" spans="11:11" s="262" customFormat="1">
      <c r="K181" s="340"/>
    </row>
    <row r="182" spans="11:11" s="262" customFormat="1">
      <c r="K182" s="340"/>
    </row>
    <row r="183" spans="11:11" s="262" customFormat="1">
      <c r="K183" s="340"/>
    </row>
    <row r="184" spans="11:11" s="262" customFormat="1">
      <c r="K184" s="340"/>
    </row>
    <row r="185" spans="11:11" s="262" customFormat="1">
      <c r="K185" s="340"/>
    </row>
    <row r="186" spans="11:11" s="262" customFormat="1">
      <c r="K186" s="340"/>
    </row>
    <row r="187" spans="11:11" s="262" customFormat="1">
      <c r="K187" s="340"/>
    </row>
    <row r="188" spans="11:11" s="262" customFormat="1">
      <c r="K188" s="340"/>
    </row>
    <row r="189" spans="11:11" s="262" customFormat="1">
      <c r="K189" s="340"/>
    </row>
    <row r="190" spans="11:11" s="262" customFormat="1">
      <c r="K190" s="340"/>
    </row>
    <row r="191" spans="11:11" s="262" customFormat="1">
      <c r="K191" s="340"/>
    </row>
    <row r="192" spans="11:11" s="262" customFormat="1">
      <c r="K192" s="340"/>
    </row>
    <row r="193" spans="11:11" s="262" customFormat="1">
      <c r="K193" s="340"/>
    </row>
    <row r="194" spans="11:11" s="262" customFormat="1">
      <c r="K194" s="340"/>
    </row>
    <row r="195" spans="11:11" s="262" customFormat="1">
      <c r="K195" s="340"/>
    </row>
    <row r="196" spans="11:11" s="262" customFormat="1">
      <c r="K196" s="340"/>
    </row>
    <row r="197" spans="11:11" s="262" customFormat="1">
      <c r="K197" s="340"/>
    </row>
    <row r="198" spans="11:11" s="262" customFormat="1">
      <c r="K198" s="340"/>
    </row>
    <row r="199" spans="11:11" s="262" customFormat="1">
      <c r="K199" s="340"/>
    </row>
    <row r="200" spans="11:11" s="262" customFormat="1">
      <c r="K200" s="340"/>
    </row>
    <row r="201" spans="11:11" s="262" customFormat="1">
      <c r="K201" s="340"/>
    </row>
    <row r="202" spans="11:11" s="262" customFormat="1">
      <c r="K202" s="340"/>
    </row>
    <row r="203" spans="11:11" s="262" customFormat="1">
      <c r="K203" s="340"/>
    </row>
    <row r="204" spans="11:11" s="262" customFormat="1">
      <c r="K204" s="340"/>
    </row>
    <row r="205" spans="11:11" s="262" customFormat="1">
      <c r="K205" s="340"/>
    </row>
    <row r="206" spans="11:11" s="262" customFormat="1">
      <c r="K206" s="340"/>
    </row>
    <row r="207" spans="11:11" s="262" customFormat="1">
      <c r="K207" s="340"/>
    </row>
    <row r="208" spans="11:11" s="262" customFormat="1">
      <c r="K208" s="340"/>
    </row>
    <row r="209" spans="11:11" s="262" customFormat="1">
      <c r="K209" s="340"/>
    </row>
    <row r="210" spans="11:11" s="262" customFormat="1">
      <c r="K210" s="340"/>
    </row>
    <row r="211" spans="11:11" s="262" customFormat="1">
      <c r="K211" s="340"/>
    </row>
    <row r="212" spans="11:11" s="262" customFormat="1">
      <c r="K212" s="340"/>
    </row>
    <row r="213" spans="11:11" s="262" customFormat="1">
      <c r="K213" s="340"/>
    </row>
    <row r="214" spans="11:11" s="262" customFormat="1">
      <c r="K214" s="340"/>
    </row>
    <row r="215" spans="11:11" s="262" customFormat="1">
      <c r="K215" s="340"/>
    </row>
    <row r="216" spans="11:11" s="262" customFormat="1">
      <c r="K216" s="340"/>
    </row>
    <row r="217" spans="11:11" s="262" customFormat="1">
      <c r="K217" s="340"/>
    </row>
    <row r="218" spans="11:11" s="262" customFormat="1">
      <c r="K218" s="340"/>
    </row>
    <row r="219" spans="11:11" s="262" customFormat="1">
      <c r="K219" s="340"/>
    </row>
    <row r="220" spans="11:11" s="262" customFormat="1">
      <c r="K220" s="340"/>
    </row>
    <row r="221" spans="11:11" s="262" customFormat="1">
      <c r="K221" s="340"/>
    </row>
    <row r="222" spans="11:11" s="262" customFormat="1">
      <c r="K222" s="340"/>
    </row>
    <row r="223" spans="11:11" s="262" customFormat="1">
      <c r="K223" s="340"/>
    </row>
    <row r="224" spans="11:11" s="262" customFormat="1">
      <c r="K224" s="340"/>
    </row>
    <row r="225" spans="11:11" s="262" customFormat="1">
      <c r="K225" s="340"/>
    </row>
    <row r="226" spans="11:11" s="262" customFormat="1">
      <c r="K226" s="340"/>
    </row>
    <row r="227" spans="11:11" s="262" customFormat="1">
      <c r="K227" s="340"/>
    </row>
    <row r="228" spans="11:11" s="262" customFormat="1">
      <c r="K228" s="340"/>
    </row>
    <row r="229" spans="11:11" s="262" customFormat="1">
      <c r="K229" s="340"/>
    </row>
    <row r="230" spans="11:11" s="262" customFormat="1">
      <c r="K230" s="340"/>
    </row>
    <row r="231" spans="11:11" s="262" customFormat="1">
      <c r="K231" s="340"/>
    </row>
    <row r="232" spans="11:11" s="262" customFormat="1">
      <c r="K232" s="340"/>
    </row>
    <row r="233" spans="11:11" s="262" customFormat="1">
      <c r="K233" s="340"/>
    </row>
    <row r="234" spans="11:11" s="262" customFormat="1">
      <c r="K234" s="340"/>
    </row>
    <row r="235" spans="11:11" s="262" customFormat="1">
      <c r="K235" s="340"/>
    </row>
    <row r="236" spans="11:11" s="262" customFormat="1">
      <c r="K236" s="340"/>
    </row>
    <row r="237" spans="11:11" s="262" customFormat="1">
      <c r="K237" s="340"/>
    </row>
    <row r="238" spans="11:11" s="262" customFormat="1">
      <c r="K238" s="340"/>
    </row>
    <row r="239" spans="11:11" s="262" customFormat="1">
      <c r="K239" s="340"/>
    </row>
    <row r="240" spans="11:11" s="262" customFormat="1">
      <c r="K240" s="340"/>
    </row>
    <row r="241" spans="11:11" s="262" customFormat="1">
      <c r="K241" s="340"/>
    </row>
    <row r="242" spans="11:11" s="262" customFormat="1">
      <c r="K242" s="340"/>
    </row>
    <row r="243" spans="11:11" s="262" customFormat="1">
      <c r="K243" s="340"/>
    </row>
    <row r="244" spans="11:11" s="262" customFormat="1">
      <c r="K244" s="340"/>
    </row>
    <row r="245" spans="11:11" s="262" customFormat="1">
      <c r="K245" s="340"/>
    </row>
    <row r="246" spans="11:11" s="262" customFormat="1">
      <c r="K246" s="340"/>
    </row>
    <row r="247" spans="11:11" s="262" customFormat="1">
      <c r="K247" s="340"/>
    </row>
    <row r="248" spans="11:11" s="262" customFormat="1">
      <c r="K248" s="340"/>
    </row>
    <row r="249" spans="11:11" s="262" customFormat="1">
      <c r="K249" s="340"/>
    </row>
    <row r="250" spans="11:11" s="262" customFormat="1">
      <c r="K250" s="340"/>
    </row>
    <row r="251" spans="11:11" s="262" customFormat="1">
      <c r="K251" s="340"/>
    </row>
    <row r="252" spans="11:11" s="262" customFormat="1">
      <c r="K252" s="340"/>
    </row>
    <row r="253" spans="11:11" s="262" customFormat="1">
      <c r="K253" s="340"/>
    </row>
    <row r="254" spans="11:11" s="262" customFormat="1">
      <c r="K254" s="340"/>
    </row>
    <row r="255" spans="11:11" s="262" customFormat="1">
      <c r="K255" s="340"/>
    </row>
    <row r="256" spans="11:11" s="262" customFormat="1">
      <c r="K256" s="340"/>
    </row>
    <row r="257" spans="11:11" s="262" customFormat="1">
      <c r="K257" s="340"/>
    </row>
    <row r="258" spans="11:11" s="262" customFormat="1">
      <c r="K258" s="340"/>
    </row>
    <row r="259" spans="11:11" s="262" customFormat="1">
      <c r="K259" s="340"/>
    </row>
    <row r="260" spans="11:11" s="262" customFormat="1">
      <c r="K260" s="340"/>
    </row>
    <row r="261" spans="11:11" s="262" customFormat="1">
      <c r="K261" s="340"/>
    </row>
    <row r="262" spans="11:11" s="262" customFormat="1">
      <c r="K262" s="340"/>
    </row>
    <row r="263" spans="11:11" s="262" customFormat="1">
      <c r="K263" s="340"/>
    </row>
    <row r="264" spans="11:11" s="262" customFormat="1">
      <c r="K264" s="340"/>
    </row>
    <row r="265" spans="11:11" s="262" customFormat="1">
      <c r="K265" s="340"/>
    </row>
    <row r="266" spans="11:11" s="262" customFormat="1">
      <c r="K266" s="340"/>
    </row>
    <row r="267" spans="11:11" s="262" customFormat="1">
      <c r="K267" s="340"/>
    </row>
    <row r="268" spans="11:11" s="262" customFormat="1">
      <c r="K268" s="340"/>
    </row>
    <row r="269" spans="11:11" s="262" customFormat="1">
      <c r="K269" s="340"/>
    </row>
    <row r="270" spans="11:11" s="262" customFormat="1">
      <c r="K270" s="340"/>
    </row>
    <row r="271" spans="11:11" s="262" customFormat="1">
      <c r="K271" s="340"/>
    </row>
    <row r="272" spans="11:11" s="262" customFormat="1">
      <c r="K272" s="340"/>
    </row>
    <row r="273" spans="11:11" s="262" customFormat="1">
      <c r="K273" s="340"/>
    </row>
    <row r="274" spans="11:11" s="262" customFormat="1">
      <c r="K274" s="340"/>
    </row>
    <row r="275" spans="11:11" s="262" customFormat="1">
      <c r="K275" s="340"/>
    </row>
    <row r="276" spans="11:11" s="262" customFormat="1">
      <c r="K276" s="340"/>
    </row>
    <row r="277" spans="11:11" s="262" customFormat="1">
      <c r="K277" s="340"/>
    </row>
    <row r="278" spans="11:11" s="262" customFormat="1">
      <c r="K278" s="340"/>
    </row>
    <row r="279" spans="11:11" s="262" customFormat="1">
      <c r="K279" s="340"/>
    </row>
    <row r="280" spans="11:11" s="262" customFormat="1">
      <c r="K280" s="340"/>
    </row>
    <row r="281" spans="11:11" s="262" customFormat="1">
      <c r="K281" s="340"/>
    </row>
    <row r="282" spans="11:11" s="262" customFormat="1">
      <c r="K282" s="340"/>
    </row>
    <row r="283" spans="11:11" s="262" customFormat="1">
      <c r="K283" s="340"/>
    </row>
    <row r="284" spans="11:11" s="262" customFormat="1">
      <c r="K284" s="340"/>
    </row>
    <row r="285" spans="11:11" s="262" customFormat="1">
      <c r="K285" s="340"/>
    </row>
    <row r="286" spans="11:11" s="262" customFormat="1">
      <c r="K286" s="340"/>
    </row>
    <row r="287" spans="11:11" s="262" customFormat="1">
      <c r="K287" s="340"/>
    </row>
    <row r="288" spans="11:11" s="262" customFormat="1">
      <c r="K288" s="340"/>
    </row>
    <row r="289" spans="11:11" s="262" customFormat="1">
      <c r="K289" s="340"/>
    </row>
    <row r="290" spans="11:11" s="262" customFormat="1">
      <c r="K290" s="340"/>
    </row>
    <row r="291" spans="11:11" s="262" customFormat="1">
      <c r="K291" s="340"/>
    </row>
    <row r="292" spans="11:11" s="262" customFormat="1">
      <c r="K292" s="340"/>
    </row>
    <row r="293" spans="11:11" s="262" customFormat="1">
      <c r="K293" s="340"/>
    </row>
    <row r="294" spans="11:11" s="262" customFormat="1">
      <c r="K294" s="340"/>
    </row>
    <row r="295" spans="11:11" s="262" customFormat="1">
      <c r="K295" s="340"/>
    </row>
    <row r="296" spans="11:11" s="262" customFormat="1">
      <c r="K296" s="340"/>
    </row>
    <row r="297" spans="11:11" s="262" customFormat="1">
      <c r="K297" s="340"/>
    </row>
    <row r="298" spans="11:11" s="262" customFormat="1">
      <c r="K298" s="340"/>
    </row>
    <row r="299" spans="11:11" s="262" customFormat="1">
      <c r="K299" s="340"/>
    </row>
    <row r="300" spans="11:11" s="262" customFormat="1">
      <c r="K300" s="340"/>
    </row>
    <row r="301" spans="11:11" s="262" customFormat="1">
      <c r="K301" s="340"/>
    </row>
    <row r="302" spans="11:11" s="262" customFormat="1">
      <c r="K302" s="340"/>
    </row>
    <row r="303" spans="11:11" s="262" customFormat="1">
      <c r="K303" s="340"/>
    </row>
    <row r="304" spans="11:11" s="262" customFormat="1">
      <c r="K304" s="340"/>
    </row>
    <row r="305" spans="11:11" s="262" customFormat="1">
      <c r="K305" s="340"/>
    </row>
    <row r="306" spans="11:11" s="262" customFormat="1">
      <c r="K306" s="340"/>
    </row>
    <row r="307" spans="11:11" s="262" customFormat="1">
      <c r="K307" s="340"/>
    </row>
    <row r="308" spans="11:11" s="262" customFormat="1">
      <c r="K308" s="340"/>
    </row>
    <row r="309" spans="11:11" s="262" customFormat="1">
      <c r="K309" s="340"/>
    </row>
    <row r="310" spans="11:11" s="262" customFormat="1">
      <c r="K310" s="340"/>
    </row>
    <row r="311" spans="11:11" s="262" customFormat="1">
      <c r="K311" s="340"/>
    </row>
    <row r="312" spans="11:11" s="262" customFormat="1">
      <c r="K312" s="340"/>
    </row>
    <row r="313" spans="11:11" s="262" customFormat="1">
      <c r="K313" s="340"/>
    </row>
    <row r="314" spans="11:11" s="262" customFormat="1">
      <c r="K314" s="340"/>
    </row>
    <row r="315" spans="11:11" s="262" customFormat="1">
      <c r="K315" s="340"/>
    </row>
    <row r="316" spans="11:11" s="262" customFormat="1">
      <c r="K316" s="340"/>
    </row>
    <row r="317" spans="11:11" s="262" customFormat="1">
      <c r="K317" s="340"/>
    </row>
    <row r="318" spans="11:11" s="262" customFormat="1">
      <c r="K318" s="340"/>
    </row>
    <row r="319" spans="11:11" s="262" customFormat="1">
      <c r="K319" s="340"/>
    </row>
    <row r="320" spans="11:11" s="262" customFormat="1">
      <c r="K320" s="340"/>
    </row>
    <row r="321" spans="11:11" s="262" customFormat="1">
      <c r="K321" s="340"/>
    </row>
    <row r="322" spans="11:11" s="262" customFormat="1">
      <c r="K322" s="340"/>
    </row>
    <row r="323" spans="11:11" s="262" customFormat="1">
      <c r="K323" s="340"/>
    </row>
    <row r="324" spans="11:11" s="262" customFormat="1">
      <c r="K324" s="340"/>
    </row>
    <row r="325" spans="11:11" s="262" customFormat="1">
      <c r="K325" s="340"/>
    </row>
    <row r="326" spans="11:11" s="262" customFormat="1">
      <c r="K326" s="340"/>
    </row>
    <row r="327" spans="11:11" s="262" customFormat="1">
      <c r="K327" s="340"/>
    </row>
    <row r="328" spans="11:11" s="262" customFormat="1">
      <c r="K328" s="340"/>
    </row>
    <row r="329" spans="11:11" s="262" customFormat="1">
      <c r="K329" s="340"/>
    </row>
    <row r="330" spans="11:11" s="262" customFormat="1">
      <c r="K330" s="340"/>
    </row>
    <row r="331" spans="11:11" s="262" customFormat="1">
      <c r="K331" s="340"/>
    </row>
    <row r="332" spans="11:11" s="262" customFormat="1">
      <c r="K332" s="340"/>
    </row>
    <row r="333" spans="11:11" s="262" customFormat="1">
      <c r="K333" s="340"/>
    </row>
    <row r="334" spans="11:11" s="262" customFormat="1">
      <c r="K334" s="340"/>
    </row>
    <row r="335" spans="11:11" s="262" customFormat="1">
      <c r="K335" s="340"/>
    </row>
    <row r="336" spans="11:11" s="262" customFormat="1">
      <c r="K336" s="340"/>
    </row>
    <row r="337" spans="11:11" s="262" customFormat="1">
      <c r="K337" s="340"/>
    </row>
    <row r="338" spans="11:11" s="262" customFormat="1">
      <c r="K338" s="340"/>
    </row>
    <row r="339" spans="11:11" s="262" customFormat="1">
      <c r="K339" s="340"/>
    </row>
    <row r="340" spans="11:11" s="262" customFormat="1">
      <c r="K340" s="340"/>
    </row>
    <row r="341" spans="11:11" s="262" customFormat="1">
      <c r="K341" s="340"/>
    </row>
    <row r="342" spans="11:11" s="262" customFormat="1">
      <c r="K342" s="340"/>
    </row>
    <row r="343" spans="11:11" s="262" customFormat="1">
      <c r="K343" s="340"/>
    </row>
    <row r="344" spans="11:11" s="262" customFormat="1">
      <c r="K344" s="340"/>
    </row>
    <row r="345" spans="11:11" s="262" customFormat="1">
      <c r="K345" s="340"/>
    </row>
    <row r="346" spans="11:11" s="262" customFormat="1">
      <c r="K346" s="340"/>
    </row>
    <row r="347" spans="11:11" s="262" customFormat="1">
      <c r="K347" s="340"/>
    </row>
    <row r="348" spans="11:11" s="262" customFormat="1">
      <c r="K348" s="340"/>
    </row>
    <row r="349" spans="11:11" s="262" customFormat="1">
      <c r="K349" s="340"/>
    </row>
    <row r="350" spans="11:11" s="262" customFormat="1">
      <c r="K350" s="340"/>
    </row>
    <row r="351" spans="11:11" s="262" customFormat="1">
      <c r="K351" s="340"/>
    </row>
    <row r="352" spans="11:11" s="262" customFormat="1">
      <c r="K352" s="340"/>
    </row>
    <row r="353" spans="11:11" s="262" customFormat="1">
      <c r="K353" s="340"/>
    </row>
    <row r="354" spans="11:11" s="262" customFormat="1">
      <c r="K354" s="340"/>
    </row>
    <row r="355" spans="11:11" s="262" customFormat="1">
      <c r="K355" s="340"/>
    </row>
    <row r="356" spans="11:11" s="262" customFormat="1">
      <c r="K356" s="340"/>
    </row>
    <row r="357" spans="11:11" s="262" customFormat="1">
      <c r="K357" s="340"/>
    </row>
    <row r="358" spans="11:11" s="262" customFormat="1">
      <c r="K358" s="340"/>
    </row>
    <row r="359" spans="11:11" s="262" customFormat="1">
      <c r="K359" s="340"/>
    </row>
    <row r="360" spans="11:11" s="262" customFormat="1">
      <c r="K360" s="340"/>
    </row>
    <row r="361" spans="11:11" s="262" customFormat="1">
      <c r="K361" s="340"/>
    </row>
    <row r="362" spans="11:11" s="262" customFormat="1">
      <c r="K362" s="340"/>
    </row>
    <row r="363" spans="11:11" s="262" customFormat="1">
      <c r="K363" s="340"/>
    </row>
    <row r="364" spans="11:11" s="262" customFormat="1">
      <c r="K364" s="340"/>
    </row>
    <row r="365" spans="11:11" s="262" customFormat="1">
      <c r="K365" s="340"/>
    </row>
    <row r="366" spans="11:11" s="262" customFormat="1">
      <c r="K366" s="340"/>
    </row>
    <row r="367" spans="11:11" s="262" customFormat="1">
      <c r="K367" s="340"/>
    </row>
    <row r="368" spans="11:11" s="262" customFormat="1">
      <c r="K368" s="340"/>
    </row>
    <row r="369" spans="11:11" s="262" customFormat="1">
      <c r="K369" s="340"/>
    </row>
    <row r="370" spans="11:11" s="262" customFormat="1">
      <c r="K370" s="340"/>
    </row>
    <row r="371" spans="11:11" s="262" customFormat="1">
      <c r="K371" s="340"/>
    </row>
    <row r="372" spans="11:11" s="262" customFormat="1">
      <c r="K372" s="340"/>
    </row>
    <row r="373" spans="11:11" s="262" customFormat="1">
      <c r="K373" s="340"/>
    </row>
    <row r="374" spans="11:11" s="262" customFormat="1">
      <c r="K374" s="340"/>
    </row>
    <row r="375" spans="11:11" s="262" customFormat="1">
      <c r="K375" s="340"/>
    </row>
    <row r="376" spans="11:11" s="262" customFormat="1">
      <c r="K376" s="340"/>
    </row>
    <row r="377" spans="11:11" s="262" customFormat="1">
      <c r="K377" s="340"/>
    </row>
    <row r="378" spans="11:11" s="262" customFormat="1">
      <c r="K378" s="340"/>
    </row>
    <row r="379" spans="11:11" s="262" customFormat="1">
      <c r="K379" s="340"/>
    </row>
    <row r="380" spans="11:11" s="262" customFormat="1">
      <c r="K380" s="340"/>
    </row>
    <row r="381" spans="11:11" s="262" customFormat="1">
      <c r="K381" s="340"/>
    </row>
    <row r="382" spans="11:11" s="262" customFormat="1">
      <c r="K382" s="340"/>
    </row>
    <row r="383" spans="11:11" s="262" customFormat="1">
      <c r="K383" s="340"/>
    </row>
    <row r="384" spans="11:11" s="262" customFormat="1">
      <c r="K384" s="340"/>
    </row>
    <row r="385" spans="11:11" s="262" customFormat="1">
      <c r="K385" s="340"/>
    </row>
    <row r="386" spans="11:11" s="262" customFormat="1">
      <c r="K386" s="340"/>
    </row>
    <row r="387" spans="11:11" s="262" customFormat="1">
      <c r="K387" s="340"/>
    </row>
    <row r="388" spans="11:11" s="262" customFormat="1">
      <c r="K388" s="340"/>
    </row>
    <row r="389" spans="11:11" s="262" customFormat="1">
      <c r="K389" s="340"/>
    </row>
    <row r="390" spans="11:11" s="262" customFormat="1">
      <c r="K390" s="340"/>
    </row>
    <row r="391" spans="11:11" s="262" customFormat="1">
      <c r="K391" s="340"/>
    </row>
    <row r="392" spans="11:11" s="262" customFormat="1">
      <c r="K392" s="340"/>
    </row>
    <row r="393" spans="11:11" s="262" customFormat="1">
      <c r="K393" s="340"/>
    </row>
    <row r="394" spans="11:11" s="262" customFormat="1">
      <c r="K394" s="340"/>
    </row>
    <row r="395" spans="11:11" s="262" customFormat="1">
      <c r="K395" s="340"/>
    </row>
    <row r="396" spans="11:11" s="262" customFormat="1">
      <c r="K396" s="340"/>
    </row>
    <row r="397" spans="11:11" s="262" customFormat="1">
      <c r="K397" s="340"/>
    </row>
    <row r="398" spans="11:11" s="262" customFormat="1">
      <c r="K398" s="340"/>
    </row>
    <row r="399" spans="11:11" s="262" customFormat="1">
      <c r="K399" s="340"/>
    </row>
    <row r="400" spans="11:11" s="262" customFormat="1">
      <c r="K400" s="340"/>
    </row>
    <row r="401" spans="11:11" s="262" customFormat="1">
      <c r="K401" s="340"/>
    </row>
    <row r="402" spans="11:11" s="262" customFormat="1">
      <c r="K402" s="340"/>
    </row>
    <row r="403" spans="11:11" s="262" customFormat="1">
      <c r="K403" s="340"/>
    </row>
    <row r="404" spans="11:11" s="262" customFormat="1">
      <c r="K404" s="340"/>
    </row>
    <row r="405" spans="11:11" s="262" customFormat="1">
      <c r="K405" s="340"/>
    </row>
    <row r="406" spans="11:11" s="262" customFormat="1">
      <c r="K406" s="340"/>
    </row>
    <row r="407" spans="11:11" s="262" customFormat="1">
      <c r="K407" s="340"/>
    </row>
    <row r="408" spans="11:11" s="262" customFormat="1">
      <c r="K408" s="340"/>
    </row>
    <row r="409" spans="11:11" s="262" customFormat="1">
      <c r="K409" s="340"/>
    </row>
    <row r="410" spans="11:11" s="262" customFormat="1">
      <c r="K410" s="340"/>
    </row>
    <row r="411" spans="11:11" s="262" customFormat="1">
      <c r="K411" s="340"/>
    </row>
    <row r="412" spans="11:11" s="262" customFormat="1">
      <c r="K412" s="340"/>
    </row>
    <row r="413" spans="11:11" s="262" customFormat="1">
      <c r="K413" s="340"/>
    </row>
    <row r="414" spans="11:11" s="262" customFormat="1">
      <c r="K414" s="340"/>
    </row>
    <row r="415" spans="11:11" s="262" customFormat="1">
      <c r="K415" s="340"/>
    </row>
    <row r="416" spans="11:11" s="262" customFormat="1">
      <c r="K416" s="340"/>
    </row>
    <row r="417" spans="11:11" s="262" customFormat="1">
      <c r="K417" s="340"/>
    </row>
    <row r="418" spans="11:11" s="262" customFormat="1">
      <c r="K418" s="340"/>
    </row>
    <row r="419" spans="11:11" s="262" customFormat="1">
      <c r="K419" s="340"/>
    </row>
    <row r="420" spans="11:11" s="262" customFormat="1">
      <c r="K420" s="340"/>
    </row>
    <row r="421" spans="11:11" s="262" customFormat="1">
      <c r="K421" s="340"/>
    </row>
    <row r="422" spans="11:11" s="262" customFormat="1">
      <c r="K422" s="340"/>
    </row>
    <row r="423" spans="11:11" s="262" customFormat="1">
      <c r="K423" s="340"/>
    </row>
    <row r="424" spans="11:11" s="262" customFormat="1">
      <c r="K424" s="340"/>
    </row>
    <row r="425" spans="11:11" s="262" customFormat="1">
      <c r="K425" s="340"/>
    </row>
    <row r="426" spans="11:11" s="262" customFormat="1">
      <c r="K426" s="340"/>
    </row>
    <row r="427" spans="11:11" s="262" customFormat="1">
      <c r="K427" s="340"/>
    </row>
    <row r="428" spans="11:11" s="262" customFormat="1">
      <c r="K428" s="340"/>
    </row>
    <row r="429" spans="11:11" s="262" customFormat="1">
      <c r="K429" s="340"/>
    </row>
    <row r="430" spans="11:11" s="262" customFormat="1">
      <c r="K430" s="340"/>
    </row>
    <row r="431" spans="11:11" s="262" customFormat="1">
      <c r="K431" s="340"/>
    </row>
    <row r="432" spans="11:11" s="262" customFormat="1">
      <c r="K432" s="340"/>
    </row>
    <row r="433" spans="11:11" s="262" customFormat="1">
      <c r="K433" s="340"/>
    </row>
    <row r="434" spans="11:11" s="262" customFormat="1">
      <c r="K434" s="340"/>
    </row>
    <row r="435" spans="11:11" s="262" customFormat="1">
      <c r="K435" s="340"/>
    </row>
    <row r="436" spans="11:11" s="262" customFormat="1">
      <c r="K436" s="340"/>
    </row>
    <row r="437" spans="11:11" s="262" customFormat="1">
      <c r="K437" s="340"/>
    </row>
    <row r="438" spans="11:11" s="262" customFormat="1">
      <c r="K438" s="340"/>
    </row>
    <row r="439" spans="11:11" s="262" customFormat="1">
      <c r="K439" s="340"/>
    </row>
    <row r="440" spans="11:11" s="262" customFormat="1">
      <c r="K440" s="340"/>
    </row>
    <row r="441" spans="11:11" s="262" customFormat="1">
      <c r="K441" s="340"/>
    </row>
    <row r="442" spans="11:11" s="262" customFormat="1">
      <c r="K442" s="340"/>
    </row>
    <row r="443" spans="11:11" s="262" customFormat="1">
      <c r="K443" s="340"/>
    </row>
    <row r="444" spans="11:11" s="262" customFormat="1">
      <c r="K444" s="340"/>
    </row>
    <row r="445" spans="11:11" s="262" customFormat="1">
      <c r="K445" s="340"/>
    </row>
    <row r="446" spans="11:11" s="262" customFormat="1">
      <c r="K446" s="340"/>
    </row>
    <row r="447" spans="11:11" s="262" customFormat="1">
      <c r="K447" s="340"/>
    </row>
    <row r="448" spans="11:11" s="262" customFormat="1">
      <c r="K448" s="340"/>
    </row>
    <row r="449" spans="11:11" s="262" customFormat="1">
      <c r="K449" s="340"/>
    </row>
    <row r="450" spans="11:11" s="262" customFormat="1">
      <c r="K450" s="340"/>
    </row>
    <row r="451" spans="11:11" s="262" customFormat="1">
      <c r="K451" s="340"/>
    </row>
    <row r="452" spans="11:11" s="262" customFormat="1">
      <c r="K452" s="340"/>
    </row>
    <row r="453" spans="11:11" s="262" customFormat="1">
      <c r="K453" s="340"/>
    </row>
    <row r="454" spans="11:11" s="262" customFormat="1">
      <c r="K454" s="340"/>
    </row>
    <row r="455" spans="11:11" s="262" customFormat="1">
      <c r="K455" s="340"/>
    </row>
    <row r="456" spans="11:11" s="262" customFormat="1">
      <c r="K456" s="340"/>
    </row>
    <row r="457" spans="11:11" s="262" customFormat="1">
      <c r="K457" s="340"/>
    </row>
    <row r="458" spans="11:11" s="262" customFormat="1">
      <c r="K458" s="340"/>
    </row>
    <row r="459" spans="11:11" s="262" customFormat="1">
      <c r="K459" s="340"/>
    </row>
    <row r="460" spans="11:11" s="262" customFormat="1">
      <c r="K460" s="340"/>
    </row>
    <row r="461" spans="11:11" s="262" customFormat="1">
      <c r="K461" s="340"/>
    </row>
    <row r="462" spans="11:11" s="262" customFormat="1">
      <c r="K462" s="340"/>
    </row>
    <row r="463" spans="11:11" s="262" customFormat="1">
      <c r="K463" s="340"/>
    </row>
    <row r="464" spans="11:11" s="262" customFormat="1">
      <c r="K464" s="340"/>
    </row>
    <row r="465" spans="11:11" s="262" customFormat="1">
      <c r="K465" s="340"/>
    </row>
    <row r="466" spans="11:11" s="262" customFormat="1">
      <c r="K466" s="340"/>
    </row>
    <row r="467" spans="11:11" s="262" customFormat="1">
      <c r="K467" s="340"/>
    </row>
    <row r="468" spans="11:11" s="262" customFormat="1">
      <c r="K468" s="340"/>
    </row>
    <row r="469" spans="11:11" s="262" customFormat="1">
      <c r="K469" s="340"/>
    </row>
    <row r="470" spans="11:11" s="262" customFormat="1">
      <c r="K470" s="340"/>
    </row>
    <row r="471" spans="11:11" s="262" customFormat="1">
      <c r="K471" s="340"/>
    </row>
    <row r="472" spans="11:11" s="262" customFormat="1">
      <c r="K472" s="340"/>
    </row>
    <row r="473" spans="11:11" s="262" customFormat="1">
      <c r="K473" s="340"/>
    </row>
    <row r="474" spans="11:11" s="262" customFormat="1">
      <c r="K474" s="340"/>
    </row>
    <row r="475" spans="11:11" s="262" customFormat="1">
      <c r="K475" s="340"/>
    </row>
    <row r="476" spans="11:11" s="262" customFormat="1">
      <c r="K476" s="340"/>
    </row>
    <row r="477" spans="11:11" s="262" customFormat="1">
      <c r="K477" s="340"/>
    </row>
    <row r="478" spans="11:11" s="262" customFormat="1">
      <c r="K478" s="340"/>
    </row>
    <row r="479" spans="11:11" s="262" customFormat="1">
      <c r="K479" s="340"/>
    </row>
    <row r="480" spans="11:11" s="262" customFormat="1">
      <c r="K480" s="340"/>
    </row>
    <row r="481" spans="11:11" s="262" customFormat="1">
      <c r="K481" s="340"/>
    </row>
    <row r="482" spans="11:11" s="262" customFormat="1">
      <c r="K482" s="340"/>
    </row>
    <row r="483" spans="11:11" s="262" customFormat="1">
      <c r="K483" s="340"/>
    </row>
    <row r="484" spans="11:11" s="262" customFormat="1">
      <c r="K484" s="340"/>
    </row>
    <row r="485" spans="11:11" s="262" customFormat="1">
      <c r="K485" s="340"/>
    </row>
    <row r="486" spans="11:11" s="262" customFormat="1">
      <c r="K486" s="340"/>
    </row>
    <row r="487" spans="11:11" s="262" customFormat="1">
      <c r="K487" s="340"/>
    </row>
    <row r="488" spans="11:11" s="262" customFormat="1">
      <c r="K488" s="340"/>
    </row>
    <row r="489" spans="11:11" s="262" customFormat="1">
      <c r="K489" s="340"/>
    </row>
    <row r="490" spans="11:11" s="262" customFormat="1">
      <c r="K490" s="340"/>
    </row>
    <row r="491" spans="11:11" s="262" customFormat="1">
      <c r="K491" s="340"/>
    </row>
    <row r="492" spans="11:11" s="262" customFormat="1">
      <c r="K492" s="340"/>
    </row>
    <row r="493" spans="11:11" s="262" customFormat="1">
      <c r="K493" s="340"/>
    </row>
    <row r="494" spans="11:11" s="262" customFormat="1">
      <c r="K494" s="340"/>
    </row>
    <row r="495" spans="11:11" s="262" customFormat="1">
      <c r="K495" s="340"/>
    </row>
    <row r="496" spans="11:11" s="262" customFormat="1">
      <c r="K496" s="340"/>
    </row>
    <row r="497" spans="11:11" s="262" customFormat="1">
      <c r="K497" s="340"/>
    </row>
    <row r="498" spans="11:11" s="262" customFormat="1">
      <c r="K498" s="340"/>
    </row>
    <row r="499" spans="11:11" s="262" customFormat="1">
      <c r="K499" s="340"/>
    </row>
    <row r="500" spans="11:11" s="262" customFormat="1">
      <c r="K500" s="340"/>
    </row>
    <row r="501" spans="11:11" s="262" customFormat="1">
      <c r="K501" s="340"/>
    </row>
    <row r="502" spans="11:11" s="262" customFormat="1">
      <c r="K502" s="340"/>
    </row>
    <row r="503" spans="11:11" s="262" customFormat="1">
      <c r="K503" s="340"/>
    </row>
    <row r="504" spans="11:11" s="262" customFormat="1">
      <c r="K504" s="340"/>
    </row>
    <row r="505" spans="11:11" s="262" customFormat="1">
      <c r="K505" s="340"/>
    </row>
    <row r="506" spans="11:11" s="262" customFormat="1">
      <c r="K506" s="340"/>
    </row>
    <row r="507" spans="11:11" s="262" customFormat="1">
      <c r="K507" s="340"/>
    </row>
    <row r="508" spans="11:11" s="262" customFormat="1">
      <c r="K508" s="340"/>
    </row>
    <row r="509" spans="11:11" s="262" customFormat="1">
      <c r="K509" s="340"/>
    </row>
    <row r="510" spans="11:11" s="262" customFormat="1">
      <c r="K510" s="340"/>
    </row>
    <row r="511" spans="11:11" s="262" customFormat="1">
      <c r="K511" s="340"/>
    </row>
    <row r="512" spans="11:11" s="262" customFormat="1">
      <c r="K512" s="340"/>
    </row>
    <row r="513" spans="11:11" s="262" customFormat="1">
      <c r="K513" s="340"/>
    </row>
    <row r="514" spans="11:11" s="262" customFormat="1">
      <c r="K514" s="340"/>
    </row>
    <row r="515" spans="11:11" s="262" customFormat="1">
      <c r="K515" s="340"/>
    </row>
    <row r="516" spans="11:11" s="262" customFormat="1">
      <c r="K516" s="340"/>
    </row>
    <row r="517" spans="11:11" s="262" customFormat="1">
      <c r="K517" s="340"/>
    </row>
    <row r="518" spans="11:11" s="262" customFormat="1">
      <c r="K518" s="340"/>
    </row>
    <row r="519" spans="11:11" s="262" customFormat="1">
      <c r="K519" s="340"/>
    </row>
    <row r="520" spans="11:11" s="262" customFormat="1">
      <c r="K520" s="340"/>
    </row>
    <row r="521" spans="11:11" s="262" customFormat="1">
      <c r="K521" s="340"/>
    </row>
    <row r="522" spans="11:11" s="262" customFormat="1">
      <c r="K522" s="340"/>
    </row>
    <row r="523" spans="11:11" s="262" customFormat="1">
      <c r="K523" s="340"/>
    </row>
    <row r="524" spans="11:11" s="262" customFormat="1">
      <c r="K524" s="340"/>
    </row>
    <row r="525" spans="11:11" s="262" customFormat="1">
      <c r="K525" s="340"/>
    </row>
    <row r="526" spans="11:11" s="262" customFormat="1">
      <c r="K526" s="340"/>
    </row>
    <row r="527" spans="11:11" s="262" customFormat="1">
      <c r="K527" s="340"/>
    </row>
    <row r="528" spans="11:11" s="262" customFormat="1">
      <c r="K528" s="340"/>
    </row>
    <row r="529" spans="11:11" s="262" customFormat="1">
      <c r="K529" s="340"/>
    </row>
    <row r="530" spans="11:11" s="262" customFormat="1">
      <c r="K530" s="340"/>
    </row>
    <row r="531" spans="11:11" s="262" customFormat="1">
      <c r="K531" s="340"/>
    </row>
    <row r="532" spans="11:11" s="262" customFormat="1">
      <c r="K532" s="340"/>
    </row>
    <row r="533" spans="11:11" s="262" customFormat="1">
      <c r="K533" s="340"/>
    </row>
    <row r="534" spans="11:11" s="262" customFormat="1">
      <c r="K534" s="340"/>
    </row>
    <row r="535" spans="11:11" s="262" customFormat="1">
      <c r="K535" s="340"/>
    </row>
    <row r="536" spans="11:11" s="262" customFormat="1">
      <c r="K536" s="340"/>
    </row>
    <row r="537" spans="11:11" s="262" customFormat="1">
      <c r="K537" s="340"/>
    </row>
    <row r="538" spans="11:11" s="262" customFormat="1">
      <c r="K538" s="340"/>
    </row>
    <row r="539" spans="11:11" s="262" customFormat="1">
      <c r="K539" s="340"/>
    </row>
    <row r="540" spans="11:11" s="262" customFormat="1">
      <c r="K540" s="340"/>
    </row>
    <row r="541" spans="11:11" s="262" customFormat="1">
      <c r="K541" s="340"/>
    </row>
    <row r="542" spans="11:11" s="262" customFormat="1">
      <c r="K542" s="340"/>
    </row>
    <row r="543" spans="11:11" s="262" customFormat="1">
      <c r="K543" s="340"/>
    </row>
    <row r="544" spans="11:11" s="262" customFormat="1">
      <c r="K544" s="340"/>
    </row>
    <row r="545" spans="11:11" s="262" customFormat="1">
      <c r="K545" s="340"/>
    </row>
    <row r="546" spans="11:11" s="262" customFormat="1">
      <c r="K546" s="340"/>
    </row>
    <row r="547" spans="11:11" s="262" customFormat="1">
      <c r="K547" s="340"/>
    </row>
    <row r="548" spans="11:11" s="262" customFormat="1">
      <c r="K548" s="340"/>
    </row>
    <row r="549" spans="11:11" s="262" customFormat="1">
      <c r="K549" s="340"/>
    </row>
    <row r="550" spans="11:11" s="262" customFormat="1">
      <c r="K550" s="340"/>
    </row>
    <row r="551" spans="11:11" s="262" customFormat="1">
      <c r="K551" s="340"/>
    </row>
    <row r="552" spans="11:11" s="262" customFormat="1">
      <c r="K552" s="340"/>
    </row>
    <row r="553" spans="11:11" s="262" customFormat="1">
      <c r="K553" s="340"/>
    </row>
    <row r="554" spans="11:11" s="262" customFormat="1">
      <c r="K554" s="340"/>
    </row>
    <row r="555" spans="11:11" s="262" customFormat="1">
      <c r="K555" s="340"/>
    </row>
    <row r="556" spans="11:11" s="262" customFormat="1">
      <c r="K556" s="340"/>
    </row>
    <row r="557" spans="11:11" s="262" customFormat="1">
      <c r="K557" s="340"/>
    </row>
    <row r="558" spans="11:11" s="262" customFormat="1">
      <c r="K558" s="340"/>
    </row>
    <row r="559" spans="11:11" s="262" customFormat="1">
      <c r="K559" s="340"/>
    </row>
    <row r="560" spans="11:11" s="262" customFormat="1">
      <c r="K560" s="340"/>
    </row>
    <row r="561" spans="11:11" s="262" customFormat="1">
      <c r="K561" s="340"/>
    </row>
    <row r="562" spans="11:11" s="262" customFormat="1">
      <c r="K562" s="340"/>
    </row>
    <row r="563" spans="11:11" s="262" customFormat="1">
      <c r="K563" s="340"/>
    </row>
    <row r="564" spans="11:11" s="262" customFormat="1">
      <c r="K564" s="340"/>
    </row>
    <row r="565" spans="11:11" s="262" customFormat="1">
      <c r="K565" s="340"/>
    </row>
    <row r="566" spans="11:11" s="262" customFormat="1">
      <c r="K566" s="340"/>
    </row>
    <row r="567" spans="11:11" s="262" customFormat="1">
      <c r="K567" s="340"/>
    </row>
    <row r="568" spans="11:11" s="262" customFormat="1">
      <c r="K568" s="340"/>
    </row>
    <row r="569" spans="11:11" s="262" customFormat="1">
      <c r="K569" s="340"/>
    </row>
    <row r="570" spans="11:11" s="262" customFormat="1">
      <c r="K570" s="340"/>
    </row>
    <row r="571" spans="11:11" s="262" customFormat="1">
      <c r="K571" s="340"/>
    </row>
    <row r="572" spans="11:11" s="262" customFormat="1">
      <c r="K572" s="340"/>
    </row>
    <row r="573" spans="11:11" s="262" customFormat="1">
      <c r="K573" s="340"/>
    </row>
    <row r="574" spans="11:11" s="262" customFormat="1">
      <c r="K574" s="340"/>
    </row>
    <row r="575" spans="11:11" s="262" customFormat="1">
      <c r="K575" s="340"/>
    </row>
    <row r="576" spans="11:11" s="262" customFormat="1">
      <c r="K576" s="340"/>
    </row>
    <row r="577" spans="11:11" s="262" customFormat="1">
      <c r="K577" s="340"/>
    </row>
    <row r="578" spans="11:11" s="262" customFormat="1">
      <c r="K578" s="340"/>
    </row>
    <row r="579" spans="11:11" s="262" customFormat="1">
      <c r="K579" s="340"/>
    </row>
    <row r="580" spans="11:11" s="262" customFormat="1">
      <c r="K580" s="340"/>
    </row>
    <row r="581" spans="11:11" s="262" customFormat="1">
      <c r="K581" s="340"/>
    </row>
    <row r="582" spans="11:11" s="262" customFormat="1">
      <c r="K582" s="340"/>
    </row>
    <row r="583" spans="11:11" s="262" customFormat="1">
      <c r="K583" s="340"/>
    </row>
    <row r="584" spans="11:11" s="262" customFormat="1">
      <c r="K584" s="340"/>
    </row>
    <row r="585" spans="11:11" s="262" customFormat="1">
      <c r="K585" s="340"/>
    </row>
    <row r="586" spans="11:11" s="262" customFormat="1">
      <c r="K586" s="340"/>
    </row>
    <row r="587" spans="11:11" s="262" customFormat="1">
      <c r="K587" s="340"/>
    </row>
    <row r="588" spans="11:11" s="262" customFormat="1">
      <c r="K588" s="340"/>
    </row>
    <row r="589" spans="11:11" s="262" customFormat="1">
      <c r="K589" s="340"/>
    </row>
    <row r="590" spans="11:11" s="262" customFormat="1">
      <c r="K590" s="340"/>
    </row>
    <row r="591" spans="11:11" s="262" customFormat="1">
      <c r="K591" s="340"/>
    </row>
    <row r="592" spans="11:11" s="262" customFormat="1">
      <c r="K592" s="340"/>
    </row>
    <row r="593" spans="11:11" s="262" customFormat="1">
      <c r="K593" s="340"/>
    </row>
    <row r="594" spans="11:11" s="262" customFormat="1">
      <c r="K594" s="340"/>
    </row>
    <row r="595" spans="11:11" s="262" customFormat="1">
      <c r="K595" s="340"/>
    </row>
    <row r="596" spans="11:11" s="262" customFormat="1">
      <c r="K596" s="340"/>
    </row>
    <row r="597" spans="11:11" s="262" customFormat="1">
      <c r="K597" s="340"/>
    </row>
    <row r="598" spans="11:11" s="262" customFormat="1">
      <c r="K598" s="340"/>
    </row>
    <row r="599" spans="11:11" s="262" customFormat="1">
      <c r="K599" s="340"/>
    </row>
    <row r="600" spans="11:11" s="262" customFormat="1">
      <c r="K600" s="340"/>
    </row>
    <row r="601" spans="11:11" s="262" customFormat="1">
      <c r="K601" s="340"/>
    </row>
    <row r="602" spans="11:11" s="262" customFormat="1">
      <c r="K602" s="340"/>
    </row>
    <row r="603" spans="11:11" s="262" customFormat="1">
      <c r="K603" s="340"/>
    </row>
    <row r="604" spans="11:11" s="262" customFormat="1">
      <c r="K604" s="340"/>
    </row>
    <row r="605" spans="11:11" s="262" customFormat="1">
      <c r="K605" s="340"/>
    </row>
    <row r="606" spans="11:11" s="262" customFormat="1">
      <c r="K606" s="340"/>
    </row>
    <row r="607" spans="11:11" s="262" customFormat="1">
      <c r="K607" s="340"/>
    </row>
    <row r="608" spans="11:11" s="262" customFormat="1">
      <c r="K608" s="340"/>
    </row>
    <row r="609" spans="11:11" s="262" customFormat="1">
      <c r="K609" s="340"/>
    </row>
    <row r="610" spans="11:11" s="262" customFormat="1">
      <c r="K610" s="340"/>
    </row>
    <row r="611" spans="11:11" s="262" customFormat="1">
      <c r="K611" s="340"/>
    </row>
    <row r="612" spans="11:11" s="262" customFormat="1">
      <c r="K612" s="340"/>
    </row>
    <row r="613" spans="11:11" s="262" customFormat="1">
      <c r="K613" s="340"/>
    </row>
    <row r="614" spans="11:11" s="262" customFormat="1">
      <c r="K614" s="340"/>
    </row>
    <row r="615" spans="11:11" s="262" customFormat="1">
      <c r="K615" s="340"/>
    </row>
    <row r="616" spans="11:11" s="262" customFormat="1">
      <c r="K616" s="340"/>
    </row>
    <row r="617" spans="11:11" s="262" customFormat="1">
      <c r="K617" s="340"/>
    </row>
    <row r="618" spans="11:11" s="262" customFormat="1">
      <c r="K618" s="340"/>
    </row>
    <row r="619" spans="11:11" s="262" customFormat="1">
      <c r="K619" s="340"/>
    </row>
    <row r="620" spans="11:11" s="262" customFormat="1">
      <c r="K620" s="340"/>
    </row>
    <row r="621" spans="11:11" s="262" customFormat="1">
      <c r="K621" s="340"/>
    </row>
    <row r="622" spans="11:11" s="262" customFormat="1">
      <c r="K622" s="340"/>
    </row>
    <row r="623" spans="11:11" s="262" customFormat="1">
      <c r="K623" s="340"/>
    </row>
    <row r="624" spans="11:11" s="262" customFormat="1">
      <c r="K624" s="340"/>
    </row>
    <row r="625" spans="11:11" s="262" customFormat="1">
      <c r="K625" s="340"/>
    </row>
    <row r="626" spans="11:11" s="262" customFormat="1">
      <c r="K626" s="340"/>
    </row>
    <row r="627" spans="11:11" s="262" customFormat="1">
      <c r="K627" s="340"/>
    </row>
    <row r="628" spans="11:11" s="262" customFormat="1">
      <c r="K628" s="340"/>
    </row>
    <row r="629" spans="11:11" s="262" customFormat="1">
      <c r="K629" s="340"/>
    </row>
    <row r="630" spans="11:11" s="262" customFormat="1">
      <c r="K630" s="340"/>
    </row>
    <row r="631" spans="11:11" s="262" customFormat="1">
      <c r="K631" s="340"/>
    </row>
    <row r="632" spans="11:11" s="262" customFormat="1">
      <c r="K632" s="340"/>
    </row>
    <row r="633" spans="11:11" s="262" customFormat="1">
      <c r="K633" s="340"/>
    </row>
    <row r="634" spans="11:11" s="262" customFormat="1">
      <c r="K634" s="340"/>
    </row>
    <row r="635" spans="11:11" s="262" customFormat="1">
      <c r="K635" s="340"/>
    </row>
    <row r="636" spans="11:11" s="262" customFormat="1">
      <c r="K636" s="340"/>
    </row>
    <row r="637" spans="11:11" s="262" customFormat="1">
      <c r="K637" s="340"/>
    </row>
    <row r="638" spans="11:11" s="262" customFormat="1">
      <c r="K638" s="340"/>
    </row>
    <row r="639" spans="11:11" s="262" customFormat="1">
      <c r="K639" s="340"/>
    </row>
    <row r="640" spans="11:11" s="262" customFormat="1">
      <c r="K640" s="340"/>
    </row>
    <row r="641" spans="11:11" s="262" customFormat="1">
      <c r="K641" s="340"/>
    </row>
    <row r="642" spans="11:11" s="262" customFormat="1">
      <c r="K642" s="340"/>
    </row>
    <row r="643" spans="11:11" s="262" customFormat="1">
      <c r="K643" s="340"/>
    </row>
    <row r="644" spans="11:11" s="262" customFormat="1">
      <c r="K644" s="340"/>
    </row>
    <row r="645" spans="11:11" s="262" customFormat="1">
      <c r="K645" s="340"/>
    </row>
    <row r="646" spans="11:11" s="262" customFormat="1">
      <c r="K646" s="340"/>
    </row>
    <row r="647" spans="11:11" s="262" customFormat="1">
      <c r="K647" s="340"/>
    </row>
    <row r="648" spans="11:11" s="262" customFormat="1">
      <c r="K648" s="340"/>
    </row>
    <row r="649" spans="11:11" s="262" customFormat="1">
      <c r="K649" s="340"/>
    </row>
    <row r="650" spans="11:11" s="262" customFormat="1">
      <c r="K650" s="340"/>
    </row>
    <row r="651" spans="11:11" s="262" customFormat="1">
      <c r="K651" s="340"/>
    </row>
    <row r="652" spans="11:11" s="262" customFormat="1">
      <c r="K652" s="340"/>
    </row>
    <row r="653" spans="11:11" s="262" customFormat="1">
      <c r="K653" s="340"/>
    </row>
    <row r="654" spans="11:11" s="262" customFormat="1">
      <c r="K654" s="340"/>
    </row>
    <row r="655" spans="11:11" s="262" customFormat="1">
      <c r="K655" s="340"/>
    </row>
    <row r="656" spans="11:11" s="262" customFormat="1">
      <c r="K656" s="340"/>
    </row>
    <row r="657" spans="11:11" s="262" customFormat="1">
      <c r="K657" s="340"/>
    </row>
    <row r="658" spans="11:11" s="262" customFormat="1">
      <c r="K658" s="340"/>
    </row>
    <row r="659" spans="11:11" s="262" customFormat="1">
      <c r="K659" s="340"/>
    </row>
    <row r="660" spans="11:11" s="262" customFormat="1">
      <c r="K660" s="340"/>
    </row>
    <row r="661" spans="11:11" s="262" customFormat="1">
      <c r="K661" s="340"/>
    </row>
    <row r="662" spans="11:11" s="262" customFormat="1">
      <c r="K662" s="340"/>
    </row>
    <row r="663" spans="11:11" s="262" customFormat="1">
      <c r="K663" s="340"/>
    </row>
    <row r="664" spans="11:11" s="262" customFormat="1">
      <c r="K664" s="340"/>
    </row>
    <row r="665" spans="11:11" s="262" customFormat="1">
      <c r="K665" s="340"/>
    </row>
    <row r="666" spans="11:11" s="262" customFormat="1">
      <c r="K666" s="340"/>
    </row>
    <row r="667" spans="11:11" s="262" customFormat="1">
      <c r="K667" s="340"/>
    </row>
    <row r="668" spans="11:11" s="262" customFormat="1">
      <c r="K668" s="340"/>
    </row>
    <row r="669" spans="11:11" s="262" customFormat="1">
      <c r="K669" s="340"/>
    </row>
    <row r="670" spans="11:11" s="262" customFormat="1">
      <c r="K670" s="340"/>
    </row>
    <row r="671" spans="11:11" s="262" customFormat="1">
      <c r="K671" s="340"/>
    </row>
    <row r="672" spans="11:11" s="262" customFormat="1">
      <c r="K672" s="340"/>
    </row>
    <row r="673" spans="11:11" s="262" customFormat="1">
      <c r="K673" s="340"/>
    </row>
    <row r="674" spans="11:11" s="262" customFormat="1">
      <c r="K674" s="340"/>
    </row>
    <row r="675" spans="11:11" s="262" customFormat="1">
      <c r="K675" s="340"/>
    </row>
    <row r="676" spans="11:11" s="262" customFormat="1">
      <c r="K676" s="340"/>
    </row>
    <row r="677" spans="11:11" s="262" customFormat="1">
      <c r="K677" s="340"/>
    </row>
    <row r="678" spans="11:11" s="262" customFormat="1">
      <c r="K678" s="340"/>
    </row>
    <row r="679" spans="11:11" s="262" customFormat="1">
      <c r="K679" s="340"/>
    </row>
    <row r="680" spans="11:11" s="262" customFormat="1">
      <c r="K680" s="340"/>
    </row>
    <row r="681" spans="11:11" s="262" customFormat="1">
      <c r="K681" s="340"/>
    </row>
    <row r="682" spans="11:11" s="262" customFormat="1">
      <c r="K682" s="340"/>
    </row>
    <row r="683" spans="11:11" s="262" customFormat="1">
      <c r="K683" s="340"/>
    </row>
    <row r="684" spans="11:11" s="262" customFormat="1">
      <c r="K684" s="340"/>
    </row>
    <row r="685" spans="11:11" s="262" customFormat="1">
      <c r="K685" s="340"/>
    </row>
    <row r="686" spans="11:11" s="262" customFormat="1">
      <c r="K686" s="340"/>
    </row>
    <row r="687" spans="11:11" s="262" customFormat="1">
      <c r="K687" s="340"/>
    </row>
    <row r="688" spans="11:11" s="262" customFormat="1">
      <c r="K688" s="340"/>
    </row>
    <row r="689" spans="11:11" s="262" customFormat="1">
      <c r="K689" s="340"/>
    </row>
    <row r="690" spans="11:11" s="262" customFormat="1">
      <c r="K690" s="340"/>
    </row>
    <row r="691" spans="11:11" s="262" customFormat="1">
      <c r="K691" s="340"/>
    </row>
    <row r="692" spans="11:11" s="262" customFormat="1">
      <c r="K692" s="340"/>
    </row>
    <row r="693" spans="11:11" s="262" customFormat="1">
      <c r="K693" s="340"/>
    </row>
    <row r="694" spans="11:11" s="262" customFormat="1">
      <c r="K694" s="340"/>
    </row>
    <row r="695" spans="11:11" s="262" customFormat="1">
      <c r="K695" s="340"/>
    </row>
    <row r="696" spans="11:11" s="262" customFormat="1">
      <c r="K696" s="340"/>
    </row>
    <row r="697" spans="11:11" s="262" customFormat="1">
      <c r="K697" s="340"/>
    </row>
    <row r="698" spans="11:11" s="262" customFormat="1">
      <c r="K698" s="340"/>
    </row>
    <row r="699" spans="11:11" s="262" customFormat="1">
      <c r="K699" s="340"/>
    </row>
    <row r="700" spans="11:11" s="262" customFormat="1">
      <c r="K700" s="340"/>
    </row>
    <row r="701" spans="11:11" s="262" customFormat="1">
      <c r="K701" s="340"/>
    </row>
    <row r="702" spans="11:11" s="262" customFormat="1">
      <c r="K702" s="340"/>
    </row>
    <row r="703" spans="11:11" s="262" customFormat="1">
      <c r="K703" s="340"/>
    </row>
    <row r="704" spans="11:11" s="262" customFormat="1">
      <c r="K704" s="340"/>
    </row>
    <row r="705" spans="11:11" s="262" customFormat="1">
      <c r="K705" s="340"/>
    </row>
    <row r="706" spans="11:11" s="262" customFormat="1">
      <c r="K706" s="340"/>
    </row>
    <row r="707" spans="11:11" s="262" customFormat="1">
      <c r="K707" s="340"/>
    </row>
    <row r="708" spans="11:11" s="262" customFormat="1">
      <c r="K708" s="340"/>
    </row>
    <row r="709" spans="11:11" s="262" customFormat="1">
      <c r="K709" s="340"/>
    </row>
    <row r="710" spans="11:11" s="262" customFormat="1">
      <c r="K710" s="340"/>
    </row>
    <row r="711" spans="11:11" s="262" customFormat="1">
      <c r="K711" s="340"/>
    </row>
    <row r="712" spans="11:11" s="262" customFormat="1">
      <c r="K712" s="340"/>
    </row>
    <row r="713" spans="11:11" s="262" customFormat="1">
      <c r="K713" s="340"/>
    </row>
    <row r="714" spans="11:11" s="262" customFormat="1">
      <c r="K714" s="340"/>
    </row>
    <row r="715" spans="11:11" s="262" customFormat="1">
      <c r="K715" s="340"/>
    </row>
    <row r="716" spans="11:11" s="262" customFormat="1">
      <c r="K716" s="340"/>
    </row>
    <row r="717" spans="11:11" s="262" customFormat="1">
      <c r="K717" s="340"/>
    </row>
    <row r="718" spans="11:11" s="262" customFormat="1">
      <c r="K718" s="340"/>
    </row>
    <row r="719" spans="11:11" s="262" customFormat="1">
      <c r="K719" s="340"/>
    </row>
    <row r="720" spans="11:11" s="262" customFormat="1">
      <c r="K720" s="340"/>
    </row>
    <row r="721" spans="11:11" s="262" customFormat="1">
      <c r="K721" s="340"/>
    </row>
    <row r="722" spans="11:11" s="262" customFormat="1">
      <c r="K722" s="340"/>
    </row>
    <row r="723" spans="11:11" s="262" customFormat="1">
      <c r="K723" s="340"/>
    </row>
    <row r="724" spans="11:11" s="262" customFormat="1">
      <c r="K724" s="340"/>
    </row>
    <row r="725" spans="11:11" s="262" customFormat="1">
      <c r="K725" s="340"/>
    </row>
    <row r="726" spans="11:11" s="262" customFormat="1">
      <c r="K726" s="340"/>
    </row>
    <row r="727" spans="11:11" s="262" customFormat="1">
      <c r="K727" s="340"/>
    </row>
    <row r="728" spans="11:11" s="262" customFormat="1">
      <c r="K728" s="340"/>
    </row>
    <row r="729" spans="11:11" s="262" customFormat="1">
      <c r="K729" s="340"/>
    </row>
    <row r="730" spans="11:11" s="262" customFormat="1">
      <c r="K730" s="340"/>
    </row>
    <row r="731" spans="11:11" s="262" customFormat="1">
      <c r="K731" s="340"/>
    </row>
    <row r="732" spans="11:11" s="262" customFormat="1">
      <c r="K732" s="340"/>
    </row>
    <row r="733" spans="11:11" s="262" customFormat="1">
      <c r="K733" s="340"/>
    </row>
    <row r="734" spans="11:11" s="262" customFormat="1">
      <c r="K734" s="340"/>
    </row>
    <row r="735" spans="11:11" s="262" customFormat="1">
      <c r="K735" s="340"/>
    </row>
    <row r="736" spans="11:11" s="262" customFormat="1">
      <c r="K736" s="340"/>
    </row>
    <row r="737" spans="11:11" s="262" customFormat="1">
      <c r="K737" s="340"/>
    </row>
    <row r="738" spans="11:11" s="262" customFormat="1">
      <c r="K738" s="340"/>
    </row>
    <row r="739" spans="11:11" s="262" customFormat="1">
      <c r="K739" s="340"/>
    </row>
    <row r="740" spans="11:11" s="262" customFormat="1">
      <c r="K740" s="340"/>
    </row>
    <row r="741" spans="11:11" s="262" customFormat="1">
      <c r="K741" s="340"/>
    </row>
    <row r="742" spans="11:11" s="262" customFormat="1">
      <c r="K742" s="340"/>
    </row>
    <row r="743" spans="11:11" s="262" customFormat="1">
      <c r="K743" s="340"/>
    </row>
    <row r="744" spans="11:11" s="262" customFormat="1">
      <c r="K744" s="340"/>
    </row>
    <row r="745" spans="11:11" s="262" customFormat="1">
      <c r="K745" s="340"/>
    </row>
    <row r="746" spans="11:11" s="262" customFormat="1">
      <c r="K746" s="340"/>
    </row>
    <row r="747" spans="11:11" s="262" customFormat="1">
      <c r="K747" s="340"/>
    </row>
    <row r="748" spans="11:11" s="262" customFormat="1">
      <c r="K748" s="340"/>
    </row>
    <row r="749" spans="11:11" s="262" customFormat="1">
      <c r="K749" s="340"/>
    </row>
    <row r="750" spans="11:11" s="262" customFormat="1">
      <c r="K750" s="340"/>
    </row>
    <row r="751" spans="11:11" s="262" customFormat="1">
      <c r="K751" s="340"/>
    </row>
    <row r="752" spans="11:11" s="262" customFormat="1">
      <c r="K752" s="340"/>
    </row>
    <row r="753" spans="11:11" s="262" customFormat="1">
      <c r="K753" s="340"/>
    </row>
    <row r="754" spans="11:11" s="262" customFormat="1">
      <c r="K754" s="340"/>
    </row>
    <row r="755" spans="11:11" s="262" customFormat="1">
      <c r="K755" s="340"/>
    </row>
    <row r="756" spans="11:11" s="262" customFormat="1">
      <c r="K756" s="340"/>
    </row>
    <row r="757" spans="11:11" s="262" customFormat="1">
      <c r="K757" s="340"/>
    </row>
    <row r="758" spans="11:11" s="262" customFormat="1">
      <c r="K758" s="340"/>
    </row>
    <row r="759" spans="11:11" s="262" customFormat="1">
      <c r="K759" s="340"/>
    </row>
    <row r="760" spans="11:11" s="262" customFormat="1">
      <c r="K760" s="340"/>
    </row>
    <row r="761" spans="11:11" s="262" customFormat="1">
      <c r="K761" s="340"/>
    </row>
    <row r="762" spans="11:11" s="262" customFormat="1">
      <c r="K762" s="340"/>
    </row>
    <row r="763" spans="11:11" s="262" customFormat="1">
      <c r="K763" s="340"/>
    </row>
    <row r="764" spans="11:11" s="262" customFormat="1">
      <c r="K764" s="340"/>
    </row>
    <row r="765" spans="11:11" s="262" customFormat="1">
      <c r="K765" s="340"/>
    </row>
    <row r="766" spans="11:11" s="262" customFormat="1">
      <c r="K766" s="340"/>
    </row>
    <row r="767" spans="11:11" s="262" customFormat="1">
      <c r="K767" s="340"/>
    </row>
    <row r="768" spans="11:11" s="262" customFormat="1">
      <c r="K768" s="340"/>
    </row>
    <row r="769" spans="11:11" s="262" customFormat="1">
      <c r="K769" s="340"/>
    </row>
    <row r="770" spans="11:11" s="262" customFormat="1">
      <c r="K770" s="340"/>
    </row>
    <row r="771" spans="11:11" s="262" customFormat="1">
      <c r="K771" s="340"/>
    </row>
    <row r="772" spans="11:11" s="262" customFormat="1">
      <c r="K772" s="340"/>
    </row>
    <row r="773" spans="11:11" s="262" customFormat="1">
      <c r="K773" s="340"/>
    </row>
    <row r="774" spans="11:11" s="262" customFormat="1">
      <c r="K774" s="340"/>
    </row>
    <row r="775" spans="11:11" s="262" customFormat="1">
      <c r="K775" s="340"/>
    </row>
    <row r="776" spans="11:11" s="262" customFormat="1">
      <c r="K776" s="340"/>
    </row>
    <row r="777" spans="11:11" s="262" customFormat="1">
      <c r="K777" s="340"/>
    </row>
    <row r="778" spans="11:11" s="262" customFormat="1">
      <c r="K778" s="340"/>
    </row>
    <row r="779" spans="11:11" s="262" customFormat="1">
      <c r="K779" s="340"/>
    </row>
    <row r="780" spans="11:11" s="262" customFormat="1">
      <c r="K780" s="340"/>
    </row>
    <row r="781" spans="11:11" s="262" customFormat="1">
      <c r="K781" s="340"/>
    </row>
    <row r="782" spans="11:11" s="262" customFormat="1">
      <c r="K782" s="340"/>
    </row>
    <row r="783" spans="11:11" s="262" customFormat="1">
      <c r="K783" s="340"/>
    </row>
    <row r="784" spans="11:11" s="262" customFormat="1">
      <c r="K784" s="340"/>
    </row>
    <row r="785" spans="11:11" s="262" customFormat="1">
      <c r="K785" s="340"/>
    </row>
    <row r="786" spans="11:11" s="262" customFormat="1">
      <c r="K786" s="340"/>
    </row>
    <row r="787" spans="11:11" s="262" customFormat="1">
      <c r="K787" s="340"/>
    </row>
    <row r="788" spans="11:11" s="262" customFormat="1">
      <c r="K788" s="340"/>
    </row>
    <row r="789" spans="11:11" s="262" customFormat="1">
      <c r="K789" s="340"/>
    </row>
    <row r="790" spans="11:11" s="262" customFormat="1">
      <c r="K790" s="340"/>
    </row>
    <row r="791" spans="11:11" s="262" customFormat="1">
      <c r="K791" s="340"/>
    </row>
    <row r="792" spans="11:11" s="262" customFormat="1">
      <c r="K792" s="340"/>
    </row>
    <row r="793" spans="11:11" s="262" customFormat="1">
      <c r="K793" s="340"/>
    </row>
    <row r="794" spans="11:11" s="262" customFormat="1">
      <c r="K794" s="340"/>
    </row>
    <row r="795" spans="11:11" s="262" customFormat="1">
      <c r="K795" s="340"/>
    </row>
    <row r="796" spans="11:11" s="262" customFormat="1">
      <c r="K796" s="340"/>
    </row>
    <row r="797" spans="11:11" s="262" customFormat="1">
      <c r="K797" s="340"/>
    </row>
    <row r="798" spans="11:11" s="262" customFormat="1">
      <c r="K798" s="340"/>
    </row>
    <row r="799" spans="11:11" s="262" customFormat="1">
      <c r="K799" s="340"/>
    </row>
    <row r="800" spans="11:11" s="262" customFormat="1">
      <c r="K800" s="340"/>
    </row>
    <row r="801" spans="11:11" s="262" customFormat="1">
      <c r="K801" s="340"/>
    </row>
    <row r="802" spans="11:11" s="262" customFormat="1">
      <c r="K802" s="340"/>
    </row>
    <row r="803" spans="11:11" s="262" customFormat="1">
      <c r="K803" s="340"/>
    </row>
    <row r="804" spans="11:11" s="262" customFormat="1">
      <c r="K804" s="340"/>
    </row>
    <row r="805" spans="11:11" s="262" customFormat="1">
      <c r="K805" s="340"/>
    </row>
    <row r="806" spans="11:11" s="262" customFormat="1">
      <c r="K806" s="340"/>
    </row>
    <row r="807" spans="11:11" s="262" customFormat="1">
      <c r="K807" s="340"/>
    </row>
    <row r="808" spans="11:11" s="262" customFormat="1">
      <c r="K808" s="340"/>
    </row>
    <row r="809" spans="11:11" s="262" customFormat="1">
      <c r="K809" s="340"/>
    </row>
    <row r="810" spans="11:11" s="262" customFormat="1">
      <c r="K810" s="340"/>
    </row>
    <row r="811" spans="11:11" s="262" customFormat="1">
      <c r="K811" s="340"/>
    </row>
    <row r="812" spans="11:11" s="262" customFormat="1">
      <c r="K812" s="340"/>
    </row>
    <row r="813" spans="11:11" s="262" customFormat="1">
      <c r="K813" s="340"/>
    </row>
    <row r="814" spans="11:11" s="262" customFormat="1">
      <c r="K814" s="340"/>
    </row>
    <row r="815" spans="11:11" s="262" customFormat="1">
      <c r="K815" s="340"/>
    </row>
    <row r="816" spans="11:11" s="262" customFormat="1">
      <c r="K816" s="340"/>
    </row>
    <row r="817" spans="11:11" s="262" customFormat="1">
      <c r="K817" s="340"/>
    </row>
    <row r="818" spans="11:11" s="262" customFormat="1">
      <c r="K818" s="340"/>
    </row>
    <row r="819" spans="11:11" s="262" customFormat="1">
      <c r="K819" s="340"/>
    </row>
    <row r="820" spans="11:11" s="262" customFormat="1">
      <c r="K820" s="340"/>
    </row>
    <row r="821" spans="11:11" s="262" customFormat="1">
      <c r="K821" s="340"/>
    </row>
    <row r="822" spans="11:11" s="262" customFormat="1">
      <c r="K822" s="340"/>
    </row>
    <row r="823" spans="11:11" s="262" customFormat="1">
      <c r="K823" s="340"/>
    </row>
    <row r="824" spans="11:11" s="262" customFormat="1">
      <c r="K824" s="340"/>
    </row>
    <row r="825" spans="11:11" s="262" customFormat="1">
      <c r="K825" s="340"/>
    </row>
    <row r="826" spans="11:11" s="262" customFormat="1">
      <c r="K826" s="340"/>
    </row>
    <row r="827" spans="11:11" s="262" customFormat="1">
      <c r="K827" s="340"/>
    </row>
    <row r="828" spans="11:11" s="262" customFormat="1">
      <c r="K828" s="340"/>
    </row>
    <row r="829" spans="11:11" s="262" customFormat="1">
      <c r="K829" s="340"/>
    </row>
    <row r="830" spans="11:11" s="262" customFormat="1">
      <c r="K830" s="340"/>
    </row>
    <row r="831" spans="11:11" s="262" customFormat="1">
      <c r="K831" s="340"/>
    </row>
    <row r="832" spans="11:11" s="262" customFormat="1">
      <c r="K832" s="340"/>
    </row>
    <row r="833" spans="11:11" s="262" customFormat="1">
      <c r="K833" s="340"/>
    </row>
    <row r="834" spans="11:11" s="262" customFormat="1">
      <c r="K834" s="340"/>
    </row>
    <row r="835" spans="11:11" s="262" customFormat="1">
      <c r="K835" s="340"/>
    </row>
    <row r="836" spans="11:11" s="262" customFormat="1">
      <c r="K836" s="340"/>
    </row>
    <row r="837" spans="11:11" s="262" customFormat="1">
      <c r="K837" s="340"/>
    </row>
    <row r="838" spans="11:11" s="262" customFormat="1">
      <c r="K838" s="340"/>
    </row>
    <row r="839" spans="11:11" s="262" customFormat="1">
      <c r="K839" s="340"/>
    </row>
    <row r="840" spans="11:11" s="262" customFormat="1">
      <c r="K840" s="340"/>
    </row>
    <row r="841" spans="11:11" s="262" customFormat="1">
      <c r="K841" s="340"/>
    </row>
    <row r="842" spans="11:11" s="262" customFormat="1">
      <c r="K842" s="340"/>
    </row>
    <row r="843" spans="11:11" s="262" customFormat="1">
      <c r="K843" s="340"/>
    </row>
    <row r="844" spans="11:11" s="262" customFormat="1">
      <c r="K844" s="340"/>
    </row>
    <row r="845" spans="11:11" s="262" customFormat="1">
      <c r="K845" s="340"/>
    </row>
    <row r="846" spans="11:11" s="262" customFormat="1">
      <c r="K846" s="340"/>
    </row>
    <row r="847" spans="11:11" s="262" customFormat="1">
      <c r="K847" s="340"/>
    </row>
    <row r="848" spans="11:11" s="262" customFormat="1">
      <c r="K848" s="340"/>
    </row>
    <row r="849" spans="11:11" s="262" customFormat="1">
      <c r="K849" s="340"/>
    </row>
    <row r="850" spans="11:11" s="262" customFormat="1">
      <c r="K850" s="340"/>
    </row>
    <row r="851" spans="11:11" s="262" customFormat="1">
      <c r="K851" s="340"/>
    </row>
    <row r="852" spans="11:11" s="262" customFormat="1">
      <c r="K852" s="340"/>
    </row>
    <row r="853" spans="11:11" s="262" customFormat="1">
      <c r="K853" s="340"/>
    </row>
    <row r="854" spans="11:11" s="262" customFormat="1">
      <c r="K854" s="340"/>
    </row>
    <row r="855" spans="11:11" s="262" customFormat="1">
      <c r="K855" s="340"/>
    </row>
    <row r="856" spans="11:11" s="262" customFormat="1">
      <c r="K856" s="340"/>
    </row>
    <row r="857" spans="11:11" s="262" customFormat="1">
      <c r="K857" s="340"/>
    </row>
    <row r="858" spans="11:11" s="262" customFormat="1">
      <c r="K858" s="340"/>
    </row>
    <row r="859" spans="11:11" s="262" customFormat="1">
      <c r="K859" s="340"/>
    </row>
    <row r="860" spans="11:11" s="262" customFormat="1">
      <c r="K860" s="340"/>
    </row>
    <row r="861" spans="11:11" s="262" customFormat="1">
      <c r="K861" s="340"/>
    </row>
    <row r="862" spans="11:11" s="262" customFormat="1">
      <c r="K862" s="340"/>
    </row>
    <row r="863" spans="11:11" s="262" customFormat="1">
      <c r="K863" s="340"/>
    </row>
    <row r="864" spans="11:11" s="262" customFormat="1">
      <c r="K864" s="340"/>
    </row>
    <row r="865" spans="11:11" s="262" customFormat="1">
      <c r="K865" s="340"/>
    </row>
    <row r="866" spans="11:11" s="262" customFormat="1">
      <c r="K866" s="340"/>
    </row>
    <row r="867" spans="11:11" s="262" customFormat="1">
      <c r="K867" s="340"/>
    </row>
    <row r="868" spans="11:11" s="262" customFormat="1">
      <c r="K868" s="340"/>
    </row>
    <row r="869" spans="11:11" s="262" customFormat="1">
      <c r="K869" s="340"/>
    </row>
    <row r="870" spans="11:11" s="262" customFormat="1">
      <c r="K870" s="340"/>
    </row>
    <row r="871" spans="11:11" s="262" customFormat="1">
      <c r="K871" s="340"/>
    </row>
    <row r="872" spans="11:11" s="262" customFormat="1">
      <c r="K872" s="340"/>
    </row>
    <row r="873" spans="11:11" s="262" customFormat="1">
      <c r="K873" s="340"/>
    </row>
    <row r="874" spans="11:11" s="262" customFormat="1">
      <c r="K874" s="340"/>
    </row>
    <row r="875" spans="11:11" s="262" customFormat="1">
      <c r="K875" s="340"/>
    </row>
    <row r="876" spans="11:11" s="262" customFormat="1">
      <c r="K876" s="340"/>
    </row>
    <row r="877" spans="11:11" s="262" customFormat="1">
      <c r="K877" s="340"/>
    </row>
    <row r="878" spans="11:11" s="262" customFormat="1">
      <c r="K878" s="340"/>
    </row>
    <row r="879" spans="11:11" s="262" customFormat="1">
      <c r="K879" s="340"/>
    </row>
    <row r="880" spans="11:11" s="262" customFormat="1">
      <c r="K880" s="340"/>
    </row>
    <row r="881" spans="11:11" s="262" customFormat="1">
      <c r="K881" s="340"/>
    </row>
    <row r="882" spans="11:11" s="262" customFormat="1">
      <c r="K882" s="340"/>
    </row>
    <row r="883" spans="11:11" s="262" customFormat="1">
      <c r="K883" s="340"/>
    </row>
    <row r="884" spans="11:11" s="262" customFormat="1">
      <c r="K884" s="340"/>
    </row>
    <row r="885" spans="11:11" s="262" customFormat="1">
      <c r="K885" s="340"/>
    </row>
    <row r="886" spans="11:11" s="262" customFormat="1">
      <c r="K886" s="340"/>
    </row>
    <row r="887" spans="11:11" s="262" customFormat="1">
      <c r="K887" s="340"/>
    </row>
    <row r="888" spans="11:11" s="262" customFormat="1">
      <c r="K888" s="340"/>
    </row>
    <row r="889" spans="11:11" s="262" customFormat="1">
      <c r="K889" s="340"/>
    </row>
    <row r="890" spans="11:11" s="262" customFormat="1">
      <c r="K890" s="340"/>
    </row>
    <row r="891" spans="11:11" s="262" customFormat="1">
      <c r="K891" s="340"/>
    </row>
    <row r="892" spans="11:11" s="262" customFormat="1">
      <c r="K892" s="340"/>
    </row>
    <row r="893" spans="11:11" s="262" customFormat="1">
      <c r="K893" s="340"/>
    </row>
    <row r="894" spans="11:11" s="262" customFormat="1">
      <c r="K894" s="340"/>
    </row>
    <row r="895" spans="11:11" s="262" customFormat="1">
      <c r="K895" s="340"/>
    </row>
    <row r="896" spans="11:11" s="262" customFormat="1">
      <c r="K896" s="340"/>
    </row>
    <row r="897" spans="11:11" s="262" customFormat="1">
      <c r="K897" s="340"/>
    </row>
    <row r="898" spans="11:11" s="262" customFormat="1">
      <c r="K898" s="340"/>
    </row>
    <row r="899" spans="11:11" s="262" customFormat="1">
      <c r="K899" s="340"/>
    </row>
    <row r="900" spans="11:11" s="262" customFormat="1">
      <c r="K900" s="340"/>
    </row>
    <row r="901" spans="11:11" s="262" customFormat="1">
      <c r="K901" s="340"/>
    </row>
    <row r="902" spans="11:11" s="262" customFormat="1">
      <c r="K902" s="340"/>
    </row>
    <row r="903" spans="11:11" s="262" customFormat="1">
      <c r="K903" s="340"/>
    </row>
    <row r="904" spans="11:11" s="262" customFormat="1">
      <c r="K904" s="340"/>
    </row>
    <row r="905" spans="11:11" s="262" customFormat="1">
      <c r="K905" s="340"/>
    </row>
    <row r="906" spans="11:11" s="262" customFormat="1">
      <c r="K906" s="340"/>
    </row>
    <row r="907" spans="11:11" s="262" customFormat="1">
      <c r="K907" s="340"/>
    </row>
    <row r="908" spans="11:11" s="262" customFormat="1">
      <c r="K908" s="340"/>
    </row>
    <row r="909" spans="11:11" s="262" customFormat="1">
      <c r="K909" s="340"/>
    </row>
    <row r="910" spans="11:11" s="262" customFormat="1">
      <c r="K910" s="340"/>
    </row>
    <row r="911" spans="11:11" s="262" customFormat="1">
      <c r="K911" s="340"/>
    </row>
    <row r="912" spans="11:11" s="262" customFormat="1">
      <c r="K912" s="340"/>
    </row>
    <row r="913" spans="11:11" s="262" customFormat="1">
      <c r="K913" s="340"/>
    </row>
    <row r="914" spans="11:11" s="262" customFormat="1">
      <c r="K914" s="340"/>
    </row>
    <row r="915" spans="11:11" s="262" customFormat="1">
      <c r="K915" s="340"/>
    </row>
    <row r="916" spans="11:11" s="262" customFormat="1">
      <c r="K916" s="340"/>
    </row>
    <row r="917" spans="11:11" s="262" customFormat="1">
      <c r="K917" s="340"/>
    </row>
    <row r="918" spans="11:11" s="262" customFormat="1">
      <c r="K918" s="340"/>
    </row>
    <row r="919" spans="11:11" s="262" customFormat="1">
      <c r="K919" s="340"/>
    </row>
    <row r="920" spans="11:11" s="262" customFormat="1">
      <c r="K920" s="340"/>
    </row>
    <row r="921" spans="11:11" s="262" customFormat="1">
      <c r="K921" s="340"/>
    </row>
    <row r="922" spans="11:11" s="262" customFormat="1">
      <c r="K922" s="340"/>
    </row>
    <row r="923" spans="11:11" s="262" customFormat="1">
      <c r="K923" s="340"/>
    </row>
    <row r="924" spans="11:11" s="262" customFormat="1">
      <c r="K924" s="340"/>
    </row>
    <row r="925" spans="11:11" s="262" customFormat="1">
      <c r="K925" s="340"/>
    </row>
    <row r="926" spans="11:11" s="262" customFormat="1">
      <c r="K926" s="340"/>
    </row>
    <row r="927" spans="11:11" s="262" customFormat="1">
      <c r="K927" s="340"/>
    </row>
    <row r="928" spans="11:11" s="262" customFormat="1">
      <c r="K928" s="340"/>
    </row>
    <row r="929" spans="11:11" s="262" customFormat="1">
      <c r="K929" s="340"/>
    </row>
    <row r="930" spans="11:11" s="262" customFormat="1">
      <c r="K930" s="340"/>
    </row>
    <row r="931" spans="11:11" s="262" customFormat="1">
      <c r="K931" s="340"/>
    </row>
    <row r="932" spans="11:11" s="262" customFormat="1">
      <c r="K932" s="340"/>
    </row>
    <row r="933" spans="11:11" s="262" customFormat="1">
      <c r="K933" s="340"/>
    </row>
    <row r="934" spans="11:11" s="262" customFormat="1">
      <c r="K934" s="340"/>
    </row>
    <row r="935" spans="11:11" s="262" customFormat="1">
      <c r="K935" s="340"/>
    </row>
    <row r="936" spans="11:11" s="262" customFormat="1">
      <c r="K936" s="340"/>
    </row>
    <row r="937" spans="11:11" s="262" customFormat="1">
      <c r="K937" s="340"/>
    </row>
    <row r="938" spans="11:11" s="262" customFormat="1">
      <c r="K938" s="340"/>
    </row>
    <row r="939" spans="11:11" s="262" customFormat="1">
      <c r="K939" s="340"/>
    </row>
    <row r="940" spans="11:11" s="262" customFormat="1">
      <c r="K940" s="340"/>
    </row>
    <row r="941" spans="11:11" s="262" customFormat="1">
      <c r="K941" s="340"/>
    </row>
    <row r="942" spans="11:11" s="262" customFormat="1">
      <c r="K942" s="340"/>
    </row>
    <row r="943" spans="11:11" s="262" customFormat="1">
      <c r="K943" s="340"/>
    </row>
    <row r="944" spans="11:11" s="262" customFormat="1">
      <c r="K944" s="340"/>
    </row>
    <row r="945" spans="11:11" s="262" customFormat="1">
      <c r="K945" s="340"/>
    </row>
    <row r="946" spans="11:11" s="262" customFormat="1">
      <c r="K946" s="340"/>
    </row>
    <row r="947" spans="11:11" s="262" customFormat="1">
      <c r="K947" s="340"/>
    </row>
    <row r="948" spans="11:11" s="262" customFormat="1">
      <c r="K948" s="340"/>
    </row>
    <row r="949" spans="11:11" s="262" customFormat="1">
      <c r="K949" s="340"/>
    </row>
    <row r="950" spans="11:11" s="262" customFormat="1">
      <c r="K950" s="340"/>
    </row>
    <row r="951" spans="11:11" s="262" customFormat="1">
      <c r="K951" s="340"/>
    </row>
    <row r="952" spans="11:11" s="262" customFormat="1">
      <c r="K952" s="340"/>
    </row>
    <row r="953" spans="11:11" s="262" customFormat="1">
      <c r="K953" s="340"/>
    </row>
    <row r="954" spans="11:11" s="262" customFormat="1">
      <c r="K954" s="340"/>
    </row>
    <row r="955" spans="11:11" s="262" customFormat="1">
      <c r="K955" s="340"/>
    </row>
    <row r="956" spans="11:11" s="262" customFormat="1">
      <c r="K956" s="340"/>
    </row>
    <row r="957" spans="11:11" s="262" customFormat="1">
      <c r="K957" s="340"/>
    </row>
    <row r="958" spans="11:11" s="262" customFormat="1">
      <c r="K958" s="340"/>
    </row>
    <row r="959" spans="11:11" s="262" customFormat="1">
      <c r="K959" s="340"/>
    </row>
    <row r="960" spans="11:11" s="262" customFormat="1">
      <c r="K960" s="340"/>
    </row>
    <row r="961" spans="11:11" s="262" customFormat="1">
      <c r="K961" s="340"/>
    </row>
    <row r="962" spans="11:11" s="262" customFormat="1">
      <c r="K962" s="340"/>
    </row>
    <row r="963" spans="11:11" s="262" customFormat="1">
      <c r="K963" s="340"/>
    </row>
    <row r="964" spans="11:11" s="262" customFormat="1">
      <c r="K964" s="340"/>
    </row>
    <row r="965" spans="11:11" s="262" customFormat="1">
      <c r="K965" s="340"/>
    </row>
    <row r="966" spans="11:11" s="262" customFormat="1">
      <c r="K966" s="340"/>
    </row>
    <row r="967" spans="11:11" s="262" customFormat="1">
      <c r="K967" s="340"/>
    </row>
    <row r="968" spans="11:11" s="262" customFormat="1">
      <c r="K968" s="340"/>
    </row>
    <row r="969" spans="11:11" s="262" customFormat="1">
      <c r="K969" s="340"/>
    </row>
    <row r="970" spans="11:11" s="262" customFormat="1">
      <c r="K970" s="340"/>
    </row>
    <row r="971" spans="11:11" s="262" customFormat="1">
      <c r="K971" s="340"/>
    </row>
    <row r="972" spans="11:11" s="262" customFormat="1">
      <c r="K972" s="340"/>
    </row>
    <row r="973" spans="11:11" s="262" customFormat="1">
      <c r="K973" s="340"/>
    </row>
    <row r="974" spans="11:11" s="262" customFormat="1">
      <c r="K974" s="340"/>
    </row>
    <row r="975" spans="11:11" s="262" customFormat="1">
      <c r="K975" s="340"/>
    </row>
    <row r="976" spans="11:11" s="262" customFormat="1">
      <c r="K976" s="340"/>
    </row>
    <row r="977" spans="11:11" s="262" customFormat="1">
      <c r="K977" s="340"/>
    </row>
    <row r="978" spans="11:11" s="262" customFormat="1">
      <c r="K978" s="340"/>
    </row>
    <row r="979" spans="11:11" s="262" customFormat="1">
      <c r="K979" s="340"/>
    </row>
    <row r="980" spans="11:11" s="262" customFormat="1">
      <c r="K980" s="340"/>
    </row>
    <row r="981" spans="11:11" s="262" customFormat="1">
      <c r="K981" s="340"/>
    </row>
    <row r="982" spans="11:11" s="262" customFormat="1">
      <c r="K982" s="340"/>
    </row>
    <row r="983" spans="11:11" s="262" customFormat="1">
      <c r="K983" s="340"/>
    </row>
    <row r="984" spans="11:11" s="262" customFormat="1">
      <c r="K984" s="340"/>
    </row>
    <row r="985" spans="11:11" s="262" customFormat="1">
      <c r="K985" s="340"/>
    </row>
    <row r="986" spans="11:11" s="262" customFormat="1">
      <c r="K986" s="340"/>
    </row>
    <row r="987" spans="11:11" s="262" customFormat="1">
      <c r="K987" s="340"/>
    </row>
    <row r="988" spans="11:11" s="262" customFormat="1">
      <c r="K988" s="340"/>
    </row>
    <row r="989" spans="11:11" s="262" customFormat="1">
      <c r="K989" s="340"/>
    </row>
    <row r="990" spans="11:11" s="262" customFormat="1">
      <c r="K990" s="340"/>
    </row>
    <row r="991" spans="11:11" s="262" customFormat="1">
      <c r="K991" s="340"/>
    </row>
    <row r="992" spans="11:11" s="262" customFormat="1">
      <c r="K992" s="340"/>
    </row>
    <row r="993" spans="11:11" s="262" customFormat="1">
      <c r="K993" s="340"/>
    </row>
    <row r="994" spans="11:11" s="262" customFormat="1">
      <c r="K994" s="340"/>
    </row>
    <row r="995" spans="11:11" s="262" customFormat="1">
      <c r="K995" s="340"/>
    </row>
    <row r="996" spans="11:11" s="262" customFormat="1">
      <c r="K996" s="340"/>
    </row>
    <row r="997" spans="11:11" s="262" customFormat="1">
      <c r="K997" s="340"/>
    </row>
    <row r="998" spans="11:11" s="262" customFormat="1">
      <c r="K998" s="340"/>
    </row>
    <row r="999" spans="11:11" s="262" customFormat="1">
      <c r="K999" s="340"/>
    </row>
    <row r="1000" spans="11:11" s="262" customFormat="1">
      <c r="K1000" s="340"/>
    </row>
    <row r="1001" spans="11:11" s="262" customFormat="1">
      <c r="K1001" s="340"/>
    </row>
    <row r="1002" spans="11:11" s="262" customFormat="1">
      <c r="K1002" s="340"/>
    </row>
    <row r="1003" spans="11:11" s="262" customFormat="1">
      <c r="K1003" s="340"/>
    </row>
    <row r="1004" spans="11:11" s="262" customFormat="1">
      <c r="K1004" s="340"/>
    </row>
    <row r="1005" spans="11:11" s="262" customFormat="1">
      <c r="K1005" s="340"/>
    </row>
    <row r="1006" spans="11:11" s="262" customFormat="1">
      <c r="K1006" s="340"/>
    </row>
    <row r="1007" spans="11:11" s="262" customFormat="1">
      <c r="K1007" s="340"/>
    </row>
    <row r="1008" spans="11:11" s="262" customFormat="1">
      <c r="K1008" s="340"/>
    </row>
    <row r="1009" spans="11:11" s="262" customFormat="1">
      <c r="K1009" s="340"/>
    </row>
    <row r="1010" spans="11:11" s="262" customFormat="1">
      <c r="K1010" s="340"/>
    </row>
    <row r="1011" spans="11:11" s="262" customFormat="1">
      <c r="K1011" s="340"/>
    </row>
    <row r="1012" spans="11:11" s="262" customFormat="1">
      <c r="K1012" s="340"/>
    </row>
    <row r="1013" spans="11:11" s="262" customFormat="1">
      <c r="K1013" s="340"/>
    </row>
    <row r="1014" spans="11:11" s="262" customFormat="1">
      <c r="K1014" s="340"/>
    </row>
    <row r="1015" spans="11:11" s="262" customFormat="1">
      <c r="K1015" s="340"/>
    </row>
    <row r="1016" spans="11:11" s="262" customFormat="1">
      <c r="K1016" s="340"/>
    </row>
    <row r="1017" spans="11:11" s="262" customFormat="1">
      <c r="K1017" s="340"/>
    </row>
    <row r="1018" spans="11:11" s="262" customFormat="1">
      <c r="K1018" s="340"/>
    </row>
    <row r="1019" spans="11:11" s="262" customFormat="1">
      <c r="K1019" s="340"/>
    </row>
    <row r="1020" spans="11:11" s="262" customFormat="1">
      <c r="K1020" s="340"/>
    </row>
    <row r="1021" spans="11:11" s="262" customFormat="1">
      <c r="K1021" s="340"/>
    </row>
    <row r="1022" spans="11:11" s="262" customFormat="1">
      <c r="K1022" s="340"/>
    </row>
    <row r="1023" spans="11:11" s="262" customFormat="1">
      <c r="K1023" s="340"/>
    </row>
    <row r="1024" spans="11:11" s="262" customFormat="1">
      <c r="K1024" s="340"/>
    </row>
    <row r="1025" spans="11:11" s="262" customFormat="1">
      <c r="K1025" s="340"/>
    </row>
    <row r="1026" spans="11:11" s="262" customFormat="1">
      <c r="K1026" s="340"/>
    </row>
    <row r="1027" spans="11:11" s="262" customFormat="1">
      <c r="K1027" s="340"/>
    </row>
    <row r="1028" spans="11:11" s="262" customFormat="1">
      <c r="K1028" s="340"/>
    </row>
    <row r="1029" spans="11:11" s="262" customFormat="1">
      <c r="K1029" s="340"/>
    </row>
    <row r="1030" spans="11:11" s="262" customFormat="1">
      <c r="K1030" s="340"/>
    </row>
    <row r="1031" spans="11:11" s="262" customFormat="1">
      <c r="K1031" s="340"/>
    </row>
    <row r="1032" spans="11:11" s="262" customFormat="1">
      <c r="K1032" s="340"/>
    </row>
    <row r="1033" spans="11:11" s="262" customFormat="1">
      <c r="K1033" s="340"/>
    </row>
    <row r="1034" spans="11:11" s="262" customFormat="1">
      <c r="K1034" s="340"/>
    </row>
    <row r="1035" spans="11:11" s="262" customFormat="1">
      <c r="K1035" s="340"/>
    </row>
    <row r="1036" spans="11:11" s="262" customFormat="1">
      <c r="K1036" s="340"/>
    </row>
    <row r="1037" spans="11:11" s="262" customFormat="1">
      <c r="K1037" s="340"/>
    </row>
    <row r="1038" spans="11:11" s="262" customFormat="1">
      <c r="K1038" s="340"/>
    </row>
    <row r="1039" spans="11:11" s="262" customFormat="1">
      <c r="K1039" s="340"/>
    </row>
    <row r="1040" spans="11:11" s="262" customFormat="1">
      <c r="K1040" s="340"/>
    </row>
    <row r="1041" spans="11:11" s="262" customFormat="1">
      <c r="K1041" s="340"/>
    </row>
    <row r="1042" spans="11:11" s="262" customFormat="1">
      <c r="K1042" s="340"/>
    </row>
    <row r="1043" spans="11:11" s="262" customFormat="1">
      <c r="K1043" s="340"/>
    </row>
    <row r="1044" spans="11:11" s="262" customFormat="1">
      <c r="K1044" s="340"/>
    </row>
    <row r="1045" spans="11:11" s="262" customFormat="1">
      <c r="K1045" s="340"/>
    </row>
    <row r="1046" spans="11:11" s="262" customFormat="1">
      <c r="K1046" s="340"/>
    </row>
    <row r="1047" spans="11:11" s="262" customFormat="1">
      <c r="K1047" s="340"/>
    </row>
    <row r="1048" spans="11:11" s="262" customFormat="1">
      <c r="K1048" s="340"/>
    </row>
    <row r="1049" spans="11:11" s="262" customFormat="1">
      <c r="K1049" s="340"/>
    </row>
    <row r="1050" spans="11:11" s="262" customFormat="1">
      <c r="K1050" s="340"/>
    </row>
    <row r="1051" spans="11:11" s="262" customFormat="1">
      <c r="K1051" s="340"/>
    </row>
    <row r="1052" spans="11:11" s="262" customFormat="1">
      <c r="K1052" s="340"/>
    </row>
    <row r="1053" spans="11:11" s="262" customFormat="1">
      <c r="K1053" s="340"/>
    </row>
    <row r="1054" spans="11:11" s="262" customFormat="1">
      <c r="K1054" s="340"/>
    </row>
    <row r="1055" spans="11:11" s="262" customFormat="1">
      <c r="K1055" s="340"/>
    </row>
    <row r="1056" spans="11:11" s="262" customFormat="1">
      <c r="K1056" s="340"/>
    </row>
    <row r="1057" spans="11:11" s="262" customFormat="1">
      <c r="K1057" s="340"/>
    </row>
    <row r="1058" spans="11:11" s="262" customFormat="1">
      <c r="K1058" s="340"/>
    </row>
    <row r="1059" spans="11:11" s="262" customFormat="1">
      <c r="K1059" s="340"/>
    </row>
    <row r="1060" spans="11:11" s="262" customFormat="1">
      <c r="K1060" s="340"/>
    </row>
    <row r="1061" spans="11:11" s="262" customFormat="1">
      <c r="K1061" s="340"/>
    </row>
    <row r="1062" spans="11:11" s="262" customFormat="1">
      <c r="K1062" s="340"/>
    </row>
    <row r="1063" spans="11:11" s="262" customFormat="1">
      <c r="K1063" s="340"/>
    </row>
    <row r="1064" spans="11:11" s="262" customFormat="1">
      <c r="K1064" s="340"/>
    </row>
    <row r="1065" spans="11:11" s="262" customFormat="1">
      <c r="K1065" s="340"/>
    </row>
    <row r="1066" spans="11:11" s="262" customFormat="1">
      <c r="K1066" s="340"/>
    </row>
    <row r="1067" spans="11:11" s="262" customFormat="1">
      <c r="K1067" s="340"/>
    </row>
    <row r="1068" spans="11:11" s="262" customFormat="1">
      <c r="K1068" s="340"/>
    </row>
    <row r="1069" spans="11:11" s="262" customFormat="1">
      <c r="K1069" s="340"/>
    </row>
    <row r="1070" spans="11:11" s="262" customFormat="1">
      <c r="K1070" s="340"/>
    </row>
    <row r="1071" spans="11:11" s="262" customFormat="1">
      <c r="K1071" s="340"/>
    </row>
    <row r="1072" spans="11:11" s="262" customFormat="1">
      <c r="K1072" s="340"/>
    </row>
    <row r="1073" spans="11:11" s="262" customFormat="1">
      <c r="K1073" s="340"/>
    </row>
    <row r="1074" spans="11:11" s="262" customFormat="1">
      <c r="K1074" s="340"/>
    </row>
    <row r="1075" spans="11:11" s="262" customFormat="1">
      <c r="K1075" s="340"/>
    </row>
    <row r="1076" spans="11:11" s="262" customFormat="1">
      <c r="K1076" s="340"/>
    </row>
    <row r="1077" spans="11:11" s="262" customFormat="1">
      <c r="K1077" s="340"/>
    </row>
    <row r="1078" spans="11:11" s="262" customFormat="1">
      <c r="K1078" s="340"/>
    </row>
    <row r="1079" spans="11:11" s="262" customFormat="1">
      <c r="K1079" s="340"/>
    </row>
    <row r="1080" spans="11:11" s="262" customFormat="1">
      <c r="K1080" s="340"/>
    </row>
    <row r="1081" spans="11:11" s="262" customFormat="1">
      <c r="K1081" s="340"/>
    </row>
    <row r="1082" spans="11:11" s="262" customFormat="1">
      <c r="K1082" s="340"/>
    </row>
    <row r="1083" spans="11:11" s="262" customFormat="1">
      <c r="K1083" s="340"/>
    </row>
    <row r="1084" spans="11:11" s="262" customFormat="1">
      <c r="K1084" s="340"/>
    </row>
    <row r="1085" spans="11:11" s="262" customFormat="1">
      <c r="K1085" s="340"/>
    </row>
    <row r="1086" spans="11:11" s="262" customFormat="1">
      <c r="K1086" s="340"/>
    </row>
    <row r="1087" spans="11:11" s="262" customFormat="1">
      <c r="K1087" s="340"/>
    </row>
    <row r="1088" spans="11:11" s="262" customFormat="1">
      <c r="K1088" s="340"/>
    </row>
    <row r="1089" spans="11:11" s="262" customFormat="1">
      <c r="K1089" s="340"/>
    </row>
    <row r="1090" spans="11:11" s="262" customFormat="1">
      <c r="K1090" s="340"/>
    </row>
    <row r="1091" spans="11:11" s="262" customFormat="1">
      <c r="K1091" s="340"/>
    </row>
    <row r="1092" spans="11:11" s="262" customFormat="1">
      <c r="K1092" s="340"/>
    </row>
    <row r="1093" spans="11:11" s="262" customFormat="1">
      <c r="K1093" s="340"/>
    </row>
    <row r="1094" spans="11:11" s="262" customFormat="1">
      <c r="K1094" s="340"/>
    </row>
    <row r="1095" spans="11:11" s="262" customFormat="1">
      <c r="K1095" s="340"/>
    </row>
    <row r="1096" spans="11:11" s="262" customFormat="1">
      <c r="K1096" s="340"/>
    </row>
    <row r="1097" spans="11:11" s="262" customFormat="1">
      <c r="K1097" s="340"/>
    </row>
    <row r="1098" spans="11:11" s="262" customFormat="1">
      <c r="K1098" s="340"/>
    </row>
    <row r="1099" spans="11:11" s="262" customFormat="1">
      <c r="K1099" s="340"/>
    </row>
    <row r="1100" spans="11:11" s="262" customFormat="1">
      <c r="K1100" s="340"/>
    </row>
    <row r="1101" spans="11:11" s="262" customFormat="1">
      <c r="K1101" s="340"/>
    </row>
    <row r="1102" spans="11:11" s="262" customFormat="1">
      <c r="K1102" s="340"/>
    </row>
    <row r="1103" spans="11:11" s="262" customFormat="1">
      <c r="K1103" s="340"/>
    </row>
    <row r="1104" spans="11:11" s="262" customFormat="1">
      <c r="K1104" s="340"/>
    </row>
    <row r="1105" spans="11:11" s="262" customFormat="1">
      <c r="K1105" s="340"/>
    </row>
    <row r="1106" spans="11:11" s="262" customFormat="1">
      <c r="K1106" s="340"/>
    </row>
    <row r="1107" spans="11:11" s="262" customFormat="1">
      <c r="K1107" s="340"/>
    </row>
    <row r="1108" spans="11:11" s="262" customFormat="1">
      <c r="K1108" s="340"/>
    </row>
    <row r="1109" spans="11:11" s="262" customFormat="1">
      <c r="K1109" s="340"/>
    </row>
    <row r="1110" spans="11:11" s="262" customFormat="1">
      <c r="K1110" s="340"/>
    </row>
    <row r="1111" spans="11:11" s="262" customFormat="1">
      <c r="K1111" s="340"/>
    </row>
    <row r="1112" spans="11:11" s="262" customFormat="1">
      <c r="K1112" s="340"/>
    </row>
    <row r="1113" spans="11:11" s="262" customFormat="1">
      <c r="K1113" s="340"/>
    </row>
    <row r="1114" spans="11:11" s="262" customFormat="1">
      <c r="K1114" s="340"/>
    </row>
    <row r="1115" spans="11:11" s="262" customFormat="1">
      <c r="K1115" s="340"/>
    </row>
    <row r="1116" spans="11:11" s="262" customFormat="1">
      <c r="K1116" s="340"/>
    </row>
    <row r="1117" spans="11:11" s="262" customFormat="1">
      <c r="K1117" s="340"/>
    </row>
    <row r="1118" spans="11:11" s="262" customFormat="1">
      <c r="K1118" s="340"/>
    </row>
    <row r="1119" spans="11:11" s="262" customFormat="1">
      <c r="K1119" s="340"/>
    </row>
    <row r="1120" spans="11:11" s="262" customFormat="1">
      <c r="K1120" s="340"/>
    </row>
    <row r="1121" spans="11:11" s="262" customFormat="1">
      <c r="K1121" s="340"/>
    </row>
    <row r="1122" spans="11:11" s="262" customFormat="1">
      <c r="K1122" s="340"/>
    </row>
    <row r="1123" spans="11:11" s="262" customFormat="1">
      <c r="K1123" s="340"/>
    </row>
    <row r="1124" spans="11:11" s="262" customFormat="1">
      <c r="K1124" s="340"/>
    </row>
    <row r="1125" spans="11:11" s="262" customFormat="1">
      <c r="K1125" s="340"/>
    </row>
    <row r="1126" spans="11:11" s="262" customFormat="1">
      <c r="K1126" s="340"/>
    </row>
    <row r="1127" spans="11:11" s="262" customFormat="1">
      <c r="K1127" s="340"/>
    </row>
    <row r="1128" spans="11:11" s="262" customFormat="1">
      <c r="K1128" s="340"/>
    </row>
    <row r="1129" spans="11:11" s="262" customFormat="1">
      <c r="K1129" s="340"/>
    </row>
    <row r="1130" spans="11:11" s="262" customFormat="1">
      <c r="K1130" s="340"/>
    </row>
    <row r="1131" spans="11:11" s="262" customFormat="1">
      <c r="K1131" s="340"/>
    </row>
    <row r="1132" spans="11:11" s="262" customFormat="1">
      <c r="K1132" s="340"/>
    </row>
    <row r="1133" spans="11:11" s="262" customFormat="1">
      <c r="K1133" s="340"/>
    </row>
    <row r="1134" spans="11:11" s="262" customFormat="1">
      <c r="K1134" s="340"/>
    </row>
    <row r="1135" spans="11:11" s="262" customFormat="1">
      <c r="K1135" s="340"/>
    </row>
    <row r="1136" spans="11:11" s="262" customFormat="1">
      <c r="K1136" s="340"/>
    </row>
    <row r="1137" spans="11:11" s="262" customFormat="1">
      <c r="K1137" s="340"/>
    </row>
    <row r="1138" spans="11:11" s="262" customFormat="1">
      <c r="K1138" s="340"/>
    </row>
    <row r="1139" spans="11:11" s="262" customFormat="1">
      <c r="K1139" s="340"/>
    </row>
    <row r="1140" spans="11:11" s="262" customFormat="1">
      <c r="K1140" s="340"/>
    </row>
    <row r="1141" spans="11:11" s="262" customFormat="1">
      <c r="K1141" s="340"/>
    </row>
    <row r="1142" spans="11:11" s="262" customFormat="1">
      <c r="K1142" s="340"/>
    </row>
    <row r="1143" spans="11:11" s="262" customFormat="1">
      <c r="K1143" s="340"/>
    </row>
    <row r="1144" spans="11:11" s="262" customFormat="1">
      <c r="K1144" s="340"/>
    </row>
    <row r="1145" spans="11:11" s="262" customFormat="1">
      <c r="K1145" s="340"/>
    </row>
    <row r="1146" spans="11:11" s="262" customFormat="1">
      <c r="K1146" s="340"/>
    </row>
    <row r="1147" spans="11:11" s="262" customFormat="1">
      <c r="K1147" s="340"/>
    </row>
    <row r="1148" spans="11:11" s="262" customFormat="1">
      <c r="K1148" s="340"/>
    </row>
    <row r="1149" spans="11:11" s="262" customFormat="1">
      <c r="K1149" s="340"/>
    </row>
    <row r="1150" spans="11:11" s="262" customFormat="1">
      <c r="K1150" s="340"/>
    </row>
    <row r="1151" spans="11:11" s="262" customFormat="1">
      <c r="K1151" s="340"/>
    </row>
  </sheetData>
  <sheetProtection password="D002" sheet="1" objects="1" scenarios="1"/>
  <mergeCells count="42">
    <mergeCell ref="Q2:R3"/>
    <mergeCell ref="G18:H18"/>
    <mergeCell ref="L12:N12"/>
    <mergeCell ref="L13:N13"/>
    <mergeCell ref="L14:N14"/>
    <mergeCell ref="L15:N15"/>
    <mergeCell ref="L16:N17"/>
    <mergeCell ref="L18:N18"/>
    <mergeCell ref="G13:H13"/>
    <mergeCell ref="G14:H14"/>
    <mergeCell ref="G15:H15"/>
    <mergeCell ref="L6:N6"/>
    <mergeCell ref="L7:N7"/>
    <mergeCell ref="L8:N8"/>
    <mergeCell ref="L9:N9"/>
    <mergeCell ref="L10:N10"/>
    <mergeCell ref="L11:N11"/>
    <mergeCell ref="L4:N5"/>
    <mergeCell ref="A16:A17"/>
    <mergeCell ref="G6:H6"/>
    <mergeCell ref="G7:H7"/>
    <mergeCell ref="G8:H8"/>
    <mergeCell ref="G9:H9"/>
    <mergeCell ref="G10:H10"/>
    <mergeCell ref="G11:H11"/>
    <mergeCell ref="G12:H12"/>
    <mergeCell ref="B16:B17"/>
    <mergeCell ref="C16:C17"/>
    <mergeCell ref="D16:D17"/>
    <mergeCell ref="E16:E17"/>
    <mergeCell ref="F16:F17"/>
    <mergeCell ref="G16:H17"/>
    <mergeCell ref="A4:A5"/>
    <mergeCell ref="B4:B5"/>
    <mergeCell ref="C4:F4"/>
    <mergeCell ref="G5:H5"/>
    <mergeCell ref="G4:J4"/>
    <mergeCell ref="I16:I17"/>
    <mergeCell ref="J16:J17"/>
    <mergeCell ref="K16:K17"/>
    <mergeCell ref="D1:H2"/>
    <mergeCell ref="D3:E3"/>
  </mergeCells>
  <hyperlinks>
    <hyperlink ref="Q2:R3" location="'متابعة الغياب'!A1" display="عودة للخلف"/>
    <hyperlink ref="A7" location="'8'!A1" display="اكتوبر"/>
    <hyperlink ref="A6" location="'7'!A1" display="سبتمبر"/>
    <hyperlink ref="A8" location="'9'!A1" display="نوفمبر"/>
    <hyperlink ref="A9" location="'10'!A1" display="ديسمبر"/>
    <hyperlink ref="A10" location="'الغيابات '!A1" display="جانفي"/>
    <hyperlink ref="A11" location="'2'!A1" display="فيفري"/>
    <hyperlink ref="A12" location="'3'!A1" display="مارس"/>
    <hyperlink ref="A13" location="'4'!A1" display="افريل"/>
    <hyperlink ref="A14" location="'5'!A1" display="ماي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0">
    <pageSetUpPr autoPageBreaks="0"/>
  </sheetPr>
  <dimension ref="A1:AS104"/>
  <sheetViews>
    <sheetView rightToLeft="1" tabSelected="1" zoomScale="60" zoomScaleNormal="60" workbookViewId="0">
      <selection activeCell="C37" sqref="C37:G38"/>
    </sheetView>
  </sheetViews>
  <sheetFormatPr baseColWidth="10" defaultColWidth="9.140625" defaultRowHeight="12.75"/>
  <cols>
    <col min="1" max="1" width="9.140625" style="133"/>
    <col min="2" max="2" width="9.42578125" style="133" customWidth="1"/>
    <col min="3" max="3" width="8.42578125" style="133" customWidth="1"/>
    <col min="4" max="4" width="7.5703125" style="133" customWidth="1"/>
    <col min="5" max="5" width="9.28515625" style="133" customWidth="1"/>
    <col min="6" max="6" width="9.140625" style="133" customWidth="1"/>
    <col min="7" max="7" width="7.7109375" style="133" customWidth="1"/>
    <col min="8" max="8" width="16.5703125" style="133" customWidth="1"/>
    <col min="9" max="12" width="9.140625" style="133"/>
    <col min="13" max="13" width="3.5703125" style="237" customWidth="1"/>
    <col min="14" max="14" width="10.28515625" style="133" customWidth="1"/>
    <col min="15" max="15" width="1.5703125" style="133" customWidth="1"/>
    <col min="16" max="16" width="9.7109375" style="133" customWidth="1"/>
    <col min="17" max="17" width="10.42578125" style="133" customWidth="1"/>
    <col min="18" max="24" width="11.7109375" style="133" customWidth="1"/>
    <col min="25" max="16384" width="9.140625" style="133"/>
  </cols>
  <sheetData>
    <row r="1" spans="1:45" ht="12.75" customHeight="1">
      <c r="A1" s="219"/>
      <c r="B1" s="138"/>
      <c r="C1" s="138"/>
      <c r="D1" s="138"/>
      <c r="E1" s="138"/>
      <c r="F1" s="138"/>
      <c r="G1" s="395" t="s">
        <v>43</v>
      </c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138"/>
      <c r="U1" s="138"/>
      <c r="V1" s="138"/>
      <c r="W1" s="138"/>
      <c r="X1" s="138"/>
      <c r="Y1" s="138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</row>
    <row r="2" spans="1:45" ht="12.75" customHeight="1">
      <c r="A2" s="138"/>
      <c r="B2" s="138"/>
      <c r="C2" s="138"/>
      <c r="D2" s="138"/>
      <c r="E2" s="138"/>
      <c r="F2" s="138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138"/>
      <c r="U2" s="138"/>
      <c r="V2" s="138"/>
      <c r="W2" s="138"/>
      <c r="X2" s="138"/>
      <c r="Y2" s="138"/>
      <c r="Z2" s="386"/>
      <c r="AA2" s="386"/>
      <c r="AB2" s="386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</row>
    <row r="3" spans="1:45" ht="19.5">
      <c r="A3" s="138"/>
      <c r="B3" s="138"/>
      <c r="C3" s="138"/>
      <c r="D3" s="138"/>
      <c r="E3" s="138"/>
      <c r="F3" s="138"/>
      <c r="G3" s="61"/>
      <c r="H3" s="62"/>
      <c r="I3" s="387" t="s">
        <v>64</v>
      </c>
      <c r="J3" s="387"/>
      <c r="K3" s="387"/>
      <c r="L3" s="387"/>
      <c r="M3" s="387"/>
      <c r="N3" s="387"/>
      <c r="O3" s="387"/>
      <c r="P3" s="387"/>
      <c r="Q3" s="63"/>
      <c r="R3" s="62"/>
      <c r="S3" s="61"/>
      <c r="T3" s="138"/>
      <c r="U3" s="138"/>
      <c r="V3" s="138"/>
      <c r="W3" s="138"/>
      <c r="X3" s="138"/>
      <c r="Y3" s="138"/>
      <c r="Z3" s="386"/>
      <c r="AA3" s="386"/>
      <c r="AB3" s="386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2"/>
      <c r="AO3" s="212"/>
      <c r="AP3" s="212"/>
      <c r="AQ3" s="212"/>
      <c r="AR3" s="212"/>
      <c r="AS3" s="212"/>
    </row>
    <row r="4" spans="1:45" ht="7.5" customHeight="1">
      <c r="A4" s="138"/>
      <c r="B4" s="138"/>
      <c r="C4" s="138"/>
      <c r="D4" s="138"/>
      <c r="E4" s="138"/>
      <c r="F4" s="138"/>
      <c r="G4" s="61"/>
      <c r="H4" s="62"/>
      <c r="I4" s="387"/>
      <c r="J4" s="387"/>
      <c r="K4" s="387"/>
      <c r="L4" s="387"/>
      <c r="M4" s="387"/>
      <c r="N4" s="387"/>
      <c r="O4" s="387"/>
      <c r="P4" s="387"/>
      <c r="Q4" s="63"/>
      <c r="R4" s="62"/>
      <c r="S4" s="61"/>
      <c r="T4" s="138"/>
      <c r="U4" s="138"/>
      <c r="V4" s="138"/>
      <c r="W4" s="138"/>
      <c r="X4" s="138"/>
      <c r="Y4" s="138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</row>
    <row r="5" spans="1:45" ht="4.5" customHeight="1">
      <c r="A5" s="138"/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2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</row>
    <row r="6" spans="1:45" ht="21.75" customHeight="1">
      <c r="A6" s="400" t="s">
        <v>65</v>
      </c>
      <c r="B6" s="396" t="s">
        <v>134</v>
      </c>
      <c r="C6" s="396"/>
      <c r="D6" s="396"/>
      <c r="E6" s="396"/>
      <c r="F6" s="396"/>
      <c r="G6" s="396"/>
      <c r="H6" s="396"/>
      <c r="I6" s="408" t="s">
        <v>138</v>
      </c>
      <c r="J6" s="408"/>
      <c r="K6" s="408"/>
      <c r="L6" s="408"/>
      <c r="M6" s="408"/>
      <c r="N6" s="408"/>
      <c r="O6" s="138"/>
      <c r="P6" s="393" t="s">
        <v>67</v>
      </c>
      <c r="Q6" s="393"/>
      <c r="R6" s="393"/>
      <c r="S6" s="393"/>
      <c r="T6" s="393"/>
      <c r="U6" s="393"/>
      <c r="V6" s="393"/>
      <c r="W6" s="393"/>
      <c r="X6" s="138"/>
      <c r="Y6" s="138"/>
      <c r="Z6" s="392"/>
      <c r="AA6" s="392"/>
      <c r="AB6" s="392"/>
      <c r="AC6" s="392"/>
      <c r="AD6" s="39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</row>
    <row r="7" spans="1:45" ht="21" customHeight="1">
      <c r="A7" s="400"/>
      <c r="B7" s="396"/>
      <c r="C7" s="396"/>
      <c r="D7" s="396"/>
      <c r="E7" s="396"/>
      <c r="F7" s="396"/>
      <c r="G7" s="396"/>
      <c r="H7" s="396"/>
      <c r="I7" s="408"/>
      <c r="J7" s="408"/>
      <c r="K7" s="408"/>
      <c r="L7" s="408"/>
      <c r="M7" s="408"/>
      <c r="N7" s="408"/>
      <c r="O7" s="138"/>
      <c r="P7" s="393"/>
      <c r="Q7" s="393"/>
      <c r="R7" s="393"/>
      <c r="S7" s="393"/>
      <c r="T7" s="393"/>
      <c r="U7" s="393"/>
      <c r="V7" s="393"/>
      <c r="W7" s="393"/>
      <c r="X7" s="138"/>
      <c r="Y7" s="138"/>
      <c r="Z7" s="392"/>
      <c r="AA7" s="392"/>
      <c r="AB7" s="392"/>
      <c r="AC7" s="392"/>
      <c r="AD7" s="39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</row>
    <row r="8" spans="1:45" ht="12.75" hidden="1" customHeight="1">
      <c r="A8" s="400"/>
      <c r="B8" s="396"/>
      <c r="C8" s="396"/>
      <c r="D8" s="396"/>
      <c r="E8" s="396"/>
      <c r="F8" s="396"/>
      <c r="G8" s="396"/>
      <c r="H8" s="396"/>
      <c r="I8" s="138"/>
      <c r="J8" s="138"/>
      <c r="K8" s="138"/>
      <c r="L8" s="138"/>
      <c r="M8" s="238"/>
      <c r="N8" s="138"/>
      <c r="O8" s="138"/>
      <c r="P8" s="393"/>
      <c r="Q8" s="393"/>
      <c r="R8" s="393"/>
      <c r="S8" s="393"/>
      <c r="T8" s="393"/>
      <c r="U8" s="393"/>
      <c r="V8" s="393"/>
      <c r="W8" s="393"/>
      <c r="X8" s="138"/>
      <c r="Y8" s="138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</row>
    <row r="9" spans="1:45" ht="6" customHeight="1">
      <c r="A9" s="138"/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2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</row>
    <row r="10" spans="1:45" ht="6.75" customHeight="1" thickBot="1">
      <c r="A10" s="138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2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212"/>
      <c r="AA10" s="212"/>
      <c r="AB10" s="212"/>
      <c r="AC10" s="212"/>
      <c r="AD10" s="212"/>
      <c r="AE10" s="212"/>
      <c r="AF10" s="139"/>
      <c r="AG10" s="139"/>
      <c r="AH10" s="139"/>
      <c r="AI10" s="139"/>
      <c r="AJ10" s="139"/>
      <c r="AK10" s="139"/>
      <c r="AL10" s="139"/>
      <c r="AM10" s="139"/>
      <c r="AN10" s="212"/>
      <c r="AO10" s="212"/>
      <c r="AP10" s="212"/>
      <c r="AQ10" s="212"/>
      <c r="AR10" s="212"/>
      <c r="AS10" s="212"/>
    </row>
    <row r="11" spans="1:45" ht="12.75" customHeight="1" thickTop="1">
      <c r="A11" s="64"/>
      <c r="B11" s="134"/>
      <c r="C11" s="134"/>
      <c r="D11" s="401"/>
      <c r="E11" s="401"/>
      <c r="F11" s="134"/>
      <c r="G11" s="134"/>
      <c r="H11" s="82"/>
      <c r="I11" s="82"/>
      <c r="J11" s="82"/>
      <c r="K11" s="82"/>
      <c r="L11" s="82"/>
      <c r="M11" s="82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6"/>
      <c r="Z11" s="212"/>
      <c r="AA11" s="212"/>
      <c r="AB11" s="212"/>
      <c r="AC11" s="212"/>
      <c r="AD11" s="212"/>
      <c r="AE11" s="212"/>
      <c r="AF11" s="139"/>
      <c r="AG11" s="139"/>
      <c r="AH11" s="139"/>
      <c r="AI11" s="139"/>
      <c r="AJ11" s="139"/>
      <c r="AK11" s="139"/>
      <c r="AL11" s="139"/>
      <c r="AM11" s="139"/>
      <c r="AN11" s="212"/>
      <c r="AO11" s="212"/>
      <c r="AP11" s="212"/>
      <c r="AQ11" s="212"/>
      <c r="AR11" s="212"/>
      <c r="AS11" s="212"/>
    </row>
    <row r="12" spans="1:45" ht="41.25" customHeight="1">
      <c r="A12" s="67"/>
      <c r="B12" s="135"/>
      <c r="C12" s="68"/>
      <c r="D12" s="402"/>
      <c r="E12" s="402"/>
      <c r="F12" s="135"/>
      <c r="G12" s="135"/>
      <c r="H12" s="85"/>
      <c r="I12" s="85"/>
      <c r="J12" s="85"/>
      <c r="K12" s="85"/>
      <c r="L12" s="85"/>
      <c r="M12" s="85"/>
      <c r="N12" s="35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7"/>
      <c r="Z12" s="212"/>
      <c r="AA12" s="212"/>
      <c r="AB12" s="212"/>
      <c r="AC12" s="212"/>
      <c r="AD12" s="212"/>
      <c r="AE12" s="212"/>
      <c r="AF12" s="139"/>
      <c r="AG12" s="139"/>
      <c r="AH12" s="139"/>
      <c r="AI12" s="139"/>
      <c r="AJ12" s="139"/>
      <c r="AK12" s="139"/>
      <c r="AL12" s="139"/>
      <c r="AM12" s="139"/>
      <c r="AN12" s="212"/>
      <c r="AO12" s="212"/>
      <c r="AP12" s="212"/>
      <c r="AQ12" s="212"/>
      <c r="AR12" s="212"/>
      <c r="AS12" s="212"/>
    </row>
    <row r="13" spans="1:45">
      <c r="A13" s="67"/>
      <c r="B13" s="135"/>
      <c r="C13" s="135"/>
      <c r="D13" s="135"/>
      <c r="E13" s="135"/>
      <c r="F13" s="135"/>
      <c r="G13" s="135"/>
      <c r="H13" s="85"/>
      <c r="I13" s="85"/>
      <c r="J13" s="85"/>
      <c r="K13" s="85"/>
      <c r="L13" s="85"/>
      <c r="M13" s="85"/>
      <c r="N13" s="35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7"/>
      <c r="Z13" s="212"/>
      <c r="AA13" s="212"/>
      <c r="AB13" s="212"/>
      <c r="AC13" s="212"/>
      <c r="AD13" s="212"/>
      <c r="AE13" s="212"/>
      <c r="AF13" s="139"/>
      <c r="AG13" s="139"/>
      <c r="AH13" s="139"/>
      <c r="AI13" s="139"/>
      <c r="AJ13" s="139"/>
      <c r="AK13" s="139"/>
      <c r="AL13" s="139"/>
      <c r="AM13" s="139"/>
      <c r="AN13" s="212"/>
      <c r="AO13" s="212"/>
      <c r="AP13" s="212"/>
      <c r="AQ13" s="212"/>
      <c r="AR13" s="212"/>
      <c r="AS13" s="212"/>
    </row>
    <row r="14" spans="1:45">
      <c r="A14" s="67"/>
      <c r="B14" s="135"/>
      <c r="C14" s="135"/>
      <c r="D14" s="135"/>
      <c r="E14" s="135"/>
      <c r="F14" s="135"/>
      <c r="G14" s="135"/>
      <c r="H14" s="85"/>
      <c r="I14" s="85"/>
      <c r="J14" s="85"/>
      <c r="K14" s="85"/>
      <c r="L14" s="85"/>
      <c r="M14" s="85"/>
      <c r="N14" s="35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7"/>
      <c r="Z14" s="212"/>
      <c r="AA14" s="212"/>
      <c r="AB14" s="212"/>
      <c r="AC14" s="212"/>
      <c r="AD14" s="212"/>
      <c r="AE14" s="212"/>
      <c r="AF14" s="139"/>
      <c r="AG14" s="139"/>
      <c r="AH14" s="139"/>
      <c r="AI14" s="397"/>
      <c r="AJ14" s="397"/>
      <c r="AK14" s="399"/>
      <c r="AL14" s="397"/>
      <c r="AM14" s="397"/>
      <c r="AN14" s="212"/>
      <c r="AO14" s="212"/>
      <c r="AP14" s="212"/>
      <c r="AQ14" s="212"/>
      <c r="AR14" s="212"/>
      <c r="AS14" s="212"/>
    </row>
    <row r="15" spans="1:45">
      <c r="A15" s="67"/>
      <c r="B15" s="135"/>
      <c r="C15" s="135"/>
      <c r="D15" s="135"/>
      <c r="E15" s="135"/>
      <c r="F15" s="135"/>
      <c r="G15" s="135"/>
      <c r="H15" s="85"/>
      <c r="I15" s="85"/>
      <c r="J15" s="85"/>
      <c r="K15" s="85"/>
      <c r="L15" s="85"/>
      <c r="M15" s="85"/>
      <c r="N15" s="356"/>
      <c r="O15" s="136"/>
      <c r="P15" s="136"/>
      <c r="Q15" s="136"/>
      <c r="R15" s="136"/>
      <c r="S15" s="136"/>
      <c r="T15" s="136"/>
      <c r="U15" s="398"/>
      <c r="V15" s="398"/>
      <c r="W15" s="398"/>
      <c r="X15" s="398"/>
      <c r="Y15" s="137"/>
      <c r="Z15" s="212"/>
      <c r="AA15" s="212"/>
      <c r="AB15" s="212"/>
      <c r="AC15" s="212"/>
      <c r="AD15" s="212"/>
      <c r="AE15" s="212"/>
      <c r="AF15" s="139"/>
      <c r="AG15" s="139"/>
      <c r="AH15" s="390"/>
      <c r="AI15" s="397"/>
      <c r="AJ15" s="397"/>
      <c r="AK15" s="397"/>
      <c r="AL15" s="397"/>
      <c r="AM15" s="397"/>
      <c r="AN15" s="212"/>
      <c r="AO15" s="212"/>
      <c r="AP15" s="212"/>
      <c r="AQ15" s="212"/>
      <c r="AR15" s="212"/>
      <c r="AS15" s="212"/>
    </row>
    <row r="16" spans="1:45" ht="13.5" customHeight="1">
      <c r="A16" s="67"/>
      <c r="B16" s="135"/>
      <c r="C16" s="135"/>
      <c r="D16" s="135"/>
      <c r="E16" s="135"/>
      <c r="F16" s="135"/>
      <c r="G16" s="135"/>
      <c r="H16" s="85"/>
      <c r="I16" s="85"/>
      <c r="J16" s="85"/>
      <c r="K16" s="85"/>
      <c r="L16" s="85"/>
      <c r="M16" s="85"/>
      <c r="N16" s="356"/>
      <c r="O16" s="136"/>
      <c r="P16" s="136"/>
      <c r="Q16" s="136"/>
      <c r="R16" s="72"/>
      <c r="S16" s="136"/>
      <c r="T16" s="136"/>
      <c r="U16" s="398"/>
      <c r="V16" s="398"/>
      <c r="W16" s="398"/>
      <c r="X16" s="398"/>
      <c r="Y16" s="137"/>
      <c r="Z16" s="212"/>
      <c r="AA16" s="212"/>
      <c r="AB16" s="212"/>
      <c r="AC16" s="212"/>
      <c r="AD16" s="212"/>
      <c r="AE16" s="212"/>
      <c r="AF16" s="139"/>
      <c r="AG16" s="139"/>
      <c r="AH16" s="390"/>
      <c r="AI16" s="397"/>
      <c r="AJ16" s="397"/>
      <c r="AK16" s="397"/>
      <c r="AL16" s="397"/>
      <c r="AM16" s="397"/>
      <c r="AN16" s="212"/>
      <c r="AO16" s="212"/>
      <c r="AP16" s="212"/>
      <c r="AQ16" s="212"/>
      <c r="AR16" s="212"/>
      <c r="AS16" s="212"/>
    </row>
    <row r="17" spans="1:45" ht="12.75" customHeight="1">
      <c r="A17" s="67"/>
      <c r="B17" s="135"/>
      <c r="C17" s="135"/>
      <c r="D17" s="135"/>
      <c r="E17" s="135"/>
      <c r="F17" s="135"/>
      <c r="G17" s="135"/>
      <c r="H17" s="85"/>
      <c r="I17" s="85"/>
      <c r="J17" s="85"/>
      <c r="K17" s="85"/>
      <c r="L17" s="85"/>
      <c r="M17" s="85"/>
      <c r="N17" s="35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7"/>
      <c r="Z17" s="212"/>
      <c r="AA17" s="212"/>
      <c r="AB17" s="212"/>
      <c r="AC17" s="212"/>
      <c r="AD17" s="212"/>
      <c r="AE17" s="212"/>
      <c r="AF17" s="139"/>
      <c r="AG17" s="139"/>
      <c r="AH17" s="390"/>
      <c r="AI17" s="397"/>
      <c r="AJ17" s="397"/>
      <c r="AK17" s="397"/>
      <c r="AL17" s="397"/>
      <c r="AM17" s="397"/>
      <c r="AN17" s="212"/>
      <c r="AO17" s="212"/>
      <c r="AP17" s="212"/>
      <c r="AQ17" s="212"/>
      <c r="AR17" s="212"/>
      <c r="AS17" s="212"/>
    </row>
    <row r="18" spans="1:45" ht="6.75" customHeight="1">
      <c r="A18" s="67"/>
      <c r="B18" s="135"/>
      <c r="C18" s="135"/>
      <c r="D18" s="135"/>
      <c r="E18" s="135"/>
      <c r="F18" s="135"/>
      <c r="G18" s="135"/>
      <c r="H18" s="85"/>
      <c r="I18" s="85"/>
      <c r="J18" s="85"/>
      <c r="K18" s="85"/>
      <c r="L18" s="85"/>
      <c r="M18" s="85"/>
      <c r="N18" s="35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7"/>
      <c r="Z18" s="212"/>
      <c r="AA18" s="212"/>
      <c r="AB18" s="212"/>
      <c r="AC18" s="212"/>
      <c r="AD18" s="212"/>
      <c r="AE18" s="212"/>
      <c r="AF18" s="139"/>
      <c r="AG18" s="139"/>
      <c r="AH18" s="390"/>
      <c r="AI18" s="397"/>
      <c r="AJ18" s="397"/>
      <c r="AK18" s="397"/>
      <c r="AL18" s="397"/>
      <c r="AM18" s="397"/>
      <c r="AN18" s="212"/>
      <c r="AO18" s="212"/>
      <c r="AP18" s="212"/>
      <c r="AQ18" s="212"/>
      <c r="AR18" s="212"/>
      <c r="AS18" s="212"/>
    </row>
    <row r="19" spans="1:45" ht="12.75" hidden="1" customHeight="1" thickBot="1">
      <c r="A19" s="73"/>
      <c r="B19" s="74"/>
      <c r="C19" s="74"/>
      <c r="D19" s="74"/>
      <c r="E19" s="74"/>
      <c r="F19" s="74"/>
      <c r="G19" s="74"/>
      <c r="H19" s="85"/>
      <c r="I19" s="85"/>
      <c r="J19" s="85"/>
      <c r="K19" s="85"/>
      <c r="L19" s="85"/>
      <c r="M19" s="85"/>
      <c r="N19" s="35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7"/>
      <c r="Z19" s="212"/>
      <c r="AA19" s="212"/>
      <c r="AB19" s="212"/>
      <c r="AC19" s="212"/>
      <c r="AD19" s="212"/>
      <c r="AE19" s="212"/>
      <c r="AF19" s="139"/>
      <c r="AG19" s="139"/>
      <c r="AH19" s="390"/>
      <c r="AI19" s="397"/>
      <c r="AJ19" s="397"/>
      <c r="AK19" s="397"/>
      <c r="AL19" s="397"/>
      <c r="AM19" s="397"/>
      <c r="AN19" s="212"/>
      <c r="AO19" s="212"/>
      <c r="AP19" s="212"/>
      <c r="AQ19" s="212"/>
      <c r="AR19" s="212"/>
      <c r="AS19" s="212"/>
    </row>
    <row r="20" spans="1:45" ht="46.5" customHeight="1">
      <c r="A20" s="67"/>
      <c r="B20" s="403"/>
      <c r="C20" s="403"/>
      <c r="D20" s="355"/>
      <c r="E20" s="355"/>
      <c r="F20" s="355"/>
      <c r="G20" s="135"/>
      <c r="H20" s="85"/>
      <c r="I20" s="85"/>
      <c r="J20" s="85"/>
      <c r="K20" s="85"/>
      <c r="L20" s="85"/>
      <c r="M20" s="85"/>
      <c r="N20" s="356"/>
      <c r="O20" s="75"/>
      <c r="P20" s="394" t="s">
        <v>128</v>
      </c>
      <c r="Q20" s="394"/>
      <c r="R20" s="394"/>
      <c r="S20" s="136"/>
      <c r="T20" s="136"/>
      <c r="U20" s="394" t="s">
        <v>68</v>
      </c>
      <c r="V20" s="394"/>
      <c r="W20" s="394"/>
      <c r="X20" s="394"/>
      <c r="Y20" s="137"/>
      <c r="Z20" s="212"/>
      <c r="AA20" s="212"/>
      <c r="AB20" s="212"/>
      <c r="AC20" s="212"/>
      <c r="AD20" s="212"/>
      <c r="AE20" s="212"/>
      <c r="AF20" s="139"/>
      <c r="AG20" s="139"/>
      <c r="AH20" s="390"/>
      <c r="AI20" s="139"/>
      <c r="AJ20" s="139"/>
      <c r="AK20" s="139"/>
      <c r="AL20" s="139"/>
      <c r="AM20" s="139"/>
      <c r="AN20" s="212"/>
      <c r="AO20" s="212"/>
      <c r="AP20" s="212"/>
      <c r="AQ20" s="212"/>
      <c r="AR20" s="212"/>
      <c r="AS20" s="212"/>
    </row>
    <row r="21" spans="1:45" ht="1.5" customHeight="1" thickBot="1">
      <c r="A21" s="67"/>
      <c r="B21" s="135"/>
      <c r="C21" s="135"/>
      <c r="D21" s="362"/>
      <c r="E21" s="363"/>
      <c r="F21" s="364"/>
      <c r="G21" s="135"/>
      <c r="H21" s="85"/>
      <c r="I21" s="85"/>
      <c r="J21" s="85"/>
      <c r="K21" s="85"/>
      <c r="L21" s="85"/>
      <c r="M21" s="85"/>
      <c r="N21" s="356"/>
      <c r="O21" s="75"/>
      <c r="P21" s="136"/>
      <c r="Q21" s="136"/>
      <c r="R21" s="136"/>
      <c r="S21" s="136"/>
      <c r="T21" s="136"/>
      <c r="U21" s="136"/>
      <c r="V21" s="76"/>
      <c r="W21" s="136"/>
      <c r="X21" s="136"/>
      <c r="Y21" s="137"/>
      <c r="Z21" s="212"/>
      <c r="AA21" s="212"/>
      <c r="AB21" s="212"/>
      <c r="AC21" s="212"/>
      <c r="AD21" s="212"/>
      <c r="AE21" s="212"/>
      <c r="AF21" s="139"/>
      <c r="AG21" s="139"/>
      <c r="AH21" s="390"/>
      <c r="AI21" s="391"/>
      <c r="AJ21" s="391"/>
      <c r="AK21" s="391"/>
      <c r="AL21" s="139"/>
      <c r="AM21" s="139"/>
      <c r="AN21" s="212"/>
      <c r="AO21" s="212"/>
      <c r="AP21" s="212"/>
      <c r="AQ21" s="212"/>
      <c r="AR21" s="212"/>
      <c r="AS21" s="212"/>
    </row>
    <row r="22" spans="1:45" ht="12.75" customHeight="1" thickTop="1" thickBot="1">
      <c r="A22" s="67"/>
      <c r="B22" s="135"/>
      <c r="C22" s="135"/>
      <c r="D22" s="135"/>
      <c r="E22" s="135"/>
      <c r="F22" s="135"/>
      <c r="G22" s="135"/>
      <c r="H22" s="618"/>
      <c r="I22" s="618"/>
      <c r="J22" s="618"/>
      <c r="K22" s="618"/>
      <c r="L22" s="618"/>
      <c r="M22" s="618"/>
      <c r="N22" s="79"/>
      <c r="O22" s="78"/>
      <c r="P22" s="79"/>
      <c r="Q22" s="79"/>
      <c r="R22" s="79"/>
      <c r="S22" s="79"/>
      <c r="T22" s="79"/>
      <c r="U22" s="79"/>
      <c r="V22" s="80"/>
      <c r="W22" s="79"/>
      <c r="X22" s="79"/>
      <c r="Y22" s="81"/>
      <c r="Z22" s="212"/>
      <c r="AA22" s="212"/>
      <c r="AB22" s="212"/>
      <c r="AC22" s="212"/>
      <c r="AD22" s="212"/>
      <c r="AE22" s="212"/>
      <c r="AF22" s="139"/>
      <c r="AG22" s="139"/>
      <c r="AH22" s="390"/>
      <c r="AI22" s="391"/>
      <c r="AJ22" s="391"/>
      <c r="AK22" s="391"/>
      <c r="AL22" s="139"/>
      <c r="AM22" s="139"/>
      <c r="AN22" s="212"/>
      <c r="AO22" s="212"/>
      <c r="AP22" s="212"/>
      <c r="AQ22" s="212"/>
      <c r="AR22" s="212"/>
      <c r="AS22" s="212"/>
    </row>
    <row r="23" spans="1:45" ht="6" customHeight="1" thickTop="1">
      <c r="A23" s="64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70"/>
      <c r="O23" s="75"/>
      <c r="P23" s="83"/>
      <c r="Q23" s="83"/>
      <c r="R23" s="83"/>
      <c r="S23" s="136"/>
      <c r="T23" s="136"/>
      <c r="U23" s="136"/>
      <c r="V23" s="84"/>
      <c r="W23" s="136"/>
      <c r="X23" s="136"/>
      <c r="Y23" s="137"/>
      <c r="Z23" s="212"/>
      <c r="AA23" s="212"/>
      <c r="AB23" s="212"/>
      <c r="AC23" s="212"/>
      <c r="AD23" s="212"/>
      <c r="AE23" s="212"/>
      <c r="AF23" s="139"/>
      <c r="AG23" s="139"/>
      <c r="AH23" s="390"/>
      <c r="AI23" s="391"/>
      <c r="AJ23" s="391"/>
      <c r="AK23" s="391"/>
      <c r="AL23" s="139"/>
      <c r="AM23" s="139"/>
      <c r="AN23" s="212"/>
      <c r="AO23" s="212"/>
      <c r="AP23" s="212"/>
      <c r="AQ23" s="212"/>
      <c r="AR23" s="212"/>
      <c r="AS23" s="212"/>
    </row>
    <row r="24" spans="1:45" ht="45.75" customHeight="1">
      <c r="A24" s="67"/>
      <c r="B24" s="85"/>
      <c r="C24" s="86"/>
      <c r="D24" s="87"/>
      <c r="E24" s="87"/>
      <c r="F24" s="87"/>
      <c r="G24" s="87"/>
      <c r="H24" s="85"/>
      <c r="I24" s="69"/>
      <c r="J24" s="404"/>
      <c r="K24" s="405"/>
      <c r="L24" s="405"/>
      <c r="M24" s="405"/>
      <c r="N24" s="360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137"/>
      <c r="Z24" s="389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</row>
    <row r="25" spans="1:45" ht="21" customHeight="1">
      <c r="A25" s="67"/>
      <c r="B25" s="85"/>
      <c r="C25" s="86"/>
      <c r="D25" s="87"/>
      <c r="E25" s="87"/>
      <c r="F25" s="87"/>
      <c r="G25" s="87"/>
      <c r="H25" s="85"/>
      <c r="I25" s="69"/>
      <c r="J25" s="223"/>
      <c r="K25" s="223"/>
      <c r="L25" s="223"/>
      <c r="M25" s="223"/>
      <c r="N25" s="360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137"/>
      <c r="Z25" s="388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</row>
    <row r="26" spans="1:45" ht="30" customHeight="1">
      <c r="A26" s="67"/>
      <c r="B26" s="385" t="s">
        <v>128</v>
      </c>
      <c r="C26" s="385"/>
      <c r="D26" s="385"/>
      <c r="E26" s="385"/>
      <c r="F26" s="385"/>
      <c r="G26" s="385"/>
      <c r="H26" s="385"/>
      <c r="I26" s="69"/>
      <c r="J26" s="406"/>
      <c r="K26" s="407"/>
      <c r="L26" s="407"/>
      <c r="M26" s="407"/>
      <c r="N26" s="360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137"/>
      <c r="Z26" s="388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</row>
    <row r="27" spans="1:45" ht="20.25" customHeight="1">
      <c r="A27" s="67"/>
      <c r="B27" s="385"/>
      <c r="C27" s="385"/>
      <c r="D27" s="385"/>
      <c r="E27" s="385"/>
      <c r="F27" s="385"/>
      <c r="G27" s="385"/>
      <c r="H27" s="385"/>
      <c r="I27" s="69"/>
      <c r="J27" s="406"/>
      <c r="K27" s="407"/>
      <c r="L27" s="407"/>
      <c r="M27" s="407"/>
      <c r="N27" s="360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137"/>
      <c r="Z27" s="388"/>
      <c r="AA27" s="212"/>
      <c r="AB27" s="212"/>
      <c r="AC27" s="212"/>
      <c r="AD27" s="212"/>
      <c r="AE27" s="212"/>
      <c r="AF27" s="388"/>
      <c r="AG27" s="213"/>
      <c r="AH27" s="388"/>
      <c r="AI27" s="214"/>
      <c r="AJ27" s="388"/>
      <c r="AK27" s="212"/>
      <c r="AL27" s="212"/>
      <c r="AM27" s="212"/>
      <c r="AN27" s="212"/>
      <c r="AO27" s="212"/>
      <c r="AP27" s="212"/>
      <c r="AQ27" s="212"/>
      <c r="AR27" s="212"/>
      <c r="AS27" s="212"/>
    </row>
    <row r="28" spans="1:45" ht="30" customHeight="1">
      <c r="A28" s="67"/>
      <c r="B28" s="385"/>
      <c r="C28" s="385"/>
      <c r="D28" s="385"/>
      <c r="E28" s="385"/>
      <c r="F28" s="385"/>
      <c r="G28" s="385"/>
      <c r="H28" s="385"/>
      <c r="I28" s="69"/>
      <c r="J28" s="71"/>
      <c r="K28" s="71"/>
      <c r="L28" s="71"/>
      <c r="M28" s="71"/>
      <c r="N28" s="360"/>
      <c r="O28" s="358"/>
      <c r="P28" s="358"/>
      <c r="Q28" s="358"/>
      <c r="R28" s="384" t="s">
        <v>97</v>
      </c>
      <c r="S28" s="384"/>
      <c r="T28" s="384"/>
      <c r="U28" s="384"/>
      <c r="V28" s="384"/>
      <c r="W28" s="384"/>
      <c r="X28" s="358"/>
      <c r="Y28" s="137"/>
      <c r="Z28" s="388"/>
      <c r="AA28" s="212"/>
      <c r="AB28" s="212"/>
      <c r="AC28" s="212"/>
      <c r="AD28" s="212"/>
      <c r="AE28" s="212"/>
      <c r="AF28" s="388"/>
      <c r="AG28" s="213"/>
      <c r="AH28" s="388"/>
      <c r="AI28" s="215"/>
      <c r="AJ28" s="388"/>
      <c r="AK28" s="212"/>
      <c r="AL28" s="212"/>
      <c r="AM28" s="212"/>
      <c r="AN28" s="212"/>
      <c r="AO28" s="212"/>
      <c r="AP28" s="212"/>
      <c r="AQ28" s="212"/>
      <c r="AR28" s="212"/>
      <c r="AS28" s="212"/>
    </row>
    <row r="29" spans="1:45" ht="13.5" customHeight="1">
      <c r="A29" s="67"/>
      <c r="B29" s="385"/>
      <c r="C29" s="385"/>
      <c r="D29" s="385"/>
      <c r="E29" s="385"/>
      <c r="F29" s="385"/>
      <c r="G29" s="385"/>
      <c r="H29" s="385"/>
      <c r="I29" s="69"/>
      <c r="J29" s="71"/>
      <c r="K29" s="71"/>
      <c r="L29" s="71"/>
      <c r="M29" s="71"/>
      <c r="N29" s="360"/>
      <c r="O29" s="358"/>
      <c r="P29" s="358"/>
      <c r="Q29" s="358"/>
      <c r="R29" s="384"/>
      <c r="S29" s="384"/>
      <c r="T29" s="384"/>
      <c r="U29" s="384"/>
      <c r="V29" s="384"/>
      <c r="W29" s="384"/>
      <c r="X29" s="358"/>
      <c r="Y29" s="137"/>
      <c r="Z29" s="388"/>
      <c r="AA29" s="212"/>
      <c r="AB29" s="212"/>
      <c r="AC29" s="212"/>
      <c r="AD29" s="212"/>
      <c r="AE29" s="212"/>
      <c r="AF29" s="388"/>
      <c r="AG29" s="213"/>
      <c r="AH29" s="388"/>
      <c r="AI29" s="215"/>
      <c r="AJ29" s="388"/>
      <c r="AK29" s="212"/>
      <c r="AL29" s="212"/>
      <c r="AM29" s="212"/>
      <c r="AN29" s="212"/>
      <c r="AO29" s="212"/>
      <c r="AP29" s="212"/>
      <c r="AQ29" s="212"/>
      <c r="AR29" s="212"/>
      <c r="AS29" s="212"/>
    </row>
    <row r="30" spans="1:45" ht="13.5" customHeight="1">
      <c r="A30" s="67"/>
      <c r="B30" s="385"/>
      <c r="C30" s="385"/>
      <c r="D30" s="385"/>
      <c r="E30" s="385"/>
      <c r="F30" s="385"/>
      <c r="G30" s="385"/>
      <c r="H30" s="385"/>
      <c r="I30" s="69"/>
      <c r="J30" s="71"/>
      <c r="K30" s="71"/>
      <c r="L30" s="71"/>
      <c r="M30" s="71"/>
      <c r="N30" s="360"/>
      <c r="O30" s="358"/>
      <c r="P30" s="358"/>
      <c r="Q30" s="358"/>
      <c r="R30" s="384"/>
      <c r="S30" s="384"/>
      <c r="T30" s="384"/>
      <c r="U30" s="384"/>
      <c r="V30" s="384"/>
      <c r="W30" s="384"/>
      <c r="X30" s="358"/>
      <c r="Y30" s="137"/>
      <c r="Z30" s="388"/>
      <c r="AA30" s="212"/>
      <c r="AB30" s="212"/>
      <c r="AC30" s="212"/>
      <c r="AD30" s="212"/>
      <c r="AE30" s="212"/>
      <c r="AF30" s="388"/>
      <c r="AG30" s="213"/>
      <c r="AH30" s="388"/>
      <c r="AI30" s="215"/>
      <c r="AJ30" s="388"/>
      <c r="AK30" s="212"/>
      <c r="AL30" s="212"/>
      <c r="AM30" s="212"/>
      <c r="AN30" s="212"/>
      <c r="AO30" s="212"/>
      <c r="AP30" s="212"/>
      <c r="AQ30" s="212"/>
      <c r="AR30" s="212"/>
      <c r="AS30" s="212"/>
    </row>
    <row r="31" spans="1:45" ht="30" customHeight="1">
      <c r="A31" s="67"/>
      <c r="B31" s="85"/>
      <c r="C31" s="85"/>
      <c r="D31" s="85"/>
      <c r="E31" s="85"/>
      <c r="F31" s="85"/>
      <c r="G31" s="85"/>
      <c r="H31" s="85"/>
      <c r="I31" s="69"/>
      <c r="J31" s="71"/>
      <c r="K31" s="71"/>
      <c r="L31" s="71"/>
      <c r="M31" s="71"/>
      <c r="N31" s="360"/>
      <c r="O31" s="358"/>
      <c r="P31" s="358"/>
      <c r="Q31" s="358"/>
      <c r="R31" s="384"/>
      <c r="S31" s="384"/>
      <c r="T31" s="384"/>
      <c r="U31" s="384"/>
      <c r="V31" s="384"/>
      <c r="W31" s="384"/>
      <c r="X31" s="358"/>
      <c r="Y31" s="137"/>
      <c r="Z31" s="388"/>
      <c r="AA31" s="212"/>
      <c r="AB31" s="212"/>
      <c r="AC31" s="212"/>
      <c r="AD31" s="212"/>
      <c r="AE31" s="212"/>
      <c r="AF31" s="388"/>
      <c r="AG31" s="213"/>
      <c r="AH31" s="388"/>
      <c r="AI31" s="215"/>
      <c r="AJ31" s="388"/>
      <c r="AK31" s="212"/>
      <c r="AL31" s="212"/>
      <c r="AM31" s="212"/>
      <c r="AN31" s="212"/>
      <c r="AO31" s="212"/>
      <c r="AP31" s="212"/>
      <c r="AQ31" s="212"/>
      <c r="AR31" s="212"/>
      <c r="AS31" s="212"/>
    </row>
    <row r="32" spans="1:45" ht="14.25">
      <c r="A32" s="67"/>
      <c r="B32" s="85"/>
      <c r="C32" s="85"/>
      <c r="D32" s="85"/>
      <c r="E32" s="85"/>
      <c r="F32" s="85"/>
      <c r="G32" s="85"/>
      <c r="H32" s="85"/>
      <c r="I32" s="69"/>
      <c r="J32" s="71"/>
      <c r="K32" s="71"/>
      <c r="L32" s="71"/>
      <c r="M32" s="71"/>
      <c r="N32" s="360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137"/>
      <c r="Z32" s="388"/>
      <c r="AA32" s="212"/>
      <c r="AB32" s="212"/>
      <c r="AC32" s="212"/>
      <c r="AD32" s="212"/>
      <c r="AE32" s="212"/>
      <c r="AF32" s="388"/>
      <c r="AG32" s="213"/>
      <c r="AH32" s="388"/>
      <c r="AI32" s="215"/>
      <c r="AJ32" s="388"/>
      <c r="AK32" s="212"/>
      <c r="AL32" s="212"/>
      <c r="AM32" s="212"/>
      <c r="AN32" s="212"/>
      <c r="AO32" s="212"/>
      <c r="AP32" s="212"/>
      <c r="AQ32" s="212"/>
      <c r="AR32" s="212"/>
      <c r="AS32" s="212"/>
    </row>
    <row r="33" spans="1:45" ht="7.5" customHeight="1">
      <c r="A33" s="67"/>
      <c r="B33" s="135"/>
      <c r="C33" s="355"/>
      <c r="D33" s="355"/>
      <c r="E33" s="355"/>
      <c r="F33" s="355"/>
      <c r="G33" s="355"/>
      <c r="H33" s="135"/>
      <c r="I33" s="69"/>
      <c r="J33" s="71"/>
      <c r="K33" s="71"/>
      <c r="L33" s="71"/>
      <c r="M33" s="71"/>
      <c r="N33" s="360"/>
      <c r="O33" s="358"/>
      <c r="P33" s="358"/>
      <c r="Q33" s="358"/>
      <c r="R33" s="358"/>
      <c r="S33" s="358"/>
      <c r="T33" s="358"/>
      <c r="U33" s="358"/>
      <c r="V33" s="358"/>
      <c r="W33" s="358"/>
      <c r="X33" s="358"/>
      <c r="Y33" s="137"/>
      <c r="Z33" s="388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</row>
    <row r="34" spans="1:45" ht="54" customHeight="1">
      <c r="A34" s="67"/>
      <c r="B34" s="135"/>
      <c r="C34" s="355"/>
      <c r="D34" s="355"/>
      <c r="E34" s="355"/>
      <c r="F34" s="355"/>
      <c r="G34" s="355"/>
      <c r="H34" s="135"/>
      <c r="I34" s="69"/>
      <c r="J34" s="71"/>
      <c r="K34" s="71"/>
      <c r="L34" s="71"/>
      <c r="M34" s="71"/>
      <c r="N34" s="361"/>
      <c r="O34" s="359"/>
      <c r="P34" s="359"/>
      <c r="Q34" s="359"/>
      <c r="R34" s="359"/>
      <c r="S34" s="359"/>
      <c r="T34" s="359"/>
      <c r="U34" s="359"/>
      <c r="V34" s="359"/>
      <c r="W34" s="359"/>
      <c r="X34" s="359"/>
      <c r="Y34" s="88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</row>
    <row r="35" spans="1:45" ht="12" customHeight="1">
      <c r="A35" s="67"/>
      <c r="B35" s="135"/>
      <c r="C35" s="355"/>
      <c r="D35" s="355"/>
      <c r="E35" s="355"/>
      <c r="F35" s="355"/>
      <c r="G35" s="355"/>
      <c r="H35" s="135"/>
      <c r="I35" s="69"/>
      <c r="J35" s="71"/>
      <c r="K35" s="71"/>
      <c r="L35" s="71"/>
      <c r="M35" s="71"/>
      <c r="N35" s="357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137"/>
      <c r="Z35" s="212"/>
      <c r="AA35" s="212"/>
      <c r="AB35" s="212"/>
      <c r="AC35" s="212"/>
      <c r="AD35" s="212"/>
      <c r="AE35" s="216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</row>
    <row r="36" spans="1:45" ht="12.75" customHeight="1">
      <c r="A36" s="67"/>
      <c r="B36" s="135"/>
      <c r="C36" s="355"/>
      <c r="D36" s="355"/>
      <c r="E36" s="355"/>
      <c r="F36" s="355"/>
      <c r="G36" s="355"/>
      <c r="H36" s="135"/>
      <c r="I36" s="69"/>
      <c r="J36" s="71"/>
      <c r="K36" s="71"/>
      <c r="L36" s="71"/>
      <c r="M36" s="71"/>
      <c r="N36" s="357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218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</row>
    <row r="37" spans="1:45" ht="24.75" customHeight="1">
      <c r="A37" s="67"/>
      <c r="B37" s="135"/>
      <c r="C37" s="382" t="s">
        <v>135</v>
      </c>
      <c r="D37" s="382"/>
      <c r="E37" s="382"/>
      <c r="F37" s="382"/>
      <c r="G37" s="382"/>
      <c r="H37" s="135"/>
      <c r="I37" s="69"/>
      <c r="J37" s="71"/>
      <c r="K37" s="71"/>
      <c r="L37" s="71"/>
      <c r="M37" s="71"/>
      <c r="N37" s="70"/>
      <c r="O37" s="354"/>
      <c r="P37" s="354"/>
      <c r="Q37" s="354"/>
      <c r="R37" s="354"/>
      <c r="S37" s="354"/>
      <c r="T37" s="354"/>
      <c r="U37" s="354"/>
      <c r="V37" s="354"/>
      <c r="W37" s="354"/>
      <c r="X37" s="354"/>
      <c r="Y37" s="218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</row>
    <row r="38" spans="1:45" ht="13.5" thickBot="1">
      <c r="A38" s="89"/>
      <c r="B38" s="90"/>
      <c r="C38" s="383"/>
      <c r="D38" s="383"/>
      <c r="E38" s="383"/>
      <c r="F38" s="383"/>
      <c r="G38" s="383"/>
      <c r="H38" s="90"/>
      <c r="I38" s="91"/>
      <c r="J38" s="92"/>
      <c r="K38" s="92"/>
      <c r="L38" s="92"/>
      <c r="M38" s="71"/>
      <c r="N38" s="77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81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</row>
    <row r="39" spans="1:45" s="217" customFormat="1" ht="69" customHeight="1" thickTop="1">
      <c r="M39" s="238"/>
    </row>
    <row r="40" spans="1:45" s="217" customFormat="1">
      <c r="M40" s="238"/>
    </row>
    <row r="41" spans="1:45" s="217" customFormat="1">
      <c r="M41" s="238"/>
    </row>
    <row r="42" spans="1:45" s="217" customFormat="1">
      <c r="M42" s="238"/>
    </row>
    <row r="43" spans="1:45" s="217" customFormat="1">
      <c r="M43" s="238"/>
    </row>
    <row r="44" spans="1:45" s="217" customFormat="1">
      <c r="M44" s="238"/>
    </row>
    <row r="45" spans="1:45" s="217" customFormat="1">
      <c r="M45" s="238"/>
    </row>
    <row r="46" spans="1:45" s="217" customFormat="1">
      <c r="M46" s="238"/>
    </row>
    <row r="47" spans="1:45" s="217" customFormat="1">
      <c r="M47" s="238"/>
    </row>
    <row r="48" spans="1:45" s="217" customFormat="1">
      <c r="M48" s="238"/>
    </row>
    <row r="49" spans="13:13" s="217" customFormat="1">
      <c r="M49" s="238"/>
    </row>
    <row r="50" spans="13:13" s="217" customFormat="1">
      <c r="M50" s="238"/>
    </row>
    <row r="51" spans="13:13" s="217" customFormat="1">
      <c r="M51" s="238"/>
    </row>
    <row r="52" spans="13:13" s="217" customFormat="1">
      <c r="M52" s="238"/>
    </row>
    <row r="53" spans="13:13" s="217" customFormat="1">
      <c r="M53" s="238"/>
    </row>
    <row r="54" spans="13:13" s="217" customFormat="1">
      <c r="M54" s="238"/>
    </row>
    <row r="55" spans="13:13" s="217" customFormat="1">
      <c r="M55" s="238"/>
    </row>
    <row r="56" spans="13:13" s="217" customFormat="1">
      <c r="M56" s="238"/>
    </row>
    <row r="57" spans="13:13" s="217" customFormat="1">
      <c r="M57" s="238"/>
    </row>
    <row r="58" spans="13:13" s="217" customFormat="1">
      <c r="M58" s="238"/>
    </row>
    <row r="59" spans="13:13" s="217" customFormat="1">
      <c r="M59" s="238"/>
    </row>
    <row r="60" spans="13:13" s="217" customFormat="1">
      <c r="M60" s="238"/>
    </row>
    <row r="61" spans="13:13" s="217" customFormat="1">
      <c r="M61" s="238"/>
    </row>
    <row r="62" spans="13:13" s="217" customFormat="1">
      <c r="M62" s="238"/>
    </row>
    <row r="63" spans="13:13" s="217" customFormat="1">
      <c r="M63" s="238"/>
    </row>
    <row r="64" spans="13:13" s="217" customFormat="1">
      <c r="M64" s="238"/>
    </row>
    <row r="65" spans="13:13" s="217" customFormat="1">
      <c r="M65" s="238"/>
    </row>
    <row r="66" spans="13:13" s="217" customFormat="1">
      <c r="M66" s="238"/>
    </row>
    <row r="67" spans="13:13" s="217" customFormat="1">
      <c r="M67" s="238"/>
    </row>
    <row r="68" spans="13:13" s="217" customFormat="1">
      <c r="M68" s="238"/>
    </row>
    <row r="69" spans="13:13" s="217" customFormat="1">
      <c r="M69" s="238"/>
    </row>
    <row r="70" spans="13:13" s="217" customFormat="1">
      <c r="M70" s="238"/>
    </row>
    <row r="71" spans="13:13" s="217" customFormat="1">
      <c r="M71" s="238"/>
    </row>
    <row r="72" spans="13:13" s="217" customFormat="1">
      <c r="M72" s="238"/>
    </row>
    <row r="73" spans="13:13" s="217" customFormat="1">
      <c r="M73" s="238"/>
    </row>
    <row r="74" spans="13:13" s="217" customFormat="1">
      <c r="M74" s="238"/>
    </row>
    <row r="75" spans="13:13" s="217" customFormat="1">
      <c r="M75" s="238"/>
    </row>
    <row r="76" spans="13:13" s="217" customFormat="1">
      <c r="M76" s="238"/>
    </row>
    <row r="77" spans="13:13" s="217" customFormat="1">
      <c r="M77" s="238"/>
    </row>
    <row r="78" spans="13:13" s="217" customFormat="1">
      <c r="M78" s="238"/>
    </row>
    <row r="79" spans="13:13" s="217" customFormat="1">
      <c r="M79" s="238"/>
    </row>
    <row r="80" spans="13:13" s="217" customFormat="1">
      <c r="M80" s="238"/>
    </row>
    <row r="81" spans="13:13" s="217" customFormat="1">
      <c r="M81" s="238"/>
    </row>
    <row r="82" spans="13:13" s="217" customFormat="1">
      <c r="M82" s="238"/>
    </row>
    <row r="83" spans="13:13" s="217" customFormat="1">
      <c r="M83" s="238"/>
    </row>
    <row r="84" spans="13:13" s="217" customFormat="1">
      <c r="M84" s="238"/>
    </row>
    <row r="85" spans="13:13" s="217" customFormat="1">
      <c r="M85" s="238"/>
    </row>
    <row r="86" spans="13:13" s="217" customFormat="1">
      <c r="M86" s="238"/>
    </row>
    <row r="87" spans="13:13" s="217" customFormat="1">
      <c r="M87" s="238"/>
    </row>
    <row r="88" spans="13:13" s="217" customFormat="1">
      <c r="M88" s="238"/>
    </row>
    <row r="89" spans="13:13" s="217" customFormat="1">
      <c r="M89" s="238"/>
    </row>
    <row r="90" spans="13:13" s="217" customFormat="1">
      <c r="M90" s="238"/>
    </row>
    <row r="91" spans="13:13" s="217" customFormat="1">
      <c r="M91" s="238"/>
    </row>
    <row r="92" spans="13:13" s="217" customFormat="1">
      <c r="M92" s="238"/>
    </row>
    <row r="93" spans="13:13" s="217" customFormat="1">
      <c r="M93" s="238"/>
    </row>
    <row r="94" spans="13:13" s="217" customFormat="1">
      <c r="M94" s="238"/>
    </row>
    <row r="95" spans="13:13" s="217" customFormat="1">
      <c r="M95" s="238"/>
    </row>
    <row r="96" spans="13:13" s="217" customFormat="1">
      <c r="M96" s="238"/>
    </row>
    <row r="97" spans="13:13" s="217" customFormat="1">
      <c r="M97" s="238"/>
    </row>
    <row r="98" spans="13:13" s="217" customFormat="1">
      <c r="M98" s="238"/>
    </row>
    <row r="99" spans="13:13" s="217" customFormat="1">
      <c r="M99" s="238"/>
    </row>
    <row r="100" spans="13:13" s="217" customFormat="1">
      <c r="M100" s="238"/>
    </row>
    <row r="101" spans="13:13" s="217" customFormat="1">
      <c r="M101" s="238"/>
    </row>
    <row r="102" spans="13:13" s="217" customFormat="1">
      <c r="M102" s="238"/>
    </row>
    <row r="103" spans="13:13" s="217" customFormat="1">
      <c r="M103" s="238"/>
    </row>
    <row r="104" spans="13:13" s="217" customFormat="1">
      <c r="M104" s="238"/>
    </row>
  </sheetData>
  <sheetProtection password="CFE2" sheet="1" objects="1" scenarios="1"/>
  <mergeCells count="29">
    <mergeCell ref="A6:A8"/>
    <mergeCell ref="P20:R20"/>
    <mergeCell ref="D11:E12"/>
    <mergeCell ref="B20:C20"/>
    <mergeCell ref="I6:N7"/>
    <mergeCell ref="AM14:AM19"/>
    <mergeCell ref="U15:X16"/>
    <mergeCell ref="AK14:AK19"/>
    <mergeCell ref="AI14:AI19"/>
    <mergeCell ref="AJ14:AJ19"/>
    <mergeCell ref="AL14:AL19"/>
    <mergeCell ref="AJ27:AJ32"/>
    <mergeCell ref="AH27:AH32"/>
    <mergeCell ref="Z24:Z33"/>
    <mergeCell ref="AH15:AH23"/>
    <mergeCell ref="AI21:AK23"/>
    <mergeCell ref="AF27:AF32"/>
    <mergeCell ref="C37:G38"/>
    <mergeCell ref="R28:W31"/>
    <mergeCell ref="B26:H30"/>
    <mergeCell ref="Z2:AB3"/>
    <mergeCell ref="I3:P4"/>
    <mergeCell ref="Z6:AD7"/>
    <mergeCell ref="P6:W8"/>
    <mergeCell ref="U20:X20"/>
    <mergeCell ref="G1:S2"/>
    <mergeCell ref="B6:H8"/>
    <mergeCell ref="J24:M24"/>
    <mergeCell ref="J26:M27"/>
  </mergeCells>
  <hyperlinks>
    <hyperlink ref="P20:R20" location="قائمة!A1" display="قائمة المتعلمين"/>
    <hyperlink ref="U20:X20" location="الهرم!A1" display="الهرم السني"/>
    <hyperlink ref="R28:W31" location="'متابعة الغياب'!A1" display="متابعة الغيابات"/>
    <hyperlink ref="B26:H30" location="'ق التلاميد'!A1" display="قائمة المتعلمين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Feuil74"/>
  <dimension ref="A5:AH62"/>
  <sheetViews>
    <sheetView rightToLeft="1" topLeftCell="F7" workbookViewId="0">
      <selection activeCell="F7" sqref="A1:XFD1048576"/>
    </sheetView>
  </sheetViews>
  <sheetFormatPr baseColWidth="10" defaultColWidth="11.42578125" defaultRowHeight="12.75"/>
  <cols>
    <col min="1" max="1" width="11.42578125" style="140" customWidth="1"/>
    <col min="2" max="2" width="5" style="140" customWidth="1"/>
    <col min="3" max="3" width="5.42578125" style="140" customWidth="1"/>
    <col min="4" max="10" width="11.42578125" style="140"/>
    <col min="11" max="11" width="19.28515625" style="140" customWidth="1"/>
    <col min="12" max="12" width="5.28515625" style="140" customWidth="1"/>
    <col min="13" max="13" width="5" style="140" customWidth="1"/>
    <col min="14" max="14" width="7.7109375" style="140" customWidth="1"/>
    <col min="15" max="15" width="8.5703125" style="140" customWidth="1"/>
    <col min="16" max="16" width="8" style="140" customWidth="1"/>
    <col min="17" max="17" width="9.28515625" style="140" customWidth="1"/>
    <col min="18" max="18" width="11.42578125" style="140"/>
    <col min="19" max="19" width="9.140625" style="140" customWidth="1"/>
    <col min="20" max="21" width="11.42578125" style="140" customWidth="1"/>
    <col min="22" max="24" width="11.42578125" style="140"/>
    <col min="25" max="25" width="19" style="140" customWidth="1"/>
    <col min="26" max="27" width="11.42578125" style="140"/>
    <col min="28" max="28" width="11.42578125" style="140" customWidth="1"/>
    <col min="29" max="29" width="11.42578125" style="240" customWidth="1"/>
    <col min="30" max="16384" width="11.42578125" style="140"/>
  </cols>
  <sheetData>
    <row r="5" spans="1:34">
      <c r="B5" s="140">
        <v>1</v>
      </c>
      <c r="C5" s="140">
        <v>2</v>
      </c>
      <c r="D5" s="140">
        <v>3</v>
      </c>
      <c r="E5" s="140">
        <v>4</v>
      </c>
      <c r="F5" s="140">
        <v>5</v>
      </c>
      <c r="G5" s="140">
        <v>6</v>
      </c>
      <c r="H5" s="140">
        <v>7</v>
      </c>
      <c r="I5" s="140">
        <v>8</v>
      </c>
      <c r="J5" s="140">
        <v>9</v>
      </c>
      <c r="K5" s="140">
        <v>10</v>
      </c>
      <c r="L5" s="140">
        <v>11</v>
      </c>
      <c r="M5" s="140">
        <v>12</v>
      </c>
      <c r="N5" s="140">
        <v>13</v>
      </c>
      <c r="O5" s="140">
        <v>14</v>
      </c>
      <c r="P5" s="140">
        <v>15</v>
      </c>
      <c r="Q5" s="140">
        <v>16</v>
      </c>
      <c r="R5" s="140">
        <v>17</v>
      </c>
      <c r="S5" s="140">
        <v>18</v>
      </c>
      <c r="T5" s="140">
        <v>19</v>
      </c>
      <c r="U5" s="140">
        <v>20</v>
      </c>
      <c r="V5" s="140">
        <v>21</v>
      </c>
      <c r="W5" s="140">
        <v>22</v>
      </c>
      <c r="X5" s="140">
        <v>23</v>
      </c>
      <c r="Y5" s="140">
        <v>24</v>
      </c>
      <c r="Z5" s="140">
        <v>25</v>
      </c>
      <c r="AA5" s="140">
        <v>26</v>
      </c>
      <c r="AB5" s="140">
        <v>27</v>
      </c>
      <c r="AC5" s="240">
        <v>28</v>
      </c>
      <c r="AD5" s="140">
        <v>29</v>
      </c>
      <c r="AE5" s="140">
        <v>30</v>
      </c>
      <c r="AF5" s="140">
        <v>31</v>
      </c>
      <c r="AG5" s="140">
        <v>32</v>
      </c>
    </row>
    <row r="6" spans="1:34" ht="41.25" customHeight="1">
      <c r="C6" s="241" t="s">
        <v>6</v>
      </c>
      <c r="D6" s="241" t="s">
        <v>7</v>
      </c>
      <c r="E6" s="241" t="s">
        <v>8</v>
      </c>
      <c r="F6" s="241" t="s">
        <v>129</v>
      </c>
      <c r="G6" s="241" t="s">
        <v>130</v>
      </c>
      <c r="H6" s="241" t="s">
        <v>131</v>
      </c>
      <c r="I6" s="241" t="s">
        <v>84</v>
      </c>
      <c r="J6" s="241" t="s">
        <v>132</v>
      </c>
      <c r="K6" s="241" t="s">
        <v>55</v>
      </c>
      <c r="L6" s="325"/>
      <c r="Q6" s="350" t="s">
        <v>11</v>
      </c>
      <c r="R6" s="349" t="s">
        <v>133</v>
      </c>
      <c r="W6" s="582" t="s">
        <v>66</v>
      </c>
      <c r="X6" s="582"/>
      <c r="Z6" s="326">
        <v>1</v>
      </c>
      <c r="AA6" s="326">
        <v>2</v>
      </c>
      <c r="AB6" s="326">
        <v>3</v>
      </c>
      <c r="AC6" s="327">
        <v>4</v>
      </c>
      <c r="AD6" s="326">
        <v>5</v>
      </c>
      <c r="AE6" s="326">
        <v>6</v>
      </c>
      <c r="AF6" s="326">
        <v>7</v>
      </c>
      <c r="AG6" s="326">
        <v>8</v>
      </c>
    </row>
    <row r="7" spans="1:34" ht="20.100000000000001" customHeight="1">
      <c r="A7" s="239" t="e">
        <f>M7</f>
        <v>#REF!</v>
      </c>
      <c r="B7" s="241" t="e">
        <f>RANK(P7,$P$7:$P$56,0)</f>
        <v>#REF!</v>
      </c>
      <c r="C7" s="328">
        <f>IF(K7="انقطع (ت) عن الدراسة","",IF('ق التلاميد'!B5="","",قائمة!A5))</f>
        <v>1</v>
      </c>
      <c r="D7" s="329" t="str">
        <f>IF(K7="انقطع (ت) عن الدراسة","",IF(C7="","",قائمة!B5))</f>
        <v>عبدالرحمن</v>
      </c>
      <c r="E7" s="329" t="str">
        <f>IF(K7="انقطع (ت) عن الدراسة","",IF(C7="","",قائمة!D5))</f>
        <v>عبدالصمد</v>
      </c>
      <c r="F7" s="330" t="e">
        <f>IF(K7="انقطع (ت) عن الدراسة","",IF(V7="السنة الاولى ابتدائي","",IF(C7="","",#REF!)))</f>
        <v>#REF!</v>
      </c>
      <c r="G7" s="330" t="e">
        <f>IF(K7="انقطع (ت) عن الدراسة","",IF(C7="","",#REF!))</f>
        <v>#REF!</v>
      </c>
      <c r="H7" s="331" t="e">
        <f>IF(K7="انقطع (ت) عن الدراسة","",IF(C7="","",#REF!))</f>
        <v>#REF!</v>
      </c>
      <c r="I7" s="331" t="e">
        <f t="shared" ref="I7:I46" si="0">IF(K7="انقطع (ت) عن الدراسة","",IF(C7="","",O7+N7))</f>
        <v>#REF!</v>
      </c>
      <c r="J7" s="350" t="e">
        <f t="shared" ref="J7:J46" si="1">IF(K7="انقطع (ت) عن الدراسة","",IF(C7="","",IF(V7="السنة الخامسة ابتدائي","راسب",IF(I7&gt;4.99,"ناجح","راسب"))))</f>
        <v>#REF!</v>
      </c>
      <c r="K7" s="350" t="str">
        <f>IF(قائمة!AB5="","",قائمة!AB5)</f>
        <v/>
      </c>
      <c r="L7" s="332" t="e">
        <f t="shared" ref="L7:L46" si="2">IF(C7="","",M7)</f>
        <v>#REF!</v>
      </c>
      <c r="M7" s="140" t="e">
        <f>RANK(P7,$P$7:$P$56,0)</f>
        <v>#REF!</v>
      </c>
      <c r="N7" s="240">
        <v>5.0000000000000004E-6</v>
      </c>
      <c r="O7" s="140" t="e">
        <f>IF(AH7=0,0,IF(C7="",0,SUM(F7:H7)/W7))</f>
        <v>#REF!</v>
      </c>
      <c r="P7" s="240" t="e">
        <f>IF(R7="",N7,R7+N7)</f>
        <v>#REF!</v>
      </c>
      <c r="Q7" s="350" t="str">
        <f>IF(C7="","",قائمة!V5)</f>
        <v>ذكر</v>
      </c>
      <c r="R7" s="242" t="e">
        <f>IF(C7="","",T7+U7)</f>
        <v>#REF!</v>
      </c>
      <c r="S7" s="242" t="e">
        <f>IF(K7="انقطع (ت) عن الدراسة","",IF(J7="ناجح",I7,VLOOKUP(C7,#REF!,16,)))</f>
        <v>#REF!</v>
      </c>
      <c r="T7" s="242" t="e">
        <f t="shared" ref="T7:T46" si="3">IF(S7="",0,IF(S7=0,I7,S7))</f>
        <v>#REF!</v>
      </c>
      <c r="U7" s="242">
        <v>9.8999999999999994E-5</v>
      </c>
      <c r="V7" s="140" t="str">
        <f>'ق التلاميد'!I1</f>
        <v>السنة الرابعة ابتدائي</v>
      </c>
      <c r="W7" s="140">
        <f>COUNTIF(F7:H7,"&gt;=1")</f>
        <v>0</v>
      </c>
      <c r="X7" s="351" t="e">
        <f>IF(K7="انقطع (ت) عن الدراسة","",IF(J7="ناجح",I7,VLOOKUP(C7,#REF!,41,)))</f>
        <v>#REF!</v>
      </c>
      <c r="Y7" s="240" t="e">
        <f>R7</f>
        <v>#REF!</v>
      </c>
      <c r="Z7" s="239" t="e">
        <f>RANK(AA7,$AA$7:$AA$56,0)</f>
        <v>#REF!</v>
      </c>
      <c r="AA7" s="324" t="e">
        <f>AB7+AC7</f>
        <v>#REF!</v>
      </c>
      <c r="AB7" s="324" t="e">
        <f>IF(X7="",0,X7)</f>
        <v>#REF!</v>
      </c>
      <c r="AC7" s="324">
        <v>5.0000000000000004E-6</v>
      </c>
      <c r="AD7" s="350" t="str">
        <f>D7</f>
        <v>عبدالرحمن</v>
      </c>
      <c r="AE7" s="350" t="str">
        <f>E7</f>
        <v>عبدالصمد</v>
      </c>
      <c r="AF7" s="350" t="str">
        <f>Q7</f>
        <v>ذكر</v>
      </c>
      <c r="AG7" s="333">
        <f>C7</f>
        <v>1</v>
      </c>
      <c r="AH7" s="240" t="e">
        <f>SUM(F7:H7)</f>
        <v>#REF!</v>
      </c>
    </row>
    <row r="8" spans="1:34" ht="20.100000000000001" customHeight="1">
      <c r="A8" s="239" t="e">
        <f t="shared" ref="A8:A46" si="4">M8</f>
        <v>#REF!</v>
      </c>
      <c r="B8" s="241" t="e">
        <f>RANK(P8,$P$7:$P$56,0)</f>
        <v>#REF!</v>
      </c>
      <c r="C8" s="328">
        <f>IF(K8="انقطع (ت) عن الدراسة","",IF('ق التلاميد'!B6="","",قائمة!A6))</f>
        <v>2</v>
      </c>
      <c r="D8" s="329" t="str">
        <f>IF(K8="انقطع (ت) عن الدراسة","",IF(C8="","",قائمة!B6))</f>
        <v>بن حمدي</v>
      </c>
      <c r="E8" s="329" t="str">
        <f>IF(K8="انقطع (ت) عن الدراسة","",IF(C8="","",قائمة!D6))</f>
        <v>محمد</v>
      </c>
      <c r="F8" s="330" t="e">
        <f>IF(K8="انقطع (ت) عن الدراسة","",IF(V8="السنة الاولى ابتدائي","",IF(C8="","",#REF!)))</f>
        <v>#REF!</v>
      </c>
      <c r="G8" s="330" t="e">
        <f>IF(K8="انقطع (ت) عن الدراسة","",IF(C8="","",#REF!))</f>
        <v>#REF!</v>
      </c>
      <c r="H8" s="331" t="e">
        <f>IF(K8="انقطع (ت) عن الدراسة","",IF(C8="","",#REF!))</f>
        <v>#REF!</v>
      </c>
      <c r="I8" s="331" t="e">
        <f t="shared" si="0"/>
        <v>#REF!</v>
      </c>
      <c r="J8" s="350" t="e">
        <f t="shared" si="1"/>
        <v>#REF!</v>
      </c>
      <c r="K8" s="350" t="str">
        <f>IF(قائمة!AB6="","",قائمة!AB6)</f>
        <v/>
      </c>
      <c r="L8" s="332" t="e">
        <f t="shared" si="2"/>
        <v>#REF!</v>
      </c>
      <c r="M8" s="140" t="e">
        <f t="shared" ref="M8:M46" si="5">RANK(P8,$P$7:$P$56,0)</f>
        <v>#REF!</v>
      </c>
      <c r="N8" s="240">
        <v>4.8999999999999997E-6</v>
      </c>
      <c r="O8" s="140" t="e">
        <f t="shared" ref="O8:O46" si="6">IF(AH8=0,0,IF(C8="",0,SUM(F8:H8)/W8))</f>
        <v>#REF!</v>
      </c>
      <c r="P8" s="240" t="e">
        <f t="shared" ref="P8:P56" si="7">IF(R8="",N8,R8+N8)</f>
        <v>#REF!</v>
      </c>
      <c r="Q8" s="350" t="str">
        <f>IF(C8="","",قائمة!V6)</f>
        <v>ذكر</v>
      </c>
      <c r="R8" s="242" t="e">
        <f t="shared" ref="R8:R46" si="8">IF(C8="","",T8+U8)</f>
        <v>#REF!</v>
      </c>
      <c r="S8" s="242" t="e">
        <f>IF(K8="انقطع (ت) عن الدراسة","",IF(J8="ناجح",I8,VLOOKUP(C8,#REF!,16,)))</f>
        <v>#REF!</v>
      </c>
      <c r="T8" s="242" t="e">
        <f t="shared" si="3"/>
        <v>#REF!</v>
      </c>
      <c r="U8" s="242">
        <v>9.7999999999999997E-5</v>
      </c>
      <c r="V8" s="140" t="str">
        <f>V7</f>
        <v>السنة الرابعة ابتدائي</v>
      </c>
      <c r="W8" s="140">
        <f t="shared" ref="W8:W46" si="9">COUNTIF(F8:H8,"&gt;=1")</f>
        <v>0</v>
      </c>
      <c r="X8" s="351" t="e">
        <f>IF(K8="انقطع (ت) عن الدراسة","",IF(J8="ناجح",I8,VLOOKUP(C8,#REF!,41,)))</f>
        <v>#REF!</v>
      </c>
      <c r="Y8" s="240" t="e">
        <f t="shared" ref="Y8:Y46" si="10">R8</f>
        <v>#REF!</v>
      </c>
      <c r="Z8" s="239" t="e">
        <f t="shared" ref="Z8:Z46" si="11">RANK(AA8,$AA$7:$AA$56,0)</f>
        <v>#REF!</v>
      </c>
      <c r="AA8" s="324" t="e">
        <f t="shared" ref="AA8:AA46" si="12">AB8+AC8</f>
        <v>#REF!</v>
      </c>
      <c r="AB8" s="324" t="e">
        <f t="shared" ref="AB8:AB46" si="13">IF(X8="",0,X8)</f>
        <v>#REF!</v>
      </c>
      <c r="AC8" s="324">
        <v>4.8999999999999997E-6</v>
      </c>
      <c r="AD8" s="350" t="str">
        <f t="shared" ref="AD8:AD46" si="14">D8</f>
        <v>بن حمدي</v>
      </c>
      <c r="AE8" s="350" t="str">
        <f t="shared" ref="AE8:AE46" si="15">E8</f>
        <v>محمد</v>
      </c>
      <c r="AF8" s="350" t="str">
        <f t="shared" ref="AF8:AF46" si="16">Q8</f>
        <v>ذكر</v>
      </c>
      <c r="AG8" s="333">
        <f t="shared" ref="AG8:AG46" si="17">C8</f>
        <v>2</v>
      </c>
      <c r="AH8" s="240" t="e">
        <f t="shared" ref="AH8:AH46" si="18">SUM(F8:H8)</f>
        <v>#REF!</v>
      </c>
    </row>
    <row r="9" spans="1:34" ht="20.100000000000001" customHeight="1">
      <c r="A9" s="239" t="e">
        <f t="shared" si="4"/>
        <v>#REF!</v>
      </c>
      <c r="B9" s="241" t="e">
        <f t="shared" ref="B9:B46" si="19">RANK(P9,$P$7:$P$56,0)</f>
        <v>#REF!</v>
      </c>
      <c r="C9" s="328">
        <f>IF(K9="انقطع (ت) عن الدراسة","",IF('ق التلاميد'!B7="","",قائمة!A7))</f>
        <v>3</v>
      </c>
      <c r="D9" s="329" t="str">
        <f>IF(K9="انقطع (ت) عن الدراسة","",IF(C9="","",قائمة!B7))</f>
        <v>بن حمدي</v>
      </c>
      <c r="E9" s="329" t="str">
        <f>IF(K9="انقطع (ت) عن الدراسة","",IF(C9="","",قائمة!D7))</f>
        <v>مليكة</v>
      </c>
      <c r="F9" s="330" t="e">
        <f>IF(K9="انقطع (ت) عن الدراسة","",IF(V9="السنة الاولى ابتدائي","",IF(C9="","",#REF!)))</f>
        <v>#REF!</v>
      </c>
      <c r="G9" s="330" t="e">
        <f>IF(K9="انقطع (ت) عن الدراسة","",IF(C9="","",#REF!))</f>
        <v>#REF!</v>
      </c>
      <c r="H9" s="331" t="e">
        <f>IF(K9="انقطع (ت) عن الدراسة","",IF(C9="","",#REF!))</f>
        <v>#REF!</v>
      </c>
      <c r="I9" s="331" t="e">
        <f t="shared" si="0"/>
        <v>#REF!</v>
      </c>
      <c r="J9" s="350" t="e">
        <f t="shared" si="1"/>
        <v>#REF!</v>
      </c>
      <c r="K9" s="350" t="str">
        <f>IF(قائمة!AB7="","",قائمة!AB7)</f>
        <v/>
      </c>
      <c r="L9" s="332" t="e">
        <f t="shared" si="2"/>
        <v>#REF!</v>
      </c>
      <c r="M9" s="140" t="e">
        <f t="shared" si="5"/>
        <v>#REF!</v>
      </c>
      <c r="N9" s="240">
        <v>4.7999999999999998E-6</v>
      </c>
      <c r="O9" s="140" t="e">
        <f t="shared" si="6"/>
        <v>#REF!</v>
      </c>
      <c r="P9" s="240" t="e">
        <f t="shared" si="7"/>
        <v>#REF!</v>
      </c>
      <c r="Q9" s="350" t="str">
        <f>IF(C9="","",قائمة!V7)</f>
        <v>انثى</v>
      </c>
      <c r="R9" s="242" t="e">
        <f t="shared" si="8"/>
        <v>#REF!</v>
      </c>
      <c r="S9" s="242" t="e">
        <f>IF(K9="انقطع (ت) عن الدراسة","",IF(J9="ناجح",I9,VLOOKUP(C9,#REF!,16,)))</f>
        <v>#REF!</v>
      </c>
      <c r="T9" s="242" t="e">
        <f t="shared" si="3"/>
        <v>#REF!</v>
      </c>
      <c r="U9" s="242">
        <v>9.7E-5</v>
      </c>
      <c r="V9" s="140" t="str">
        <f t="shared" ref="V9:V56" si="20">V8</f>
        <v>السنة الرابعة ابتدائي</v>
      </c>
      <c r="W9" s="140">
        <f t="shared" si="9"/>
        <v>0</v>
      </c>
      <c r="X9" s="351" t="e">
        <f>IF(K9="انقطع (ت) عن الدراسة","",IF(J9="ناجح",I9,VLOOKUP(C9,#REF!,41,)))</f>
        <v>#REF!</v>
      </c>
      <c r="Y9" s="240" t="e">
        <f t="shared" si="10"/>
        <v>#REF!</v>
      </c>
      <c r="Z9" s="239" t="e">
        <f t="shared" si="11"/>
        <v>#REF!</v>
      </c>
      <c r="AA9" s="324" t="e">
        <f t="shared" si="12"/>
        <v>#REF!</v>
      </c>
      <c r="AB9" s="324" t="e">
        <f t="shared" si="13"/>
        <v>#REF!</v>
      </c>
      <c r="AC9" s="324">
        <v>4.7999999999999998E-6</v>
      </c>
      <c r="AD9" s="350" t="str">
        <f t="shared" si="14"/>
        <v>بن حمدي</v>
      </c>
      <c r="AE9" s="350" t="str">
        <f t="shared" si="15"/>
        <v>مليكة</v>
      </c>
      <c r="AF9" s="350" t="str">
        <f t="shared" si="16"/>
        <v>انثى</v>
      </c>
      <c r="AG9" s="333">
        <f t="shared" si="17"/>
        <v>3</v>
      </c>
      <c r="AH9" s="240" t="e">
        <f t="shared" si="18"/>
        <v>#REF!</v>
      </c>
    </row>
    <row r="10" spans="1:34" ht="20.100000000000001" customHeight="1">
      <c r="A10" s="239" t="e">
        <f t="shared" si="4"/>
        <v>#REF!</v>
      </c>
      <c r="B10" s="241" t="e">
        <f t="shared" si="19"/>
        <v>#REF!</v>
      </c>
      <c r="C10" s="328">
        <f>IF(K10="انقطع (ت) عن الدراسة","",IF('ق التلاميد'!B8="","",قائمة!A8))</f>
        <v>4</v>
      </c>
      <c r="D10" s="329" t="str">
        <f>IF(K10="انقطع (ت) عن الدراسة","",IF(C10="","",قائمة!B8))</f>
        <v>بوبكر</v>
      </c>
      <c r="E10" s="329" t="str">
        <f>IF(K10="انقطع (ت) عن الدراسة","",IF(C10="","",قائمة!D8))</f>
        <v>فاطمة</v>
      </c>
      <c r="F10" s="330" t="e">
        <f>IF(K10="انقطع (ت) عن الدراسة","",IF(V10="السنة الاولى ابتدائي","",IF(C10="","",#REF!)))</f>
        <v>#REF!</v>
      </c>
      <c r="G10" s="330" t="e">
        <f>IF(K10="انقطع (ت) عن الدراسة","",IF(C10="","",#REF!))</f>
        <v>#REF!</v>
      </c>
      <c r="H10" s="331" t="e">
        <f>IF(K10="انقطع (ت) عن الدراسة","",IF(C10="","",#REF!))</f>
        <v>#REF!</v>
      </c>
      <c r="I10" s="331" t="e">
        <f t="shared" si="0"/>
        <v>#REF!</v>
      </c>
      <c r="J10" s="350" t="e">
        <f t="shared" si="1"/>
        <v>#REF!</v>
      </c>
      <c r="K10" s="350" t="str">
        <f>IF(قائمة!AB8="","",قائمة!AB8)</f>
        <v/>
      </c>
      <c r="L10" s="332" t="e">
        <f t="shared" si="2"/>
        <v>#REF!</v>
      </c>
      <c r="M10" s="140" t="e">
        <f t="shared" si="5"/>
        <v>#REF!</v>
      </c>
      <c r="N10" s="240">
        <v>4.6999999999999999E-6</v>
      </c>
      <c r="O10" s="140" t="e">
        <f t="shared" si="6"/>
        <v>#REF!</v>
      </c>
      <c r="P10" s="240" t="e">
        <f t="shared" si="7"/>
        <v>#REF!</v>
      </c>
      <c r="Q10" s="350" t="str">
        <f>IF(C10="","",قائمة!V8)</f>
        <v>انثى</v>
      </c>
      <c r="R10" s="242" t="e">
        <f t="shared" si="8"/>
        <v>#REF!</v>
      </c>
      <c r="S10" s="242" t="e">
        <f>IF(K10="انقطع (ت) عن الدراسة","",IF(J10="ناجح",I10,VLOOKUP(C10,#REF!,16,)))</f>
        <v>#REF!</v>
      </c>
      <c r="T10" s="242" t="e">
        <f t="shared" si="3"/>
        <v>#REF!</v>
      </c>
      <c r="U10" s="242">
        <v>9.6000000000000002E-5</v>
      </c>
      <c r="V10" s="140" t="str">
        <f t="shared" si="20"/>
        <v>السنة الرابعة ابتدائي</v>
      </c>
      <c r="W10" s="140">
        <f t="shared" si="9"/>
        <v>0</v>
      </c>
      <c r="X10" s="351" t="e">
        <f>IF(K10="انقطع (ت) عن الدراسة","",IF(J10="ناجح",I10,VLOOKUP(C10,#REF!,41,)))</f>
        <v>#REF!</v>
      </c>
      <c r="Y10" s="240" t="e">
        <f t="shared" si="10"/>
        <v>#REF!</v>
      </c>
      <c r="Z10" s="239" t="e">
        <f t="shared" si="11"/>
        <v>#REF!</v>
      </c>
      <c r="AA10" s="324" t="e">
        <f t="shared" si="12"/>
        <v>#REF!</v>
      </c>
      <c r="AB10" s="324" t="e">
        <f t="shared" si="13"/>
        <v>#REF!</v>
      </c>
      <c r="AC10" s="324">
        <v>4.6999999999999999E-6</v>
      </c>
      <c r="AD10" s="350" t="str">
        <f t="shared" si="14"/>
        <v>بوبكر</v>
      </c>
      <c r="AE10" s="350" t="str">
        <f t="shared" si="15"/>
        <v>فاطمة</v>
      </c>
      <c r="AF10" s="350" t="str">
        <f t="shared" si="16"/>
        <v>انثى</v>
      </c>
      <c r="AG10" s="333">
        <f t="shared" si="17"/>
        <v>4</v>
      </c>
      <c r="AH10" s="240" t="e">
        <f t="shared" si="18"/>
        <v>#REF!</v>
      </c>
    </row>
    <row r="11" spans="1:34" ht="20.100000000000001" customHeight="1">
      <c r="A11" s="239" t="e">
        <f t="shared" si="4"/>
        <v>#REF!</v>
      </c>
      <c r="B11" s="241" t="e">
        <f t="shared" si="19"/>
        <v>#REF!</v>
      </c>
      <c r="C11" s="328">
        <f>IF(K11="انقطع (ت) عن الدراسة","",IF('ق التلاميد'!B9="","",قائمة!A9))</f>
        <v>5</v>
      </c>
      <c r="D11" s="329" t="str">
        <f>IF(K11="انقطع (ت) عن الدراسة","",IF(C11="","",قائمة!B9))</f>
        <v>بن محمد</v>
      </c>
      <c r="E11" s="329" t="str">
        <f>IF(K11="انقطع (ت) عن الدراسة","",IF(C11="","",قائمة!D9))</f>
        <v>اسامة</v>
      </c>
      <c r="F11" s="330" t="e">
        <f>IF(K11="انقطع (ت) عن الدراسة","",IF(V11="السنة الاولى ابتدائي","",IF(C11="","",#REF!)))</f>
        <v>#REF!</v>
      </c>
      <c r="G11" s="330" t="e">
        <f>IF(K11="انقطع (ت) عن الدراسة","",IF(C11="","",#REF!))</f>
        <v>#REF!</v>
      </c>
      <c r="H11" s="331" t="e">
        <f>IF(K11="انقطع (ت) عن الدراسة","",IF(C11="","",#REF!))</f>
        <v>#REF!</v>
      </c>
      <c r="I11" s="331" t="e">
        <f t="shared" si="0"/>
        <v>#REF!</v>
      </c>
      <c r="J11" s="350" t="e">
        <f t="shared" si="1"/>
        <v>#REF!</v>
      </c>
      <c r="K11" s="350" t="str">
        <f>IF(قائمة!AB9="","",قائمة!AB9)</f>
        <v/>
      </c>
      <c r="L11" s="332" t="e">
        <f t="shared" si="2"/>
        <v>#REF!</v>
      </c>
      <c r="M11" s="140" t="e">
        <f t="shared" si="5"/>
        <v>#REF!</v>
      </c>
      <c r="N11" s="240">
        <v>4.6E-6</v>
      </c>
      <c r="O11" s="140" t="e">
        <f t="shared" si="6"/>
        <v>#REF!</v>
      </c>
      <c r="P11" s="240" t="e">
        <f t="shared" si="7"/>
        <v>#REF!</v>
      </c>
      <c r="Q11" s="350" t="str">
        <f>IF(C11="","",قائمة!V9)</f>
        <v>ذكر</v>
      </c>
      <c r="R11" s="242" t="e">
        <f>IF(C11="","",T11+U11)</f>
        <v>#REF!</v>
      </c>
      <c r="S11" s="242" t="e">
        <f>IF(K11="انقطع (ت) عن الدراسة","",IF(J11="ناجح",I11,VLOOKUP(C11,#REF!,16,)))</f>
        <v>#REF!</v>
      </c>
      <c r="T11" s="242" t="e">
        <f t="shared" si="3"/>
        <v>#REF!</v>
      </c>
      <c r="U11" s="242">
        <v>9.5000000000000005E-5</v>
      </c>
      <c r="V11" s="140" t="str">
        <f t="shared" si="20"/>
        <v>السنة الرابعة ابتدائي</v>
      </c>
      <c r="W11" s="140">
        <f t="shared" si="9"/>
        <v>0</v>
      </c>
      <c r="X11" s="351" t="e">
        <f>IF(K11="انقطع (ت) عن الدراسة","",IF(J11="ناجح",I11,VLOOKUP(C11,#REF!,41,)))</f>
        <v>#REF!</v>
      </c>
      <c r="Y11" s="240" t="e">
        <f t="shared" si="10"/>
        <v>#REF!</v>
      </c>
      <c r="Z11" s="239" t="e">
        <f t="shared" si="11"/>
        <v>#REF!</v>
      </c>
      <c r="AA11" s="324" t="e">
        <f t="shared" si="12"/>
        <v>#REF!</v>
      </c>
      <c r="AB11" s="324" t="e">
        <f t="shared" si="13"/>
        <v>#REF!</v>
      </c>
      <c r="AC11" s="324">
        <v>4.6E-6</v>
      </c>
      <c r="AD11" s="350" t="str">
        <f t="shared" si="14"/>
        <v>بن محمد</v>
      </c>
      <c r="AE11" s="350" t="str">
        <f t="shared" si="15"/>
        <v>اسامة</v>
      </c>
      <c r="AF11" s="350" t="str">
        <f t="shared" si="16"/>
        <v>ذكر</v>
      </c>
      <c r="AG11" s="333">
        <f t="shared" si="17"/>
        <v>5</v>
      </c>
      <c r="AH11" s="240" t="e">
        <f t="shared" si="18"/>
        <v>#REF!</v>
      </c>
    </row>
    <row r="12" spans="1:34" ht="20.100000000000001" customHeight="1">
      <c r="A12" s="239" t="e">
        <f t="shared" si="4"/>
        <v>#REF!</v>
      </c>
      <c r="B12" s="241" t="e">
        <f t="shared" si="19"/>
        <v>#REF!</v>
      </c>
      <c r="C12" s="328">
        <f>IF(K12="انقطع (ت) عن الدراسة","",IF('ق التلاميد'!B10="","",قائمة!A10))</f>
        <v>6</v>
      </c>
      <c r="D12" s="329" t="str">
        <f>IF(K12="انقطع (ت) عن الدراسة","",IF(C12="","",قائمة!B10))</f>
        <v>بوبكر</v>
      </c>
      <c r="E12" s="329" t="str">
        <f>IF(K12="انقطع (ت) عن الدراسة","",IF(C12="","",قائمة!D10))</f>
        <v>سعيد</v>
      </c>
      <c r="F12" s="330" t="e">
        <f>IF(K12="انقطع (ت) عن الدراسة","",IF(V12="السنة الاولى ابتدائي","",IF(C12="","",#REF!)))</f>
        <v>#REF!</v>
      </c>
      <c r="G12" s="330" t="e">
        <f>IF(K12="انقطع (ت) عن الدراسة","",IF(C12="","",#REF!))</f>
        <v>#REF!</v>
      </c>
      <c r="H12" s="331" t="e">
        <f>IF(K12="انقطع (ت) عن الدراسة","",IF(C12="","",#REF!))</f>
        <v>#REF!</v>
      </c>
      <c r="I12" s="331" t="e">
        <f t="shared" si="0"/>
        <v>#REF!</v>
      </c>
      <c r="J12" s="350" t="e">
        <f t="shared" si="1"/>
        <v>#REF!</v>
      </c>
      <c r="K12" s="350" t="str">
        <f>IF(قائمة!AB10="","",قائمة!AB10)</f>
        <v/>
      </c>
      <c r="L12" s="332" t="e">
        <f t="shared" si="2"/>
        <v>#REF!</v>
      </c>
      <c r="M12" s="140" t="e">
        <f t="shared" si="5"/>
        <v>#REF!</v>
      </c>
      <c r="N12" s="240">
        <v>4.5000000000000001E-6</v>
      </c>
      <c r="O12" s="140" t="e">
        <f t="shared" si="6"/>
        <v>#REF!</v>
      </c>
      <c r="P12" s="240" t="e">
        <f t="shared" si="7"/>
        <v>#REF!</v>
      </c>
      <c r="Q12" s="350" t="str">
        <f>IF(C12="","",قائمة!V10)</f>
        <v>ذكر</v>
      </c>
      <c r="R12" s="242" t="e">
        <f t="shared" si="8"/>
        <v>#REF!</v>
      </c>
      <c r="S12" s="242" t="e">
        <f>IF(K12="انقطع (ت) عن الدراسة","",IF(J12="ناجح",I12,VLOOKUP(C12,#REF!,16,)))</f>
        <v>#REF!</v>
      </c>
      <c r="T12" s="242" t="e">
        <f t="shared" si="3"/>
        <v>#REF!</v>
      </c>
      <c r="U12" s="242">
        <v>9.3999999999999994E-5</v>
      </c>
      <c r="V12" s="140" t="str">
        <f t="shared" si="20"/>
        <v>السنة الرابعة ابتدائي</v>
      </c>
      <c r="W12" s="140">
        <f t="shared" si="9"/>
        <v>0</v>
      </c>
      <c r="X12" s="351" t="e">
        <f>IF(K12="انقطع (ت) عن الدراسة","",IF(J12="ناجح",I12,VLOOKUP(C12,#REF!,41,)))</f>
        <v>#REF!</v>
      </c>
      <c r="Y12" s="240" t="e">
        <f t="shared" si="10"/>
        <v>#REF!</v>
      </c>
      <c r="Z12" s="239" t="e">
        <f t="shared" si="11"/>
        <v>#REF!</v>
      </c>
      <c r="AA12" s="324" t="e">
        <f t="shared" si="12"/>
        <v>#REF!</v>
      </c>
      <c r="AB12" s="324" t="e">
        <f t="shared" si="13"/>
        <v>#REF!</v>
      </c>
      <c r="AC12" s="324">
        <v>4.5000000000000001E-6</v>
      </c>
      <c r="AD12" s="350" t="str">
        <f t="shared" si="14"/>
        <v>بوبكر</v>
      </c>
      <c r="AE12" s="350" t="str">
        <f t="shared" si="15"/>
        <v>سعيد</v>
      </c>
      <c r="AF12" s="350" t="str">
        <f t="shared" si="16"/>
        <v>ذكر</v>
      </c>
      <c r="AG12" s="333">
        <f t="shared" si="17"/>
        <v>6</v>
      </c>
      <c r="AH12" s="240" t="e">
        <f t="shared" si="18"/>
        <v>#REF!</v>
      </c>
    </row>
    <row r="13" spans="1:34" ht="20.100000000000001" customHeight="1">
      <c r="A13" s="239" t="e">
        <f t="shared" si="4"/>
        <v>#REF!</v>
      </c>
      <c r="B13" s="241" t="e">
        <f t="shared" si="19"/>
        <v>#REF!</v>
      </c>
      <c r="C13" s="328">
        <f>IF(K13="انقطع (ت) عن الدراسة","",IF('ق التلاميد'!B11="","",قائمة!A11))</f>
        <v>7</v>
      </c>
      <c r="D13" s="329" t="str">
        <f>IF(K13="انقطع (ت) عن الدراسة","",IF(C13="","",قائمة!B11))</f>
        <v>مهيدي</v>
      </c>
      <c r="E13" s="329" t="str">
        <f>IF(K13="انقطع (ت) عن الدراسة","",IF(C13="","",قائمة!D11))</f>
        <v>مراد</v>
      </c>
      <c r="F13" s="330" t="e">
        <f>IF(K13="انقطع (ت) عن الدراسة","",IF(V13="السنة الاولى ابتدائي","",IF(C13="","",#REF!)))</f>
        <v>#REF!</v>
      </c>
      <c r="G13" s="330" t="e">
        <f>IF(K13="انقطع (ت) عن الدراسة","",IF(C13="","",#REF!))</f>
        <v>#REF!</v>
      </c>
      <c r="H13" s="331" t="e">
        <f>IF(K13="انقطع (ت) عن الدراسة","",IF(C13="","",#REF!))</f>
        <v>#REF!</v>
      </c>
      <c r="I13" s="331" t="e">
        <f t="shared" si="0"/>
        <v>#REF!</v>
      </c>
      <c r="J13" s="350" t="e">
        <f t="shared" si="1"/>
        <v>#REF!</v>
      </c>
      <c r="K13" s="350" t="str">
        <f>IF(قائمة!AB11="","",قائمة!AB11)</f>
        <v/>
      </c>
      <c r="L13" s="332" t="e">
        <f t="shared" si="2"/>
        <v>#REF!</v>
      </c>
      <c r="M13" s="140" t="e">
        <f t="shared" si="5"/>
        <v>#REF!</v>
      </c>
      <c r="N13" s="240">
        <v>4.4000000000000002E-6</v>
      </c>
      <c r="O13" s="140" t="e">
        <f t="shared" si="6"/>
        <v>#REF!</v>
      </c>
      <c r="P13" s="240" t="e">
        <f t="shared" si="7"/>
        <v>#REF!</v>
      </c>
      <c r="Q13" s="350" t="str">
        <f>IF(C13="","",قائمة!V11)</f>
        <v>ذكر</v>
      </c>
      <c r="R13" s="242" t="e">
        <f t="shared" si="8"/>
        <v>#REF!</v>
      </c>
      <c r="S13" s="242" t="e">
        <f>IF(K13="انقطع (ت) عن الدراسة","",IF(J13="ناجح",I13,VLOOKUP(C13,#REF!,16,)))</f>
        <v>#REF!</v>
      </c>
      <c r="T13" s="242" t="e">
        <f t="shared" si="3"/>
        <v>#REF!</v>
      </c>
      <c r="U13" s="242">
        <v>9.2999999999999997E-5</v>
      </c>
      <c r="V13" s="140" t="str">
        <f t="shared" si="20"/>
        <v>السنة الرابعة ابتدائي</v>
      </c>
      <c r="W13" s="140">
        <f t="shared" si="9"/>
        <v>0</v>
      </c>
      <c r="X13" s="351" t="e">
        <f>IF(K13="انقطع (ت) عن الدراسة","",IF(J13="ناجح",I13,VLOOKUP(C13,#REF!,41,)))</f>
        <v>#REF!</v>
      </c>
      <c r="Y13" s="240" t="e">
        <f t="shared" si="10"/>
        <v>#REF!</v>
      </c>
      <c r="Z13" s="239" t="e">
        <f t="shared" si="11"/>
        <v>#REF!</v>
      </c>
      <c r="AA13" s="324" t="e">
        <f t="shared" si="12"/>
        <v>#REF!</v>
      </c>
      <c r="AB13" s="324" t="e">
        <f t="shared" si="13"/>
        <v>#REF!</v>
      </c>
      <c r="AC13" s="324">
        <v>4.4000000000000002E-6</v>
      </c>
      <c r="AD13" s="350" t="str">
        <f t="shared" si="14"/>
        <v>مهيدي</v>
      </c>
      <c r="AE13" s="350" t="str">
        <f t="shared" si="15"/>
        <v>مراد</v>
      </c>
      <c r="AF13" s="350" t="str">
        <f t="shared" si="16"/>
        <v>ذكر</v>
      </c>
      <c r="AG13" s="333">
        <f t="shared" si="17"/>
        <v>7</v>
      </c>
      <c r="AH13" s="240" t="e">
        <f t="shared" si="18"/>
        <v>#REF!</v>
      </c>
    </row>
    <row r="14" spans="1:34" ht="20.100000000000001" customHeight="1">
      <c r="A14" s="239" t="e">
        <f t="shared" si="4"/>
        <v>#REF!</v>
      </c>
      <c r="B14" s="241" t="e">
        <f t="shared" si="19"/>
        <v>#REF!</v>
      </c>
      <c r="C14" s="328">
        <f>IF(K14="انقطع (ت) عن الدراسة","",IF('ق التلاميد'!B12="","",قائمة!A12))</f>
        <v>8</v>
      </c>
      <c r="D14" s="329" t="str">
        <f>IF(K14="انقطع (ت) عن الدراسة","",IF(C14="","",قائمة!B12))</f>
        <v>حراثي</v>
      </c>
      <c r="E14" s="329" t="str">
        <f>IF(K14="انقطع (ت) عن الدراسة","",IF(C14="","",قائمة!D12))</f>
        <v>منال</v>
      </c>
      <c r="F14" s="330" t="e">
        <f>IF(K14="انقطع (ت) عن الدراسة","",IF(V14="السنة الاولى ابتدائي","",IF(C14="","",#REF!)))</f>
        <v>#REF!</v>
      </c>
      <c r="G14" s="330" t="e">
        <f>IF(K14="انقطع (ت) عن الدراسة","",IF(C14="","",#REF!))</f>
        <v>#REF!</v>
      </c>
      <c r="H14" s="331" t="e">
        <f>IF(K14="انقطع (ت) عن الدراسة","",IF(C14="","",#REF!))</f>
        <v>#REF!</v>
      </c>
      <c r="I14" s="331" t="e">
        <f t="shared" si="0"/>
        <v>#REF!</v>
      </c>
      <c r="J14" s="350" t="e">
        <f t="shared" si="1"/>
        <v>#REF!</v>
      </c>
      <c r="K14" s="350" t="str">
        <f>IF(قائمة!AB12="","",قائمة!AB12)</f>
        <v/>
      </c>
      <c r="L14" s="332" t="e">
        <f t="shared" si="2"/>
        <v>#REF!</v>
      </c>
      <c r="M14" s="140" t="e">
        <f t="shared" si="5"/>
        <v>#REF!</v>
      </c>
      <c r="N14" s="240">
        <v>4.3000000000000003E-6</v>
      </c>
      <c r="O14" s="140" t="e">
        <f t="shared" si="6"/>
        <v>#REF!</v>
      </c>
      <c r="P14" s="240" t="e">
        <f t="shared" si="7"/>
        <v>#REF!</v>
      </c>
      <c r="Q14" s="350" t="str">
        <f>IF(C14="","",قائمة!V12)</f>
        <v>انثى</v>
      </c>
      <c r="R14" s="242" t="e">
        <f t="shared" si="8"/>
        <v>#REF!</v>
      </c>
      <c r="S14" s="242" t="e">
        <f>IF(K14="انقطع (ت) عن الدراسة","",IF(J14="ناجح",I14,VLOOKUP(C14,#REF!,16,)))</f>
        <v>#REF!</v>
      </c>
      <c r="T14" s="242" t="e">
        <f t="shared" si="3"/>
        <v>#REF!</v>
      </c>
      <c r="U14" s="242">
        <v>9.2E-5</v>
      </c>
      <c r="V14" s="140" t="str">
        <f t="shared" si="20"/>
        <v>السنة الرابعة ابتدائي</v>
      </c>
      <c r="W14" s="140">
        <f t="shared" si="9"/>
        <v>0</v>
      </c>
      <c r="X14" s="351" t="e">
        <f>IF(K14="انقطع (ت) عن الدراسة","",IF(J14="ناجح",I14,VLOOKUP(C14,#REF!,41,)))</f>
        <v>#REF!</v>
      </c>
      <c r="Y14" s="240" t="e">
        <f t="shared" si="10"/>
        <v>#REF!</v>
      </c>
      <c r="Z14" s="239" t="e">
        <f t="shared" si="11"/>
        <v>#REF!</v>
      </c>
      <c r="AA14" s="324" t="e">
        <f t="shared" si="12"/>
        <v>#REF!</v>
      </c>
      <c r="AB14" s="324" t="e">
        <f t="shared" si="13"/>
        <v>#REF!</v>
      </c>
      <c r="AC14" s="324">
        <v>4.3000000000000003E-6</v>
      </c>
      <c r="AD14" s="350" t="str">
        <f t="shared" si="14"/>
        <v>حراثي</v>
      </c>
      <c r="AE14" s="350" t="str">
        <f t="shared" si="15"/>
        <v>منال</v>
      </c>
      <c r="AF14" s="350" t="str">
        <f t="shared" si="16"/>
        <v>انثى</v>
      </c>
      <c r="AG14" s="333">
        <f t="shared" si="17"/>
        <v>8</v>
      </c>
      <c r="AH14" s="240" t="e">
        <f t="shared" si="18"/>
        <v>#REF!</v>
      </c>
    </row>
    <row r="15" spans="1:34" ht="20.100000000000001" customHeight="1">
      <c r="A15" s="239" t="e">
        <f t="shared" si="4"/>
        <v>#REF!</v>
      </c>
      <c r="B15" s="241" t="e">
        <f t="shared" si="19"/>
        <v>#REF!</v>
      </c>
      <c r="C15" s="328">
        <f>IF(K15="انقطع (ت) عن الدراسة","",IF('ق التلاميد'!B13="","",قائمة!A13))</f>
        <v>9</v>
      </c>
      <c r="D15" s="329" t="str">
        <f>IF(K15="انقطع (ت) عن الدراسة","",IF(C15="","",قائمة!B13))</f>
        <v>حدوش</v>
      </c>
      <c r="E15" s="329" t="str">
        <f>IF(K15="انقطع (ت) عن الدراسة","",IF(C15="","",قائمة!D13))</f>
        <v>بن فغلو</v>
      </c>
      <c r="F15" s="330" t="e">
        <f>IF(K15="انقطع (ت) عن الدراسة","",IF(V15="السنة الاولى ابتدائي","",IF(C15="","",#REF!)))</f>
        <v>#REF!</v>
      </c>
      <c r="G15" s="330" t="e">
        <f>IF(K15="انقطع (ت) عن الدراسة","",IF(C15="","",#REF!))</f>
        <v>#REF!</v>
      </c>
      <c r="H15" s="331" t="e">
        <f>IF(K15="انقطع (ت) عن الدراسة","",IF(C15="","",#REF!))</f>
        <v>#REF!</v>
      </c>
      <c r="I15" s="331" t="e">
        <f t="shared" si="0"/>
        <v>#REF!</v>
      </c>
      <c r="J15" s="350" t="e">
        <f t="shared" si="1"/>
        <v>#REF!</v>
      </c>
      <c r="K15" s="350" t="str">
        <f>IF(قائمة!AB13="","",قائمة!AB13)</f>
        <v/>
      </c>
      <c r="L15" s="332" t="e">
        <f t="shared" si="2"/>
        <v>#REF!</v>
      </c>
      <c r="M15" s="140" t="e">
        <f t="shared" si="5"/>
        <v>#REF!</v>
      </c>
      <c r="N15" s="240">
        <v>4.1999999999999903E-6</v>
      </c>
      <c r="O15" s="140" t="e">
        <f t="shared" si="6"/>
        <v>#REF!</v>
      </c>
      <c r="P15" s="240" t="e">
        <f t="shared" si="7"/>
        <v>#REF!</v>
      </c>
      <c r="Q15" s="350" t="str">
        <f>IF(C15="","",قائمة!V13)</f>
        <v>ذكر</v>
      </c>
      <c r="R15" s="242" t="e">
        <f t="shared" si="8"/>
        <v>#REF!</v>
      </c>
      <c r="S15" s="242" t="e">
        <f>IF(K15="انقطع (ت) عن الدراسة","",IF(J15="ناجح",I15,VLOOKUP(C15,#REF!,16,)))</f>
        <v>#REF!</v>
      </c>
      <c r="T15" s="242" t="e">
        <f t="shared" si="3"/>
        <v>#REF!</v>
      </c>
      <c r="U15" s="242">
        <v>9.1000000000000003E-5</v>
      </c>
      <c r="V15" s="140" t="str">
        <f t="shared" si="20"/>
        <v>السنة الرابعة ابتدائي</v>
      </c>
      <c r="W15" s="140">
        <f t="shared" si="9"/>
        <v>0</v>
      </c>
      <c r="X15" s="351" t="e">
        <f>IF(K15="انقطع (ت) عن الدراسة","",IF(J15="ناجح",I15,VLOOKUP(C15,#REF!,41,)))</f>
        <v>#REF!</v>
      </c>
      <c r="Y15" s="240" t="e">
        <f t="shared" si="10"/>
        <v>#REF!</v>
      </c>
      <c r="Z15" s="239" t="e">
        <f t="shared" si="11"/>
        <v>#REF!</v>
      </c>
      <c r="AA15" s="324" t="e">
        <f t="shared" si="12"/>
        <v>#REF!</v>
      </c>
      <c r="AB15" s="324" t="e">
        <f t="shared" si="13"/>
        <v>#REF!</v>
      </c>
      <c r="AC15" s="324">
        <v>4.1999999999999903E-6</v>
      </c>
      <c r="AD15" s="350" t="str">
        <f t="shared" si="14"/>
        <v>حدوش</v>
      </c>
      <c r="AE15" s="350" t="str">
        <f t="shared" si="15"/>
        <v>بن فغلو</v>
      </c>
      <c r="AF15" s="350" t="str">
        <f t="shared" si="16"/>
        <v>ذكر</v>
      </c>
      <c r="AG15" s="333">
        <f t="shared" si="17"/>
        <v>9</v>
      </c>
      <c r="AH15" s="240" t="e">
        <f t="shared" si="18"/>
        <v>#REF!</v>
      </c>
    </row>
    <row r="16" spans="1:34" ht="20.100000000000001" customHeight="1">
      <c r="A16" s="239" t="e">
        <f t="shared" si="4"/>
        <v>#REF!</v>
      </c>
      <c r="B16" s="241" t="e">
        <f t="shared" si="19"/>
        <v>#REF!</v>
      </c>
      <c r="C16" s="328">
        <f>IF(K16="انقطع (ت) عن الدراسة","",IF('ق التلاميد'!B14="","",قائمة!A14))</f>
        <v>10</v>
      </c>
      <c r="D16" s="329" t="str">
        <f>IF(K16="انقطع (ت) عن الدراسة","",IF(C16="","",قائمة!B14))</f>
        <v>خلافي</v>
      </c>
      <c r="E16" s="329" t="str">
        <f>IF(K16="انقطع (ت) عن الدراسة","",IF(C16="","",قائمة!D14))</f>
        <v>يونس</v>
      </c>
      <c r="F16" s="330" t="e">
        <f>IF(K16="انقطع (ت) عن الدراسة","",IF(V16="السنة الاولى ابتدائي","",IF(C16="","",#REF!)))</f>
        <v>#REF!</v>
      </c>
      <c r="G16" s="330" t="e">
        <f>IF(K16="انقطع (ت) عن الدراسة","",IF(C16="","",#REF!))</f>
        <v>#REF!</v>
      </c>
      <c r="H16" s="331" t="e">
        <f>IF(K16="انقطع (ت) عن الدراسة","",IF(C16="","",#REF!))</f>
        <v>#REF!</v>
      </c>
      <c r="I16" s="331" t="e">
        <f t="shared" si="0"/>
        <v>#REF!</v>
      </c>
      <c r="J16" s="350" t="e">
        <f t="shared" si="1"/>
        <v>#REF!</v>
      </c>
      <c r="K16" s="350" t="str">
        <f>IF(قائمة!AB14="","",قائمة!AB14)</f>
        <v/>
      </c>
      <c r="L16" s="332" t="e">
        <f t="shared" si="2"/>
        <v>#REF!</v>
      </c>
      <c r="M16" s="140" t="e">
        <f t="shared" si="5"/>
        <v>#REF!</v>
      </c>
      <c r="N16" s="240">
        <v>4.0999999999999904E-6</v>
      </c>
      <c r="O16" s="140" t="e">
        <f t="shared" si="6"/>
        <v>#REF!</v>
      </c>
      <c r="P16" s="240" t="e">
        <f t="shared" si="7"/>
        <v>#REF!</v>
      </c>
      <c r="Q16" s="350" t="str">
        <f>IF(C16="","",قائمة!V14)</f>
        <v>ذكر</v>
      </c>
      <c r="R16" s="242" t="e">
        <f t="shared" si="8"/>
        <v>#REF!</v>
      </c>
      <c r="S16" s="242" t="e">
        <f>IF(K16="انقطع (ت) عن الدراسة","",IF(J16="ناجح",I16,VLOOKUP(C16,#REF!,16,)))</f>
        <v>#REF!</v>
      </c>
      <c r="T16" s="242" t="e">
        <f t="shared" si="3"/>
        <v>#REF!</v>
      </c>
      <c r="U16" s="242">
        <v>9.0000000000000006E-5</v>
      </c>
      <c r="V16" s="140" t="str">
        <f t="shared" si="20"/>
        <v>السنة الرابعة ابتدائي</v>
      </c>
      <c r="W16" s="140">
        <f t="shared" si="9"/>
        <v>0</v>
      </c>
      <c r="X16" s="351" t="e">
        <f>IF(K16="انقطع (ت) عن الدراسة","",IF(J16="ناجح",I16,VLOOKUP(C16,#REF!,41,)))</f>
        <v>#REF!</v>
      </c>
      <c r="Y16" s="240" t="e">
        <f t="shared" si="10"/>
        <v>#REF!</v>
      </c>
      <c r="Z16" s="239" t="e">
        <f t="shared" si="11"/>
        <v>#REF!</v>
      </c>
      <c r="AA16" s="324" t="e">
        <f t="shared" si="12"/>
        <v>#REF!</v>
      </c>
      <c r="AB16" s="324" t="e">
        <f t="shared" si="13"/>
        <v>#REF!</v>
      </c>
      <c r="AC16" s="324">
        <v>4.0999999999999904E-6</v>
      </c>
      <c r="AD16" s="350" t="str">
        <f t="shared" si="14"/>
        <v>خلافي</v>
      </c>
      <c r="AE16" s="350" t="str">
        <f t="shared" si="15"/>
        <v>يونس</v>
      </c>
      <c r="AF16" s="350" t="str">
        <f t="shared" si="16"/>
        <v>ذكر</v>
      </c>
      <c r="AG16" s="333">
        <f t="shared" si="17"/>
        <v>10</v>
      </c>
      <c r="AH16" s="240" t="e">
        <f t="shared" si="18"/>
        <v>#REF!</v>
      </c>
    </row>
    <row r="17" spans="1:34" ht="20.100000000000001" customHeight="1">
      <c r="A17" s="239" t="e">
        <f t="shared" si="4"/>
        <v>#REF!</v>
      </c>
      <c r="B17" s="241" t="e">
        <f t="shared" si="19"/>
        <v>#REF!</v>
      </c>
      <c r="C17" s="328">
        <f>IF(K17="انقطع (ت) عن الدراسة","",IF('ق التلاميد'!B15="","",قائمة!A15))</f>
        <v>11</v>
      </c>
      <c r="D17" s="329" t="str">
        <f>IF(K17="انقطع (ت) عن الدراسة","",IF(C17="","",قائمة!B15))</f>
        <v>مقيدش</v>
      </c>
      <c r="E17" s="329" t="str">
        <f>IF(K17="انقطع (ت) عن الدراسة","",IF(C17="","",قائمة!D15))</f>
        <v>اكرام</v>
      </c>
      <c r="F17" s="330" t="e">
        <f>IF(K17="انقطع (ت) عن الدراسة","",IF(V17="السنة الاولى ابتدائي","",IF(C17="","",#REF!)))</f>
        <v>#REF!</v>
      </c>
      <c r="G17" s="330" t="e">
        <f>IF(K17="انقطع (ت) عن الدراسة","",IF(C17="","",#REF!))</f>
        <v>#REF!</v>
      </c>
      <c r="H17" s="331" t="e">
        <f>IF(K17="انقطع (ت) عن الدراسة","",IF(C17="","",#REF!))</f>
        <v>#REF!</v>
      </c>
      <c r="I17" s="331" t="e">
        <f t="shared" si="0"/>
        <v>#REF!</v>
      </c>
      <c r="J17" s="350" t="e">
        <f t="shared" si="1"/>
        <v>#REF!</v>
      </c>
      <c r="K17" s="350" t="str">
        <f>IF(قائمة!AB15="","",قائمة!AB15)</f>
        <v/>
      </c>
      <c r="L17" s="332" t="e">
        <f t="shared" si="2"/>
        <v>#REF!</v>
      </c>
      <c r="M17" s="140" t="e">
        <f t="shared" si="5"/>
        <v>#REF!</v>
      </c>
      <c r="N17" s="240">
        <v>3.9999999999999897E-6</v>
      </c>
      <c r="O17" s="140" t="e">
        <f t="shared" si="6"/>
        <v>#REF!</v>
      </c>
      <c r="P17" s="240" t="e">
        <f t="shared" si="7"/>
        <v>#REF!</v>
      </c>
      <c r="Q17" s="350" t="str">
        <f>IF(C17="","",قائمة!V15)</f>
        <v>انثى</v>
      </c>
      <c r="R17" s="242" t="e">
        <f t="shared" si="8"/>
        <v>#REF!</v>
      </c>
      <c r="S17" s="242" t="e">
        <f>IF(K17="انقطع (ت) عن الدراسة","",IF(J17="ناجح",I17,VLOOKUP(C17,#REF!,16,)))</f>
        <v>#REF!</v>
      </c>
      <c r="T17" s="242" t="e">
        <f t="shared" si="3"/>
        <v>#REF!</v>
      </c>
      <c r="U17" s="242">
        <v>8.8999999999999995E-5</v>
      </c>
      <c r="V17" s="140" t="str">
        <f t="shared" si="20"/>
        <v>السنة الرابعة ابتدائي</v>
      </c>
      <c r="W17" s="140">
        <f t="shared" si="9"/>
        <v>0</v>
      </c>
      <c r="X17" s="351" t="e">
        <f>IF(K17="انقطع (ت) عن الدراسة","",IF(J17="ناجح",I17,VLOOKUP(C17,#REF!,41,)))</f>
        <v>#REF!</v>
      </c>
      <c r="Y17" s="240" t="e">
        <f t="shared" si="10"/>
        <v>#REF!</v>
      </c>
      <c r="Z17" s="239" t="e">
        <f t="shared" si="11"/>
        <v>#REF!</v>
      </c>
      <c r="AA17" s="324" t="e">
        <f t="shared" si="12"/>
        <v>#REF!</v>
      </c>
      <c r="AB17" s="324" t="e">
        <f t="shared" si="13"/>
        <v>#REF!</v>
      </c>
      <c r="AC17" s="324">
        <v>3.9999999999999897E-6</v>
      </c>
      <c r="AD17" s="350" t="str">
        <f t="shared" si="14"/>
        <v>مقيدش</v>
      </c>
      <c r="AE17" s="350" t="str">
        <f t="shared" si="15"/>
        <v>اكرام</v>
      </c>
      <c r="AF17" s="350" t="str">
        <f t="shared" si="16"/>
        <v>انثى</v>
      </c>
      <c r="AG17" s="333">
        <f t="shared" si="17"/>
        <v>11</v>
      </c>
      <c r="AH17" s="240" t="e">
        <f t="shared" si="18"/>
        <v>#REF!</v>
      </c>
    </row>
    <row r="18" spans="1:34" ht="20.100000000000001" customHeight="1">
      <c r="A18" s="239" t="e">
        <f t="shared" si="4"/>
        <v>#REF!</v>
      </c>
      <c r="B18" s="241" t="e">
        <f t="shared" si="19"/>
        <v>#REF!</v>
      </c>
      <c r="C18" s="328">
        <f>IF(K18="انقطع (ت) عن الدراسة","",IF('ق التلاميد'!B16="","",قائمة!A16))</f>
        <v>12</v>
      </c>
      <c r="D18" s="329" t="str">
        <f>IF(K18="انقطع (ت) عن الدراسة","",IF(C18="","",قائمة!B16))</f>
        <v>مقيدش</v>
      </c>
      <c r="E18" s="329" t="str">
        <f>IF(K18="انقطع (ت) عن الدراسة","",IF(C18="","",قائمة!D16))</f>
        <v>فايز</v>
      </c>
      <c r="F18" s="330" t="e">
        <f>IF(K18="انقطع (ت) عن الدراسة","",IF(V18="السنة الاولى ابتدائي","",IF(C18="","",#REF!)))</f>
        <v>#REF!</v>
      </c>
      <c r="G18" s="330" t="e">
        <f>IF(K18="انقطع (ت) عن الدراسة","",IF(C18="","",#REF!))</f>
        <v>#REF!</v>
      </c>
      <c r="H18" s="331" t="e">
        <f>IF(K18="انقطع (ت) عن الدراسة","",IF(C18="","",#REF!))</f>
        <v>#REF!</v>
      </c>
      <c r="I18" s="331" t="e">
        <f>IF(K18="انقطع (ت) عن الدراسة","",IF(C18="","",O18+N18))</f>
        <v>#REF!</v>
      </c>
      <c r="J18" s="350" t="e">
        <f>IF(K18="انقطع (ت) عن الدراسة","",IF(C18="","",IF(V18="السنة الخامسة ابتدائي","راسب",IF(I18&gt;4.99,"ناجح","راسب"))))</f>
        <v>#REF!</v>
      </c>
      <c r="K18" s="350" t="str">
        <f>IF(قائمة!AB16="","",قائمة!AB16)</f>
        <v/>
      </c>
      <c r="L18" s="332" t="e">
        <f t="shared" si="2"/>
        <v>#REF!</v>
      </c>
      <c r="M18" s="140" t="e">
        <f t="shared" si="5"/>
        <v>#REF!</v>
      </c>
      <c r="N18" s="240">
        <v>3.8999999999999898E-6</v>
      </c>
      <c r="O18" s="140" t="e">
        <f t="shared" si="6"/>
        <v>#REF!</v>
      </c>
      <c r="P18" s="240" t="e">
        <f t="shared" si="7"/>
        <v>#REF!</v>
      </c>
      <c r="Q18" s="350" t="str">
        <f>IF(C18="","",قائمة!V16)</f>
        <v>ذكر</v>
      </c>
      <c r="R18" s="242" t="e">
        <f t="shared" si="8"/>
        <v>#REF!</v>
      </c>
      <c r="S18" s="242" t="e">
        <f>IF(K18="انقطع (ت) عن الدراسة","",IF(J18="ناجح",I18,VLOOKUP(C18,#REF!,16,)))</f>
        <v>#REF!</v>
      </c>
      <c r="T18" s="242" t="e">
        <f>IF(S18="",0,IF(S18=0,I18,S18))</f>
        <v>#REF!</v>
      </c>
      <c r="U18" s="242">
        <v>8.7999999999999998E-5</v>
      </c>
      <c r="V18" s="140" t="str">
        <f t="shared" si="20"/>
        <v>السنة الرابعة ابتدائي</v>
      </c>
      <c r="W18" s="140">
        <f t="shared" si="9"/>
        <v>0</v>
      </c>
      <c r="X18" s="351" t="e">
        <f>IF(K18="انقطع (ت) عن الدراسة","",IF(J18="ناجح",I18,VLOOKUP(C18,#REF!,41,)))</f>
        <v>#REF!</v>
      </c>
      <c r="Y18" s="240" t="e">
        <f t="shared" si="10"/>
        <v>#REF!</v>
      </c>
      <c r="Z18" s="239" t="e">
        <f t="shared" si="11"/>
        <v>#REF!</v>
      </c>
      <c r="AA18" s="324" t="e">
        <f t="shared" si="12"/>
        <v>#REF!</v>
      </c>
      <c r="AB18" s="324" t="e">
        <f t="shared" si="13"/>
        <v>#REF!</v>
      </c>
      <c r="AC18" s="324">
        <v>3.8999999999999898E-6</v>
      </c>
      <c r="AD18" s="350" t="str">
        <f t="shared" si="14"/>
        <v>مقيدش</v>
      </c>
      <c r="AE18" s="350" t="str">
        <f t="shared" si="15"/>
        <v>فايز</v>
      </c>
      <c r="AF18" s="350" t="str">
        <f t="shared" si="16"/>
        <v>ذكر</v>
      </c>
      <c r="AG18" s="333">
        <f t="shared" si="17"/>
        <v>12</v>
      </c>
      <c r="AH18" s="240" t="e">
        <f t="shared" si="18"/>
        <v>#REF!</v>
      </c>
    </row>
    <row r="19" spans="1:34" ht="20.100000000000001" customHeight="1">
      <c r="A19" s="239" t="e">
        <f t="shared" si="4"/>
        <v>#REF!</v>
      </c>
      <c r="B19" s="241" t="e">
        <f t="shared" si="19"/>
        <v>#REF!</v>
      </c>
      <c r="C19" s="328" t="str">
        <f>IF(K19="انقطع (ت) عن الدراسة","",IF('ق التلاميد'!B17="","",قائمة!A17))</f>
        <v/>
      </c>
      <c r="D19" s="329" t="str">
        <f>IF(K19="انقطع (ت) عن الدراسة","",IF(C19="","",قائمة!B17))</f>
        <v/>
      </c>
      <c r="E19" s="329" t="str">
        <f>IF(K19="انقطع (ت) عن الدراسة","",IF(C19="","",قائمة!D17))</f>
        <v/>
      </c>
      <c r="F19" s="330" t="str">
        <f>IF(K19="انقطع (ت) عن الدراسة","",IF(V19="السنة الاولى ابتدائي","",IF(C19="","",#REF!)))</f>
        <v/>
      </c>
      <c r="G19" s="330" t="str">
        <f>IF(K19="انقطع (ت) عن الدراسة","",IF(C19="","",#REF!))</f>
        <v/>
      </c>
      <c r="H19" s="331" t="str">
        <f>IF(K19="انقطع (ت) عن الدراسة","",IF(C19="","",#REF!))</f>
        <v/>
      </c>
      <c r="I19" s="331" t="str">
        <f t="shared" si="0"/>
        <v/>
      </c>
      <c r="J19" s="350" t="str">
        <f t="shared" si="1"/>
        <v/>
      </c>
      <c r="K19" s="350" t="str">
        <f>IF(قائمة!AB17="","",قائمة!AB17)</f>
        <v>انقطع (ت) عن الدراسة</v>
      </c>
      <c r="L19" s="332" t="str">
        <f t="shared" si="2"/>
        <v/>
      </c>
      <c r="M19" s="140" t="e">
        <f t="shared" si="5"/>
        <v>#REF!</v>
      </c>
      <c r="N19" s="240">
        <v>3.7999999999999899E-6</v>
      </c>
      <c r="O19" s="140">
        <f t="shared" si="6"/>
        <v>0</v>
      </c>
      <c r="P19" s="240">
        <f t="shared" si="7"/>
        <v>3.7999999999999899E-6</v>
      </c>
      <c r="Q19" s="350" t="str">
        <f>IF(C19="","",قائمة!V17)</f>
        <v/>
      </c>
      <c r="R19" s="242" t="str">
        <f t="shared" si="8"/>
        <v/>
      </c>
      <c r="S19" s="242" t="str">
        <f>IF(K19="انقطع (ت) عن الدراسة","",IF(J19="ناجح",I19,VLOOKUP(C19,#REF!,16,)))</f>
        <v/>
      </c>
      <c r="T19" s="242">
        <f t="shared" si="3"/>
        <v>0</v>
      </c>
      <c r="U19" s="242">
        <v>8.7000000000000001E-5</v>
      </c>
      <c r="V19" s="140" t="str">
        <f t="shared" si="20"/>
        <v>السنة الرابعة ابتدائي</v>
      </c>
      <c r="W19" s="140">
        <f t="shared" si="9"/>
        <v>0</v>
      </c>
      <c r="X19" s="351" t="str">
        <f>IF(K19="انقطع (ت) عن الدراسة","",IF(J19="ناجح",I19,VLOOKUP(C19,#REF!,41,)))</f>
        <v/>
      </c>
      <c r="Y19" s="240" t="str">
        <f t="shared" si="10"/>
        <v/>
      </c>
      <c r="Z19" s="239" t="e">
        <f t="shared" si="11"/>
        <v>#REF!</v>
      </c>
      <c r="AA19" s="324">
        <f t="shared" si="12"/>
        <v>3.7999999999999899E-6</v>
      </c>
      <c r="AB19" s="324">
        <f t="shared" si="13"/>
        <v>0</v>
      </c>
      <c r="AC19" s="324">
        <v>3.7999999999999899E-6</v>
      </c>
      <c r="AD19" s="350" t="str">
        <f t="shared" si="14"/>
        <v/>
      </c>
      <c r="AE19" s="350" t="str">
        <f t="shared" si="15"/>
        <v/>
      </c>
      <c r="AF19" s="350" t="str">
        <f t="shared" si="16"/>
        <v/>
      </c>
      <c r="AG19" s="333" t="str">
        <f t="shared" si="17"/>
        <v/>
      </c>
      <c r="AH19" s="240">
        <f t="shared" si="18"/>
        <v>0</v>
      </c>
    </row>
    <row r="20" spans="1:34" ht="20.100000000000001" customHeight="1">
      <c r="A20" s="239" t="e">
        <f t="shared" si="4"/>
        <v>#REF!</v>
      </c>
      <c r="B20" s="241" t="e">
        <f t="shared" si="19"/>
        <v>#REF!</v>
      </c>
      <c r="C20" s="328" t="str">
        <f>IF(K20="انقطع (ت) عن الدراسة","",IF('ق التلاميد'!B18="","",قائمة!A18))</f>
        <v/>
      </c>
      <c r="D20" s="329" t="str">
        <f>IF(K20="انقطع (ت) عن الدراسة","",IF(C20="","",قائمة!B18))</f>
        <v/>
      </c>
      <c r="E20" s="329" t="str">
        <f>IF(K20="انقطع (ت) عن الدراسة","",IF(C20="","",قائمة!D18))</f>
        <v/>
      </c>
      <c r="F20" s="330" t="str">
        <f>IF(K20="انقطع (ت) عن الدراسة","",IF(V20="السنة الاولى ابتدائي","",IF(C20="","",#REF!)))</f>
        <v/>
      </c>
      <c r="G20" s="330" t="str">
        <f>IF(K20="انقطع (ت) عن الدراسة","",IF(C20="","",#REF!))</f>
        <v/>
      </c>
      <c r="H20" s="331" t="str">
        <f>IF(K20="انقطع (ت) عن الدراسة","",IF(C20="","",#REF!))</f>
        <v/>
      </c>
      <c r="I20" s="331" t="str">
        <f t="shared" si="0"/>
        <v/>
      </c>
      <c r="J20" s="350" t="str">
        <f t="shared" si="1"/>
        <v/>
      </c>
      <c r="K20" s="350" t="str">
        <f>IF(قائمة!AB18="","",قائمة!AB18)</f>
        <v/>
      </c>
      <c r="L20" s="332" t="str">
        <f t="shared" si="2"/>
        <v/>
      </c>
      <c r="M20" s="140" t="e">
        <f t="shared" si="5"/>
        <v>#REF!</v>
      </c>
      <c r="N20" s="240">
        <v>3.69999999999999E-6</v>
      </c>
      <c r="O20" s="140">
        <f t="shared" si="6"/>
        <v>0</v>
      </c>
      <c r="P20" s="240">
        <f t="shared" si="7"/>
        <v>3.69999999999999E-6</v>
      </c>
      <c r="Q20" s="350" t="str">
        <f>IF(C20="","",قائمة!V18)</f>
        <v/>
      </c>
      <c r="R20" s="242" t="str">
        <f t="shared" si="8"/>
        <v/>
      </c>
      <c r="S20" s="242" t="e">
        <f>IF(K20="انقطع (ت) عن الدراسة","",IF(J20="ناجح",I20,VLOOKUP(C20,#REF!,16,)))</f>
        <v>#REF!</v>
      </c>
      <c r="T20" s="242" t="e">
        <f t="shared" si="3"/>
        <v>#REF!</v>
      </c>
      <c r="U20" s="242">
        <v>8.6000000000000003E-5</v>
      </c>
      <c r="V20" s="140" t="str">
        <f t="shared" si="20"/>
        <v>السنة الرابعة ابتدائي</v>
      </c>
      <c r="W20" s="140">
        <f t="shared" si="9"/>
        <v>0</v>
      </c>
      <c r="X20" s="351" t="e">
        <f>IF(K20="انقطع (ت) عن الدراسة","",IF(J20="ناجح",I20,VLOOKUP(C20,#REF!,41,)))</f>
        <v>#REF!</v>
      </c>
      <c r="Y20" s="240" t="str">
        <f t="shared" si="10"/>
        <v/>
      </c>
      <c r="Z20" s="239" t="e">
        <f t="shared" si="11"/>
        <v>#REF!</v>
      </c>
      <c r="AA20" s="324" t="e">
        <f t="shared" si="12"/>
        <v>#REF!</v>
      </c>
      <c r="AB20" s="324" t="e">
        <f t="shared" si="13"/>
        <v>#REF!</v>
      </c>
      <c r="AC20" s="324">
        <v>3.69999999999999E-6</v>
      </c>
      <c r="AD20" s="350" t="str">
        <f t="shared" si="14"/>
        <v/>
      </c>
      <c r="AE20" s="350" t="str">
        <f t="shared" si="15"/>
        <v/>
      </c>
      <c r="AF20" s="350" t="str">
        <f t="shared" si="16"/>
        <v/>
      </c>
      <c r="AG20" s="333" t="str">
        <f t="shared" si="17"/>
        <v/>
      </c>
      <c r="AH20" s="240">
        <f t="shared" si="18"/>
        <v>0</v>
      </c>
    </row>
    <row r="21" spans="1:34" ht="20.100000000000001" customHeight="1">
      <c r="A21" s="239" t="e">
        <f t="shared" si="4"/>
        <v>#REF!</v>
      </c>
      <c r="B21" s="241" t="e">
        <f t="shared" si="19"/>
        <v>#REF!</v>
      </c>
      <c r="C21" s="328" t="str">
        <f>IF(K21="انقطع (ت) عن الدراسة","",IF('ق التلاميد'!B19="","",قائمة!A19))</f>
        <v/>
      </c>
      <c r="D21" s="329" t="str">
        <f>IF(K21="انقطع (ت) عن الدراسة","",IF(C21="","",قائمة!B19))</f>
        <v/>
      </c>
      <c r="E21" s="329" t="str">
        <f>IF(K21="انقطع (ت) عن الدراسة","",IF(C21="","",قائمة!D19))</f>
        <v/>
      </c>
      <c r="F21" s="330" t="str">
        <f>IF(K21="انقطع (ت) عن الدراسة","",IF(V21="السنة الاولى ابتدائي","",IF(C21="","",#REF!)))</f>
        <v/>
      </c>
      <c r="G21" s="330" t="str">
        <f>IF(K21="انقطع (ت) عن الدراسة","",IF(C21="","",#REF!))</f>
        <v/>
      </c>
      <c r="H21" s="331" t="str">
        <f>IF(K21="انقطع (ت) عن الدراسة","",IF(C21="","",#REF!))</f>
        <v/>
      </c>
      <c r="I21" s="331" t="str">
        <f t="shared" si="0"/>
        <v/>
      </c>
      <c r="J21" s="350" t="str">
        <f t="shared" si="1"/>
        <v/>
      </c>
      <c r="K21" s="350" t="str">
        <f>IF(قائمة!AB19="","",قائمة!AB19)</f>
        <v/>
      </c>
      <c r="L21" s="332" t="str">
        <f t="shared" si="2"/>
        <v/>
      </c>
      <c r="M21" s="140" t="e">
        <f t="shared" si="5"/>
        <v>#REF!</v>
      </c>
      <c r="N21" s="240">
        <v>3.5999999999999901E-6</v>
      </c>
      <c r="O21" s="140">
        <f t="shared" si="6"/>
        <v>0</v>
      </c>
      <c r="P21" s="240">
        <f t="shared" si="7"/>
        <v>3.5999999999999901E-6</v>
      </c>
      <c r="Q21" s="350" t="str">
        <f>IF(C21="","",قائمة!V19)</f>
        <v/>
      </c>
      <c r="R21" s="242" t="str">
        <f t="shared" si="8"/>
        <v/>
      </c>
      <c r="S21" s="242" t="e">
        <f>IF(K21="انقطع (ت) عن الدراسة","",IF(J21="ناجح",I21,VLOOKUP(C21,#REF!,16,)))</f>
        <v>#REF!</v>
      </c>
      <c r="T21" s="242" t="e">
        <f t="shared" si="3"/>
        <v>#REF!</v>
      </c>
      <c r="U21" s="242">
        <v>8.5000000000000006E-5</v>
      </c>
      <c r="V21" s="140" t="str">
        <f t="shared" si="20"/>
        <v>السنة الرابعة ابتدائي</v>
      </c>
      <c r="W21" s="140">
        <f t="shared" si="9"/>
        <v>0</v>
      </c>
      <c r="X21" s="351" t="e">
        <f>IF(K21="انقطع (ت) عن الدراسة","",IF(J21="ناجح",I21,VLOOKUP(C21,#REF!,41,)))</f>
        <v>#REF!</v>
      </c>
      <c r="Y21" s="240" t="str">
        <f t="shared" si="10"/>
        <v/>
      </c>
      <c r="Z21" s="239" t="e">
        <f t="shared" si="11"/>
        <v>#REF!</v>
      </c>
      <c r="AA21" s="324" t="e">
        <f t="shared" si="12"/>
        <v>#REF!</v>
      </c>
      <c r="AB21" s="324" t="e">
        <f t="shared" si="13"/>
        <v>#REF!</v>
      </c>
      <c r="AC21" s="324">
        <v>3.5999999999999901E-6</v>
      </c>
      <c r="AD21" s="350" t="str">
        <f t="shared" si="14"/>
        <v/>
      </c>
      <c r="AE21" s="350" t="str">
        <f t="shared" si="15"/>
        <v/>
      </c>
      <c r="AF21" s="350" t="str">
        <f t="shared" si="16"/>
        <v/>
      </c>
      <c r="AG21" s="333" t="str">
        <f t="shared" si="17"/>
        <v/>
      </c>
      <c r="AH21" s="240">
        <f t="shared" si="18"/>
        <v>0</v>
      </c>
    </row>
    <row r="22" spans="1:34" ht="20.100000000000001" customHeight="1">
      <c r="A22" s="239" t="e">
        <f t="shared" si="4"/>
        <v>#REF!</v>
      </c>
      <c r="B22" s="241" t="e">
        <f t="shared" si="19"/>
        <v>#REF!</v>
      </c>
      <c r="C22" s="328" t="str">
        <f>IF(K22="انقطع (ت) عن الدراسة","",IF('ق التلاميد'!B20="","",قائمة!A20))</f>
        <v/>
      </c>
      <c r="D22" s="329" t="str">
        <f>IF(K22="انقطع (ت) عن الدراسة","",IF(C22="","",قائمة!B20))</f>
        <v/>
      </c>
      <c r="E22" s="329" t="str">
        <f>IF(K22="انقطع (ت) عن الدراسة","",IF(C22="","",قائمة!D20))</f>
        <v/>
      </c>
      <c r="F22" s="330" t="str">
        <f>IF(K22="انقطع (ت) عن الدراسة","",IF(V22="السنة الاولى ابتدائي","",IF(C22="","",#REF!)))</f>
        <v/>
      </c>
      <c r="G22" s="330" t="str">
        <f>IF(K22="انقطع (ت) عن الدراسة","",IF(C22="","",#REF!))</f>
        <v/>
      </c>
      <c r="H22" s="331" t="str">
        <f>IF(K22="انقطع (ت) عن الدراسة","",IF(C22="","",#REF!))</f>
        <v/>
      </c>
      <c r="I22" s="331" t="str">
        <f t="shared" si="0"/>
        <v/>
      </c>
      <c r="J22" s="350" t="str">
        <f t="shared" si="1"/>
        <v/>
      </c>
      <c r="K22" s="350" t="str">
        <f>IF(قائمة!AB20="","",قائمة!AB20)</f>
        <v/>
      </c>
      <c r="L22" s="332" t="str">
        <f t="shared" si="2"/>
        <v/>
      </c>
      <c r="M22" s="140" t="e">
        <f t="shared" si="5"/>
        <v>#REF!</v>
      </c>
      <c r="N22" s="240">
        <v>3.4999999999999902E-6</v>
      </c>
      <c r="O22" s="140">
        <f t="shared" si="6"/>
        <v>0</v>
      </c>
      <c r="P22" s="240">
        <f t="shared" si="7"/>
        <v>3.4999999999999902E-6</v>
      </c>
      <c r="Q22" s="350" t="str">
        <f>IF(C22="","",قائمة!V20)</f>
        <v/>
      </c>
      <c r="R22" s="242" t="str">
        <f t="shared" si="8"/>
        <v/>
      </c>
      <c r="S22" s="242" t="e">
        <f>IF(K22="انقطع (ت) عن الدراسة","",IF(J22="ناجح",I22,VLOOKUP(C22,#REF!,16,)))</f>
        <v>#REF!</v>
      </c>
      <c r="T22" s="242" t="e">
        <f t="shared" si="3"/>
        <v>#REF!</v>
      </c>
      <c r="U22" s="242">
        <v>8.3999999999999995E-5</v>
      </c>
      <c r="V22" s="140" t="str">
        <f t="shared" si="20"/>
        <v>السنة الرابعة ابتدائي</v>
      </c>
      <c r="W22" s="140">
        <f t="shared" si="9"/>
        <v>0</v>
      </c>
      <c r="X22" s="351" t="e">
        <f>IF(K22="انقطع (ت) عن الدراسة","",IF(J22="ناجح",I22,VLOOKUP(C22,#REF!,41,)))</f>
        <v>#REF!</v>
      </c>
      <c r="Y22" s="240" t="str">
        <f t="shared" si="10"/>
        <v/>
      </c>
      <c r="Z22" s="239" t="e">
        <f t="shared" si="11"/>
        <v>#REF!</v>
      </c>
      <c r="AA22" s="324" t="e">
        <f t="shared" si="12"/>
        <v>#REF!</v>
      </c>
      <c r="AB22" s="324" t="e">
        <f t="shared" si="13"/>
        <v>#REF!</v>
      </c>
      <c r="AC22" s="324">
        <v>3.4999999999999902E-6</v>
      </c>
      <c r="AD22" s="350" t="str">
        <f t="shared" si="14"/>
        <v/>
      </c>
      <c r="AE22" s="350" t="str">
        <f t="shared" si="15"/>
        <v/>
      </c>
      <c r="AF22" s="350" t="str">
        <f t="shared" si="16"/>
        <v/>
      </c>
      <c r="AG22" s="333" t="str">
        <f t="shared" si="17"/>
        <v/>
      </c>
      <c r="AH22" s="240">
        <f t="shared" si="18"/>
        <v>0</v>
      </c>
    </row>
    <row r="23" spans="1:34" ht="20.100000000000001" customHeight="1">
      <c r="A23" s="239" t="e">
        <f t="shared" si="4"/>
        <v>#REF!</v>
      </c>
      <c r="B23" s="241" t="e">
        <f t="shared" si="19"/>
        <v>#REF!</v>
      </c>
      <c r="C23" s="328" t="str">
        <f>IF(K23="انقطع (ت) عن الدراسة","",IF('ق التلاميد'!B21="","",قائمة!A21))</f>
        <v/>
      </c>
      <c r="D23" s="329" t="str">
        <f>IF(K23="انقطع (ت) عن الدراسة","",IF(C23="","",قائمة!B21))</f>
        <v/>
      </c>
      <c r="E23" s="329" t="str">
        <f>IF(K23="انقطع (ت) عن الدراسة","",IF(C23="","",قائمة!D21))</f>
        <v/>
      </c>
      <c r="F23" s="330" t="str">
        <f>IF(K23="انقطع (ت) عن الدراسة","",IF(V23="السنة الاولى ابتدائي","",IF(C23="","",#REF!)))</f>
        <v/>
      </c>
      <c r="G23" s="330" t="str">
        <f>IF(K23="انقطع (ت) عن الدراسة","",IF(C23="","",#REF!))</f>
        <v/>
      </c>
      <c r="H23" s="331" t="str">
        <f>IF(K23="انقطع (ت) عن الدراسة","",IF(C23="","",#REF!))</f>
        <v/>
      </c>
      <c r="I23" s="331" t="str">
        <f t="shared" si="0"/>
        <v/>
      </c>
      <c r="J23" s="350" t="str">
        <f t="shared" si="1"/>
        <v/>
      </c>
      <c r="K23" s="350" t="str">
        <f>IF(قائمة!AB21="","",قائمة!AB21)</f>
        <v/>
      </c>
      <c r="L23" s="332" t="str">
        <f t="shared" si="2"/>
        <v/>
      </c>
      <c r="M23" s="140" t="e">
        <f t="shared" si="5"/>
        <v>#REF!</v>
      </c>
      <c r="N23" s="240">
        <v>3.3999999999999899E-6</v>
      </c>
      <c r="O23" s="140">
        <f t="shared" si="6"/>
        <v>0</v>
      </c>
      <c r="P23" s="240">
        <f t="shared" si="7"/>
        <v>3.3999999999999899E-6</v>
      </c>
      <c r="Q23" s="350" t="str">
        <f>IF(C23="","",قائمة!V21)</f>
        <v/>
      </c>
      <c r="R23" s="242" t="str">
        <f t="shared" si="8"/>
        <v/>
      </c>
      <c r="S23" s="242" t="e">
        <f>IF(K23="انقطع (ت) عن الدراسة","",IF(J23="ناجح",I23,VLOOKUP(C23,#REF!,16,)))</f>
        <v>#REF!</v>
      </c>
      <c r="T23" s="242" t="e">
        <f t="shared" si="3"/>
        <v>#REF!</v>
      </c>
      <c r="U23" s="242">
        <v>8.2999999999999998E-5</v>
      </c>
      <c r="V23" s="140" t="str">
        <f t="shared" si="20"/>
        <v>السنة الرابعة ابتدائي</v>
      </c>
      <c r="W23" s="140">
        <f t="shared" si="9"/>
        <v>0</v>
      </c>
      <c r="X23" s="351" t="e">
        <f>IF(K23="انقطع (ت) عن الدراسة","",IF(J23="ناجح",I23,VLOOKUP(C23,#REF!,41,)))</f>
        <v>#REF!</v>
      </c>
      <c r="Y23" s="240" t="str">
        <f t="shared" si="10"/>
        <v/>
      </c>
      <c r="Z23" s="239" t="e">
        <f t="shared" si="11"/>
        <v>#REF!</v>
      </c>
      <c r="AA23" s="324" t="e">
        <f t="shared" si="12"/>
        <v>#REF!</v>
      </c>
      <c r="AB23" s="324" t="e">
        <f t="shared" si="13"/>
        <v>#REF!</v>
      </c>
      <c r="AC23" s="324">
        <v>3.3999999999999899E-6</v>
      </c>
      <c r="AD23" s="350" t="str">
        <f t="shared" si="14"/>
        <v/>
      </c>
      <c r="AE23" s="350" t="str">
        <f t="shared" si="15"/>
        <v/>
      </c>
      <c r="AF23" s="350" t="str">
        <f t="shared" si="16"/>
        <v/>
      </c>
      <c r="AG23" s="333" t="str">
        <f t="shared" si="17"/>
        <v/>
      </c>
      <c r="AH23" s="240">
        <f t="shared" si="18"/>
        <v>0</v>
      </c>
    </row>
    <row r="24" spans="1:34" ht="20.100000000000001" customHeight="1">
      <c r="A24" s="239" t="e">
        <f t="shared" si="4"/>
        <v>#REF!</v>
      </c>
      <c r="B24" s="241" t="e">
        <f t="shared" si="19"/>
        <v>#REF!</v>
      </c>
      <c r="C24" s="328" t="str">
        <f>IF(K24="انقطع (ت) عن الدراسة","",IF('ق التلاميد'!B22="","",قائمة!A22))</f>
        <v/>
      </c>
      <c r="D24" s="329" t="str">
        <f>IF(K24="انقطع (ت) عن الدراسة","",IF(C24="","",قائمة!B22))</f>
        <v/>
      </c>
      <c r="E24" s="329" t="str">
        <f>IF(K24="انقطع (ت) عن الدراسة","",IF(C24="","",قائمة!D22))</f>
        <v/>
      </c>
      <c r="F24" s="330" t="str">
        <f>IF(K24="انقطع (ت) عن الدراسة","",IF(V24="السنة الاولى ابتدائي","",IF(C24="","",#REF!)))</f>
        <v/>
      </c>
      <c r="G24" s="330" t="str">
        <f>IF(K24="انقطع (ت) عن الدراسة","",IF(C24="","",#REF!))</f>
        <v/>
      </c>
      <c r="H24" s="331" t="str">
        <f>IF(K24="انقطع (ت) عن الدراسة","",IF(C24="","",#REF!))</f>
        <v/>
      </c>
      <c r="I24" s="331" t="str">
        <f t="shared" si="0"/>
        <v/>
      </c>
      <c r="J24" s="350" t="str">
        <f t="shared" si="1"/>
        <v/>
      </c>
      <c r="K24" s="350" t="str">
        <f>IF(قائمة!AB22="","",قائمة!AB22)</f>
        <v/>
      </c>
      <c r="L24" s="332" t="str">
        <f t="shared" si="2"/>
        <v/>
      </c>
      <c r="M24" s="140" t="e">
        <f t="shared" si="5"/>
        <v>#REF!</v>
      </c>
      <c r="N24" s="240">
        <v>3.29999999999999E-6</v>
      </c>
      <c r="O24" s="140">
        <f t="shared" si="6"/>
        <v>0</v>
      </c>
      <c r="P24" s="240">
        <f t="shared" si="7"/>
        <v>3.29999999999999E-6</v>
      </c>
      <c r="Q24" s="350" t="str">
        <f>IF(C24="","",قائمة!V22)</f>
        <v/>
      </c>
      <c r="R24" s="242" t="str">
        <f t="shared" si="8"/>
        <v/>
      </c>
      <c r="S24" s="242" t="e">
        <f>IF(K24="انقطع (ت) عن الدراسة","",IF(J24="ناجح",I24,VLOOKUP(C24,#REF!,16,)))</f>
        <v>#REF!</v>
      </c>
      <c r="T24" s="242" t="e">
        <f t="shared" si="3"/>
        <v>#REF!</v>
      </c>
      <c r="U24" s="242">
        <v>8.2000000000000001E-5</v>
      </c>
      <c r="V24" s="140" t="str">
        <f t="shared" si="20"/>
        <v>السنة الرابعة ابتدائي</v>
      </c>
      <c r="W24" s="140">
        <f t="shared" si="9"/>
        <v>0</v>
      </c>
      <c r="X24" s="351" t="e">
        <f>IF(K24="انقطع (ت) عن الدراسة","",IF(J24="ناجح",I24,VLOOKUP(C24,#REF!,41,)))</f>
        <v>#REF!</v>
      </c>
      <c r="Y24" s="240" t="str">
        <f t="shared" si="10"/>
        <v/>
      </c>
      <c r="Z24" s="239" t="e">
        <f t="shared" si="11"/>
        <v>#REF!</v>
      </c>
      <c r="AA24" s="324" t="e">
        <f t="shared" si="12"/>
        <v>#REF!</v>
      </c>
      <c r="AB24" s="324" t="e">
        <f t="shared" si="13"/>
        <v>#REF!</v>
      </c>
      <c r="AC24" s="324">
        <v>3.29999999999999E-6</v>
      </c>
      <c r="AD24" s="350" t="str">
        <f t="shared" si="14"/>
        <v/>
      </c>
      <c r="AE24" s="350" t="str">
        <f t="shared" si="15"/>
        <v/>
      </c>
      <c r="AF24" s="350" t="str">
        <f t="shared" si="16"/>
        <v/>
      </c>
      <c r="AG24" s="333" t="str">
        <f t="shared" si="17"/>
        <v/>
      </c>
      <c r="AH24" s="240">
        <f t="shared" si="18"/>
        <v>0</v>
      </c>
    </row>
    <row r="25" spans="1:34" ht="20.100000000000001" customHeight="1">
      <c r="A25" s="239" t="e">
        <f t="shared" si="4"/>
        <v>#REF!</v>
      </c>
      <c r="B25" s="241" t="e">
        <f t="shared" si="19"/>
        <v>#REF!</v>
      </c>
      <c r="C25" s="328" t="str">
        <f>IF(K25="انقطع (ت) عن الدراسة","",IF('ق التلاميد'!B23="","",قائمة!A23))</f>
        <v/>
      </c>
      <c r="D25" s="329" t="str">
        <f>IF(K25="انقطع (ت) عن الدراسة","",IF(C25="","",قائمة!B23))</f>
        <v/>
      </c>
      <c r="E25" s="329" t="str">
        <f>IF(K25="انقطع (ت) عن الدراسة","",IF(C25="","",قائمة!D23))</f>
        <v/>
      </c>
      <c r="F25" s="330" t="str">
        <f>IF(K25="انقطع (ت) عن الدراسة","",IF(V25="السنة الاولى ابتدائي","",IF(C25="","",#REF!)))</f>
        <v/>
      </c>
      <c r="G25" s="330" t="str">
        <f>IF(K25="انقطع (ت) عن الدراسة","",IF(C25="","",#REF!))</f>
        <v/>
      </c>
      <c r="H25" s="331" t="str">
        <f>IF(K25="انقطع (ت) عن الدراسة","",IF(C25="","",#REF!))</f>
        <v/>
      </c>
      <c r="I25" s="331" t="str">
        <f t="shared" si="0"/>
        <v/>
      </c>
      <c r="J25" s="350" t="str">
        <f t="shared" si="1"/>
        <v/>
      </c>
      <c r="K25" s="350" t="str">
        <f>IF(قائمة!AB23="","",قائمة!AB23)</f>
        <v/>
      </c>
      <c r="L25" s="332" t="str">
        <f t="shared" si="2"/>
        <v/>
      </c>
      <c r="M25" s="140" t="e">
        <f t="shared" si="5"/>
        <v>#REF!</v>
      </c>
      <c r="N25" s="240">
        <v>3.1999999999999901E-6</v>
      </c>
      <c r="O25" s="140">
        <f t="shared" si="6"/>
        <v>0</v>
      </c>
      <c r="P25" s="240">
        <f t="shared" si="7"/>
        <v>3.1999999999999901E-6</v>
      </c>
      <c r="Q25" s="350" t="str">
        <f>IF(C25="","",قائمة!V23)</f>
        <v/>
      </c>
      <c r="R25" s="242" t="str">
        <f t="shared" si="8"/>
        <v/>
      </c>
      <c r="S25" s="242" t="e">
        <f>IF(K25="انقطع (ت) عن الدراسة","",IF(J25="ناجح",I25,VLOOKUP(C25,#REF!,16,)))</f>
        <v>#REF!</v>
      </c>
      <c r="T25" s="242" t="e">
        <f t="shared" si="3"/>
        <v>#REF!</v>
      </c>
      <c r="U25" s="242">
        <v>8.1000000000000099E-5</v>
      </c>
      <c r="V25" s="140" t="str">
        <f t="shared" si="20"/>
        <v>السنة الرابعة ابتدائي</v>
      </c>
      <c r="W25" s="140">
        <f t="shared" si="9"/>
        <v>0</v>
      </c>
      <c r="X25" s="351" t="e">
        <f>IF(K25="انقطع (ت) عن الدراسة","",IF(J25="ناجح",I25,VLOOKUP(C25,#REF!,41,)))</f>
        <v>#REF!</v>
      </c>
      <c r="Y25" s="240" t="str">
        <f t="shared" si="10"/>
        <v/>
      </c>
      <c r="Z25" s="239" t="e">
        <f t="shared" si="11"/>
        <v>#REF!</v>
      </c>
      <c r="AA25" s="324" t="e">
        <f t="shared" si="12"/>
        <v>#REF!</v>
      </c>
      <c r="AB25" s="324" t="e">
        <f t="shared" si="13"/>
        <v>#REF!</v>
      </c>
      <c r="AC25" s="324">
        <v>3.1999999999999901E-6</v>
      </c>
      <c r="AD25" s="350" t="str">
        <f t="shared" si="14"/>
        <v/>
      </c>
      <c r="AE25" s="350" t="str">
        <f t="shared" si="15"/>
        <v/>
      </c>
      <c r="AF25" s="350" t="str">
        <f t="shared" si="16"/>
        <v/>
      </c>
      <c r="AG25" s="333" t="str">
        <f t="shared" si="17"/>
        <v/>
      </c>
      <c r="AH25" s="240">
        <f t="shared" si="18"/>
        <v>0</v>
      </c>
    </row>
    <row r="26" spans="1:34" ht="20.100000000000001" customHeight="1">
      <c r="A26" s="239" t="e">
        <f t="shared" si="4"/>
        <v>#REF!</v>
      </c>
      <c r="B26" s="241" t="e">
        <f t="shared" si="19"/>
        <v>#REF!</v>
      </c>
      <c r="C26" s="328" t="str">
        <f>IF(K26="انقطع (ت) عن الدراسة","",IF('ق التلاميد'!B24="","",قائمة!A24))</f>
        <v/>
      </c>
      <c r="D26" s="329" t="str">
        <f>IF(K26="انقطع (ت) عن الدراسة","",IF(C26="","",قائمة!B24))</f>
        <v/>
      </c>
      <c r="E26" s="329" t="str">
        <f>IF(K26="انقطع (ت) عن الدراسة","",IF(C26="","",قائمة!D24))</f>
        <v/>
      </c>
      <c r="F26" s="330" t="str">
        <f>IF(K26="انقطع (ت) عن الدراسة","",IF(V26="السنة الاولى ابتدائي","",IF(C26="","",#REF!)))</f>
        <v/>
      </c>
      <c r="G26" s="330" t="str">
        <f>IF(K26="انقطع (ت) عن الدراسة","",IF(C26="","",#REF!))</f>
        <v/>
      </c>
      <c r="H26" s="331" t="str">
        <f>IF(K26="انقطع (ت) عن الدراسة","",IF(C26="","",#REF!))</f>
        <v/>
      </c>
      <c r="I26" s="331" t="str">
        <f t="shared" si="0"/>
        <v/>
      </c>
      <c r="J26" s="350" t="str">
        <f t="shared" si="1"/>
        <v/>
      </c>
      <c r="K26" s="350" t="str">
        <f>IF(قائمة!AB24="","",قائمة!AB24)</f>
        <v/>
      </c>
      <c r="L26" s="332" t="str">
        <f t="shared" si="2"/>
        <v/>
      </c>
      <c r="M26" s="140" t="e">
        <f t="shared" si="5"/>
        <v>#REF!</v>
      </c>
      <c r="N26" s="240">
        <v>3.0999999999999898E-6</v>
      </c>
      <c r="O26" s="140">
        <f t="shared" si="6"/>
        <v>0</v>
      </c>
      <c r="P26" s="240">
        <f t="shared" si="7"/>
        <v>3.0999999999999898E-6</v>
      </c>
      <c r="Q26" s="350" t="str">
        <f>IF(C26="","",قائمة!V24)</f>
        <v/>
      </c>
      <c r="R26" s="242" t="str">
        <f t="shared" si="8"/>
        <v/>
      </c>
      <c r="S26" s="242" t="e">
        <f>IF(K26="انقطع (ت) عن الدراسة","",IF(J26="ناجح",I26,VLOOKUP(C26,#REF!,16,)))</f>
        <v>#REF!</v>
      </c>
      <c r="T26" s="242" t="e">
        <f t="shared" si="3"/>
        <v>#REF!</v>
      </c>
      <c r="U26" s="242">
        <v>8.0000000000000101E-5</v>
      </c>
      <c r="V26" s="140" t="str">
        <f t="shared" si="20"/>
        <v>السنة الرابعة ابتدائي</v>
      </c>
      <c r="W26" s="140">
        <f t="shared" si="9"/>
        <v>0</v>
      </c>
      <c r="X26" s="351" t="e">
        <f>IF(K26="انقطع (ت) عن الدراسة","",IF(J26="ناجح",I26,VLOOKUP(C26,#REF!,41,)))</f>
        <v>#REF!</v>
      </c>
      <c r="Y26" s="240" t="str">
        <f t="shared" si="10"/>
        <v/>
      </c>
      <c r="Z26" s="239" t="e">
        <f t="shared" si="11"/>
        <v>#REF!</v>
      </c>
      <c r="AA26" s="324" t="e">
        <f t="shared" si="12"/>
        <v>#REF!</v>
      </c>
      <c r="AB26" s="324" t="e">
        <f t="shared" si="13"/>
        <v>#REF!</v>
      </c>
      <c r="AC26" s="324">
        <v>3.0999999999999898E-6</v>
      </c>
      <c r="AD26" s="350" t="str">
        <f t="shared" si="14"/>
        <v/>
      </c>
      <c r="AE26" s="350" t="str">
        <f t="shared" si="15"/>
        <v/>
      </c>
      <c r="AF26" s="350" t="str">
        <f t="shared" si="16"/>
        <v/>
      </c>
      <c r="AG26" s="333" t="str">
        <f t="shared" si="17"/>
        <v/>
      </c>
      <c r="AH26" s="240">
        <f t="shared" si="18"/>
        <v>0</v>
      </c>
    </row>
    <row r="27" spans="1:34" ht="20.100000000000001" customHeight="1">
      <c r="A27" s="239" t="e">
        <f t="shared" si="4"/>
        <v>#REF!</v>
      </c>
      <c r="B27" s="241" t="e">
        <f t="shared" si="19"/>
        <v>#REF!</v>
      </c>
      <c r="C27" s="328" t="str">
        <f>IF(K27="انقطع (ت) عن الدراسة","",IF('ق التلاميد'!B25="","",قائمة!A25))</f>
        <v/>
      </c>
      <c r="D27" s="329" t="str">
        <f>IF(K27="انقطع (ت) عن الدراسة","",IF(C27="","",قائمة!B25))</f>
        <v/>
      </c>
      <c r="E27" s="329" t="str">
        <f>IF(K27="انقطع (ت) عن الدراسة","",IF(C27="","",قائمة!D25))</f>
        <v/>
      </c>
      <c r="F27" s="330" t="str">
        <f>IF(K27="انقطع (ت) عن الدراسة","",IF(V27="السنة الاولى ابتدائي","",IF(C27="","",#REF!)))</f>
        <v/>
      </c>
      <c r="G27" s="330" t="str">
        <f>IF(K27="انقطع (ت) عن الدراسة","",IF(C27="","",#REF!))</f>
        <v/>
      </c>
      <c r="H27" s="331" t="str">
        <f>IF(K27="انقطع (ت) عن الدراسة","",IF(C27="","",#REF!))</f>
        <v/>
      </c>
      <c r="I27" s="331" t="str">
        <f t="shared" si="0"/>
        <v/>
      </c>
      <c r="J27" s="350" t="str">
        <f t="shared" si="1"/>
        <v/>
      </c>
      <c r="K27" s="350" t="str">
        <f>IF(قائمة!AB25="","",قائمة!AB25)</f>
        <v/>
      </c>
      <c r="L27" s="332" t="str">
        <f t="shared" si="2"/>
        <v/>
      </c>
      <c r="M27" s="140" t="e">
        <f t="shared" si="5"/>
        <v>#REF!</v>
      </c>
      <c r="N27" s="240">
        <v>2.9999999999999899E-6</v>
      </c>
      <c r="O27" s="140">
        <f t="shared" si="6"/>
        <v>0</v>
      </c>
      <c r="P27" s="240">
        <f t="shared" si="7"/>
        <v>2.9999999999999899E-6</v>
      </c>
      <c r="Q27" s="350" t="str">
        <f>IF(C27="","",قائمة!V25)</f>
        <v/>
      </c>
      <c r="R27" s="242" t="str">
        <f t="shared" si="8"/>
        <v/>
      </c>
      <c r="S27" s="242" t="e">
        <f>IF(K27="انقطع (ت) عن الدراسة","",IF(J27="ناجح",I27,VLOOKUP(C27,#REF!,16,)))</f>
        <v>#REF!</v>
      </c>
      <c r="T27" s="242" t="e">
        <f t="shared" si="3"/>
        <v>#REF!</v>
      </c>
      <c r="U27" s="242">
        <v>7.9000000000000104E-5</v>
      </c>
      <c r="V27" s="140" t="str">
        <f t="shared" si="20"/>
        <v>السنة الرابعة ابتدائي</v>
      </c>
      <c r="W27" s="140">
        <f t="shared" si="9"/>
        <v>0</v>
      </c>
      <c r="X27" s="351" t="e">
        <f>IF(K27="انقطع (ت) عن الدراسة","",IF(J27="ناجح",I27,VLOOKUP(C27,#REF!,41,)))</f>
        <v>#REF!</v>
      </c>
      <c r="Y27" s="240" t="str">
        <f t="shared" si="10"/>
        <v/>
      </c>
      <c r="Z27" s="239" t="e">
        <f t="shared" si="11"/>
        <v>#REF!</v>
      </c>
      <c r="AA27" s="324" t="e">
        <f t="shared" si="12"/>
        <v>#REF!</v>
      </c>
      <c r="AB27" s="324" t="e">
        <f t="shared" si="13"/>
        <v>#REF!</v>
      </c>
      <c r="AC27" s="324">
        <v>2.9999999999999899E-6</v>
      </c>
      <c r="AD27" s="350" t="str">
        <f t="shared" si="14"/>
        <v/>
      </c>
      <c r="AE27" s="350" t="str">
        <f t="shared" si="15"/>
        <v/>
      </c>
      <c r="AF27" s="350" t="str">
        <f t="shared" si="16"/>
        <v/>
      </c>
      <c r="AG27" s="333" t="str">
        <f t="shared" si="17"/>
        <v/>
      </c>
      <c r="AH27" s="240">
        <f t="shared" si="18"/>
        <v>0</v>
      </c>
    </row>
    <row r="28" spans="1:34" ht="20.100000000000001" customHeight="1">
      <c r="A28" s="239" t="e">
        <f t="shared" si="4"/>
        <v>#REF!</v>
      </c>
      <c r="B28" s="241" t="e">
        <f t="shared" si="19"/>
        <v>#REF!</v>
      </c>
      <c r="C28" s="328" t="str">
        <f>IF(K28="انقطع (ت) عن الدراسة","",IF('ق التلاميد'!B26="","",قائمة!A26))</f>
        <v/>
      </c>
      <c r="D28" s="329" t="str">
        <f>IF(K28="انقطع (ت) عن الدراسة","",IF(C28="","",قائمة!B26))</f>
        <v/>
      </c>
      <c r="E28" s="329" t="str">
        <f>IF(K28="انقطع (ت) عن الدراسة","",IF(C28="","",قائمة!D26))</f>
        <v/>
      </c>
      <c r="F28" s="330" t="str">
        <f>IF(K28="انقطع (ت) عن الدراسة","",IF(V28="السنة الاولى ابتدائي","",IF(C28="","",#REF!)))</f>
        <v/>
      </c>
      <c r="G28" s="330" t="str">
        <f>IF(K28="انقطع (ت) عن الدراسة","",IF(C28="","",#REF!))</f>
        <v/>
      </c>
      <c r="H28" s="331" t="str">
        <f>IF(K28="انقطع (ت) عن الدراسة","",IF(C28="","",#REF!))</f>
        <v/>
      </c>
      <c r="I28" s="331" t="str">
        <f t="shared" si="0"/>
        <v/>
      </c>
      <c r="J28" s="350" t="str">
        <f t="shared" si="1"/>
        <v/>
      </c>
      <c r="K28" s="350" t="str">
        <f>IF(قائمة!AB26="","",قائمة!AB26)</f>
        <v/>
      </c>
      <c r="L28" s="332" t="str">
        <f t="shared" si="2"/>
        <v/>
      </c>
      <c r="M28" s="140" t="e">
        <f t="shared" si="5"/>
        <v>#REF!</v>
      </c>
      <c r="N28" s="240">
        <v>2.8999999999999799E-6</v>
      </c>
      <c r="O28" s="140">
        <f t="shared" si="6"/>
        <v>0</v>
      </c>
      <c r="P28" s="240">
        <f t="shared" si="7"/>
        <v>2.8999999999999799E-6</v>
      </c>
      <c r="Q28" s="350" t="str">
        <f>IF(C28="","",قائمة!V26)</f>
        <v/>
      </c>
      <c r="R28" s="242" t="str">
        <f t="shared" si="8"/>
        <v/>
      </c>
      <c r="S28" s="242" t="e">
        <f>IF(K28="انقطع (ت) عن الدراسة","",IF(J28="ناجح",I28,VLOOKUP(C28,#REF!,16,)))</f>
        <v>#REF!</v>
      </c>
      <c r="T28" s="242" t="e">
        <f t="shared" si="3"/>
        <v>#REF!</v>
      </c>
      <c r="U28" s="242">
        <v>7.8000000000000093E-5</v>
      </c>
      <c r="V28" s="140" t="str">
        <f t="shared" si="20"/>
        <v>السنة الرابعة ابتدائي</v>
      </c>
      <c r="W28" s="140">
        <f t="shared" si="9"/>
        <v>0</v>
      </c>
      <c r="X28" s="351" t="e">
        <f>IF(K28="انقطع (ت) عن الدراسة","",IF(J28="ناجح",I28,VLOOKUP(C28,#REF!,41,)))</f>
        <v>#REF!</v>
      </c>
      <c r="Y28" s="240" t="str">
        <f t="shared" si="10"/>
        <v/>
      </c>
      <c r="Z28" s="239" t="e">
        <f t="shared" si="11"/>
        <v>#REF!</v>
      </c>
      <c r="AA28" s="324" t="e">
        <f t="shared" si="12"/>
        <v>#REF!</v>
      </c>
      <c r="AB28" s="324" t="e">
        <f t="shared" si="13"/>
        <v>#REF!</v>
      </c>
      <c r="AC28" s="324">
        <v>2.8999999999999799E-6</v>
      </c>
      <c r="AD28" s="350" t="str">
        <f t="shared" si="14"/>
        <v/>
      </c>
      <c r="AE28" s="350" t="str">
        <f t="shared" si="15"/>
        <v/>
      </c>
      <c r="AF28" s="350" t="str">
        <f t="shared" si="16"/>
        <v/>
      </c>
      <c r="AG28" s="333" t="str">
        <f t="shared" si="17"/>
        <v/>
      </c>
      <c r="AH28" s="240">
        <f t="shared" si="18"/>
        <v>0</v>
      </c>
    </row>
    <row r="29" spans="1:34" ht="20.100000000000001" customHeight="1">
      <c r="A29" s="239" t="e">
        <f t="shared" si="4"/>
        <v>#REF!</v>
      </c>
      <c r="B29" s="241" t="e">
        <f t="shared" si="19"/>
        <v>#REF!</v>
      </c>
      <c r="C29" s="328" t="str">
        <f>IF(K29="انقطع (ت) عن الدراسة","",IF('ق التلاميد'!B27="","",قائمة!A27))</f>
        <v/>
      </c>
      <c r="D29" s="329" t="str">
        <f>IF(K29="انقطع (ت) عن الدراسة","",IF(C29="","",قائمة!B27))</f>
        <v/>
      </c>
      <c r="E29" s="329" t="str">
        <f>IF(K29="انقطع (ت) عن الدراسة","",IF(C29="","",قائمة!D27))</f>
        <v/>
      </c>
      <c r="F29" s="330" t="str">
        <f>IF(K29="انقطع (ت) عن الدراسة","",IF(V29="السنة الاولى ابتدائي","",IF(C29="","",#REF!)))</f>
        <v/>
      </c>
      <c r="G29" s="330" t="str">
        <f>IF(K29="انقطع (ت) عن الدراسة","",IF(C29="","",#REF!))</f>
        <v/>
      </c>
      <c r="H29" s="331" t="str">
        <f>IF(K29="انقطع (ت) عن الدراسة","",IF(C29="","",#REF!))</f>
        <v/>
      </c>
      <c r="I29" s="331" t="str">
        <f t="shared" si="0"/>
        <v/>
      </c>
      <c r="J29" s="350" t="str">
        <f t="shared" si="1"/>
        <v/>
      </c>
      <c r="K29" s="350" t="str">
        <f>IF(قائمة!AB27="","",قائمة!AB27)</f>
        <v/>
      </c>
      <c r="L29" s="332" t="str">
        <f t="shared" si="2"/>
        <v/>
      </c>
      <c r="M29" s="140" t="e">
        <f t="shared" si="5"/>
        <v>#REF!</v>
      </c>
      <c r="N29" s="240">
        <v>2.79999999999998E-6</v>
      </c>
      <c r="O29" s="140">
        <f t="shared" si="6"/>
        <v>0</v>
      </c>
      <c r="P29" s="240">
        <f t="shared" si="7"/>
        <v>2.79999999999998E-6</v>
      </c>
      <c r="Q29" s="350" t="str">
        <f>IF(C29="","",قائمة!V27)</f>
        <v/>
      </c>
      <c r="R29" s="242" t="str">
        <f t="shared" si="8"/>
        <v/>
      </c>
      <c r="S29" s="242" t="e">
        <f>IF(K29="انقطع (ت) عن الدراسة","",IF(J29="ناجح",I29,VLOOKUP(C29,#REF!,16,)))</f>
        <v>#REF!</v>
      </c>
      <c r="T29" s="242" t="e">
        <f t="shared" si="3"/>
        <v>#REF!</v>
      </c>
      <c r="U29" s="242">
        <v>7.7000000000000096E-5</v>
      </c>
      <c r="V29" s="140" t="str">
        <f t="shared" si="20"/>
        <v>السنة الرابعة ابتدائي</v>
      </c>
      <c r="W29" s="140">
        <f t="shared" si="9"/>
        <v>0</v>
      </c>
      <c r="X29" s="351" t="e">
        <f>IF(K29="انقطع (ت) عن الدراسة","",IF(J29="ناجح",I29,VLOOKUP(C29,#REF!,41,)))</f>
        <v>#REF!</v>
      </c>
      <c r="Y29" s="240" t="str">
        <f t="shared" si="10"/>
        <v/>
      </c>
      <c r="Z29" s="239" t="e">
        <f t="shared" si="11"/>
        <v>#REF!</v>
      </c>
      <c r="AA29" s="324" t="e">
        <f t="shared" si="12"/>
        <v>#REF!</v>
      </c>
      <c r="AB29" s="324" t="e">
        <f t="shared" si="13"/>
        <v>#REF!</v>
      </c>
      <c r="AC29" s="324">
        <v>2.79999999999998E-6</v>
      </c>
      <c r="AD29" s="350" t="str">
        <f t="shared" si="14"/>
        <v/>
      </c>
      <c r="AE29" s="350" t="str">
        <f t="shared" si="15"/>
        <v/>
      </c>
      <c r="AF29" s="350" t="str">
        <f t="shared" si="16"/>
        <v/>
      </c>
      <c r="AG29" s="333" t="str">
        <f t="shared" si="17"/>
        <v/>
      </c>
      <c r="AH29" s="240">
        <f t="shared" si="18"/>
        <v>0</v>
      </c>
    </row>
    <row r="30" spans="1:34" ht="20.100000000000001" customHeight="1">
      <c r="A30" s="239" t="e">
        <f t="shared" si="4"/>
        <v>#REF!</v>
      </c>
      <c r="B30" s="241" t="e">
        <f t="shared" si="19"/>
        <v>#REF!</v>
      </c>
      <c r="C30" s="328" t="str">
        <f>IF(K30="انقطع (ت) عن الدراسة","",IF('ق التلاميد'!B28="","",قائمة!A28))</f>
        <v/>
      </c>
      <c r="D30" s="329" t="str">
        <f>IF(K30="انقطع (ت) عن الدراسة","",IF(C30="","",قائمة!B28))</f>
        <v/>
      </c>
      <c r="E30" s="329" t="str">
        <f>IF(K30="انقطع (ت) عن الدراسة","",IF(C30="","",قائمة!D28))</f>
        <v/>
      </c>
      <c r="F30" s="330" t="str">
        <f>IF(K30="انقطع (ت) عن الدراسة","",IF(V30="السنة الاولى ابتدائي","",IF(C30="","",#REF!)))</f>
        <v/>
      </c>
      <c r="G30" s="330" t="str">
        <f>IF(K30="انقطع (ت) عن الدراسة","",IF(C30="","",#REF!))</f>
        <v/>
      </c>
      <c r="H30" s="331" t="str">
        <f>IF(K30="انقطع (ت) عن الدراسة","",IF(C30="","",#REF!))</f>
        <v/>
      </c>
      <c r="I30" s="331" t="str">
        <f t="shared" si="0"/>
        <v/>
      </c>
      <c r="J30" s="350" t="str">
        <f t="shared" si="1"/>
        <v/>
      </c>
      <c r="K30" s="350" t="str">
        <f>IF(قائمة!AB28="","",قائمة!AB28)</f>
        <v/>
      </c>
      <c r="L30" s="332" t="str">
        <f t="shared" si="2"/>
        <v/>
      </c>
      <c r="M30" s="140" t="e">
        <f t="shared" si="5"/>
        <v>#REF!</v>
      </c>
      <c r="N30" s="240">
        <v>2.6999999999999801E-6</v>
      </c>
      <c r="O30" s="140">
        <f t="shared" si="6"/>
        <v>0</v>
      </c>
      <c r="P30" s="240">
        <f t="shared" si="7"/>
        <v>2.6999999999999801E-6</v>
      </c>
      <c r="Q30" s="350" t="str">
        <f>IF(C30="","",قائمة!V28)</f>
        <v/>
      </c>
      <c r="R30" s="242" t="str">
        <f t="shared" si="8"/>
        <v/>
      </c>
      <c r="S30" s="242" t="e">
        <f>IF(K30="انقطع (ت) عن الدراسة","",IF(J30="ناجح",I30,VLOOKUP(C30,#REF!,16,)))</f>
        <v>#REF!</v>
      </c>
      <c r="T30" s="242" t="e">
        <f t="shared" si="3"/>
        <v>#REF!</v>
      </c>
      <c r="U30" s="242">
        <v>7.6000000000000099E-5</v>
      </c>
      <c r="V30" s="140" t="str">
        <f t="shared" si="20"/>
        <v>السنة الرابعة ابتدائي</v>
      </c>
      <c r="W30" s="140">
        <f t="shared" si="9"/>
        <v>0</v>
      </c>
      <c r="X30" s="351" t="e">
        <f>IF(K30="انقطع (ت) عن الدراسة","",IF(J30="ناجح",I30,VLOOKUP(C30,#REF!,41,)))</f>
        <v>#REF!</v>
      </c>
      <c r="Y30" s="240" t="str">
        <f t="shared" si="10"/>
        <v/>
      </c>
      <c r="Z30" s="239" t="e">
        <f t="shared" si="11"/>
        <v>#REF!</v>
      </c>
      <c r="AA30" s="324" t="e">
        <f t="shared" si="12"/>
        <v>#REF!</v>
      </c>
      <c r="AB30" s="324" t="e">
        <f t="shared" si="13"/>
        <v>#REF!</v>
      </c>
      <c r="AC30" s="324">
        <v>2.6999999999999801E-6</v>
      </c>
      <c r="AD30" s="350" t="str">
        <f t="shared" si="14"/>
        <v/>
      </c>
      <c r="AE30" s="350" t="str">
        <f t="shared" si="15"/>
        <v/>
      </c>
      <c r="AF30" s="350" t="str">
        <f t="shared" si="16"/>
        <v/>
      </c>
      <c r="AG30" s="333" t="str">
        <f t="shared" si="17"/>
        <v/>
      </c>
      <c r="AH30" s="240">
        <f t="shared" si="18"/>
        <v>0</v>
      </c>
    </row>
    <row r="31" spans="1:34" ht="20.100000000000001" customHeight="1">
      <c r="A31" s="239" t="e">
        <f t="shared" si="4"/>
        <v>#REF!</v>
      </c>
      <c r="B31" s="241" t="e">
        <f t="shared" si="19"/>
        <v>#REF!</v>
      </c>
      <c r="C31" s="328" t="str">
        <f>IF(K31="انقطع (ت) عن الدراسة","",IF('ق التلاميد'!B29="","",قائمة!A29))</f>
        <v/>
      </c>
      <c r="D31" s="329" t="str">
        <f>IF(K31="انقطع (ت) عن الدراسة","",IF(C31="","",قائمة!B29))</f>
        <v/>
      </c>
      <c r="E31" s="329" t="str">
        <f>IF(K31="انقطع (ت) عن الدراسة","",IF(C31="","",قائمة!D29))</f>
        <v/>
      </c>
      <c r="F31" s="330" t="str">
        <f>IF(K31="انقطع (ت) عن الدراسة","",IF(V31="السنة الاولى ابتدائي","",IF(C31="","",#REF!)))</f>
        <v/>
      </c>
      <c r="G31" s="330" t="str">
        <f>IF(K31="انقطع (ت) عن الدراسة","",IF(C31="","",#REF!))</f>
        <v/>
      </c>
      <c r="H31" s="331" t="str">
        <f>IF(K31="انقطع (ت) عن الدراسة","",IF(C31="","",#REF!))</f>
        <v/>
      </c>
      <c r="I31" s="331" t="str">
        <f t="shared" si="0"/>
        <v/>
      </c>
      <c r="J31" s="350" t="str">
        <f t="shared" si="1"/>
        <v/>
      </c>
      <c r="K31" s="350" t="str">
        <f>IF(قائمة!AB29="","",قائمة!AB29)</f>
        <v/>
      </c>
      <c r="L31" s="332" t="str">
        <f t="shared" si="2"/>
        <v/>
      </c>
      <c r="M31" s="140" t="e">
        <f t="shared" si="5"/>
        <v>#REF!</v>
      </c>
      <c r="N31" s="240">
        <v>2.5999999999999802E-6</v>
      </c>
      <c r="O31" s="140">
        <f t="shared" si="6"/>
        <v>0</v>
      </c>
      <c r="P31" s="240">
        <f t="shared" si="7"/>
        <v>2.5999999999999802E-6</v>
      </c>
      <c r="Q31" s="350" t="str">
        <f>IF(C31="","",قائمة!V29)</f>
        <v/>
      </c>
      <c r="R31" s="242" t="str">
        <f t="shared" si="8"/>
        <v/>
      </c>
      <c r="S31" s="242" t="e">
        <f>IF(K31="انقطع (ت) عن الدراسة","",IF(J31="ناجح",I31,VLOOKUP(C31,#REF!,16,)))</f>
        <v>#REF!</v>
      </c>
      <c r="T31" s="242" t="e">
        <f t="shared" si="3"/>
        <v>#REF!</v>
      </c>
      <c r="U31" s="242">
        <v>7.5000000000000102E-5</v>
      </c>
      <c r="V31" s="140" t="str">
        <f t="shared" si="20"/>
        <v>السنة الرابعة ابتدائي</v>
      </c>
      <c r="W31" s="140">
        <f t="shared" si="9"/>
        <v>0</v>
      </c>
      <c r="X31" s="351" t="e">
        <f>IF(K31="انقطع (ت) عن الدراسة","",IF(J31="ناجح",I31,VLOOKUP(C31,#REF!,41,)))</f>
        <v>#REF!</v>
      </c>
      <c r="Y31" s="240" t="str">
        <f t="shared" si="10"/>
        <v/>
      </c>
      <c r="Z31" s="239" t="e">
        <f t="shared" si="11"/>
        <v>#REF!</v>
      </c>
      <c r="AA31" s="324" t="e">
        <f t="shared" si="12"/>
        <v>#REF!</v>
      </c>
      <c r="AB31" s="324" t="e">
        <f t="shared" si="13"/>
        <v>#REF!</v>
      </c>
      <c r="AC31" s="324">
        <v>2.5999999999999802E-6</v>
      </c>
      <c r="AD31" s="350" t="str">
        <f t="shared" si="14"/>
        <v/>
      </c>
      <c r="AE31" s="350" t="str">
        <f t="shared" si="15"/>
        <v/>
      </c>
      <c r="AF31" s="350" t="str">
        <f t="shared" si="16"/>
        <v/>
      </c>
      <c r="AG31" s="333" t="str">
        <f t="shared" si="17"/>
        <v/>
      </c>
      <c r="AH31" s="240">
        <f t="shared" si="18"/>
        <v>0</v>
      </c>
    </row>
    <row r="32" spans="1:34" ht="20.100000000000001" customHeight="1">
      <c r="A32" s="239" t="e">
        <f t="shared" si="4"/>
        <v>#REF!</v>
      </c>
      <c r="B32" s="241" t="e">
        <f t="shared" si="19"/>
        <v>#REF!</v>
      </c>
      <c r="C32" s="328" t="str">
        <f>IF(K32="انقطع (ت) عن الدراسة","",IF('ق التلاميد'!B30="","",قائمة!A30))</f>
        <v/>
      </c>
      <c r="D32" s="329" t="str">
        <f>IF(K32="انقطع (ت) عن الدراسة","",IF(C32="","",قائمة!B30))</f>
        <v/>
      </c>
      <c r="E32" s="329" t="str">
        <f>IF(K32="انقطع (ت) عن الدراسة","",IF(C32="","",قائمة!D30))</f>
        <v/>
      </c>
      <c r="F32" s="330" t="str">
        <f>IF(K32="انقطع (ت) عن الدراسة","",IF(V32="السنة الاولى ابتدائي","",IF(C32="","",#REF!)))</f>
        <v/>
      </c>
      <c r="G32" s="330" t="str">
        <f>IF(K32="انقطع (ت) عن الدراسة","",IF(C32="","",#REF!))</f>
        <v/>
      </c>
      <c r="H32" s="331" t="str">
        <f>IF(K32="انقطع (ت) عن الدراسة","",IF(C32="","",#REF!))</f>
        <v/>
      </c>
      <c r="I32" s="331" t="str">
        <f t="shared" si="0"/>
        <v/>
      </c>
      <c r="J32" s="350" t="str">
        <f t="shared" si="1"/>
        <v/>
      </c>
      <c r="K32" s="350" t="str">
        <f>IF(قائمة!AB30="","",قائمة!AB30)</f>
        <v/>
      </c>
      <c r="L32" s="332" t="str">
        <f t="shared" si="2"/>
        <v/>
      </c>
      <c r="M32" s="140" t="e">
        <f t="shared" si="5"/>
        <v>#REF!</v>
      </c>
      <c r="N32" s="240">
        <v>2.4999999999999799E-6</v>
      </c>
      <c r="O32" s="140">
        <f t="shared" si="6"/>
        <v>0</v>
      </c>
      <c r="P32" s="240">
        <f t="shared" si="7"/>
        <v>2.4999999999999799E-6</v>
      </c>
      <c r="Q32" s="350" t="str">
        <f>IF(C32="","",قائمة!V30)</f>
        <v/>
      </c>
      <c r="R32" s="242" t="str">
        <f t="shared" si="8"/>
        <v/>
      </c>
      <c r="S32" s="242" t="e">
        <f>IF(K32="انقطع (ت) عن الدراسة","",IF(J32="ناجح",I32,VLOOKUP(C32,#REF!,16,)))</f>
        <v>#REF!</v>
      </c>
      <c r="T32" s="242" t="e">
        <f t="shared" si="3"/>
        <v>#REF!</v>
      </c>
      <c r="U32" s="242">
        <v>7.4000000000000105E-5</v>
      </c>
      <c r="V32" s="140" t="str">
        <f t="shared" si="20"/>
        <v>السنة الرابعة ابتدائي</v>
      </c>
      <c r="W32" s="140">
        <f t="shared" si="9"/>
        <v>0</v>
      </c>
      <c r="X32" s="351" t="e">
        <f>IF(K32="انقطع (ت) عن الدراسة","",IF(J32="ناجح",I32,VLOOKUP(C32,#REF!,41,)))</f>
        <v>#REF!</v>
      </c>
      <c r="Y32" s="240" t="str">
        <f t="shared" si="10"/>
        <v/>
      </c>
      <c r="Z32" s="239" t="e">
        <f t="shared" si="11"/>
        <v>#REF!</v>
      </c>
      <c r="AA32" s="324" t="e">
        <f t="shared" si="12"/>
        <v>#REF!</v>
      </c>
      <c r="AB32" s="324" t="e">
        <f t="shared" si="13"/>
        <v>#REF!</v>
      </c>
      <c r="AC32" s="324">
        <v>2.4999999999999799E-6</v>
      </c>
      <c r="AD32" s="350" t="str">
        <f t="shared" si="14"/>
        <v/>
      </c>
      <c r="AE32" s="350" t="str">
        <f t="shared" si="15"/>
        <v/>
      </c>
      <c r="AF32" s="350" t="str">
        <f t="shared" si="16"/>
        <v/>
      </c>
      <c r="AG32" s="333" t="str">
        <f t="shared" si="17"/>
        <v/>
      </c>
      <c r="AH32" s="240">
        <f t="shared" si="18"/>
        <v>0</v>
      </c>
    </row>
    <row r="33" spans="1:34" ht="20.100000000000001" customHeight="1">
      <c r="A33" s="239" t="e">
        <f t="shared" si="4"/>
        <v>#REF!</v>
      </c>
      <c r="B33" s="241" t="e">
        <f t="shared" si="19"/>
        <v>#REF!</v>
      </c>
      <c r="C33" s="328" t="str">
        <f>IF(K33="انقطع (ت) عن الدراسة","",IF('ق التلاميد'!B31="","",قائمة!A31))</f>
        <v/>
      </c>
      <c r="D33" s="329" t="str">
        <f>IF(K33="انقطع (ت) عن الدراسة","",IF(C33="","",قائمة!B31))</f>
        <v/>
      </c>
      <c r="E33" s="329" t="str">
        <f>IF(K33="انقطع (ت) عن الدراسة","",IF(C33="","",قائمة!D31))</f>
        <v/>
      </c>
      <c r="F33" s="330" t="str">
        <f>IF(K33="انقطع (ت) عن الدراسة","",IF(V33="السنة الاولى ابتدائي","",IF(C33="","",#REF!)))</f>
        <v/>
      </c>
      <c r="G33" s="330" t="str">
        <f>IF(K33="انقطع (ت) عن الدراسة","",IF(C33="","",#REF!))</f>
        <v/>
      </c>
      <c r="H33" s="331" t="str">
        <f>IF(K33="انقطع (ت) عن الدراسة","",IF(C33="","",#REF!))</f>
        <v/>
      </c>
      <c r="I33" s="331" t="str">
        <f t="shared" si="0"/>
        <v/>
      </c>
      <c r="J33" s="350" t="str">
        <f t="shared" si="1"/>
        <v/>
      </c>
      <c r="K33" s="350" t="str">
        <f>IF(قائمة!AB31="","",قائمة!AB31)</f>
        <v/>
      </c>
      <c r="L33" s="332" t="str">
        <f t="shared" si="2"/>
        <v/>
      </c>
      <c r="M33" s="140" t="e">
        <f t="shared" si="5"/>
        <v>#REF!</v>
      </c>
      <c r="N33" s="240">
        <v>2.39999999999998E-6</v>
      </c>
      <c r="O33" s="140">
        <f t="shared" si="6"/>
        <v>0</v>
      </c>
      <c r="P33" s="240">
        <f t="shared" si="7"/>
        <v>2.39999999999998E-6</v>
      </c>
      <c r="Q33" s="350" t="str">
        <f>IF(C33="","",قائمة!V31)</f>
        <v/>
      </c>
      <c r="R33" s="242" t="str">
        <f t="shared" si="8"/>
        <v/>
      </c>
      <c r="S33" s="242" t="e">
        <f>IF(K33="انقطع (ت) عن الدراسة","",IF(J33="ناجح",I33,VLOOKUP(C33,#REF!,16,)))</f>
        <v>#REF!</v>
      </c>
      <c r="T33" s="242" t="e">
        <f t="shared" si="3"/>
        <v>#REF!</v>
      </c>
      <c r="U33" s="242">
        <v>7.3000000000000094E-5</v>
      </c>
      <c r="V33" s="140" t="str">
        <f t="shared" si="20"/>
        <v>السنة الرابعة ابتدائي</v>
      </c>
      <c r="W33" s="140">
        <f t="shared" si="9"/>
        <v>0</v>
      </c>
      <c r="X33" s="351" t="e">
        <f>IF(K33="انقطع (ت) عن الدراسة","",IF(J33="ناجح",I33,VLOOKUP(C33,#REF!,41,)))</f>
        <v>#REF!</v>
      </c>
      <c r="Y33" s="240" t="str">
        <f t="shared" si="10"/>
        <v/>
      </c>
      <c r="Z33" s="239" t="e">
        <f t="shared" si="11"/>
        <v>#REF!</v>
      </c>
      <c r="AA33" s="324" t="e">
        <f t="shared" si="12"/>
        <v>#REF!</v>
      </c>
      <c r="AB33" s="324" t="e">
        <f t="shared" si="13"/>
        <v>#REF!</v>
      </c>
      <c r="AC33" s="324">
        <v>2.39999999999998E-6</v>
      </c>
      <c r="AD33" s="350" t="str">
        <f t="shared" si="14"/>
        <v/>
      </c>
      <c r="AE33" s="350" t="str">
        <f t="shared" si="15"/>
        <v/>
      </c>
      <c r="AF33" s="350" t="str">
        <f t="shared" si="16"/>
        <v/>
      </c>
      <c r="AG33" s="333" t="str">
        <f t="shared" si="17"/>
        <v/>
      </c>
      <c r="AH33" s="240">
        <f t="shared" si="18"/>
        <v>0</v>
      </c>
    </row>
    <row r="34" spans="1:34" ht="20.100000000000001" customHeight="1">
      <c r="A34" s="239" t="e">
        <f t="shared" si="4"/>
        <v>#REF!</v>
      </c>
      <c r="B34" s="241" t="e">
        <f t="shared" si="19"/>
        <v>#REF!</v>
      </c>
      <c r="C34" s="328" t="str">
        <f>IF(K34="انقطع (ت) عن الدراسة","",IF('ق التلاميد'!B32="","",قائمة!A32))</f>
        <v/>
      </c>
      <c r="D34" s="329" t="str">
        <f>IF(K34="انقطع (ت) عن الدراسة","",IF(C34="","",قائمة!B32))</f>
        <v/>
      </c>
      <c r="E34" s="329" t="str">
        <f>IF(K34="انقطع (ت) عن الدراسة","",IF(C34="","",قائمة!D32))</f>
        <v/>
      </c>
      <c r="F34" s="330" t="str">
        <f>IF(K34="انقطع (ت) عن الدراسة","",IF(V34="السنة الاولى ابتدائي","",IF(C34="","",#REF!)))</f>
        <v/>
      </c>
      <c r="G34" s="330" t="str">
        <f>IF(K34="انقطع (ت) عن الدراسة","",IF(C34="","",#REF!))</f>
        <v/>
      </c>
      <c r="H34" s="331" t="str">
        <f>IF(K34="انقطع (ت) عن الدراسة","",IF(C34="","",#REF!))</f>
        <v/>
      </c>
      <c r="I34" s="331" t="str">
        <f t="shared" si="0"/>
        <v/>
      </c>
      <c r="J34" s="350" t="str">
        <f t="shared" si="1"/>
        <v/>
      </c>
      <c r="K34" s="350" t="str">
        <f>IF(قائمة!AB32="","",قائمة!AB32)</f>
        <v/>
      </c>
      <c r="L34" s="332" t="str">
        <f t="shared" si="2"/>
        <v/>
      </c>
      <c r="M34" s="140" t="e">
        <f t="shared" si="5"/>
        <v>#REF!</v>
      </c>
      <c r="N34" s="240">
        <v>2.2999999999999801E-6</v>
      </c>
      <c r="O34" s="140">
        <f t="shared" si="6"/>
        <v>0</v>
      </c>
      <c r="P34" s="240">
        <f t="shared" si="7"/>
        <v>2.2999999999999801E-6</v>
      </c>
      <c r="Q34" s="350" t="str">
        <f>IF(C34="","",قائمة!V32)</f>
        <v/>
      </c>
      <c r="R34" s="242" t="str">
        <f t="shared" si="8"/>
        <v/>
      </c>
      <c r="S34" s="242" t="e">
        <f>IF(K34="انقطع (ت) عن الدراسة","",IF(J34="ناجح",I34,VLOOKUP(C34,#REF!,16,)))</f>
        <v>#REF!</v>
      </c>
      <c r="T34" s="242" t="e">
        <f t="shared" si="3"/>
        <v>#REF!</v>
      </c>
      <c r="U34" s="242">
        <v>7.2000000000000097E-5</v>
      </c>
      <c r="V34" s="140" t="str">
        <f t="shared" si="20"/>
        <v>السنة الرابعة ابتدائي</v>
      </c>
      <c r="W34" s="140">
        <f t="shared" si="9"/>
        <v>0</v>
      </c>
      <c r="X34" s="351" t="e">
        <f>IF(K34="انقطع (ت) عن الدراسة","",IF(J34="ناجح",I34,VLOOKUP(C34,#REF!,41,)))</f>
        <v>#REF!</v>
      </c>
      <c r="Y34" s="240" t="str">
        <f t="shared" si="10"/>
        <v/>
      </c>
      <c r="Z34" s="239" t="e">
        <f t="shared" si="11"/>
        <v>#REF!</v>
      </c>
      <c r="AA34" s="324" t="e">
        <f t="shared" si="12"/>
        <v>#REF!</v>
      </c>
      <c r="AB34" s="324" t="e">
        <f t="shared" si="13"/>
        <v>#REF!</v>
      </c>
      <c r="AC34" s="324">
        <v>2.2999999999999801E-6</v>
      </c>
      <c r="AD34" s="350" t="str">
        <f t="shared" si="14"/>
        <v/>
      </c>
      <c r="AE34" s="350" t="str">
        <f t="shared" si="15"/>
        <v/>
      </c>
      <c r="AF34" s="350" t="str">
        <f t="shared" si="16"/>
        <v/>
      </c>
      <c r="AG34" s="333" t="str">
        <f t="shared" si="17"/>
        <v/>
      </c>
      <c r="AH34" s="240">
        <f t="shared" si="18"/>
        <v>0</v>
      </c>
    </row>
    <row r="35" spans="1:34" ht="20.100000000000001" customHeight="1">
      <c r="A35" s="239" t="e">
        <f t="shared" si="4"/>
        <v>#REF!</v>
      </c>
      <c r="B35" s="241" t="e">
        <f t="shared" si="19"/>
        <v>#REF!</v>
      </c>
      <c r="C35" s="328" t="str">
        <f>IF(K35="انقطع (ت) عن الدراسة","",IF('ق التلاميد'!B33="","",قائمة!A33))</f>
        <v/>
      </c>
      <c r="D35" s="329" t="str">
        <f>IF(K35="انقطع (ت) عن الدراسة","",IF(C35="","",قائمة!B33))</f>
        <v/>
      </c>
      <c r="E35" s="329" t="str">
        <f>IF(K35="انقطع (ت) عن الدراسة","",IF(C35="","",قائمة!D33))</f>
        <v/>
      </c>
      <c r="F35" s="330" t="str">
        <f>IF(K35="انقطع (ت) عن الدراسة","",IF(V35="السنة الاولى ابتدائي","",IF(C35="","",#REF!)))</f>
        <v/>
      </c>
      <c r="G35" s="330" t="str">
        <f>IF(K35="انقطع (ت) عن الدراسة","",IF(C35="","",#REF!))</f>
        <v/>
      </c>
      <c r="H35" s="331" t="str">
        <f>IF(K35="انقطع (ت) عن الدراسة","",IF(C35="","",#REF!))</f>
        <v/>
      </c>
      <c r="I35" s="331" t="str">
        <f t="shared" si="0"/>
        <v/>
      </c>
      <c r="J35" s="350" t="str">
        <f t="shared" si="1"/>
        <v/>
      </c>
      <c r="K35" s="350" t="str">
        <f>IF(قائمة!AB33="","",قائمة!AB33)</f>
        <v/>
      </c>
      <c r="L35" s="332" t="str">
        <f t="shared" si="2"/>
        <v/>
      </c>
      <c r="M35" s="140" t="e">
        <f t="shared" si="5"/>
        <v>#REF!</v>
      </c>
      <c r="N35" s="240">
        <v>2.1999999999999802E-6</v>
      </c>
      <c r="O35" s="140">
        <f t="shared" si="6"/>
        <v>0</v>
      </c>
      <c r="P35" s="240">
        <f t="shared" si="7"/>
        <v>2.1999999999999802E-6</v>
      </c>
      <c r="Q35" s="350" t="str">
        <f>IF(C35="","",قائمة!V33)</f>
        <v/>
      </c>
      <c r="R35" s="242" t="str">
        <f t="shared" si="8"/>
        <v/>
      </c>
      <c r="S35" s="242" t="e">
        <f>IF(K35="انقطع (ت) عن الدراسة","",IF(J35="ناجح",I35,VLOOKUP(C35,#REF!,16,)))</f>
        <v>#REF!</v>
      </c>
      <c r="T35" s="242" t="e">
        <f t="shared" si="3"/>
        <v>#REF!</v>
      </c>
      <c r="U35" s="242">
        <v>7.1000000000000099E-5</v>
      </c>
      <c r="V35" s="140" t="str">
        <f t="shared" si="20"/>
        <v>السنة الرابعة ابتدائي</v>
      </c>
      <c r="W35" s="140">
        <f t="shared" si="9"/>
        <v>0</v>
      </c>
      <c r="X35" s="351" t="e">
        <f>IF(K35="انقطع (ت) عن الدراسة","",IF(J35="ناجح",I35,VLOOKUP(C35,#REF!,41,)))</f>
        <v>#REF!</v>
      </c>
      <c r="Y35" s="240" t="str">
        <f t="shared" si="10"/>
        <v/>
      </c>
      <c r="Z35" s="239" t="e">
        <f t="shared" si="11"/>
        <v>#REF!</v>
      </c>
      <c r="AA35" s="324" t="e">
        <f t="shared" si="12"/>
        <v>#REF!</v>
      </c>
      <c r="AB35" s="324" t="e">
        <f t="shared" si="13"/>
        <v>#REF!</v>
      </c>
      <c r="AC35" s="324">
        <v>2.1999999999999802E-6</v>
      </c>
      <c r="AD35" s="350" t="str">
        <f t="shared" si="14"/>
        <v/>
      </c>
      <c r="AE35" s="350" t="str">
        <f t="shared" si="15"/>
        <v/>
      </c>
      <c r="AF35" s="350" t="str">
        <f t="shared" si="16"/>
        <v/>
      </c>
      <c r="AG35" s="333" t="str">
        <f t="shared" si="17"/>
        <v/>
      </c>
      <c r="AH35" s="240">
        <f t="shared" si="18"/>
        <v>0</v>
      </c>
    </row>
    <row r="36" spans="1:34" ht="20.100000000000001" customHeight="1">
      <c r="A36" s="239" t="e">
        <f t="shared" si="4"/>
        <v>#REF!</v>
      </c>
      <c r="B36" s="241" t="e">
        <f t="shared" si="19"/>
        <v>#REF!</v>
      </c>
      <c r="C36" s="328" t="str">
        <f>IF(K36="انقطع (ت) عن الدراسة","",IF('ق التلاميد'!B34="","",قائمة!A34))</f>
        <v/>
      </c>
      <c r="D36" s="329" t="str">
        <f>IF(K36="انقطع (ت) عن الدراسة","",IF(C36="","",قائمة!B34))</f>
        <v/>
      </c>
      <c r="E36" s="329" t="str">
        <f>IF(K36="انقطع (ت) عن الدراسة","",IF(C36="","",قائمة!D34))</f>
        <v/>
      </c>
      <c r="F36" s="330" t="str">
        <f>IF(K36="انقطع (ت) عن الدراسة","",IF(V36="السنة الاولى ابتدائي","",IF(C36="","",#REF!)))</f>
        <v/>
      </c>
      <c r="G36" s="330" t="str">
        <f>IF(K36="انقطع (ت) عن الدراسة","",IF(C36="","",#REF!))</f>
        <v/>
      </c>
      <c r="H36" s="331" t="str">
        <f>IF(K36="انقطع (ت) عن الدراسة","",IF(C36="","",#REF!))</f>
        <v/>
      </c>
      <c r="I36" s="331" t="str">
        <f t="shared" si="0"/>
        <v/>
      </c>
      <c r="J36" s="350" t="str">
        <f t="shared" si="1"/>
        <v/>
      </c>
      <c r="K36" s="350" t="str">
        <f>IF(قائمة!AB34="","",قائمة!AB34)</f>
        <v/>
      </c>
      <c r="L36" s="332" t="str">
        <f t="shared" si="2"/>
        <v/>
      </c>
      <c r="M36" s="140" t="e">
        <f t="shared" si="5"/>
        <v>#REF!</v>
      </c>
      <c r="N36" s="240">
        <v>2.0999999999999799E-6</v>
      </c>
      <c r="O36" s="140">
        <f t="shared" si="6"/>
        <v>0</v>
      </c>
      <c r="P36" s="240">
        <f t="shared" si="7"/>
        <v>2.0999999999999799E-6</v>
      </c>
      <c r="Q36" s="350" t="str">
        <f>IF(C36="","",قائمة!V34)</f>
        <v/>
      </c>
      <c r="R36" s="242" t="str">
        <f t="shared" si="8"/>
        <v/>
      </c>
      <c r="S36" s="242" t="e">
        <f>IF(K36="انقطع (ت) عن الدراسة","",IF(J36="ناجح",I36,VLOOKUP(C36,#REF!,16,)))</f>
        <v>#REF!</v>
      </c>
      <c r="T36" s="242" t="e">
        <f t="shared" si="3"/>
        <v>#REF!</v>
      </c>
      <c r="U36" s="242">
        <v>7.0000000000000102E-5</v>
      </c>
      <c r="V36" s="140" t="str">
        <f t="shared" si="20"/>
        <v>السنة الرابعة ابتدائي</v>
      </c>
      <c r="W36" s="140">
        <f t="shared" si="9"/>
        <v>0</v>
      </c>
      <c r="X36" s="351" t="e">
        <f>IF(K36="انقطع (ت) عن الدراسة","",IF(J36="ناجح",I36,VLOOKUP(C36,#REF!,41,)))</f>
        <v>#REF!</v>
      </c>
      <c r="Y36" s="240" t="str">
        <f t="shared" si="10"/>
        <v/>
      </c>
      <c r="Z36" s="239" t="e">
        <f t="shared" si="11"/>
        <v>#REF!</v>
      </c>
      <c r="AA36" s="324" t="e">
        <f t="shared" si="12"/>
        <v>#REF!</v>
      </c>
      <c r="AB36" s="324" t="e">
        <f t="shared" si="13"/>
        <v>#REF!</v>
      </c>
      <c r="AC36" s="324">
        <v>2.0999999999999799E-6</v>
      </c>
      <c r="AD36" s="350" t="str">
        <f t="shared" si="14"/>
        <v/>
      </c>
      <c r="AE36" s="350" t="str">
        <f t="shared" si="15"/>
        <v/>
      </c>
      <c r="AF36" s="350" t="str">
        <f t="shared" si="16"/>
        <v/>
      </c>
      <c r="AG36" s="333" t="str">
        <f t="shared" si="17"/>
        <v/>
      </c>
      <c r="AH36" s="240">
        <f t="shared" si="18"/>
        <v>0</v>
      </c>
    </row>
    <row r="37" spans="1:34" ht="20.100000000000001" customHeight="1">
      <c r="A37" s="239" t="e">
        <f t="shared" si="4"/>
        <v>#REF!</v>
      </c>
      <c r="B37" s="241" t="e">
        <f t="shared" si="19"/>
        <v>#REF!</v>
      </c>
      <c r="C37" s="328" t="str">
        <f>IF(K37="انقطع (ت) عن الدراسة","",IF('ق التلاميد'!B35="","",قائمة!A35))</f>
        <v/>
      </c>
      <c r="D37" s="329" t="str">
        <f>IF(K37="انقطع (ت) عن الدراسة","",IF(C37="","",قائمة!B35))</f>
        <v/>
      </c>
      <c r="E37" s="329" t="str">
        <f>IF(K37="انقطع (ت) عن الدراسة","",IF(C37="","",قائمة!D35))</f>
        <v/>
      </c>
      <c r="F37" s="330" t="str">
        <f>IF(K37="انقطع (ت) عن الدراسة","",IF(V37="السنة الاولى ابتدائي","",IF(C37="","",#REF!)))</f>
        <v/>
      </c>
      <c r="G37" s="330" t="str">
        <f>IF(K37="انقطع (ت) عن الدراسة","",IF(C37="","",#REF!))</f>
        <v/>
      </c>
      <c r="H37" s="331" t="str">
        <f>IF(K37="انقطع (ت) عن الدراسة","",IF(C37="","",#REF!))</f>
        <v/>
      </c>
      <c r="I37" s="331" t="str">
        <f t="shared" si="0"/>
        <v/>
      </c>
      <c r="J37" s="350" t="str">
        <f t="shared" si="1"/>
        <v/>
      </c>
      <c r="K37" s="350" t="str">
        <f>IF(قائمة!AB35="","",قائمة!AB35)</f>
        <v/>
      </c>
      <c r="L37" s="332" t="str">
        <f t="shared" si="2"/>
        <v/>
      </c>
      <c r="M37" s="140" t="e">
        <f t="shared" si="5"/>
        <v>#REF!</v>
      </c>
      <c r="N37" s="240">
        <v>1.99999999999998E-6</v>
      </c>
      <c r="O37" s="140">
        <f t="shared" si="6"/>
        <v>0</v>
      </c>
      <c r="P37" s="240">
        <f t="shared" si="7"/>
        <v>1.99999999999998E-6</v>
      </c>
      <c r="Q37" s="350" t="str">
        <f>IF(C37="","",قائمة!V35)</f>
        <v/>
      </c>
      <c r="R37" s="242" t="str">
        <f t="shared" si="8"/>
        <v/>
      </c>
      <c r="S37" s="242" t="e">
        <f>IF(K37="انقطع (ت) عن الدراسة","",IF(J37="ناجح",I37,VLOOKUP(C37,#REF!,16,)))</f>
        <v>#REF!</v>
      </c>
      <c r="T37" s="242" t="e">
        <f t="shared" si="3"/>
        <v>#REF!</v>
      </c>
      <c r="U37" s="242">
        <v>6.9000000000000105E-5</v>
      </c>
      <c r="V37" s="140" t="str">
        <f t="shared" si="20"/>
        <v>السنة الرابعة ابتدائي</v>
      </c>
      <c r="W37" s="140">
        <f t="shared" si="9"/>
        <v>0</v>
      </c>
      <c r="X37" s="351" t="e">
        <f>IF(K37="انقطع (ت) عن الدراسة","",IF(J37="ناجح",I37,VLOOKUP(C37,#REF!,41,)))</f>
        <v>#REF!</v>
      </c>
      <c r="Y37" s="240" t="str">
        <f t="shared" si="10"/>
        <v/>
      </c>
      <c r="Z37" s="239" t="e">
        <f t="shared" si="11"/>
        <v>#REF!</v>
      </c>
      <c r="AA37" s="324" t="e">
        <f t="shared" si="12"/>
        <v>#REF!</v>
      </c>
      <c r="AB37" s="324" t="e">
        <f t="shared" si="13"/>
        <v>#REF!</v>
      </c>
      <c r="AC37" s="324">
        <v>1.99999999999998E-6</v>
      </c>
      <c r="AD37" s="350" t="str">
        <f t="shared" si="14"/>
        <v/>
      </c>
      <c r="AE37" s="350" t="str">
        <f t="shared" si="15"/>
        <v/>
      </c>
      <c r="AF37" s="350" t="str">
        <f t="shared" si="16"/>
        <v/>
      </c>
      <c r="AG37" s="333" t="str">
        <f t="shared" si="17"/>
        <v/>
      </c>
      <c r="AH37" s="240">
        <f t="shared" si="18"/>
        <v>0</v>
      </c>
    </row>
    <row r="38" spans="1:34" ht="20.100000000000001" customHeight="1">
      <c r="A38" s="239" t="e">
        <f t="shared" si="4"/>
        <v>#REF!</v>
      </c>
      <c r="B38" s="241" t="e">
        <f t="shared" si="19"/>
        <v>#REF!</v>
      </c>
      <c r="C38" s="328" t="str">
        <f>IF(K38="انقطع (ت) عن الدراسة","",IF('ق التلاميد'!B36="","",قائمة!A36))</f>
        <v/>
      </c>
      <c r="D38" s="329" t="str">
        <f>IF(K38="انقطع (ت) عن الدراسة","",IF(C38="","",قائمة!B36))</f>
        <v/>
      </c>
      <c r="E38" s="329" t="str">
        <f>IF(K38="انقطع (ت) عن الدراسة","",IF(C38="","",قائمة!D36))</f>
        <v/>
      </c>
      <c r="F38" s="330" t="str">
        <f>IF(K38="انقطع (ت) عن الدراسة","",IF(V38="السنة الاولى ابتدائي","",IF(C38="","",#REF!)))</f>
        <v/>
      </c>
      <c r="G38" s="330" t="str">
        <f>IF(K38="انقطع (ت) عن الدراسة","",IF(C38="","",#REF!))</f>
        <v/>
      </c>
      <c r="H38" s="331" t="str">
        <f>IF(K38="انقطع (ت) عن الدراسة","",IF(C38="","",#REF!))</f>
        <v/>
      </c>
      <c r="I38" s="331" t="str">
        <f t="shared" si="0"/>
        <v/>
      </c>
      <c r="J38" s="350" t="str">
        <f t="shared" si="1"/>
        <v/>
      </c>
      <c r="K38" s="350" t="str">
        <f>IF(قائمة!AB36="","",قائمة!AB36)</f>
        <v/>
      </c>
      <c r="L38" s="332" t="str">
        <f t="shared" si="2"/>
        <v/>
      </c>
      <c r="M38" s="140" t="e">
        <f t="shared" si="5"/>
        <v>#REF!</v>
      </c>
      <c r="N38" s="240">
        <v>1.8999999999999799E-6</v>
      </c>
      <c r="O38" s="140">
        <f t="shared" si="6"/>
        <v>0</v>
      </c>
      <c r="P38" s="240">
        <f t="shared" si="7"/>
        <v>1.8999999999999799E-6</v>
      </c>
      <c r="Q38" s="350" t="str">
        <f>IF(C38="","",قائمة!V36)</f>
        <v/>
      </c>
      <c r="R38" s="242" t="str">
        <f t="shared" si="8"/>
        <v/>
      </c>
      <c r="S38" s="242" t="e">
        <f>IF(K38="انقطع (ت) عن الدراسة","",IF(J38="ناجح",I38,VLOOKUP(C38,#REF!,16,)))</f>
        <v>#REF!</v>
      </c>
      <c r="T38" s="242" t="e">
        <f t="shared" si="3"/>
        <v>#REF!</v>
      </c>
      <c r="U38" s="242">
        <v>6.8000000000000094E-5</v>
      </c>
      <c r="V38" s="140" t="str">
        <f t="shared" si="20"/>
        <v>السنة الرابعة ابتدائي</v>
      </c>
      <c r="W38" s="140">
        <f t="shared" si="9"/>
        <v>0</v>
      </c>
      <c r="X38" s="351" t="e">
        <f>IF(K38="انقطع (ت) عن الدراسة","",IF(J38="ناجح",I38,VLOOKUP(C38,#REF!,41,)))</f>
        <v>#REF!</v>
      </c>
      <c r="Y38" s="240" t="str">
        <f t="shared" si="10"/>
        <v/>
      </c>
      <c r="Z38" s="239" t="e">
        <f t="shared" si="11"/>
        <v>#REF!</v>
      </c>
      <c r="AA38" s="324" t="e">
        <f t="shared" si="12"/>
        <v>#REF!</v>
      </c>
      <c r="AB38" s="324" t="e">
        <f t="shared" si="13"/>
        <v>#REF!</v>
      </c>
      <c r="AC38" s="324">
        <v>1.8999999999999799E-6</v>
      </c>
      <c r="AD38" s="350" t="str">
        <f t="shared" si="14"/>
        <v/>
      </c>
      <c r="AE38" s="350" t="str">
        <f t="shared" si="15"/>
        <v/>
      </c>
      <c r="AF38" s="350" t="str">
        <f t="shared" si="16"/>
        <v/>
      </c>
      <c r="AG38" s="333" t="str">
        <f t="shared" si="17"/>
        <v/>
      </c>
      <c r="AH38" s="240">
        <f t="shared" si="18"/>
        <v>0</v>
      </c>
    </row>
    <row r="39" spans="1:34" ht="20.100000000000001" customHeight="1">
      <c r="A39" s="239" t="e">
        <f t="shared" si="4"/>
        <v>#REF!</v>
      </c>
      <c r="B39" s="241" t="e">
        <f t="shared" si="19"/>
        <v>#REF!</v>
      </c>
      <c r="C39" s="328" t="str">
        <f>IF(K39="انقطع (ت) عن الدراسة","",IF('ق التلاميد'!B37="","",قائمة!A37))</f>
        <v/>
      </c>
      <c r="D39" s="329" t="str">
        <f>IF(K39="انقطع (ت) عن الدراسة","",IF(C39="","",قائمة!B37))</f>
        <v/>
      </c>
      <c r="E39" s="329" t="str">
        <f>IF(K39="انقطع (ت) عن الدراسة","",IF(C39="","",قائمة!D37))</f>
        <v/>
      </c>
      <c r="F39" s="330" t="str">
        <f>IF(K39="انقطع (ت) عن الدراسة","",IF(V39="السنة الاولى ابتدائي","",IF(C39="","",#REF!)))</f>
        <v/>
      </c>
      <c r="G39" s="330" t="str">
        <f>IF(K39="انقطع (ت) عن الدراسة","",IF(C39="","",#REF!))</f>
        <v/>
      </c>
      <c r="H39" s="331" t="str">
        <f>IF(K39="انقطع (ت) عن الدراسة","",IF(C39="","",#REF!))</f>
        <v/>
      </c>
      <c r="I39" s="331" t="str">
        <f t="shared" si="0"/>
        <v/>
      </c>
      <c r="J39" s="350" t="str">
        <f t="shared" si="1"/>
        <v/>
      </c>
      <c r="K39" s="350" t="str">
        <f>IF(قائمة!AB37="","",قائمة!AB37)</f>
        <v/>
      </c>
      <c r="L39" s="332" t="str">
        <f t="shared" si="2"/>
        <v/>
      </c>
      <c r="M39" s="140" t="e">
        <f t="shared" si="5"/>
        <v>#REF!</v>
      </c>
      <c r="N39" s="240">
        <v>1.79999999999998E-6</v>
      </c>
      <c r="O39" s="140">
        <f t="shared" si="6"/>
        <v>0</v>
      </c>
      <c r="P39" s="240">
        <f t="shared" si="7"/>
        <v>1.79999999999998E-6</v>
      </c>
      <c r="Q39" s="350" t="str">
        <f>IF(C39="","",قائمة!V37)</f>
        <v/>
      </c>
      <c r="R39" s="242" t="str">
        <f t="shared" si="8"/>
        <v/>
      </c>
      <c r="S39" s="242" t="e">
        <f>IF(K39="انقطع (ت) عن الدراسة","",IF(J39="ناجح",I39,VLOOKUP(C39,#REF!,16,)))</f>
        <v>#REF!</v>
      </c>
      <c r="T39" s="242" t="e">
        <f t="shared" si="3"/>
        <v>#REF!</v>
      </c>
      <c r="U39" s="242">
        <v>6.7000000000000097E-5</v>
      </c>
      <c r="V39" s="140" t="str">
        <f t="shared" si="20"/>
        <v>السنة الرابعة ابتدائي</v>
      </c>
      <c r="W39" s="140">
        <f t="shared" si="9"/>
        <v>0</v>
      </c>
      <c r="X39" s="351" t="e">
        <f>IF(K39="انقطع (ت) عن الدراسة","",IF(J39="ناجح",I39,VLOOKUP(C39,#REF!,41,)))</f>
        <v>#REF!</v>
      </c>
      <c r="Y39" s="240" t="str">
        <f t="shared" si="10"/>
        <v/>
      </c>
      <c r="Z39" s="239" t="e">
        <f t="shared" si="11"/>
        <v>#REF!</v>
      </c>
      <c r="AA39" s="324" t="e">
        <f t="shared" si="12"/>
        <v>#REF!</v>
      </c>
      <c r="AB39" s="324" t="e">
        <f t="shared" si="13"/>
        <v>#REF!</v>
      </c>
      <c r="AC39" s="324">
        <v>1.79999999999998E-6</v>
      </c>
      <c r="AD39" s="350" t="str">
        <f t="shared" si="14"/>
        <v/>
      </c>
      <c r="AE39" s="350" t="str">
        <f t="shared" si="15"/>
        <v/>
      </c>
      <c r="AF39" s="350" t="str">
        <f t="shared" si="16"/>
        <v/>
      </c>
      <c r="AG39" s="333" t="str">
        <f t="shared" si="17"/>
        <v/>
      </c>
      <c r="AH39" s="240">
        <f t="shared" si="18"/>
        <v>0</v>
      </c>
    </row>
    <row r="40" spans="1:34" ht="20.100000000000001" customHeight="1">
      <c r="A40" s="239" t="e">
        <f t="shared" si="4"/>
        <v>#REF!</v>
      </c>
      <c r="B40" s="241" t="e">
        <f t="shared" si="19"/>
        <v>#REF!</v>
      </c>
      <c r="C40" s="328" t="str">
        <f>IF(K40="انقطع (ت) عن الدراسة","",IF('ق التلاميد'!B38="","",قائمة!A38))</f>
        <v/>
      </c>
      <c r="D40" s="329" t="str">
        <f>IF(K40="انقطع (ت) عن الدراسة","",IF(C40="","",قائمة!B38))</f>
        <v/>
      </c>
      <c r="E40" s="329" t="str">
        <f>IF(K40="انقطع (ت) عن الدراسة","",IF(C40="","",قائمة!D38))</f>
        <v/>
      </c>
      <c r="F40" s="330" t="str">
        <f>IF(K40="انقطع (ت) عن الدراسة","",IF(V40="السنة الاولى ابتدائي","",IF(C40="","",#REF!)))</f>
        <v/>
      </c>
      <c r="G40" s="330" t="str">
        <f>IF(K40="انقطع (ت) عن الدراسة","",IF(C40="","",#REF!))</f>
        <v/>
      </c>
      <c r="H40" s="331" t="str">
        <f>IF(K40="انقطع (ت) عن الدراسة","",IF(C40="","",#REF!))</f>
        <v/>
      </c>
      <c r="I40" s="331" t="str">
        <f t="shared" si="0"/>
        <v/>
      </c>
      <c r="J40" s="350" t="str">
        <f t="shared" si="1"/>
        <v/>
      </c>
      <c r="K40" s="350" t="str">
        <f>IF(قائمة!AB38="","",قائمة!AB38)</f>
        <v/>
      </c>
      <c r="L40" s="332" t="str">
        <f t="shared" si="2"/>
        <v/>
      </c>
      <c r="M40" s="140" t="e">
        <f t="shared" si="5"/>
        <v>#REF!</v>
      </c>
      <c r="N40" s="240">
        <v>1.6999999999999799E-6</v>
      </c>
      <c r="O40" s="140">
        <f t="shared" si="6"/>
        <v>0</v>
      </c>
      <c r="P40" s="240">
        <f t="shared" si="7"/>
        <v>1.6999999999999799E-6</v>
      </c>
      <c r="Q40" s="350" t="str">
        <f>IF(C40="","",قائمة!V38)</f>
        <v/>
      </c>
      <c r="R40" s="242" t="str">
        <f t="shared" si="8"/>
        <v/>
      </c>
      <c r="S40" s="242" t="e">
        <f>IF(K40="انقطع (ت) عن الدراسة","",IF(J40="ناجح",I40,VLOOKUP(C40,#REF!,16,)))</f>
        <v>#REF!</v>
      </c>
      <c r="T40" s="242" t="e">
        <f t="shared" si="3"/>
        <v>#REF!</v>
      </c>
      <c r="U40" s="242">
        <v>6.60000000000001E-5</v>
      </c>
      <c r="V40" s="140" t="str">
        <f t="shared" si="20"/>
        <v>السنة الرابعة ابتدائي</v>
      </c>
      <c r="W40" s="140">
        <f t="shared" si="9"/>
        <v>0</v>
      </c>
      <c r="X40" s="351" t="e">
        <f>IF(K40="انقطع (ت) عن الدراسة","",IF(J40="ناجح",I40,VLOOKUP(C40,#REF!,41,)))</f>
        <v>#REF!</v>
      </c>
      <c r="Y40" s="240" t="str">
        <f t="shared" si="10"/>
        <v/>
      </c>
      <c r="Z40" s="239" t="e">
        <f t="shared" si="11"/>
        <v>#REF!</v>
      </c>
      <c r="AA40" s="324" t="e">
        <f t="shared" si="12"/>
        <v>#REF!</v>
      </c>
      <c r="AB40" s="324" t="e">
        <f t="shared" si="13"/>
        <v>#REF!</v>
      </c>
      <c r="AC40" s="324">
        <v>1.6999999999999799E-6</v>
      </c>
      <c r="AD40" s="350" t="str">
        <f t="shared" si="14"/>
        <v/>
      </c>
      <c r="AE40" s="350" t="str">
        <f t="shared" si="15"/>
        <v/>
      </c>
      <c r="AF40" s="350" t="str">
        <f t="shared" si="16"/>
        <v/>
      </c>
      <c r="AG40" s="333" t="str">
        <f t="shared" si="17"/>
        <v/>
      </c>
      <c r="AH40" s="240">
        <f t="shared" si="18"/>
        <v>0</v>
      </c>
    </row>
    <row r="41" spans="1:34" ht="20.100000000000001" customHeight="1">
      <c r="A41" s="239" t="e">
        <f t="shared" si="4"/>
        <v>#REF!</v>
      </c>
      <c r="B41" s="241" t="e">
        <f t="shared" si="19"/>
        <v>#REF!</v>
      </c>
      <c r="C41" s="328" t="str">
        <f>IF(K41="انقطع (ت) عن الدراسة","",IF('ق التلاميد'!B39="","",قائمة!A39))</f>
        <v/>
      </c>
      <c r="D41" s="329" t="str">
        <f>IF(K41="انقطع (ت) عن الدراسة","",IF(C41="","",قائمة!B39))</f>
        <v/>
      </c>
      <c r="E41" s="329" t="str">
        <f>IF(K41="انقطع (ت) عن الدراسة","",IF(C41="","",قائمة!D39))</f>
        <v/>
      </c>
      <c r="F41" s="330" t="str">
        <f>IF(K41="انقطع (ت) عن الدراسة","",IF(V41="السنة الاولى ابتدائي","",IF(C41="","",#REF!)))</f>
        <v/>
      </c>
      <c r="G41" s="330" t="str">
        <f>IF(K41="انقطع (ت) عن الدراسة","",IF(C41="","",#REF!))</f>
        <v/>
      </c>
      <c r="H41" s="331" t="str">
        <f>IF(K41="انقطع (ت) عن الدراسة","",IF(C41="","",#REF!))</f>
        <v/>
      </c>
      <c r="I41" s="331" t="str">
        <f t="shared" si="0"/>
        <v/>
      </c>
      <c r="J41" s="350" t="str">
        <f t="shared" si="1"/>
        <v/>
      </c>
      <c r="K41" s="350" t="str">
        <f>IF(قائمة!AB39="","",قائمة!AB39)</f>
        <v/>
      </c>
      <c r="L41" s="332" t="str">
        <f t="shared" si="2"/>
        <v/>
      </c>
      <c r="M41" s="140" t="e">
        <f t="shared" si="5"/>
        <v>#REF!</v>
      </c>
      <c r="N41" s="240">
        <v>1.5999999999999701E-6</v>
      </c>
      <c r="O41" s="140">
        <f t="shared" si="6"/>
        <v>0</v>
      </c>
      <c r="P41" s="240">
        <f t="shared" si="7"/>
        <v>1.5999999999999701E-6</v>
      </c>
      <c r="Q41" s="350" t="str">
        <f>IF(C41="","",قائمة!V39)</f>
        <v/>
      </c>
      <c r="R41" s="242" t="str">
        <f t="shared" si="8"/>
        <v/>
      </c>
      <c r="S41" s="242" t="e">
        <f>IF(K41="انقطع (ت) عن الدراسة","",IF(J41="ناجح",I41,VLOOKUP(C41,#REF!,16,)))</f>
        <v>#REF!</v>
      </c>
      <c r="T41" s="242" t="e">
        <f t="shared" si="3"/>
        <v>#REF!</v>
      </c>
      <c r="U41" s="242">
        <v>6.5000000000000103E-5</v>
      </c>
      <c r="V41" s="140" t="str">
        <f t="shared" si="20"/>
        <v>السنة الرابعة ابتدائي</v>
      </c>
      <c r="W41" s="140">
        <f t="shared" si="9"/>
        <v>0</v>
      </c>
      <c r="X41" s="351" t="e">
        <f>IF(K41="انقطع (ت) عن الدراسة","",IF(J41="ناجح",I41,VLOOKUP(C41,#REF!,41,)))</f>
        <v>#REF!</v>
      </c>
      <c r="Y41" s="240" t="str">
        <f t="shared" si="10"/>
        <v/>
      </c>
      <c r="Z41" s="239" t="e">
        <f t="shared" si="11"/>
        <v>#REF!</v>
      </c>
      <c r="AA41" s="324" t="e">
        <f t="shared" si="12"/>
        <v>#REF!</v>
      </c>
      <c r="AB41" s="324" t="e">
        <f t="shared" si="13"/>
        <v>#REF!</v>
      </c>
      <c r="AC41" s="324">
        <v>1.5999999999999701E-6</v>
      </c>
      <c r="AD41" s="350" t="str">
        <f t="shared" si="14"/>
        <v/>
      </c>
      <c r="AE41" s="350" t="str">
        <f t="shared" si="15"/>
        <v/>
      </c>
      <c r="AF41" s="350" t="str">
        <f t="shared" si="16"/>
        <v/>
      </c>
      <c r="AG41" s="333" t="str">
        <f t="shared" si="17"/>
        <v/>
      </c>
      <c r="AH41" s="240">
        <f t="shared" si="18"/>
        <v>0</v>
      </c>
    </row>
    <row r="42" spans="1:34" ht="20.100000000000001" customHeight="1">
      <c r="A42" s="239" t="e">
        <f t="shared" si="4"/>
        <v>#REF!</v>
      </c>
      <c r="B42" s="241" t="e">
        <f t="shared" si="19"/>
        <v>#REF!</v>
      </c>
      <c r="C42" s="328" t="str">
        <f>IF(K42="انقطع (ت) عن الدراسة","",IF('ق التلاميد'!B40="","",قائمة!A40))</f>
        <v/>
      </c>
      <c r="D42" s="329" t="str">
        <f>IF(K42="انقطع (ت) عن الدراسة","",IF(C42="","",قائمة!B40))</f>
        <v/>
      </c>
      <c r="E42" s="329" t="str">
        <f>IF(K42="انقطع (ت) عن الدراسة","",IF(C42="","",قائمة!D40))</f>
        <v/>
      </c>
      <c r="F42" s="330" t="str">
        <f>IF(K42="انقطع (ت) عن الدراسة","",IF(V42="السنة الاولى ابتدائي","",IF(C42="","",#REF!)))</f>
        <v/>
      </c>
      <c r="G42" s="330" t="str">
        <f>IF(K42="انقطع (ت) عن الدراسة","",IF(C42="","",#REF!))</f>
        <v/>
      </c>
      <c r="H42" s="331" t="str">
        <f>IF(K42="انقطع (ت) عن الدراسة","",IF(C42="","",#REF!))</f>
        <v/>
      </c>
      <c r="I42" s="331" t="str">
        <f t="shared" si="0"/>
        <v/>
      </c>
      <c r="J42" s="350" t="str">
        <f t="shared" si="1"/>
        <v/>
      </c>
      <c r="K42" s="350" t="str">
        <f>IF(قائمة!AB40="","",قائمة!AB40)</f>
        <v/>
      </c>
      <c r="L42" s="332" t="str">
        <f t="shared" si="2"/>
        <v/>
      </c>
      <c r="M42" s="140" t="e">
        <f t="shared" si="5"/>
        <v>#REF!</v>
      </c>
      <c r="N42" s="240">
        <v>1.49999999999997E-6</v>
      </c>
      <c r="O42" s="140">
        <f t="shared" si="6"/>
        <v>0</v>
      </c>
      <c r="P42" s="240">
        <f t="shared" si="7"/>
        <v>1.49999999999997E-6</v>
      </c>
      <c r="Q42" s="350" t="str">
        <f>IF(C42="","",قائمة!V40)</f>
        <v/>
      </c>
      <c r="R42" s="242" t="str">
        <f t="shared" si="8"/>
        <v/>
      </c>
      <c r="S42" s="242" t="e">
        <f>IF(K42="انقطع (ت) عن الدراسة","",IF(J42="ناجح",I42,VLOOKUP(C42,#REF!,16,)))</f>
        <v>#REF!</v>
      </c>
      <c r="T42" s="242" t="e">
        <f t="shared" si="3"/>
        <v>#REF!</v>
      </c>
      <c r="U42" s="242">
        <v>6.4000000000000106E-5</v>
      </c>
      <c r="V42" s="140" t="str">
        <f t="shared" si="20"/>
        <v>السنة الرابعة ابتدائي</v>
      </c>
      <c r="W42" s="140">
        <f t="shared" si="9"/>
        <v>0</v>
      </c>
      <c r="X42" s="351" t="e">
        <f>IF(K42="انقطع (ت) عن الدراسة","",IF(J42="ناجح",I42,VLOOKUP(C42,#REF!,41,)))</f>
        <v>#REF!</v>
      </c>
      <c r="Y42" s="240" t="str">
        <f t="shared" si="10"/>
        <v/>
      </c>
      <c r="Z42" s="239" t="e">
        <f t="shared" si="11"/>
        <v>#REF!</v>
      </c>
      <c r="AA42" s="324" t="e">
        <f t="shared" si="12"/>
        <v>#REF!</v>
      </c>
      <c r="AB42" s="324" t="e">
        <f t="shared" si="13"/>
        <v>#REF!</v>
      </c>
      <c r="AC42" s="324">
        <v>1.49999999999997E-6</v>
      </c>
      <c r="AD42" s="350" t="str">
        <f t="shared" si="14"/>
        <v/>
      </c>
      <c r="AE42" s="350" t="str">
        <f t="shared" si="15"/>
        <v/>
      </c>
      <c r="AF42" s="350" t="str">
        <f t="shared" si="16"/>
        <v/>
      </c>
      <c r="AG42" s="333" t="str">
        <f t="shared" si="17"/>
        <v/>
      </c>
      <c r="AH42" s="240">
        <f t="shared" si="18"/>
        <v>0</v>
      </c>
    </row>
    <row r="43" spans="1:34" ht="20.100000000000001" customHeight="1">
      <c r="A43" s="239" t="e">
        <f t="shared" si="4"/>
        <v>#REF!</v>
      </c>
      <c r="B43" s="241" t="e">
        <f t="shared" si="19"/>
        <v>#REF!</v>
      </c>
      <c r="C43" s="328" t="str">
        <f>IF(K43="انقطع (ت) عن الدراسة","",IF('ق التلاميد'!B41="","",قائمة!A41))</f>
        <v/>
      </c>
      <c r="D43" s="329" t="str">
        <f>IF(K43="انقطع (ت) عن الدراسة","",IF(C43="","",قائمة!B41))</f>
        <v/>
      </c>
      <c r="E43" s="329" t="str">
        <f>IF(K43="انقطع (ت) عن الدراسة","",IF(C43="","",قائمة!D41))</f>
        <v/>
      </c>
      <c r="F43" s="330" t="str">
        <f>IF(K43="انقطع (ت) عن الدراسة","",IF(V43="السنة الاولى ابتدائي","",IF(C43="","",#REF!)))</f>
        <v/>
      </c>
      <c r="G43" s="330" t="str">
        <f>IF(K43="انقطع (ت) عن الدراسة","",IF(C43="","",#REF!))</f>
        <v/>
      </c>
      <c r="H43" s="331" t="str">
        <f>IF(K43="انقطع (ت) عن الدراسة","",IF(C43="","",#REF!))</f>
        <v/>
      </c>
      <c r="I43" s="331" t="str">
        <f t="shared" si="0"/>
        <v/>
      </c>
      <c r="J43" s="350" t="str">
        <f t="shared" si="1"/>
        <v/>
      </c>
      <c r="K43" s="350" t="str">
        <f>IF(قائمة!AB41="","",قائمة!AB41)</f>
        <v/>
      </c>
      <c r="L43" s="332" t="str">
        <f t="shared" si="2"/>
        <v/>
      </c>
      <c r="M43" s="140" t="e">
        <f t="shared" si="5"/>
        <v>#REF!</v>
      </c>
      <c r="N43" s="240">
        <v>1.3999999999999701E-6</v>
      </c>
      <c r="O43" s="140">
        <f t="shared" si="6"/>
        <v>0</v>
      </c>
      <c r="P43" s="240">
        <f t="shared" si="7"/>
        <v>1.3999999999999701E-6</v>
      </c>
      <c r="Q43" s="350" t="str">
        <f>IF(C43="","",قائمة!V41)</f>
        <v/>
      </c>
      <c r="R43" s="242" t="str">
        <f t="shared" si="8"/>
        <v/>
      </c>
      <c r="S43" s="242" t="e">
        <f>IF(K43="انقطع (ت) عن الدراسة","",IF(J43="ناجح",I43,VLOOKUP(C43,#REF!,16,)))</f>
        <v>#REF!</v>
      </c>
      <c r="T43" s="242" t="e">
        <f t="shared" si="3"/>
        <v>#REF!</v>
      </c>
      <c r="U43" s="242">
        <v>6.3000000000000095E-5</v>
      </c>
      <c r="V43" s="140" t="str">
        <f t="shared" si="20"/>
        <v>السنة الرابعة ابتدائي</v>
      </c>
      <c r="W43" s="140">
        <f t="shared" si="9"/>
        <v>0</v>
      </c>
      <c r="X43" s="351" t="e">
        <f>IF(K43="انقطع (ت) عن الدراسة","",IF(J43="ناجح",I43,VLOOKUP(C43,#REF!,41,)))</f>
        <v>#REF!</v>
      </c>
      <c r="Y43" s="240" t="str">
        <f t="shared" si="10"/>
        <v/>
      </c>
      <c r="Z43" s="239" t="e">
        <f t="shared" si="11"/>
        <v>#REF!</v>
      </c>
      <c r="AA43" s="324" t="e">
        <f t="shared" si="12"/>
        <v>#REF!</v>
      </c>
      <c r="AB43" s="324" t="e">
        <f t="shared" si="13"/>
        <v>#REF!</v>
      </c>
      <c r="AC43" s="324">
        <v>1.3999999999999701E-6</v>
      </c>
      <c r="AD43" s="350" t="str">
        <f t="shared" si="14"/>
        <v/>
      </c>
      <c r="AE43" s="350" t="str">
        <f t="shared" si="15"/>
        <v/>
      </c>
      <c r="AF43" s="350" t="str">
        <f t="shared" si="16"/>
        <v/>
      </c>
      <c r="AG43" s="333" t="str">
        <f t="shared" si="17"/>
        <v/>
      </c>
      <c r="AH43" s="240">
        <f t="shared" si="18"/>
        <v>0</v>
      </c>
    </row>
    <row r="44" spans="1:34" ht="20.100000000000001" customHeight="1">
      <c r="A44" s="239" t="e">
        <f t="shared" si="4"/>
        <v>#REF!</v>
      </c>
      <c r="B44" s="241" t="e">
        <f t="shared" si="19"/>
        <v>#REF!</v>
      </c>
      <c r="C44" s="328" t="str">
        <f>IF(K44="انقطع (ت) عن الدراسة","",IF('ق التلاميد'!B42="","",قائمة!A42))</f>
        <v/>
      </c>
      <c r="D44" s="329" t="str">
        <f>IF(K44="انقطع (ت) عن الدراسة","",IF(C44="","",قائمة!B42))</f>
        <v/>
      </c>
      <c r="E44" s="329" t="str">
        <f>IF(K44="انقطع (ت) عن الدراسة","",IF(C44="","",قائمة!D42))</f>
        <v/>
      </c>
      <c r="F44" s="330" t="str">
        <f>IF(K44="انقطع (ت) عن الدراسة","",IF(V44="السنة الاولى ابتدائي","",IF(C44="","",#REF!)))</f>
        <v/>
      </c>
      <c r="G44" s="330" t="str">
        <f>IF(K44="انقطع (ت) عن الدراسة","",IF(C44="","",#REF!))</f>
        <v/>
      </c>
      <c r="H44" s="331" t="str">
        <f>IF(K44="انقطع (ت) عن الدراسة","",IF(C44="","",#REF!))</f>
        <v/>
      </c>
      <c r="I44" s="331" t="str">
        <f t="shared" si="0"/>
        <v/>
      </c>
      <c r="J44" s="350" t="str">
        <f t="shared" si="1"/>
        <v/>
      </c>
      <c r="K44" s="350" t="str">
        <f>IF(قائمة!AB42="","",قائمة!AB42)</f>
        <v/>
      </c>
      <c r="L44" s="332" t="str">
        <f t="shared" si="2"/>
        <v/>
      </c>
      <c r="M44" s="140" t="e">
        <f t="shared" si="5"/>
        <v>#REF!</v>
      </c>
      <c r="N44" s="240">
        <v>1.29999999999997E-6</v>
      </c>
      <c r="O44" s="140">
        <f t="shared" si="6"/>
        <v>0</v>
      </c>
      <c r="P44" s="240">
        <f t="shared" si="7"/>
        <v>1.29999999999997E-6</v>
      </c>
      <c r="Q44" s="350" t="str">
        <f>IF(C44="","",قائمة!V42)</f>
        <v/>
      </c>
      <c r="R44" s="242" t="str">
        <f t="shared" si="8"/>
        <v/>
      </c>
      <c r="S44" s="242" t="e">
        <f>IF(K44="انقطع (ت) عن الدراسة","",IF(J44="ناجح",I44,VLOOKUP(C44,#REF!,16,)))</f>
        <v>#REF!</v>
      </c>
      <c r="T44" s="242" t="e">
        <f t="shared" si="3"/>
        <v>#REF!</v>
      </c>
      <c r="U44" s="242">
        <v>6.2000000000000098E-5</v>
      </c>
      <c r="V44" s="140" t="str">
        <f t="shared" si="20"/>
        <v>السنة الرابعة ابتدائي</v>
      </c>
      <c r="W44" s="140">
        <f t="shared" si="9"/>
        <v>0</v>
      </c>
      <c r="X44" s="351" t="e">
        <f>IF(K44="انقطع (ت) عن الدراسة","",IF(J44="ناجح",I44,VLOOKUP(C44,#REF!,41,)))</f>
        <v>#REF!</v>
      </c>
      <c r="Y44" s="240" t="str">
        <f t="shared" si="10"/>
        <v/>
      </c>
      <c r="Z44" s="239" t="e">
        <f t="shared" si="11"/>
        <v>#REF!</v>
      </c>
      <c r="AA44" s="324" t="e">
        <f t="shared" si="12"/>
        <v>#REF!</v>
      </c>
      <c r="AB44" s="324" t="e">
        <f t="shared" si="13"/>
        <v>#REF!</v>
      </c>
      <c r="AC44" s="324">
        <v>1.29999999999997E-6</v>
      </c>
      <c r="AD44" s="350" t="str">
        <f t="shared" si="14"/>
        <v/>
      </c>
      <c r="AE44" s="350" t="str">
        <f t="shared" si="15"/>
        <v/>
      </c>
      <c r="AF44" s="350" t="str">
        <f t="shared" si="16"/>
        <v/>
      </c>
      <c r="AG44" s="333" t="str">
        <f t="shared" si="17"/>
        <v/>
      </c>
      <c r="AH44" s="240">
        <f t="shared" si="18"/>
        <v>0</v>
      </c>
    </row>
    <row r="45" spans="1:34" ht="20.100000000000001" customHeight="1">
      <c r="A45" s="239" t="e">
        <f t="shared" si="4"/>
        <v>#REF!</v>
      </c>
      <c r="B45" s="241" t="e">
        <f t="shared" si="19"/>
        <v>#REF!</v>
      </c>
      <c r="C45" s="328" t="str">
        <f>IF(K45="انقطع (ت) عن الدراسة","",IF('ق التلاميد'!B43="","",قائمة!A43))</f>
        <v/>
      </c>
      <c r="D45" s="329" t="str">
        <f>IF(K45="انقطع (ت) عن الدراسة","",IF(C45="","",قائمة!B43))</f>
        <v/>
      </c>
      <c r="E45" s="329" t="str">
        <f>IF(K45="انقطع (ت) عن الدراسة","",IF(C45="","",قائمة!D43))</f>
        <v/>
      </c>
      <c r="F45" s="330" t="str">
        <f>IF(K45="انقطع (ت) عن الدراسة","",IF(V45="السنة الاولى ابتدائي","",IF(C45="","",#REF!)))</f>
        <v/>
      </c>
      <c r="G45" s="330" t="str">
        <f>IF(K45="انقطع (ت) عن الدراسة","",IF(C45="","",#REF!))</f>
        <v/>
      </c>
      <c r="H45" s="331" t="str">
        <f>IF(K45="انقطع (ت) عن الدراسة","",IF(C45="","",#REF!))</f>
        <v/>
      </c>
      <c r="I45" s="331" t="str">
        <f t="shared" si="0"/>
        <v/>
      </c>
      <c r="J45" s="350" t="str">
        <f t="shared" si="1"/>
        <v/>
      </c>
      <c r="K45" s="350" t="str">
        <f>IF(قائمة!AB43="","",قائمة!AB43)</f>
        <v/>
      </c>
      <c r="L45" s="332" t="str">
        <f t="shared" si="2"/>
        <v/>
      </c>
      <c r="M45" s="140" t="e">
        <f t="shared" si="5"/>
        <v>#REF!</v>
      </c>
      <c r="N45" s="240">
        <v>1.1999999999999701E-6</v>
      </c>
      <c r="O45" s="140">
        <f t="shared" si="6"/>
        <v>0</v>
      </c>
      <c r="P45" s="240">
        <f t="shared" si="7"/>
        <v>1.1999999999999701E-6</v>
      </c>
      <c r="Q45" s="350" t="str">
        <f>IF(C45="","",قائمة!V43)</f>
        <v/>
      </c>
      <c r="R45" s="242" t="str">
        <f t="shared" si="8"/>
        <v/>
      </c>
      <c r="S45" s="242" t="e">
        <f>IF(K45="انقطع (ت) عن الدراسة","",IF(J45="ناجح",I45,VLOOKUP(C45,#REF!,16,)))</f>
        <v>#REF!</v>
      </c>
      <c r="T45" s="242" t="e">
        <f t="shared" si="3"/>
        <v>#REF!</v>
      </c>
      <c r="U45" s="242">
        <v>6.10000000000001E-5</v>
      </c>
      <c r="V45" s="140" t="str">
        <f t="shared" si="20"/>
        <v>السنة الرابعة ابتدائي</v>
      </c>
      <c r="W45" s="140">
        <f t="shared" si="9"/>
        <v>0</v>
      </c>
      <c r="X45" s="351" t="e">
        <f>IF(K45="انقطع (ت) عن الدراسة","",IF(J45="ناجح",I45,VLOOKUP(C45,#REF!,41,)))</f>
        <v>#REF!</v>
      </c>
      <c r="Y45" s="240" t="str">
        <f t="shared" si="10"/>
        <v/>
      </c>
      <c r="Z45" s="239" t="e">
        <f t="shared" si="11"/>
        <v>#REF!</v>
      </c>
      <c r="AA45" s="324" t="e">
        <f t="shared" si="12"/>
        <v>#REF!</v>
      </c>
      <c r="AB45" s="324" t="e">
        <f t="shared" si="13"/>
        <v>#REF!</v>
      </c>
      <c r="AC45" s="324">
        <v>1.1999999999999701E-6</v>
      </c>
      <c r="AD45" s="350" t="str">
        <f t="shared" si="14"/>
        <v/>
      </c>
      <c r="AE45" s="350" t="str">
        <f t="shared" si="15"/>
        <v/>
      </c>
      <c r="AF45" s="350" t="str">
        <f t="shared" si="16"/>
        <v/>
      </c>
      <c r="AG45" s="333" t="str">
        <f t="shared" si="17"/>
        <v/>
      </c>
      <c r="AH45" s="240">
        <f t="shared" si="18"/>
        <v>0</v>
      </c>
    </row>
    <row r="46" spans="1:34" ht="20.100000000000001" customHeight="1">
      <c r="A46" s="239" t="e">
        <f t="shared" si="4"/>
        <v>#REF!</v>
      </c>
      <c r="B46" s="241" t="e">
        <f t="shared" si="19"/>
        <v>#REF!</v>
      </c>
      <c r="C46" s="328" t="str">
        <f>IF(K46="انقطع (ت) عن الدراسة","",IF('ق التلاميد'!B44="","",قائمة!A44))</f>
        <v/>
      </c>
      <c r="D46" s="329" t="str">
        <f>IF(K46="انقطع (ت) عن الدراسة","",IF(C46="","",قائمة!B44))</f>
        <v/>
      </c>
      <c r="E46" s="329" t="str">
        <f>IF(K46="انقطع (ت) عن الدراسة","",IF(C46="","",قائمة!D44))</f>
        <v/>
      </c>
      <c r="F46" s="330" t="str">
        <f>IF(K46="انقطع (ت) عن الدراسة","",IF(V46="السنة الاولى ابتدائي","",IF(C46="","",#REF!)))</f>
        <v/>
      </c>
      <c r="G46" s="330" t="str">
        <f>IF(K46="انقطع (ت) عن الدراسة","",IF(C46="","",#REF!))</f>
        <v/>
      </c>
      <c r="H46" s="331" t="str">
        <f>IF(K46="انقطع (ت) عن الدراسة","",IF(C46="","",#REF!))</f>
        <v/>
      </c>
      <c r="I46" s="331" t="str">
        <f t="shared" si="0"/>
        <v/>
      </c>
      <c r="J46" s="350" t="str">
        <f t="shared" si="1"/>
        <v/>
      </c>
      <c r="K46" s="350" t="str">
        <f>IF(قائمة!AB44="","",قائمة!AB44)</f>
        <v/>
      </c>
      <c r="L46" s="332" t="str">
        <f t="shared" si="2"/>
        <v/>
      </c>
      <c r="M46" s="140" t="e">
        <f t="shared" si="5"/>
        <v>#REF!</v>
      </c>
      <c r="N46" s="240">
        <v>1.09999999999997E-6</v>
      </c>
      <c r="O46" s="140">
        <f t="shared" si="6"/>
        <v>0</v>
      </c>
      <c r="P46" s="240">
        <f t="shared" si="7"/>
        <v>1.09999999999997E-6</v>
      </c>
      <c r="Q46" s="350" t="str">
        <f>IF(C46="","",قائمة!V44)</f>
        <v/>
      </c>
      <c r="R46" s="242" t="str">
        <f t="shared" si="8"/>
        <v/>
      </c>
      <c r="S46" s="242" t="e">
        <f>IF(K46="انقطع (ت) عن الدراسة","",IF(J46="ناجح",I46,VLOOKUP(C46,#REF!,16,)))</f>
        <v>#REF!</v>
      </c>
      <c r="T46" s="242" t="e">
        <f t="shared" si="3"/>
        <v>#REF!</v>
      </c>
      <c r="U46" s="242">
        <v>6.0000000000000103E-5</v>
      </c>
      <c r="V46" s="140" t="str">
        <f t="shared" si="20"/>
        <v>السنة الرابعة ابتدائي</v>
      </c>
      <c r="W46" s="140">
        <f t="shared" si="9"/>
        <v>0</v>
      </c>
      <c r="X46" s="351" t="e">
        <f>IF(K46="انقطع (ت) عن الدراسة","",IF(J46="ناجح",I46,VLOOKUP(C46,#REF!,41,)))</f>
        <v>#REF!</v>
      </c>
      <c r="Y46" s="240" t="str">
        <f t="shared" si="10"/>
        <v/>
      </c>
      <c r="Z46" s="239" t="e">
        <f t="shared" si="11"/>
        <v>#REF!</v>
      </c>
      <c r="AA46" s="324" t="e">
        <f t="shared" si="12"/>
        <v>#REF!</v>
      </c>
      <c r="AB46" s="324" t="e">
        <f t="shared" si="13"/>
        <v>#REF!</v>
      </c>
      <c r="AC46" s="324">
        <v>1.09999999999997E-6</v>
      </c>
      <c r="AD46" s="350" t="str">
        <f t="shared" si="14"/>
        <v/>
      </c>
      <c r="AE46" s="350" t="str">
        <f t="shared" si="15"/>
        <v/>
      </c>
      <c r="AF46" s="350" t="str">
        <f t="shared" si="16"/>
        <v/>
      </c>
      <c r="AG46" s="333" t="str">
        <f t="shared" si="17"/>
        <v/>
      </c>
      <c r="AH46" s="240">
        <f t="shared" si="18"/>
        <v>0</v>
      </c>
    </row>
    <row r="47" spans="1:34" ht="20.100000000000001" customHeight="1">
      <c r="A47" s="239" t="e">
        <f t="shared" ref="A47:A56" si="21">M47</f>
        <v>#REF!</v>
      </c>
      <c r="B47" s="241" t="e">
        <f t="shared" ref="B47:B56" si="22">RANK(P47,$P$7:$P$56,0)</f>
        <v>#REF!</v>
      </c>
      <c r="C47" s="328" t="str">
        <f>IF(K47="انقطع (ت) عن الدراسة","",IF('ق التلاميد'!B45="","",قائمة!A46))</f>
        <v/>
      </c>
      <c r="D47" s="329" t="str">
        <f>IF(K47="انقطع (ت) عن الدراسة","",IF(C47="","",قائمة!B46))</f>
        <v/>
      </c>
      <c r="E47" s="329" t="str">
        <f>IF(K47="انقطع (ت) عن الدراسة","",IF(C47="","",قائمة!D46))</f>
        <v/>
      </c>
      <c r="F47" s="330" t="str">
        <f>IF(K47="انقطع (ت) عن الدراسة","",IF(V47="السنة الاولى ابتدائي","",IF(C47="","",#REF!)))</f>
        <v/>
      </c>
      <c r="G47" s="330" t="str">
        <f>IF(K47="انقطع (ت) عن الدراسة","",IF(C47="","",#REF!))</f>
        <v/>
      </c>
      <c r="H47" s="331" t="str">
        <f>IF(K47="انقطع (ت) عن الدراسة","",IF(C47="","",#REF!))</f>
        <v/>
      </c>
      <c r="I47" s="331" t="str">
        <f t="shared" ref="I47:I56" si="23">IF(K47="انقطع (ت) عن الدراسة","",IF(C47="","",O47+N47))</f>
        <v/>
      </c>
      <c r="J47" s="350" t="str">
        <f t="shared" ref="J47:J56" si="24">IF(K47="انقطع (ت) عن الدراسة","",IF(C47="","",IF(V47="السنة الخامسة ابتدائي","راسب",IF(I47&gt;4.99,"ناجح","راسب"))))</f>
        <v/>
      </c>
      <c r="K47" s="350" t="str">
        <f>IF(قائمة!AB45="","",قائمة!AB45)</f>
        <v/>
      </c>
      <c r="L47" s="332" t="str">
        <f t="shared" ref="L47:L56" si="25">IF(C47="","",M47)</f>
        <v/>
      </c>
      <c r="M47" s="140" t="e">
        <f t="shared" ref="M47:M56" si="26">RANK(P47,$P$7:$P$56,0)</f>
        <v>#REF!</v>
      </c>
      <c r="N47" s="240">
        <v>9.999999999999701E-7</v>
      </c>
      <c r="O47" s="140">
        <f t="shared" ref="O47:O56" si="27">IF(AH47=0,0,IF(C47="",0,SUM(F47:H47)/W47))</f>
        <v>0</v>
      </c>
      <c r="P47" s="240">
        <f t="shared" si="7"/>
        <v>9.999999999999701E-7</v>
      </c>
      <c r="Q47" s="350" t="str">
        <f>IF(C47="","",قائمة!V46)</f>
        <v/>
      </c>
      <c r="R47" s="242" t="str">
        <f t="shared" ref="R47:R56" si="28">IF(C47="","",T47+U47)</f>
        <v/>
      </c>
      <c r="S47" s="242" t="e">
        <f>IF(K47="انقطع (ت) عن الدراسة","",IF(J47="ناجح",I47,VLOOKUP(C47,#REF!,16,)))</f>
        <v>#REF!</v>
      </c>
      <c r="T47" s="242" t="e">
        <f t="shared" ref="T47:T56" si="29">IF(S47="",0,IF(S47=0,I47,S47))</f>
        <v>#REF!</v>
      </c>
      <c r="U47" s="242">
        <v>5.9000000000000099E-5</v>
      </c>
      <c r="V47" s="140" t="str">
        <f t="shared" si="20"/>
        <v>السنة الرابعة ابتدائي</v>
      </c>
      <c r="W47" s="140">
        <f t="shared" ref="W47:W56" si="30">COUNTIF(F47:H47,"&gt;=1")</f>
        <v>0</v>
      </c>
      <c r="X47" s="351" t="e">
        <f>IF(K47="انقطع (ت) عن الدراسة","",IF(J47="ناجح",I47,VLOOKUP(C47,#REF!,41,)))</f>
        <v>#REF!</v>
      </c>
      <c r="Y47" s="240" t="str">
        <f t="shared" ref="Y47:Y56" si="31">R47</f>
        <v/>
      </c>
      <c r="Z47" s="239" t="e">
        <f t="shared" ref="Z47:Z56" si="32">RANK(AA47,$AA$7:$AA$56,0)</f>
        <v>#REF!</v>
      </c>
      <c r="AA47" s="324" t="e">
        <f t="shared" ref="AA47:AA56" si="33">AB47+AC47</f>
        <v>#REF!</v>
      </c>
      <c r="AB47" s="324" t="e">
        <f t="shared" ref="AB47:AB56" si="34">IF(X47="",0,X47)</f>
        <v>#REF!</v>
      </c>
      <c r="AC47" s="324">
        <v>9.999999999999701E-7</v>
      </c>
      <c r="AD47" s="350" t="str">
        <f t="shared" ref="AD47:AD56" si="35">D47</f>
        <v/>
      </c>
      <c r="AE47" s="350" t="str">
        <f t="shared" ref="AE47:AE56" si="36">E47</f>
        <v/>
      </c>
      <c r="AF47" s="350" t="str">
        <f t="shared" ref="AF47:AF56" si="37">Q47</f>
        <v/>
      </c>
      <c r="AG47" s="333" t="str">
        <f t="shared" ref="AG47:AG56" si="38">C47</f>
        <v/>
      </c>
      <c r="AH47" s="240">
        <f t="shared" ref="AH47:AH56" si="39">SUM(F47:H47)</f>
        <v>0</v>
      </c>
    </row>
    <row r="48" spans="1:34" ht="20.100000000000001" customHeight="1">
      <c r="A48" s="239" t="e">
        <f t="shared" si="21"/>
        <v>#REF!</v>
      </c>
      <c r="B48" s="241" t="e">
        <f t="shared" si="22"/>
        <v>#REF!</v>
      </c>
      <c r="C48" s="328" t="str">
        <f>IF(K48="انقطع (ت) عن الدراسة","",IF('ق التلاميد'!B46="","",قائمة!A47))</f>
        <v/>
      </c>
      <c r="D48" s="329" t="str">
        <f>IF(K48="انقطع (ت) عن الدراسة","",IF(C48="","",قائمة!B47))</f>
        <v/>
      </c>
      <c r="E48" s="329" t="str">
        <f>IF(K48="انقطع (ت) عن الدراسة","",IF(C48="","",قائمة!D47))</f>
        <v/>
      </c>
      <c r="F48" s="330" t="str">
        <f>IF(K48="انقطع (ت) عن الدراسة","",IF(V48="السنة الاولى ابتدائي","",IF(C48="","",#REF!)))</f>
        <v/>
      </c>
      <c r="G48" s="330" t="str">
        <f>IF(K48="انقطع (ت) عن الدراسة","",IF(C48="","",#REF!))</f>
        <v/>
      </c>
      <c r="H48" s="331" t="str">
        <f>IF(K48="انقطع (ت) عن الدراسة","",IF(C48="","",#REF!))</f>
        <v/>
      </c>
      <c r="I48" s="331" t="str">
        <f t="shared" si="23"/>
        <v/>
      </c>
      <c r="J48" s="350" t="str">
        <f t="shared" si="24"/>
        <v/>
      </c>
      <c r="K48" s="350" t="str">
        <f>IF(قائمة!AB46="","",قائمة!AB46)</f>
        <v/>
      </c>
      <c r="L48" s="332" t="str">
        <f t="shared" si="25"/>
        <v/>
      </c>
      <c r="M48" s="140" t="e">
        <f t="shared" si="26"/>
        <v>#REF!</v>
      </c>
      <c r="N48" s="240">
        <v>8.9999999999997E-7</v>
      </c>
      <c r="O48" s="140">
        <f t="shared" si="27"/>
        <v>0</v>
      </c>
      <c r="P48" s="240">
        <f t="shared" si="7"/>
        <v>8.9999999999997E-7</v>
      </c>
      <c r="Q48" s="350" t="str">
        <f>IF(C48="","",قائمة!V47)</f>
        <v/>
      </c>
      <c r="R48" s="242" t="str">
        <f t="shared" si="28"/>
        <v/>
      </c>
      <c r="S48" s="242" t="e">
        <f>IF(K48="انقطع (ت) عن الدراسة","",IF(J48="ناجح",I48,VLOOKUP(C48,#REF!,16,)))</f>
        <v>#REF!</v>
      </c>
      <c r="T48" s="242" t="e">
        <f t="shared" si="29"/>
        <v>#REF!</v>
      </c>
      <c r="U48" s="242">
        <v>5.8000000000000102E-5</v>
      </c>
      <c r="V48" s="140" t="str">
        <f t="shared" si="20"/>
        <v>السنة الرابعة ابتدائي</v>
      </c>
      <c r="W48" s="140">
        <f t="shared" si="30"/>
        <v>0</v>
      </c>
      <c r="X48" s="351" t="e">
        <f>IF(K48="انقطع (ت) عن الدراسة","",IF(J48="ناجح",I48,VLOOKUP(C48,#REF!,41,)))</f>
        <v>#REF!</v>
      </c>
      <c r="Y48" s="240" t="str">
        <f t="shared" si="31"/>
        <v/>
      </c>
      <c r="Z48" s="239" t="e">
        <f t="shared" si="32"/>
        <v>#REF!</v>
      </c>
      <c r="AA48" s="324" t="e">
        <f t="shared" si="33"/>
        <v>#REF!</v>
      </c>
      <c r="AB48" s="324" t="e">
        <f t="shared" si="34"/>
        <v>#REF!</v>
      </c>
      <c r="AC48" s="324">
        <v>8.9999999999997E-7</v>
      </c>
      <c r="AD48" s="350" t="str">
        <f t="shared" si="35"/>
        <v/>
      </c>
      <c r="AE48" s="350" t="str">
        <f t="shared" si="36"/>
        <v/>
      </c>
      <c r="AF48" s="350" t="str">
        <f t="shared" si="37"/>
        <v/>
      </c>
      <c r="AG48" s="333" t="str">
        <f t="shared" si="38"/>
        <v/>
      </c>
      <c r="AH48" s="240">
        <f t="shared" si="39"/>
        <v>0</v>
      </c>
    </row>
    <row r="49" spans="1:34" ht="20.100000000000001" customHeight="1">
      <c r="A49" s="239" t="e">
        <f t="shared" si="21"/>
        <v>#REF!</v>
      </c>
      <c r="B49" s="241" t="e">
        <f t="shared" si="22"/>
        <v>#REF!</v>
      </c>
      <c r="C49" s="328" t="str">
        <f>IF(K49="انقطع (ت) عن الدراسة","",IF('ق التلاميد'!B47="","",قائمة!A48))</f>
        <v/>
      </c>
      <c r="D49" s="329" t="str">
        <f>IF(K49="انقطع (ت) عن الدراسة","",IF(C49="","",قائمة!B48))</f>
        <v/>
      </c>
      <c r="E49" s="329" t="str">
        <f>IF(K49="انقطع (ت) عن الدراسة","",IF(C49="","",قائمة!D48))</f>
        <v/>
      </c>
      <c r="F49" s="330" t="str">
        <f>IF(K49="انقطع (ت) عن الدراسة","",IF(V49="السنة الاولى ابتدائي","",IF(C49="","",#REF!)))</f>
        <v/>
      </c>
      <c r="G49" s="330" t="str">
        <f>IF(K49="انقطع (ت) عن الدراسة","",IF(C49="","",#REF!))</f>
        <v/>
      </c>
      <c r="H49" s="331" t="str">
        <f>IF(K49="انقطع (ت) عن الدراسة","",IF(C49="","",#REF!))</f>
        <v/>
      </c>
      <c r="I49" s="331" t="str">
        <f t="shared" si="23"/>
        <v/>
      </c>
      <c r="J49" s="350" t="str">
        <f t="shared" si="24"/>
        <v/>
      </c>
      <c r="K49" s="350" t="str">
        <f>IF(قائمة!AB47="","",قائمة!AB47)</f>
        <v/>
      </c>
      <c r="L49" s="332" t="str">
        <f t="shared" si="25"/>
        <v/>
      </c>
      <c r="M49" s="140" t="e">
        <f t="shared" si="26"/>
        <v>#REF!</v>
      </c>
      <c r="N49" s="240">
        <v>7.9999999999997E-7</v>
      </c>
      <c r="O49" s="140">
        <f t="shared" si="27"/>
        <v>0</v>
      </c>
      <c r="P49" s="240">
        <f t="shared" si="7"/>
        <v>7.9999999999997E-7</v>
      </c>
      <c r="Q49" s="350" t="str">
        <f>IF(C49="","",قائمة!V48)</f>
        <v/>
      </c>
      <c r="R49" s="242" t="str">
        <f t="shared" si="28"/>
        <v/>
      </c>
      <c r="S49" s="242" t="e">
        <f>IF(K49="انقطع (ت) عن الدراسة","",IF(J49="ناجح",I49,VLOOKUP(C49,#REF!,16,)))</f>
        <v>#REF!</v>
      </c>
      <c r="T49" s="242" t="e">
        <f t="shared" si="29"/>
        <v>#REF!</v>
      </c>
      <c r="U49" s="242">
        <v>5.7000000000000098E-5</v>
      </c>
      <c r="V49" s="140" t="str">
        <f t="shared" si="20"/>
        <v>السنة الرابعة ابتدائي</v>
      </c>
      <c r="W49" s="140">
        <f t="shared" si="30"/>
        <v>0</v>
      </c>
      <c r="X49" s="351" t="e">
        <f>IF(K49="انقطع (ت) عن الدراسة","",IF(J49="ناجح",I49,VLOOKUP(C49,#REF!,41,)))</f>
        <v>#REF!</v>
      </c>
      <c r="Y49" s="240" t="str">
        <f t="shared" si="31"/>
        <v/>
      </c>
      <c r="Z49" s="239" t="e">
        <f t="shared" si="32"/>
        <v>#REF!</v>
      </c>
      <c r="AA49" s="324" t="e">
        <f t="shared" si="33"/>
        <v>#REF!</v>
      </c>
      <c r="AB49" s="324" t="e">
        <f t="shared" si="34"/>
        <v>#REF!</v>
      </c>
      <c r="AC49" s="324">
        <v>7.9999999999997E-7</v>
      </c>
      <c r="AD49" s="350" t="str">
        <f t="shared" si="35"/>
        <v/>
      </c>
      <c r="AE49" s="350" t="str">
        <f t="shared" si="36"/>
        <v/>
      </c>
      <c r="AF49" s="350" t="str">
        <f t="shared" si="37"/>
        <v/>
      </c>
      <c r="AG49" s="333" t="str">
        <f t="shared" si="38"/>
        <v/>
      </c>
      <c r="AH49" s="240">
        <f t="shared" si="39"/>
        <v>0</v>
      </c>
    </row>
    <row r="50" spans="1:34" ht="20.100000000000001" customHeight="1">
      <c r="A50" s="239" t="e">
        <f t="shared" si="21"/>
        <v>#REF!</v>
      </c>
      <c r="B50" s="241" t="e">
        <f t="shared" si="22"/>
        <v>#REF!</v>
      </c>
      <c r="C50" s="328" t="str">
        <f>IF(K50="انقطع (ت) عن الدراسة","",IF('ق التلاميد'!B48="","",قائمة!A49))</f>
        <v/>
      </c>
      <c r="D50" s="329" t="str">
        <f>IF(K50="انقطع (ت) عن الدراسة","",IF(C50="","",قائمة!B49))</f>
        <v/>
      </c>
      <c r="E50" s="329" t="str">
        <f>IF(K50="انقطع (ت) عن الدراسة","",IF(C50="","",قائمة!D49))</f>
        <v/>
      </c>
      <c r="F50" s="330" t="str">
        <f>IF(K50="انقطع (ت) عن الدراسة","",IF(V50="السنة الاولى ابتدائي","",IF(C50="","",#REF!)))</f>
        <v/>
      </c>
      <c r="G50" s="330" t="str">
        <f>IF(K50="انقطع (ت) عن الدراسة","",IF(C50="","",#REF!))</f>
        <v/>
      </c>
      <c r="H50" s="331" t="str">
        <f>IF(K50="انقطع (ت) عن الدراسة","",IF(C50="","",#REF!))</f>
        <v/>
      </c>
      <c r="I50" s="331" t="str">
        <f t="shared" si="23"/>
        <v/>
      </c>
      <c r="J50" s="350" t="str">
        <f t="shared" si="24"/>
        <v/>
      </c>
      <c r="K50" s="350" t="str">
        <f>IF(قائمة!AB48="","",قائمة!AB48)</f>
        <v/>
      </c>
      <c r="L50" s="332" t="str">
        <f t="shared" si="25"/>
        <v/>
      </c>
      <c r="M50" s="140" t="e">
        <f t="shared" si="26"/>
        <v>#REF!</v>
      </c>
      <c r="N50" s="240">
        <v>6.9999999999997E-7</v>
      </c>
      <c r="O50" s="140">
        <f t="shared" si="27"/>
        <v>0</v>
      </c>
      <c r="P50" s="240">
        <f t="shared" si="7"/>
        <v>6.9999999999997E-7</v>
      </c>
      <c r="Q50" s="350" t="str">
        <f>IF(C50="","",قائمة!V49)</f>
        <v/>
      </c>
      <c r="R50" s="242" t="str">
        <f t="shared" si="28"/>
        <v/>
      </c>
      <c r="S50" s="242" t="e">
        <f>IF(K50="انقطع (ت) عن الدراسة","",IF(J50="ناجح",I50,VLOOKUP(C50,#REF!,16,)))</f>
        <v>#REF!</v>
      </c>
      <c r="T50" s="242" t="e">
        <f t="shared" si="29"/>
        <v>#REF!</v>
      </c>
      <c r="U50" s="242">
        <v>5.6000000000000101E-5</v>
      </c>
      <c r="V50" s="140" t="str">
        <f t="shared" si="20"/>
        <v>السنة الرابعة ابتدائي</v>
      </c>
      <c r="W50" s="140">
        <f t="shared" si="30"/>
        <v>0</v>
      </c>
      <c r="X50" s="351" t="e">
        <f>IF(K50="انقطع (ت) عن الدراسة","",IF(J50="ناجح",I50,VLOOKUP(C50,#REF!,41,)))</f>
        <v>#REF!</v>
      </c>
      <c r="Y50" s="240" t="str">
        <f t="shared" si="31"/>
        <v/>
      </c>
      <c r="Z50" s="239" t="e">
        <f t="shared" si="32"/>
        <v>#REF!</v>
      </c>
      <c r="AA50" s="324" t="e">
        <f t="shared" si="33"/>
        <v>#REF!</v>
      </c>
      <c r="AB50" s="324" t="e">
        <f t="shared" si="34"/>
        <v>#REF!</v>
      </c>
      <c r="AC50" s="324">
        <v>6.9999999999997E-7</v>
      </c>
      <c r="AD50" s="350" t="str">
        <f t="shared" si="35"/>
        <v/>
      </c>
      <c r="AE50" s="350" t="str">
        <f t="shared" si="36"/>
        <v/>
      </c>
      <c r="AF50" s="350" t="str">
        <f t="shared" si="37"/>
        <v/>
      </c>
      <c r="AG50" s="333" t="str">
        <f t="shared" si="38"/>
        <v/>
      </c>
      <c r="AH50" s="240">
        <f t="shared" si="39"/>
        <v>0</v>
      </c>
    </row>
    <row r="51" spans="1:34" ht="20.100000000000001" customHeight="1">
      <c r="A51" s="239" t="e">
        <f t="shared" si="21"/>
        <v>#REF!</v>
      </c>
      <c r="B51" s="241" t="e">
        <f t="shared" si="22"/>
        <v>#REF!</v>
      </c>
      <c r="C51" s="328" t="str">
        <f>IF(K51="انقطع (ت) عن الدراسة","",IF('ق التلاميد'!B49="","",قائمة!A50))</f>
        <v/>
      </c>
      <c r="D51" s="329" t="str">
        <f>IF(K51="انقطع (ت) عن الدراسة","",IF(C51="","",قائمة!B50))</f>
        <v/>
      </c>
      <c r="E51" s="329" t="str">
        <f>IF(K51="انقطع (ت) عن الدراسة","",IF(C51="","",قائمة!D50))</f>
        <v/>
      </c>
      <c r="F51" s="330" t="str">
        <f>IF(K51="انقطع (ت) عن الدراسة","",IF(V51="السنة الاولى ابتدائي","",IF(C51="","",#REF!)))</f>
        <v/>
      </c>
      <c r="G51" s="330" t="str">
        <f>IF(K51="انقطع (ت) عن الدراسة","",IF(C51="","",#REF!))</f>
        <v/>
      </c>
      <c r="H51" s="331" t="str">
        <f>IF(K51="انقطع (ت) عن الدراسة","",IF(C51="","",#REF!))</f>
        <v/>
      </c>
      <c r="I51" s="331" t="str">
        <f t="shared" si="23"/>
        <v/>
      </c>
      <c r="J51" s="350" t="str">
        <f t="shared" si="24"/>
        <v/>
      </c>
      <c r="K51" s="350" t="str">
        <f>IF(قائمة!AB49="","",قائمة!AB49)</f>
        <v/>
      </c>
      <c r="L51" s="332" t="str">
        <f t="shared" si="25"/>
        <v/>
      </c>
      <c r="M51" s="140" t="e">
        <f t="shared" si="26"/>
        <v>#REF!</v>
      </c>
      <c r="N51" s="240">
        <v>5.9999999999997096E-7</v>
      </c>
      <c r="O51" s="140">
        <f t="shared" si="27"/>
        <v>0</v>
      </c>
      <c r="P51" s="240">
        <f t="shared" si="7"/>
        <v>5.9999999999997096E-7</v>
      </c>
      <c r="Q51" s="350" t="str">
        <f>IF(C51="","",قائمة!V50)</f>
        <v/>
      </c>
      <c r="R51" s="242" t="str">
        <f t="shared" si="28"/>
        <v/>
      </c>
      <c r="S51" s="242" t="e">
        <f>IF(K51="انقطع (ت) عن الدراسة","",IF(J51="ناجح",I51,VLOOKUP(C51,#REF!,16,)))</f>
        <v>#REF!</v>
      </c>
      <c r="T51" s="242" t="e">
        <f t="shared" si="29"/>
        <v>#REF!</v>
      </c>
      <c r="U51" s="242">
        <v>5.5000000000000097E-5</v>
      </c>
      <c r="V51" s="140" t="str">
        <f t="shared" si="20"/>
        <v>السنة الرابعة ابتدائي</v>
      </c>
      <c r="W51" s="140">
        <f t="shared" si="30"/>
        <v>0</v>
      </c>
      <c r="X51" s="351" t="e">
        <f>IF(K51="انقطع (ت) عن الدراسة","",IF(J51="ناجح",I51,VLOOKUP(C51,#REF!,41,)))</f>
        <v>#REF!</v>
      </c>
      <c r="Y51" s="240" t="str">
        <f t="shared" si="31"/>
        <v/>
      </c>
      <c r="Z51" s="239" t="e">
        <f t="shared" si="32"/>
        <v>#REF!</v>
      </c>
      <c r="AA51" s="324" t="e">
        <f t="shared" si="33"/>
        <v>#REF!</v>
      </c>
      <c r="AB51" s="324" t="e">
        <f t="shared" si="34"/>
        <v>#REF!</v>
      </c>
      <c r="AC51" s="324">
        <v>5.9999999999997096E-7</v>
      </c>
      <c r="AD51" s="350" t="str">
        <f t="shared" si="35"/>
        <v/>
      </c>
      <c r="AE51" s="350" t="str">
        <f t="shared" si="36"/>
        <v/>
      </c>
      <c r="AF51" s="350" t="str">
        <f t="shared" si="37"/>
        <v/>
      </c>
      <c r="AG51" s="333" t="str">
        <f t="shared" si="38"/>
        <v/>
      </c>
      <c r="AH51" s="240">
        <f t="shared" si="39"/>
        <v>0</v>
      </c>
    </row>
    <row r="52" spans="1:34" ht="20.100000000000001" customHeight="1">
      <c r="A52" s="239" t="e">
        <f t="shared" si="21"/>
        <v>#REF!</v>
      </c>
      <c r="B52" s="241" t="e">
        <f t="shared" si="22"/>
        <v>#REF!</v>
      </c>
      <c r="C52" s="328" t="str">
        <f>IF(K52="انقطع (ت) عن الدراسة","",IF('ق التلاميد'!B50="","",قائمة!A51))</f>
        <v/>
      </c>
      <c r="D52" s="329" t="str">
        <f>IF(K52="انقطع (ت) عن الدراسة","",IF(C52="","",قائمة!B51))</f>
        <v/>
      </c>
      <c r="E52" s="329" t="str">
        <f>IF(K52="انقطع (ت) عن الدراسة","",IF(C52="","",قائمة!D51))</f>
        <v/>
      </c>
      <c r="F52" s="330" t="str">
        <f>IF(K52="انقطع (ت) عن الدراسة","",IF(V52="السنة الاولى ابتدائي","",IF(C52="","",#REF!)))</f>
        <v/>
      </c>
      <c r="G52" s="330" t="str">
        <f>IF(K52="انقطع (ت) عن الدراسة","",IF(C52="","",#REF!))</f>
        <v/>
      </c>
      <c r="H52" s="331" t="str">
        <f>IF(K52="انقطع (ت) عن الدراسة","",IF(C52="","",#REF!))</f>
        <v/>
      </c>
      <c r="I52" s="331" t="str">
        <f t="shared" si="23"/>
        <v/>
      </c>
      <c r="J52" s="350" t="str">
        <f t="shared" si="24"/>
        <v/>
      </c>
      <c r="K52" s="350" t="str">
        <f>IF(قائمة!AB50="","",قائمة!AB50)</f>
        <v/>
      </c>
      <c r="L52" s="332" t="str">
        <f t="shared" si="25"/>
        <v/>
      </c>
      <c r="M52" s="140" t="e">
        <f t="shared" si="26"/>
        <v>#REF!</v>
      </c>
      <c r="N52" s="240">
        <v>4.9999999999997097E-7</v>
      </c>
      <c r="O52" s="140">
        <f t="shared" si="27"/>
        <v>0</v>
      </c>
      <c r="P52" s="240">
        <f t="shared" si="7"/>
        <v>4.9999999999997097E-7</v>
      </c>
      <c r="Q52" s="350" t="str">
        <f>IF(C52="","",قائمة!V51)</f>
        <v/>
      </c>
      <c r="R52" s="242" t="str">
        <f t="shared" si="28"/>
        <v/>
      </c>
      <c r="S52" s="242" t="e">
        <f>IF(K52="انقطع (ت) عن الدراسة","",IF(J52="ناجح",I52,VLOOKUP(C52,#REF!,16,)))</f>
        <v>#REF!</v>
      </c>
      <c r="T52" s="242" t="e">
        <f t="shared" si="29"/>
        <v>#REF!</v>
      </c>
      <c r="U52" s="242">
        <v>5.40000000000001E-5</v>
      </c>
      <c r="V52" s="140" t="str">
        <f t="shared" si="20"/>
        <v>السنة الرابعة ابتدائي</v>
      </c>
      <c r="W52" s="140">
        <f t="shared" si="30"/>
        <v>0</v>
      </c>
      <c r="X52" s="351" t="e">
        <f>IF(K52="انقطع (ت) عن الدراسة","",IF(J52="ناجح",I52,VLOOKUP(C52,#REF!,41,)))</f>
        <v>#REF!</v>
      </c>
      <c r="Y52" s="240" t="str">
        <f t="shared" si="31"/>
        <v/>
      </c>
      <c r="Z52" s="239" t="e">
        <f t="shared" si="32"/>
        <v>#REF!</v>
      </c>
      <c r="AA52" s="324" t="e">
        <f t="shared" si="33"/>
        <v>#REF!</v>
      </c>
      <c r="AB52" s="324" t="e">
        <f t="shared" si="34"/>
        <v>#REF!</v>
      </c>
      <c r="AC52" s="324">
        <v>4.9999999999997097E-7</v>
      </c>
      <c r="AD52" s="350" t="str">
        <f t="shared" si="35"/>
        <v/>
      </c>
      <c r="AE52" s="350" t="str">
        <f t="shared" si="36"/>
        <v/>
      </c>
      <c r="AF52" s="350" t="str">
        <f t="shared" si="37"/>
        <v/>
      </c>
      <c r="AG52" s="333" t="str">
        <f t="shared" si="38"/>
        <v/>
      </c>
      <c r="AH52" s="240">
        <f t="shared" si="39"/>
        <v>0</v>
      </c>
    </row>
    <row r="53" spans="1:34" ht="20.100000000000001" customHeight="1">
      <c r="A53" s="239" t="e">
        <f t="shared" si="21"/>
        <v>#REF!</v>
      </c>
      <c r="B53" s="241" t="e">
        <f t="shared" si="22"/>
        <v>#REF!</v>
      </c>
      <c r="C53" s="328" t="str">
        <f>IF(K53="انقطع (ت) عن الدراسة","",IF('ق التلاميد'!B51="","",قائمة!A52))</f>
        <v/>
      </c>
      <c r="D53" s="329" t="str">
        <f>IF(K53="انقطع (ت) عن الدراسة","",IF(C53="","",قائمة!B52))</f>
        <v/>
      </c>
      <c r="E53" s="329" t="str">
        <f>IF(K53="انقطع (ت) عن الدراسة","",IF(C53="","",قائمة!D52))</f>
        <v/>
      </c>
      <c r="F53" s="330" t="str">
        <f>IF(K53="انقطع (ت) عن الدراسة","",IF(V53="السنة الاولى ابتدائي","",IF(C53="","",#REF!)))</f>
        <v/>
      </c>
      <c r="G53" s="330" t="str">
        <f>IF(K53="انقطع (ت) عن الدراسة","",IF(C53="","",#REF!))</f>
        <v/>
      </c>
      <c r="H53" s="331" t="str">
        <f>IF(K53="انقطع (ت) عن الدراسة","",IF(C53="","",#REF!))</f>
        <v/>
      </c>
      <c r="I53" s="331" t="str">
        <f t="shared" si="23"/>
        <v/>
      </c>
      <c r="J53" s="350" t="str">
        <f t="shared" si="24"/>
        <v/>
      </c>
      <c r="K53" s="350" t="str">
        <f>IF(قائمة!AB51="","",قائمة!AB51)</f>
        <v/>
      </c>
      <c r="L53" s="332" t="str">
        <f t="shared" si="25"/>
        <v/>
      </c>
      <c r="M53" s="140" t="e">
        <f t="shared" si="26"/>
        <v>#REF!</v>
      </c>
      <c r="N53" s="240">
        <v>3.9999999999997102E-7</v>
      </c>
      <c r="O53" s="140">
        <f t="shared" si="27"/>
        <v>0</v>
      </c>
      <c r="P53" s="240">
        <f t="shared" si="7"/>
        <v>3.9999999999997102E-7</v>
      </c>
      <c r="Q53" s="350" t="str">
        <f>IF(C53="","",قائمة!V52)</f>
        <v/>
      </c>
      <c r="R53" s="242" t="str">
        <f t="shared" si="28"/>
        <v/>
      </c>
      <c r="S53" s="242" t="e">
        <f>IF(K53="انقطع (ت) عن الدراسة","",IF(J53="ناجح",I53,VLOOKUP(C53,#REF!,16,)))</f>
        <v>#REF!</v>
      </c>
      <c r="T53" s="242" t="e">
        <f t="shared" si="29"/>
        <v>#REF!</v>
      </c>
      <c r="U53" s="242">
        <v>5.3000000000000102E-5</v>
      </c>
      <c r="V53" s="140" t="str">
        <f t="shared" si="20"/>
        <v>السنة الرابعة ابتدائي</v>
      </c>
      <c r="W53" s="140">
        <f t="shared" si="30"/>
        <v>0</v>
      </c>
      <c r="X53" s="351" t="e">
        <f>IF(K53="انقطع (ت) عن الدراسة","",IF(J53="ناجح",I53,VLOOKUP(C53,#REF!,41,)))</f>
        <v>#REF!</v>
      </c>
      <c r="Y53" s="240" t="str">
        <f t="shared" si="31"/>
        <v/>
      </c>
      <c r="Z53" s="239" t="e">
        <f t="shared" si="32"/>
        <v>#REF!</v>
      </c>
      <c r="AA53" s="324" t="e">
        <f t="shared" si="33"/>
        <v>#REF!</v>
      </c>
      <c r="AB53" s="324" t="e">
        <f t="shared" si="34"/>
        <v>#REF!</v>
      </c>
      <c r="AC53" s="324">
        <v>3.9999999999997102E-7</v>
      </c>
      <c r="AD53" s="350" t="str">
        <f t="shared" si="35"/>
        <v/>
      </c>
      <c r="AE53" s="350" t="str">
        <f t="shared" si="36"/>
        <v/>
      </c>
      <c r="AF53" s="350" t="str">
        <f t="shared" si="37"/>
        <v/>
      </c>
      <c r="AG53" s="333" t="str">
        <f t="shared" si="38"/>
        <v/>
      </c>
      <c r="AH53" s="240">
        <f t="shared" si="39"/>
        <v>0</v>
      </c>
    </row>
    <row r="54" spans="1:34" ht="20.100000000000001" customHeight="1">
      <c r="A54" s="239" t="e">
        <f t="shared" si="21"/>
        <v>#REF!</v>
      </c>
      <c r="B54" s="241" t="e">
        <f t="shared" si="22"/>
        <v>#REF!</v>
      </c>
      <c r="C54" s="328" t="str">
        <f>IF(K54="انقطع (ت) عن الدراسة","",IF('ق التلاميد'!B52="","",قائمة!A53))</f>
        <v/>
      </c>
      <c r="D54" s="329" t="str">
        <f>IF(K54="انقطع (ت) عن الدراسة","",IF(C54="","",قائمة!B53))</f>
        <v/>
      </c>
      <c r="E54" s="329" t="str">
        <f>IF(K54="انقطع (ت) عن الدراسة","",IF(C54="","",قائمة!D53))</f>
        <v/>
      </c>
      <c r="F54" s="330" t="str">
        <f>IF(K54="انقطع (ت) عن الدراسة","",IF(V54="السنة الاولى ابتدائي","",IF(C54="","",#REF!)))</f>
        <v/>
      </c>
      <c r="G54" s="330" t="str">
        <f>IF(K54="انقطع (ت) عن الدراسة","",IF(C54="","",#REF!))</f>
        <v/>
      </c>
      <c r="H54" s="331" t="str">
        <f>IF(K54="انقطع (ت) عن الدراسة","",IF(C54="","",#REF!))</f>
        <v/>
      </c>
      <c r="I54" s="331" t="str">
        <f t="shared" si="23"/>
        <v/>
      </c>
      <c r="J54" s="350" t="str">
        <f t="shared" si="24"/>
        <v/>
      </c>
      <c r="K54" s="350" t="str">
        <f>IF(قائمة!AB52="","",قائمة!AB52)</f>
        <v/>
      </c>
      <c r="L54" s="332" t="str">
        <f t="shared" si="25"/>
        <v/>
      </c>
      <c r="M54" s="140" t="e">
        <f t="shared" si="26"/>
        <v>#REF!</v>
      </c>
      <c r="N54" s="240">
        <v>2.9999999999997002E-7</v>
      </c>
      <c r="O54" s="140">
        <f t="shared" si="27"/>
        <v>0</v>
      </c>
      <c r="P54" s="240">
        <f t="shared" si="7"/>
        <v>2.9999999999997002E-7</v>
      </c>
      <c r="Q54" s="350" t="str">
        <f>IF(C54="","",قائمة!V53)</f>
        <v/>
      </c>
      <c r="R54" s="242" t="str">
        <f t="shared" si="28"/>
        <v/>
      </c>
      <c r="S54" s="242" t="e">
        <f>IF(K54="انقطع (ت) عن الدراسة","",IF(J54="ناجح",I54,VLOOKUP(C54,#REF!,16,)))</f>
        <v>#REF!</v>
      </c>
      <c r="T54" s="242" t="e">
        <f t="shared" si="29"/>
        <v>#REF!</v>
      </c>
      <c r="U54" s="242">
        <v>5.2000000000000098E-5</v>
      </c>
      <c r="V54" s="140" t="str">
        <f t="shared" si="20"/>
        <v>السنة الرابعة ابتدائي</v>
      </c>
      <c r="W54" s="140">
        <f t="shared" si="30"/>
        <v>0</v>
      </c>
      <c r="X54" s="351" t="e">
        <f>IF(K54="انقطع (ت) عن الدراسة","",IF(J54="ناجح",I54,VLOOKUP(C54,#REF!,41,)))</f>
        <v>#REF!</v>
      </c>
      <c r="Y54" s="240" t="str">
        <f t="shared" si="31"/>
        <v/>
      </c>
      <c r="Z54" s="239" t="e">
        <f t="shared" si="32"/>
        <v>#REF!</v>
      </c>
      <c r="AA54" s="324" t="e">
        <f t="shared" si="33"/>
        <v>#REF!</v>
      </c>
      <c r="AB54" s="324" t="e">
        <f t="shared" si="34"/>
        <v>#REF!</v>
      </c>
      <c r="AC54" s="324">
        <v>2.9999999999997002E-7</v>
      </c>
      <c r="AD54" s="350" t="str">
        <f t="shared" si="35"/>
        <v/>
      </c>
      <c r="AE54" s="350" t="str">
        <f t="shared" si="36"/>
        <v/>
      </c>
      <c r="AF54" s="350" t="str">
        <f t="shared" si="37"/>
        <v/>
      </c>
      <c r="AG54" s="333" t="str">
        <f t="shared" si="38"/>
        <v/>
      </c>
      <c r="AH54" s="240">
        <f t="shared" si="39"/>
        <v>0</v>
      </c>
    </row>
    <row r="55" spans="1:34" ht="20.100000000000001" customHeight="1">
      <c r="A55" s="239" t="e">
        <f t="shared" si="21"/>
        <v>#REF!</v>
      </c>
      <c r="B55" s="241" t="e">
        <f t="shared" si="22"/>
        <v>#REF!</v>
      </c>
      <c r="C55" s="328" t="str">
        <f>IF(K55="انقطع (ت) عن الدراسة","",IF('ق التلاميد'!B53="","",قائمة!A54))</f>
        <v/>
      </c>
      <c r="D55" s="329" t="str">
        <f>IF(K55="انقطع (ت) عن الدراسة","",IF(C55="","",قائمة!B54))</f>
        <v/>
      </c>
      <c r="E55" s="329" t="str">
        <f>IF(K55="انقطع (ت) عن الدراسة","",IF(C55="","",قائمة!D54))</f>
        <v/>
      </c>
      <c r="F55" s="330" t="str">
        <f>IF(K55="انقطع (ت) عن الدراسة","",IF(V55="السنة الاولى ابتدائي","",IF(C55="","",#REF!)))</f>
        <v/>
      </c>
      <c r="G55" s="330" t="str">
        <f>IF(K55="انقطع (ت) عن الدراسة","",IF(C55="","",#REF!))</f>
        <v/>
      </c>
      <c r="H55" s="331" t="str">
        <f>IF(K55="انقطع (ت) عن الدراسة","",IF(C55="","",#REF!))</f>
        <v/>
      </c>
      <c r="I55" s="331" t="str">
        <f t="shared" si="23"/>
        <v/>
      </c>
      <c r="J55" s="350" t="str">
        <f t="shared" si="24"/>
        <v/>
      </c>
      <c r="K55" s="350" t="str">
        <f>IF(قائمة!AB53="","",قائمة!AB53)</f>
        <v/>
      </c>
      <c r="L55" s="332" t="str">
        <f t="shared" si="25"/>
        <v/>
      </c>
      <c r="M55" s="140" t="e">
        <f t="shared" si="26"/>
        <v>#REF!</v>
      </c>
      <c r="N55" s="240">
        <v>1.99999999999961E-7</v>
      </c>
      <c r="O55" s="140">
        <f t="shared" si="27"/>
        <v>0</v>
      </c>
      <c r="P55" s="240">
        <f t="shared" si="7"/>
        <v>1.99999999999961E-7</v>
      </c>
      <c r="Q55" s="350" t="str">
        <f>IF(C55="","",قائمة!V54)</f>
        <v/>
      </c>
      <c r="R55" s="242" t="str">
        <f t="shared" si="28"/>
        <v/>
      </c>
      <c r="S55" s="242" t="e">
        <f>IF(K55="انقطع (ت) عن الدراسة","",IF(J55="ناجح",I55,VLOOKUP(C55,#REF!,16,)))</f>
        <v>#REF!</v>
      </c>
      <c r="T55" s="242" t="e">
        <f t="shared" si="29"/>
        <v>#REF!</v>
      </c>
      <c r="U55" s="242">
        <v>5.1000000000000101E-5</v>
      </c>
      <c r="V55" s="140" t="str">
        <f t="shared" si="20"/>
        <v>السنة الرابعة ابتدائي</v>
      </c>
      <c r="W55" s="140">
        <f t="shared" si="30"/>
        <v>0</v>
      </c>
      <c r="X55" s="351" t="e">
        <f>IF(K55="انقطع (ت) عن الدراسة","",IF(J55="ناجح",I55,VLOOKUP(C55,#REF!,41,)))</f>
        <v>#REF!</v>
      </c>
      <c r="Y55" s="240" t="str">
        <f t="shared" si="31"/>
        <v/>
      </c>
      <c r="Z55" s="239" t="e">
        <f t="shared" si="32"/>
        <v>#REF!</v>
      </c>
      <c r="AA55" s="324" t="e">
        <f t="shared" si="33"/>
        <v>#REF!</v>
      </c>
      <c r="AB55" s="324" t="e">
        <f t="shared" si="34"/>
        <v>#REF!</v>
      </c>
      <c r="AC55" s="324">
        <v>1.99999999999961E-7</v>
      </c>
      <c r="AD55" s="350" t="str">
        <f t="shared" si="35"/>
        <v/>
      </c>
      <c r="AE55" s="350" t="str">
        <f t="shared" si="36"/>
        <v/>
      </c>
      <c r="AF55" s="350" t="str">
        <f t="shared" si="37"/>
        <v/>
      </c>
      <c r="AG55" s="333" t="str">
        <f t="shared" si="38"/>
        <v/>
      </c>
      <c r="AH55" s="240">
        <f t="shared" si="39"/>
        <v>0</v>
      </c>
    </row>
    <row r="56" spans="1:34" ht="20.100000000000001" customHeight="1">
      <c r="A56" s="239" t="e">
        <f t="shared" si="21"/>
        <v>#REF!</v>
      </c>
      <c r="B56" s="241" t="e">
        <f t="shared" si="22"/>
        <v>#REF!</v>
      </c>
      <c r="C56" s="328" t="str">
        <f>IF(K56="انقطع (ت) عن الدراسة","",IF('ق التلاميد'!B54="","",قائمة!A55))</f>
        <v/>
      </c>
      <c r="D56" s="329" t="str">
        <f>IF(K56="انقطع (ت) عن الدراسة","",IF(C56="","",قائمة!B55))</f>
        <v/>
      </c>
      <c r="E56" s="329" t="str">
        <f>IF(K56="انقطع (ت) عن الدراسة","",IF(C56="","",قائمة!D55))</f>
        <v/>
      </c>
      <c r="F56" s="330" t="str">
        <f>IF(K56="انقطع (ت) عن الدراسة","",IF(V56="السنة الاولى ابتدائي","",IF(C56="","",#REF!)))</f>
        <v/>
      </c>
      <c r="G56" s="330" t="str">
        <f>IF(K56="انقطع (ت) عن الدراسة","",IF(C56="","",#REF!))</f>
        <v/>
      </c>
      <c r="H56" s="331" t="str">
        <f>IF(K56="انقطع (ت) عن الدراسة","",IF(C56="","",#REF!))</f>
        <v/>
      </c>
      <c r="I56" s="331" t="str">
        <f t="shared" si="23"/>
        <v/>
      </c>
      <c r="J56" s="350" t="str">
        <f t="shared" si="24"/>
        <v/>
      </c>
      <c r="K56" s="350" t="str">
        <f>IF(قائمة!AB54="","",قائمة!AB54)</f>
        <v/>
      </c>
      <c r="L56" s="332" t="str">
        <f t="shared" si="25"/>
        <v/>
      </c>
      <c r="M56" s="140" t="e">
        <f t="shared" si="26"/>
        <v>#REF!</v>
      </c>
      <c r="N56" s="240">
        <v>9.9999999999960106E-8</v>
      </c>
      <c r="O56" s="140">
        <f t="shared" si="27"/>
        <v>0</v>
      </c>
      <c r="P56" s="240">
        <f t="shared" si="7"/>
        <v>9.9999999999960106E-8</v>
      </c>
      <c r="Q56" s="350" t="str">
        <f>IF(C56="","",قائمة!V55)</f>
        <v/>
      </c>
      <c r="R56" s="242" t="str">
        <f t="shared" si="28"/>
        <v/>
      </c>
      <c r="S56" s="242" t="e">
        <f>IF(K56="انقطع (ت) عن الدراسة","",IF(J56="ناجح",I56,VLOOKUP(C56,#REF!,16,)))</f>
        <v>#REF!</v>
      </c>
      <c r="T56" s="242" t="e">
        <f t="shared" si="29"/>
        <v>#REF!</v>
      </c>
      <c r="U56" s="242">
        <v>5.0000000000000097E-5</v>
      </c>
      <c r="V56" s="140" t="str">
        <f t="shared" si="20"/>
        <v>السنة الرابعة ابتدائي</v>
      </c>
      <c r="W56" s="140">
        <f t="shared" si="30"/>
        <v>0</v>
      </c>
      <c r="X56" s="351" t="e">
        <f>IF(K56="انقطع (ت) عن الدراسة","",IF(J56="ناجح",I56,VLOOKUP(C56,#REF!,41,)))</f>
        <v>#REF!</v>
      </c>
      <c r="Y56" s="240" t="str">
        <f t="shared" si="31"/>
        <v/>
      </c>
      <c r="Z56" s="239" t="e">
        <f t="shared" si="32"/>
        <v>#REF!</v>
      </c>
      <c r="AA56" s="324" t="e">
        <f t="shared" si="33"/>
        <v>#REF!</v>
      </c>
      <c r="AB56" s="324" t="e">
        <f t="shared" si="34"/>
        <v>#REF!</v>
      </c>
      <c r="AC56" s="324">
        <v>9.9999999999960106E-8</v>
      </c>
      <c r="AD56" s="350" t="str">
        <f t="shared" si="35"/>
        <v/>
      </c>
      <c r="AE56" s="350" t="str">
        <f t="shared" si="36"/>
        <v/>
      </c>
      <c r="AF56" s="350" t="str">
        <f t="shared" si="37"/>
        <v/>
      </c>
      <c r="AG56" s="333" t="str">
        <f t="shared" si="38"/>
        <v/>
      </c>
      <c r="AH56" s="240">
        <f t="shared" si="39"/>
        <v>0</v>
      </c>
    </row>
    <row r="57" spans="1:34" ht="20.100000000000001" customHeight="1">
      <c r="O57" s="140" t="e">
        <f>SUM(O7:O46)</f>
        <v>#REF!</v>
      </c>
    </row>
    <row r="58" spans="1:34" ht="20.100000000000001" customHeight="1"/>
    <row r="59" spans="1:34" ht="20.100000000000001" customHeight="1"/>
    <row r="60" spans="1:34" ht="20.100000000000001" customHeight="1"/>
    <row r="61" spans="1:34" ht="20.100000000000001" customHeight="1"/>
    <row r="62" spans="1:34" ht="20.100000000000001" customHeight="1"/>
  </sheetData>
  <sheetProtection password="D002" sheet="1" objects="1" scenarios="1" selectLockedCells="1" selectUnlockedCells="1"/>
  <mergeCells count="1">
    <mergeCell ref="W6:X6"/>
  </mergeCells>
  <hyperlinks>
    <hyperlink ref="W6:X6" location="'1'!A1" display="عودة للخلف"/>
  </hyperlinks>
  <printOptions horizontalCentered="1" verticalCentered="1"/>
  <pageMargins left="0.11811023622047245" right="0.11811023622047245" top="0.15748031496062992" bottom="0.15748031496062992" header="0.11811023622047245" footer="0.19685039370078741"/>
  <pageSetup paperSize="9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Feuil95">
    <tabColor rgb="FFFF0000"/>
  </sheetPr>
  <dimension ref="A1:FR1265"/>
  <sheetViews>
    <sheetView showGridLines="0" rightToLeft="1" zoomScale="90" zoomScaleNormal="90" zoomScalePageLayoutView="90" workbookViewId="0">
      <selection activeCell="AS3" sqref="AS3:AV5"/>
    </sheetView>
  </sheetViews>
  <sheetFormatPr baseColWidth="10" defaultColWidth="9.140625" defaultRowHeight="5.65" customHeight="1"/>
  <cols>
    <col min="1" max="1" width="5.7109375" style="7" customWidth="1"/>
    <col min="2" max="2" width="4.7109375" style="7" customWidth="1"/>
    <col min="3" max="3" width="5.7109375" style="7" customWidth="1"/>
    <col min="4" max="4" width="7" style="7" customWidth="1"/>
    <col min="5" max="5" width="3.85546875" style="7" customWidth="1"/>
    <col min="6" max="6" width="5.7109375" style="7" customWidth="1"/>
    <col min="7" max="7" width="6.5703125" style="7" customWidth="1"/>
    <col min="8" max="8" width="5.7109375" style="7" hidden="1" customWidth="1"/>
    <col min="9" max="9" width="7.7109375" style="7" hidden="1" customWidth="1"/>
    <col min="10" max="10" width="9.7109375" style="7" hidden="1" customWidth="1"/>
    <col min="11" max="12" width="7.7109375" style="7" hidden="1" customWidth="1"/>
    <col min="13" max="14" width="3.7109375" style="7" hidden="1" customWidth="1"/>
    <col min="15" max="18" width="5.7109375" style="7" hidden="1" customWidth="1"/>
    <col min="19" max="19" width="5.7109375" style="7" customWidth="1"/>
    <col min="20" max="20" width="6.140625" style="7" customWidth="1"/>
    <col min="21" max="21" width="5.7109375" style="7" hidden="1" customWidth="1"/>
    <col min="22" max="22" width="5.7109375" style="7" customWidth="1"/>
    <col min="23" max="23" width="0.5703125" style="7" customWidth="1"/>
    <col min="24" max="24" width="2.5703125" style="7" hidden="1" customWidth="1"/>
    <col min="25" max="25" width="6.42578125" style="7" customWidth="1"/>
    <col min="26" max="26" width="1.28515625" style="7" customWidth="1"/>
    <col min="27" max="27" width="13.5703125" style="8" customWidth="1"/>
    <col min="28" max="28" width="9.140625" style="7" customWidth="1"/>
    <col min="29" max="29" width="5.7109375" style="7" customWidth="1"/>
    <col min="30" max="30" width="9.140625" style="7" hidden="1" customWidth="1"/>
    <col min="31" max="31" width="14" style="7" hidden="1" customWidth="1"/>
    <col min="32" max="40" width="9.140625" style="7" hidden="1" customWidth="1"/>
    <col min="41" max="41" width="17.5703125" style="7" hidden="1" customWidth="1"/>
    <col min="42" max="42" width="9.140625" style="7" hidden="1" customWidth="1"/>
    <col min="43" max="43" width="2.42578125" style="7" hidden="1" customWidth="1"/>
    <col min="44" max="44" width="2.140625" style="7" hidden="1" customWidth="1"/>
    <col min="45" max="52" width="9.140625" style="59"/>
    <col min="53" max="53" width="9.140625" style="59" customWidth="1"/>
    <col min="54" max="174" width="9.140625" style="59"/>
    <col min="175" max="16384" width="9.140625" style="7"/>
  </cols>
  <sheetData>
    <row r="1" spans="1:174" ht="15.75">
      <c r="A1" s="587" t="s">
        <v>0</v>
      </c>
      <c r="B1" s="587"/>
      <c r="C1" s="587"/>
      <c r="D1" s="584" t="str">
        <f>'ق التلاميد'!D1:G1</f>
        <v>الشهيد حدوش بن فغلو</v>
      </c>
      <c r="E1" s="584"/>
      <c r="F1" s="584"/>
      <c r="G1" s="584"/>
      <c r="H1" s="12"/>
      <c r="I1" s="12"/>
      <c r="J1" s="12"/>
      <c r="K1" s="13"/>
      <c r="L1" s="16"/>
      <c r="M1" s="16"/>
      <c r="N1" s="16"/>
      <c r="O1" s="16"/>
      <c r="P1" s="16"/>
      <c r="Q1" s="16"/>
      <c r="R1" s="14"/>
      <c r="S1" s="14"/>
      <c r="T1" s="14"/>
      <c r="U1" s="14"/>
      <c r="V1" s="604" t="s">
        <v>75</v>
      </c>
      <c r="W1" s="604"/>
      <c r="X1" s="604"/>
      <c r="Y1" s="604"/>
      <c r="Z1" s="605" t="str">
        <f>'ق التلاميد'!D2</f>
        <v>touati 2</v>
      </c>
      <c r="AA1" s="605"/>
      <c r="AB1" s="15"/>
      <c r="AC1" s="15"/>
      <c r="AD1" s="120"/>
    </row>
    <row r="2" spans="1:174" ht="16.5" thickBot="1">
      <c r="A2" s="587" t="s">
        <v>3</v>
      </c>
      <c r="B2" s="587"/>
      <c r="C2" s="603" t="str">
        <f>'ق التلاميد'!AC2</f>
        <v>2014/2013</v>
      </c>
      <c r="D2" s="603"/>
      <c r="E2" s="9"/>
      <c r="F2" s="12" t="s">
        <v>72</v>
      </c>
      <c r="G2" s="586" t="str">
        <f>'ق التلاميد'!I1</f>
        <v>السنة الرابعة ابتدائي</v>
      </c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  <c r="AA2" s="15"/>
      <c r="AB2" s="15"/>
      <c r="AC2" s="15"/>
      <c r="AD2" s="120"/>
    </row>
    <row r="3" spans="1:174" ht="23.25" customHeight="1">
      <c r="D3" s="585" t="s">
        <v>73</v>
      </c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S3" s="593" t="s">
        <v>66</v>
      </c>
      <c r="AT3" s="594"/>
      <c r="AU3" s="594"/>
      <c r="AV3" s="595"/>
    </row>
    <row r="4" spans="1:174" s="24" customFormat="1" ht="21.95" customHeight="1">
      <c r="A4" s="19" t="s">
        <v>6</v>
      </c>
      <c r="B4" s="607" t="s">
        <v>7</v>
      </c>
      <c r="C4" s="589"/>
      <c r="D4" s="607" t="s">
        <v>8</v>
      </c>
      <c r="E4" s="589"/>
      <c r="F4" s="607" t="s">
        <v>70</v>
      </c>
      <c r="G4" s="589"/>
      <c r="H4" s="607" t="s">
        <v>59</v>
      </c>
      <c r="I4" s="589"/>
      <c r="J4" s="19" t="s">
        <v>58</v>
      </c>
      <c r="K4" s="19" t="s">
        <v>57</v>
      </c>
      <c r="L4" s="11"/>
      <c r="M4" s="11"/>
      <c r="N4" s="11"/>
      <c r="O4" s="11" t="s">
        <v>61</v>
      </c>
      <c r="P4" s="11" t="s">
        <v>60</v>
      </c>
      <c r="Q4" s="11"/>
      <c r="R4" s="11"/>
      <c r="S4" s="606" t="s">
        <v>10</v>
      </c>
      <c r="T4" s="589"/>
      <c r="U4" s="18"/>
      <c r="V4" s="606" t="s">
        <v>11</v>
      </c>
      <c r="W4" s="589"/>
      <c r="X4" s="18"/>
      <c r="Y4" s="606" t="s">
        <v>69</v>
      </c>
      <c r="Z4" s="589"/>
      <c r="AA4" s="18" t="s">
        <v>71</v>
      </c>
      <c r="AB4" s="606" t="s">
        <v>55</v>
      </c>
      <c r="AC4" s="589"/>
      <c r="AD4" s="121" t="s">
        <v>56</v>
      </c>
      <c r="AN4" s="24">
        <v>39</v>
      </c>
      <c r="AO4" s="95" t="s">
        <v>55</v>
      </c>
      <c r="AS4" s="596"/>
      <c r="AT4" s="597"/>
      <c r="AU4" s="597"/>
      <c r="AV4" s="598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</row>
    <row r="5" spans="1:174" s="24" customFormat="1" ht="17.100000000000001" customHeight="1" thickBot="1">
      <c r="A5" s="20">
        <f>IF('ق التلاميد'!B5="","",'ق التلاميد'!B5)</f>
        <v>1</v>
      </c>
      <c r="B5" s="588" t="str">
        <f>IF(A5="","",'ق التلاميد'!C5)</f>
        <v>عبدالرحمن</v>
      </c>
      <c r="C5" s="589"/>
      <c r="D5" s="588" t="str">
        <f>IF(A5="","",'ق التلاميد'!D5)</f>
        <v>عبدالصمد</v>
      </c>
      <c r="E5" s="589"/>
      <c r="F5" s="590" t="str">
        <f>IF(A5="","",CONCATENATE('ق التلاميد'!DQ5,'ق التلاميد'!DR5,'ق التلاميد'!DS5,'ق التلاميد'!DT5,'ق التلاميد'!DU5))</f>
        <v>8-ديسمبر-2004</v>
      </c>
      <c r="G5" s="591"/>
      <c r="H5" s="588"/>
      <c r="I5" s="589"/>
      <c r="J5" s="21"/>
      <c r="K5" s="21"/>
      <c r="L5" s="21"/>
      <c r="M5" s="588"/>
      <c r="N5" s="589"/>
      <c r="O5" s="21"/>
      <c r="P5" s="21"/>
      <c r="Q5" s="21"/>
      <c r="R5" s="21"/>
      <c r="S5" s="588" t="str">
        <f>IF(A5="","",'ق التلاميد'!H5)</f>
        <v>سيدي علي</v>
      </c>
      <c r="T5" s="589"/>
      <c r="U5" s="21"/>
      <c r="V5" s="588" t="str">
        <f>IF(A5="","",'ق التلاميد'!I5)</f>
        <v>ذكر</v>
      </c>
      <c r="W5" s="589"/>
      <c r="X5" s="21"/>
      <c r="Y5" s="588">
        <f>IF(A5="","",'ق التلاميد'!N5)</f>
        <v>0</v>
      </c>
      <c r="Z5" s="589"/>
      <c r="AA5" s="21">
        <f>IF(A5="","",'ق التلاميد'!Q5)</f>
        <v>0</v>
      </c>
      <c r="AB5" s="588" t="str">
        <f>IF(AO5="","","انقطع (ت) عن الدراسة")</f>
        <v/>
      </c>
      <c r="AC5" s="589"/>
      <c r="AD5" s="123" t="e">
        <f>IF(S5="","",#REF!)</f>
        <v>#REF!</v>
      </c>
      <c r="AO5" s="124" t="str">
        <f>IF(A5="","",IF('ق التلاميد'!R5="","",'ق التلاميد'!R5))</f>
        <v/>
      </c>
      <c r="AP5" s="24">
        <f t="shared" ref="AP5:AP44" si="0">IF(V5="ذكر",1,2)</f>
        <v>1</v>
      </c>
      <c r="AQ5" s="24">
        <f t="shared" ref="AQ5:AQ44" si="1">IF(B5="","",AP5)</f>
        <v>1</v>
      </c>
      <c r="AS5" s="599"/>
      <c r="AT5" s="600"/>
      <c r="AU5" s="600"/>
      <c r="AV5" s="601"/>
      <c r="AW5" s="122"/>
      <c r="AX5" s="122"/>
      <c r="AY5" s="122"/>
      <c r="AZ5" s="122"/>
      <c r="BA5" s="122">
        <f>MAX(A5:A55)</f>
        <v>13</v>
      </c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2"/>
      <c r="CV5" s="122"/>
      <c r="CW5" s="122"/>
      <c r="CX5" s="122"/>
      <c r="CY5" s="122"/>
      <c r="CZ5" s="122"/>
      <c r="DA5" s="122"/>
      <c r="DB5" s="122"/>
      <c r="DC5" s="122"/>
      <c r="DD5" s="122"/>
      <c r="DE5" s="122"/>
      <c r="DF5" s="122"/>
      <c r="DG5" s="122"/>
      <c r="DH5" s="122"/>
      <c r="DI5" s="122"/>
      <c r="DJ5" s="122"/>
      <c r="DK5" s="122"/>
      <c r="DL5" s="122"/>
      <c r="DM5" s="122"/>
      <c r="DN5" s="122"/>
      <c r="DO5" s="122"/>
      <c r="DP5" s="122"/>
      <c r="DQ5" s="122"/>
      <c r="DR5" s="122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2"/>
      <c r="EF5" s="122"/>
      <c r="EG5" s="122"/>
      <c r="EH5" s="122"/>
      <c r="EI5" s="122"/>
      <c r="EJ5" s="122"/>
      <c r="EK5" s="122"/>
      <c r="EL5" s="122"/>
      <c r="EM5" s="122"/>
      <c r="EN5" s="122"/>
      <c r="EO5" s="122"/>
      <c r="EP5" s="122"/>
      <c r="EQ5" s="122"/>
      <c r="ER5" s="122"/>
      <c r="ES5" s="122"/>
      <c r="ET5" s="122"/>
      <c r="EU5" s="122"/>
      <c r="EV5" s="122"/>
      <c r="EW5" s="122"/>
      <c r="EX5" s="122"/>
      <c r="EY5" s="122"/>
      <c r="EZ5" s="122"/>
      <c r="FA5" s="122"/>
      <c r="FB5" s="122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2"/>
      <c r="FP5" s="122"/>
      <c r="FQ5" s="122"/>
      <c r="FR5" s="122"/>
    </row>
    <row r="6" spans="1:174" s="24" customFormat="1" ht="17.100000000000001" customHeight="1" thickBot="1">
      <c r="A6" s="20">
        <f>IF('ق التلاميد'!B6="","",'ق التلاميد'!B6)</f>
        <v>2</v>
      </c>
      <c r="B6" s="588" t="str">
        <f>IF(A6="","",'ق التلاميد'!C6)</f>
        <v>بن حمدي</v>
      </c>
      <c r="C6" s="589"/>
      <c r="D6" s="588" t="str">
        <f>IF(A6="","",'ق التلاميد'!D6)</f>
        <v>محمد</v>
      </c>
      <c r="E6" s="589"/>
      <c r="F6" s="590" t="str">
        <f>IF(A6="","",CONCATENATE('ق التلاميد'!DQ6,'ق التلاميد'!DR6,'ق التلاميد'!DS6,'ق التلاميد'!DT6,'ق التلاميد'!DU6))</f>
        <v>16-جويلية-2005</v>
      </c>
      <c r="G6" s="591"/>
      <c r="H6" s="588"/>
      <c r="I6" s="589"/>
      <c r="J6" s="21"/>
      <c r="K6" s="21"/>
      <c r="L6" s="21"/>
      <c r="M6" s="588"/>
      <c r="N6" s="589"/>
      <c r="O6" s="21"/>
      <c r="P6" s="21"/>
      <c r="Q6" s="21"/>
      <c r="R6" s="21"/>
      <c r="S6" s="588" t="str">
        <f>IF(A6="","",'ق التلاميد'!H6)</f>
        <v>سيدي علي</v>
      </c>
      <c r="T6" s="589"/>
      <c r="U6" s="21"/>
      <c r="V6" s="588" t="str">
        <f>IF(A6="","",'ق التلاميد'!I6)</f>
        <v>ذكر</v>
      </c>
      <c r="W6" s="589"/>
      <c r="X6" s="21"/>
      <c r="Y6" s="588">
        <f>IF(A6="","",'ق التلاميد'!N6)</f>
        <v>0</v>
      </c>
      <c r="Z6" s="589"/>
      <c r="AA6" s="21">
        <f>IF(A6="","",'ق التلاميد'!Q6)</f>
        <v>0</v>
      </c>
      <c r="AB6" s="588" t="str">
        <f t="shared" ref="AB6:AB44" si="2">IF(AO6="","","انقطع (ت) عن الدراسة")</f>
        <v/>
      </c>
      <c r="AC6" s="589"/>
      <c r="AD6" s="123" t="e">
        <f>IF(S6="","",#REF!)</f>
        <v>#REF!</v>
      </c>
      <c r="AO6" s="124" t="str">
        <f>IF(A6="","",IF('ق التلاميد'!R6="","",'ق التلاميد'!R6))</f>
        <v/>
      </c>
      <c r="AP6" s="24">
        <f t="shared" si="0"/>
        <v>1</v>
      </c>
      <c r="AQ6" s="24">
        <f t="shared" si="1"/>
        <v>1</v>
      </c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2"/>
      <c r="BP6" s="122"/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2"/>
      <c r="CT6" s="122"/>
      <c r="CU6" s="122"/>
      <c r="CV6" s="122"/>
      <c r="CW6" s="122"/>
      <c r="CX6" s="122"/>
      <c r="CY6" s="122"/>
      <c r="CZ6" s="122"/>
      <c r="DA6" s="122"/>
      <c r="DB6" s="122"/>
      <c r="DC6" s="122"/>
      <c r="DD6" s="122"/>
      <c r="DE6" s="122"/>
      <c r="DF6" s="122"/>
      <c r="DG6" s="122"/>
      <c r="DH6" s="122"/>
      <c r="DI6" s="122"/>
      <c r="DJ6" s="122"/>
      <c r="DK6" s="122"/>
      <c r="DL6" s="122"/>
      <c r="DM6" s="122"/>
      <c r="DN6" s="122"/>
      <c r="DO6" s="122"/>
      <c r="DP6" s="122"/>
      <c r="DQ6" s="122"/>
      <c r="DR6" s="122"/>
      <c r="DS6" s="122"/>
      <c r="DT6" s="122"/>
      <c r="DU6" s="122"/>
      <c r="DV6" s="122"/>
      <c r="DW6" s="122"/>
      <c r="DX6" s="122"/>
      <c r="DY6" s="122"/>
      <c r="DZ6" s="122"/>
      <c r="EA6" s="122"/>
      <c r="EB6" s="122"/>
      <c r="EC6" s="122"/>
      <c r="ED6" s="122"/>
      <c r="EE6" s="122"/>
      <c r="EF6" s="122"/>
      <c r="EG6" s="122"/>
      <c r="EH6" s="122"/>
      <c r="EI6" s="122"/>
      <c r="EJ6" s="122"/>
      <c r="EK6" s="122"/>
      <c r="EL6" s="122"/>
      <c r="EM6" s="122"/>
      <c r="EN6" s="122"/>
      <c r="EO6" s="122"/>
      <c r="EP6" s="122"/>
      <c r="EQ6" s="122"/>
      <c r="ER6" s="122"/>
      <c r="ES6" s="122"/>
      <c r="ET6" s="122"/>
      <c r="EU6" s="122"/>
      <c r="EV6" s="122"/>
      <c r="EW6" s="122"/>
      <c r="EX6" s="122"/>
      <c r="EY6" s="122"/>
      <c r="EZ6" s="122"/>
      <c r="FA6" s="122"/>
      <c r="FB6" s="122"/>
      <c r="FC6" s="122"/>
      <c r="FD6" s="122"/>
      <c r="FE6" s="122"/>
      <c r="FF6" s="122"/>
      <c r="FG6" s="122"/>
      <c r="FH6" s="122"/>
      <c r="FI6" s="122"/>
      <c r="FJ6" s="122"/>
      <c r="FK6" s="122"/>
      <c r="FL6" s="122"/>
      <c r="FM6" s="122"/>
      <c r="FN6" s="122"/>
      <c r="FO6" s="122"/>
      <c r="FP6" s="122"/>
      <c r="FQ6" s="122"/>
      <c r="FR6" s="122"/>
    </row>
    <row r="7" spans="1:174" s="24" customFormat="1" ht="17.100000000000001" customHeight="1" thickBot="1">
      <c r="A7" s="20">
        <f>IF('ق التلاميد'!B7="","",'ق التلاميد'!B7)</f>
        <v>3</v>
      </c>
      <c r="B7" s="588" t="str">
        <f>IF(A7="","",'ق التلاميد'!C7)</f>
        <v>بن حمدي</v>
      </c>
      <c r="C7" s="589"/>
      <c r="D7" s="588" t="str">
        <f>IF(A7="","",'ق التلاميد'!D7)</f>
        <v>مليكة</v>
      </c>
      <c r="E7" s="589"/>
      <c r="F7" s="590" t="str">
        <f>IF(A7="","",CONCATENATE('ق التلاميد'!DQ7,'ق التلاميد'!DR7,'ق التلاميد'!DS7,'ق التلاميد'!DT7,'ق التلاميد'!DU7))</f>
        <v>7-مارس-2004</v>
      </c>
      <c r="G7" s="591"/>
      <c r="H7" s="588"/>
      <c r="I7" s="589"/>
      <c r="J7" s="21"/>
      <c r="K7" s="21"/>
      <c r="L7" s="21"/>
      <c r="M7" s="588"/>
      <c r="N7" s="589"/>
      <c r="O7" s="21"/>
      <c r="P7" s="21"/>
      <c r="Q7" s="21"/>
      <c r="R7" s="21"/>
      <c r="S7" s="588" t="str">
        <f>IF(A7="","",'ق التلاميد'!H7)</f>
        <v>مستغانم</v>
      </c>
      <c r="T7" s="589"/>
      <c r="U7" s="21"/>
      <c r="V7" s="588" t="str">
        <f>IF(A7="","",'ق التلاميد'!I7)</f>
        <v>انثى</v>
      </c>
      <c r="W7" s="589"/>
      <c r="X7" s="21"/>
      <c r="Y7" s="588">
        <f>IF(A7="","",'ق التلاميد'!N7)</f>
        <v>0</v>
      </c>
      <c r="Z7" s="589"/>
      <c r="AA7" s="21">
        <f>IF(A7="","",'ق التلاميد'!Q7)</f>
        <v>0</v>
      </c>
      <c r="AB7" s="588" t="str">
        <f t="shared" si="2"/>
        <v/>
      </c>
      <c r="AC7" s="589"/>
      <c r="AD7" s="123" t="e">
        <f>IF(S7="","",#REF!)</f>
        <v>#REF!</v>
      </c>
      <c r="AO7" s="124" t="str">
        <f>IF(A7="","",IF('ق التلاميد'!R7="","",'ق التلاميد'!R7))</f>
        <v/>
      </c>
      <c r="AP7" s="24">
        <f t="shared" si="0"/>
        <v>2</v>
      </c>
      <c r="AQ7" s="24">
        <f t="shared" si="1"/>
        <v>2</v>
      </c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  <c r="DG7" s="122"/>
      <c r="DH7" s="122"/>
      <c r="DI7" s="122"/>
      <c r="DJ7" s="122"/>
      <c r="DK7" s="122"/>
      <c r="DL7" s="122"/>
      <c r="DM7" s="122"/>
      <c r="DN7" s="122"/>
      <c r="DO7" s="122"/>
      <c r="DP7" s="122"/>
      <c r="DQ7" s="122"/>
      <c r="DR7" s="122"/>
      <c r="DS7" s="122"/>
      <c r="DT7" s="122"/>
      <c r="DU7" s="122"/>
      <c r="DV7" s="122"/>
      <c r="DW7" s="122"/>
      <c r="DX7" s="122"/>
      <c r="DY7" s="122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2"/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</row>
    <row r="8" spans="1:174" s="24" customFormat="1" ht="17.100000000000001" customHeight="1" thickBot="1">
      <c r="A8" s="20">
        <f>IF('ق التلاميد'!B8="","",'ق التلاميد'!B8)</f>
        <v>4</v>
      </c>
      <c r="B8" s="588" t="str">
        <f>IF(A8="","",'ق التلاميد'!C8)</f>
        <v>بوبكر</v>
      </c>
      <c r="C8" s="602"/>
      <c r="D8" s="588" t="str">
        <f>IF(A8="","",'ق التلاميد'!D8)</f>
        <v>فاطمة</v>
      </c>
      <c r="E8" s="589"/>
      <c r="F8" s="590" t="str">
        <f>IF(A8="","",CONCATENATE('ق التلاميد'!DQ8,'ق التلاميد'!DR8,'ق التلاميد'!DS8,'ق التلاميد'!DT8,'ق التلاميد'!DU8))</f>
        <v>11-فيفري-2002</v>
      </c>
      <c r="G8" s="591"/>
      <c r="H8" s="588"/>
      <c r="I8" s="589"/>
      <c r="J8" s="21"/>
      <c r="K8" s="21"/>
      <c r="L8" s="21"/>
      <c r="M8" s="588"/>
      <c r="N8" s="589"/>
      <c r="O8" s="21"/>
      <c r="P8" s="21"/>
      <c r="Q8" s="21"/>
      <c r="R8" s="21"/>
      <c r="S8" s="588" t="str">
        <f>IF(A8="","",'ق التلاميد'!H8)</f>
        <v>سيد علي</v>
      </c>
      <c r="T8" s="589"/>
      <c r="U8" s="21"/>
      <c r="V8" s="588" t="str">
        <f>IF(A8="","",'ق التلاميد'!I8)</f>
        <v>انثى</v>
      </c>
      <c r="W8" s="589"/>
      <c r="X8" s="21"/>
      <c r="Y8" s="588">
        <f>IF(A8="","",'ق التلاميد'!N8)</f>
        <v>0</v>
      </c>
      <c r="Z8" s="589"/>
      <c r="AA8" s="21">
        <f>IF(A8="","",'ق التلاميد'!Q8)</f>
        <v>0</v>
      </c>
      <c r="AB8" s="588" t="str">
        <f t="shared" si="2"/>
        <v/>
      </c>
      <c r="AC8" s="589"/>
      <c r="AD8" s="123" t="e">
        <f>IF(S8="","",#REF!)</f>
        <v>#REF!</v>
      </c>
      <c r="AO8" s="124" t="str">
        <f>IF(A8="","",IF('ق التلاميد'!R8="","",'ق التلاميد'!R8))</f>
        <v/>
      </c>
      <c r="AP8" s="24">
        <f t="shared" si="0"/>
        <v>2</v>
      </c>
      <c r="AQ8" s="24">
        <f t="shared" si="1"/>
        <v>2</v>
      </c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</row>
    <row r="9" spans="1:174" s="24" customFormat="1" ht="17.100000000000001" customHeight="1" thickBot="1">
      <c r="A9" s="20">
        <f>IF('ق التلاميد'!B9="","",'ق التلاميد'!B9)</f>
        <v>5</v>
      </c>
      <c r="B9" s="588" t="str">
        <f>IF(A9="","",'ق التلاميد'!C9)</f>
        <v>بن محمد</v>
      </c>
      <c r="C9" s="602"/>
      <c r="D9" s="588" t="str">
        <f>IF(A9="","",'ق التلاميد'!D9)</f>
        <v>اسامة</v>
      </c>
      <c r="E9" s="589"/>
      <c r="F9" s="590" t="str">
        <f>IF(A9="","",CONCATENATE('ق التلاميد'!DQ9,'ق التلاميد'!DR9,'ق التلاميد'!DS9,'ق التلاميد'!DT9,'ق التلاميد'!DU9))</f>
        <v>17-ماي-2003</v>
      </c>
      <c r="G9" s="591"/>
      <c r="H9" s="588"/>
      <c r="I9" s="589"/>
      <c r="J9" s="21"/>
      <c r="K9" s="21"/>
      <c r="L9" s="21"/>
      <c r="M9" s="588"/>
      <c r="N9" s="589"/>
      <c r="O9" s="21"/>
      <c r="P9" s="21"/>
      <c r="Q9" s="21"/>
      <c r="R9" s="21"/>
      <c r="S9" s="588" t="str">
        <f>IF(A9="","",'ق التلاميد'!H9)</f>
        <v>س بلعطار</v>
      </c>
      <c r="T9" s="589"/>
      <c r="U9" s="21"/>
      <c r="V9" s="588" t="str">
        <f>IF(A9="","",'ق التلاميد'!I9)</f>
        <v>ذكر</v>
      </c>
      <c r="W9" s="589"/>
      <c r="X9" s="21"/>
      <c r="Y9" s="588">
        <f>IF(A9="","",'ق التلاميد'!N9)</f>
        <v>0</v>
      </c>
      <c r="Z9" s="589"/>
      <c r="AA9" s="21">
        <f>IF(A9="","",'ق التلاميد'!Q9)</f>
        <v>0</v>
      </c>
      <c r="AB9" s="588" t="str">
        <f t="shared" si="2"/>
        <v/>
      </c>
      <c r="AC9" s="589"/>
      <c r="AD9" s="123" t="e">
        <f>IF(S9="","",#REF!)</f>
        <v>#REF!</v>
      </c>
      <c r="AO9" s="124" t="str">
        <f>IF(A9="","",IF('ق التلاميد'!R9="","",'ق التلاميد'!R9))</f>
        <v/>
      </c>
      <c r="AP9" s="24">
        <f t="shared" si="0"/>
        <v>1</v>
      </c>
      <c r="AQ9" s="24">
        <f t="shared" si="1"/>
        <v>1</v>
      </c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</row>
    <row r="10" spans="1:174" s="24" customFormat="1" ht="17.100000000000001" customHeight="1" thickBot="1">
      <c r="A10" s="20">
        <f>IF('ق التلاميد'!B10="","",'ق التلاميد'!B10)</f>
        <v>6</v>
      </c>
      <c r="B10" s="588" t="str">
        <f>IF(A10="","",'ق التلاميد'!C10)</f>
        <v>بوبكر</v>
      </c>
      <c r="C10" s="602"/>
      <c r="D10" s="588" t="str">
        <f>IF(A10="","",'ق التلاميد'!D10)</f>
        <v>سعيد</v>
      </c>
      <c r="E10" s="589"/>
      <c r="F10" s="590" t="str">
        <f>IF(A10="","",CONCATENATE('ق التلاميد'!DQ10,'ق التلاميد'!DR10,'ق التلاميد'!DS10,'ق التلاميد'!DT10,'ق التلاميد'!DU10))</f>
        <v>15-فيفري-2002</v>
      </c>
      <c r="G10" s="591"/>
      <c r="H10" s="588"/>
      <c r="I10" s="589"/>
      <c r="J10" s="21"/>
      <c r="K10" s="21"/>
      <c r="L10" s="21"/>
      <c r="M10" s="588"/>
      <c r="N10" s="589"/>
      <c r="O10" s="21"/>
      <c r="P10" s="21"/>
      <c r="Q10" s="21"/>
      <c r="R10" s="21"/>
      <c r="S10" s="588" t="str">
        <f>IF(A10="","",'ق التلاميد'!H10)</f>
        <v>سيدي علي</v>
      </c>
      <c r="T10" s="589"/>
      <c r="U10" s="21"/>
      <c r="V10" s="588" t="str">
        <f>IF(A10="","",'ق التلاميد'!I10)</f>
        <v>ذكر</v>
      </c>
      <c r="W10" s="589"/>
      <c r="X10" s="21"/>
      <c r="Y10" s="588">
        <f>IF(A10="","",'ق التلاميد'!N10)</f>
        <v>0</v>
      </c>
      <c r="Z10" s="589"/>
      <c r="AA10" s="21">
        <f>IF(A10="","",'ق التلاميد'!Q10)</f>
        <v>0</v>
      </c>
      <c r="AB10" s="588" t="str">
        <f t="shared" si="2"/>
        <v/>
      </c>
      <c r="AC10" s="589"/>
      <c r="AD10" s="123" t="e">
        <f>IF(S10="","",#REF!)</f>
        <v>#REF!</v>
      </c>
      <c r="AO10" s="124" t="str">
        <f>IF(A10="","",IF('ق التلاميد'!R10="","",'ق التلاميد'!R10))</f>
        <v/>
      </c>
      <c r="AP10" s="24">
        <f t="shared" si="0"/>
        <v>1</v>
      </c>
      <c r="AQ10" s="24">
        <f t="shared" si="1"/>
        <v>1</v>
      </c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2"/>
      <c r="CO10" s="122"/>
      <c r="CP10" s="122"/>
      <c r="CQ10" s="122"/>
      <c r="CR10" s="122"/>
      <c r="CS10" s="122"/>
      <c r="CT10" s="122"/>
      <c r="CU10" s="122"/>
      <c r="CV10" s="122"/>
      <c r="CW10" s="122"/>
      <c r="CX10" s="122"/>
      <c r="CY10" s="122"/>
      <c r="CZ10" s="122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M10" s="122"/>
      <c r="FN10" s="122"/>
      <c r="FO10" s="122"/>
      <c r="FP10" s="122"/>
      <c r="FQ10" s="122"/>
      <c r="FR10" s="122"/>
    </row>
    <row r="11" spans="1:174" s="24" customFormat="1" ht="17.100000000000001" customHeight="1" thickBot="1">
      <c r="A11" s="20">
        <f>IF('ق التلاميد'!B11="","",'ق التلاميد'!B11)</f>
        <v>7</v>
      </c>
      <c r="B11" s="588" t="str">
        <f>IF(A11="","",'ق التلاميد'!C11)</f>
        <v>مهيدي</v>
      </c>
      <c r="C11" s="602"/>
      <c r="D11" s="588" t="str">
        <f>IF(A11="","",'ق التلاميد'!D11)</f>
        <v>مراد</v>
      </c>
      <c r="E11" s="589"/>
      <c r="F11" s="590" t="str">
        <f>IF(A11="","",CONCATENATE('ق التلاميد'!DQ11,'ق التلاميد'!DR11,'ق التلاميد'!DS11,'ق التلاميد'!DT11,'ق التلاميد'!DU11))</f>
        <v>11-جويلية-2003</v>
      </c>
      <c r="G11" s="591"/>
      <c r="H11" s="588"/>
      <c r="I11" s="589"/>
      <c r="J11" s="21"/>
      <c r="K11" s="21"/>
      <c r="L11" s="21"/>
      <c r="M11" s="588"/>
      <c r="N11" s="589"/>
      <c r="O11" s="21"/>
      <c r="P11" s="21"/>
      <c r="Q11" s="21"/>
      <c r="R11" s="21"/>
      <c r="S11" s="588" t="str">
        <f>IF(A11="","",'ق التلاميد'!H11)</f>
        <v>مستغانم</v>
      </c>
      <c r="T11" s="589"/>
      <c r="U11" s="21"/>
      <c r="V11" s="588" t="str">
        <f>IF(A11="","",'ق التلاميد'!I11)</f>
        <v>ذكر</v>
      </c>
      <c r="W11" s="589"/>
      <c r="X11" s="21"/>
      <c r="Y11" s="588">
        <f>IF(A11="","",'ق التلاميد'!N11)</f>
        <v>0</v>
      </c>
      <c r="Z11" s="589"/>
      <c r="AA11" s="21">
        <f>IF(A11="","",'ق التلاميد'!Q11)</f>
        <v>0</v>
      </c>
      <c r="AB11" s="588" t="str">
        <f t="shared" si="2"/>
        <v/>
      </c>
      <c r="AC11" s="589"/>
      <c r="AD11" s="123" t="e">
        <f>IF(S11="","",#REF!)</f>
        <v>#REF!</v>
      </c>
      <c r="AO11" s="124" t="str">
        <f>IF(A11="","",IF('ق التلاميد'!R11="","",'ق التلاميد'!R11))</f>
        <v/>
      </c>
      <c r="AP11" s="24">
        <f t="shared" si="0"/>
        <v>1</v>
      </c>
      <c r="AQ11" s="24">
        <f t="shared" si="1"/>
        <v>1</v>
      </c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</row>
    <row r="12" spans="1:174" s="24" customFormat="1" ht="17.100000000000001" customHeight="1" thickBot="1">
      <c r="A12" s="20">
        <f>IF('ق التلاميد'!B12="","",'ق التلاميد'!B12)</f>
        <v>8</v>
      </c>
      <c r="B12" s="588" t="str">
        <f>IF(A12="","",'ق التلاميد'!C12)</f>
        <v>حراثي</v>
      </c>
      <c r="C12" s="602"/>
      <c r="D12" s="588" t="str">
        <f>IF(A12="","",'ق التلاميد'!D12)</f>
        <v>منال</v>
      </c>
      <c r="E12" s="589"/>
      <c r="F12" s="590" t="str">
        <f>IF(A12="","",CONCATENATE('ق التلاميد'!DQ12,'ق التلاميد'!DR12,'ق التلاميد'!DS12,'ق التلاميد'!DT12,'ق التلاميد'!DU12))</f>
        <v>20-جويلية-2005</v>
      </c>
      <c r="G12" s="591"/>
      <c r="H12" s="588"/>
      <c r="I12" s="589"/>
      <c r="J12" s="21"/>
      <c r="K12" s="21"/>
      <c r="L12" s="21"/>
      <c r="M12" s="588"/>
      <c r="N12" s="589"/>
      <c r="O12" s="21"/>
      <c r="P12" s="21"/>
      <c r="Q12" s="21"/>
      <c r="R12" s="21"/>
      <c r="S12" s="588" t="str">
        <f>IF(A12="","",'ق التلاميد'!H12)</f>
        <v>عين تادلس</v>
      </c>
      <c r="T12" s="589"/>
      <c r="U12" s="21"/>
      <c r="V12" s="588" t="str">
        <f>IF(A12="","",'ق التلاميد'!I12)</f>
        <v>انثى</v>
      </c>
      <c r="W12" s="589"/>
      <c r="X12" s="21"/>
      <c r="Y12" s="588">
        <f>IF(A12="","",'ق التلاميد'!N12)</f>
        <v>0</v>
      </c>
      <c r="Z12" s="589"/>
      <c r="AA12" s="21">
        <f>IF(A12="","",'ق التلاميد'!Q12)</f>
        <v>0</v>
      </c>
      <c r="AB12" s="588" t="str">
        <f t="shared" si="2"/>
        <v/>
      </c>
      <c r="AC12" s="589"/>
      <c r="AD12" s="123" t="e">
        <f>IF(S12="","",#REF!)</f>
        <v>#REF!</v>
      </c>
      <c r="AO12" s="124" t="str">
        <f>IF(A12="","",IF('ق التلاميد'!R12="","",'ق التلاميد'!R12))</f>
        <v/>
      </c>
      <c r="AP12" s="24">
        <f t="shared" si="0"/>
        <v>2</v>
      </c>
      <c r="AQ12" s="24">
        <f t="shared" si="1"/>
        <v>2</v>
      </c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</row>
    <row r="13" spans="1:174" s="24" customFormat="1" ht="17.100000000000001" customHeight="1" thickBot="1">
      <c r="A13" s="20">
        <f>IF('ق التلاميد'!B13="","",'ق التلاميد'!B13)</f>
        <v>9</v>
      </c>
      <c r="B13" s="588" t="str">
        <f>IF(A13="","",'ق التلاميد'!C13)</f>
        <v>حدوش</v>
      </c>
      <c r="C13" s="602"/>
      <c r="D13" s="588" t="str">
        <f>IF(A13="","",'ق التلاميد'!D13)</f>
        <v>بن فغلو</v>
      </c>
      <c r="E13" s="589"/>
      <c r="F13" s="590" t="str">
        <f>IF(A13="","",CONCATENATE('ق التلاميد'!DQ13,'ق التلاميد'!DR13,'ق التلاميد'!DS13,'ق التلاميد'!DT13,'ق التلاميد'!DU13))</f>
        <v>14-فيفري-2005</v>
      </c>
      <c r="G13" s="591"/>
      <c r="H13" s="588"/>
      <c r="I13" s="589"/>
      <c r="J13" s="21"/>
      <c r="K13" s="21"/>
      <c r="L13" s="21"/>
      <c r="M13" s="588"/>
      <c r="N13" s="589"/>
      <c r="O13" s="21"/>
      <c r="P13" s="21"/>
      <c r="Q13" s="21"/>
      <c r="R13" s="21"/>
      <c r="S13" s="588" t="str">
        <f>IF(A13="","",'ق التلاميد'!H13)</f>
        <v>سيدي علي</v>
      </c>
      <c r="T13" s="589"/>
      <c r="U13" s="21"/>
      <c r="V13" s="588" t="str">
        <f>IF(A13="","",'ق التلاميد'!I13)</f>
        <v>ذكر</v>
      </c>
      <c r="W13" s="589"/>
      <c r="X13" s="21"/>
      <c r="Y13" s="588">
        <f>IF(A13="","",'ق التلاميد'!N13)</f>
        <v>0</v>
      </c>
      <c r="Z13" s="589"/>
      <c r="AA13" s="21">
        <f>IF(A13="","",'ق التلاميد'!Q13)</f>
        <v>0</v>
      </c>
      <c r="AB13" s="588" t="str">
        <f t="shared" si="2"/>
        <v/>
      </c>
      <c r="AC13" s="589"/>
      <c r="AD13" s="123" t="e">
        <f>IF(S13="","",#REF!)</f>
        <v>#REF!</v>
      </c>
      <c r="AO13" s="124" t="str">
        <f>IF(A13="","",IF('ق التلاميد'!R13="","",'ق التلاميد'!R13))</f>
        <v/>
      </c>
      <c r="AP13" s="24">
        <f t="shared" si="0"/>
        <v>1</v>
      </c>
      <c r="AQ13" s="24">
        <f t="shared" si="1"/>
        <v>1</v>
      </c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</row>
    <row r="14" spans="1:174" s="24" customFormat="1" ht="17.100000000000001" customHeight="1" thickBot="1">
      <c r="A14" s="20">
        <f>IF('ق التلاميد'!B14="","",'ق التلاميد'!B14)</f>
        <v>10</v>
      </c>
      <c r="B14" s="588" t="str">
        <f>IF(A14="","",'ق التلاميد'!C14)</f>
        <v>خلافي</v>
      </c>
      <c r="C14" s="602"/>
      <c r="D14" s="588" t="str">
        <f>IF(A14="","",'ق التلاميد'!D14)</f>
        <v>يونس</v>
      </c>
      <c r="E14" s="589"/>
      <c r="F14" s="590" t="str">
        <f>IF(A14="","",CONCATENATE('ق التلاميد'!DQ14,'ق التلاميد'!DR14,'ق التلاميد'!DS14,'ق التلاميد'!DT14,'ق التلاميد'!DU14))</f>
        <v>22-سبتمبر-2004</v>
      </c>
      <c r="G14" s="591"/>
      <c r="H14" s="588"/>
      <c r="I14" s="589"/>
      <c r="J14" s="21"/>
      <c r="K14" s="21"/>
      <c r="L14" s="21"/>
      <c r="M14" s="588"/>
      <c r="N14" s="589"/>
      <c r="O14" s="21"/>
      <c r="P14" s="21"/>
      <c r="Q14" s="21"/>
      <c r="R14" s="21"/>
      <c r="S14" s="588" t="str">
        <f>IF(A14="","",'ق التلاميد'!H14)</f>
        <v>عين تادلس</v>
      </c>
      <c r="T14" s="589"/>
      <c r="U14" s="21"/>
      <c r="V14" s="588" t="str">
        <f>IF(A14="","",'ق التلاميد'!I14)</f>
        <v>ذكر</v>
      </c>
      <c r="W14" s="589"/>
      <c r="X14" s="21"/>
      <c r="Y14" s="588">
        <f>IF(A14="","",'ق التلاميد'!N14)</f>
        <v>0</v>
      </c>
      <c r="Z14" s="589"/>
      <c r="AA14" s="21">
        <f>IF(A14="","",'ق التلاميد'!Q14)</f>
        <v>0</v>
      </c>
      <c r="AB14" s="588" t="str">
        <f t="shared" si="2"/>
        <v/>
      </c>
      <c r="AC14" s="589"/>
      <c r="AD14" s="123" t="e">
        <f>IF(S14="","",#REF!)</f>
        <v>#REF!</v>
      </c>
      <c r="AO14" s="124" t="str">
        <f>IF(A14="","",IF('ق التلاميد'!R14="","",'ق التلاميد'!R14))</f>
        <v/>
      </c>
      <c r="AP14" s="24">
        <f t="shared" si="0"/>
        <v>1</v>
      </c>
      <c r="AQ14" s="24">
        <f t="shared" si="1"/>
        <v>1</v>
      </c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122"/>
      <c r="DK14" s="122"/>
      <c r="DL14" s="122"/>
      <c r="DM14" s="122"/>
      <c r="DN14" s="122"/>
      <c r="DO14" s="122"/>
      <c r="DP14" s="122"/>
      <c r="DQ14" s="122"/>
      <c r="DR14" s="122"/>
      <c r="DS14" s="122"/>
      <c r="DT14" s="122"/>
      <c r="DU14" s="122"/>
      <c r="DV14" s="122"/>
      <c r="DW14" s="122"/>
      <c r="DX14" s="122"/>
      <c r="DY14" s="122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2"/>
      <c r="FG14" s="122"/>
      <c r="FH14" s="122"/>
      <c r="FI14" s="122"/>
      <c r="FJ14" s="122"/>
      <c r="FK14" s="122"/>
      <c r="FL14" s="122"/>
      <c r="FM14" s="122"/>
      <c r="FN14" s="122"/>
      <c r="FO14" s="122"/>
      <c r="FP14" s="122"/>
      <c r="FQ14" s="122"/>
      <c r="FR14" s="122"/>
    </row>
    <row r="15" spans="1:174" s="24" customFormat="1" ht="17.100000000000001" customHeight="1" thickBot="1">
      <c r="A15" s="20">
        <f>IF('ق التلاميد'!B15="","",'ق التلاميد'!B15)</f>
        <v>11</v>
      </c>
      <c r="B15" s="588" t="str">
        <f>IF(A15="","",'ق التلاميد'!C15)</f>
        <v>مقيدش</v>
      </c>
      <c r="C15" s="602"/>
      <c r="D15" s="588" t="str">
        <f>IF(A15="","",'ق التلاميد'!D15)</f>
        <v>اكرام</v>
      </c>
      <c r="E15" s="589"/>
      <c r="F15" s="590" t="str">
        <f>IF(A15="","",CONCATENATE('ق التلاميد'!DQ15,'ق التلاميد'!DR15,'ق التلاميد'!DS15,'ق التلاميد'!DT15,'ق التلاميد'!DU15))</f>
        <v>17-يناير-2005</v>
      </c>
      <c r="G15" s="591"/>
      <c r="H15" s="588"/>
      <c r="I15" s="589"/>
      <c r="J15" s="21"/>
      <c r="K15" s="21"/>
      <c r="L15" s="21"/>
      <c r="M15" s="588"/>
      <c r="N15" s="589"/>
      <c r="O15" s="21"/>
      <c r="P15" s="21"/>
      <c r="Q15" s="21"/>
      <c r="R15" s="21"/>
      <c r="S15" s="588" t="str">
        <f>IF(A15="","",'ق التلاميد'!H15)</f>
        <v>سيدي علي</v>
      </c>
      <c r="T15" s="589"/>
      <c r="U15" s="21"/>
      <c r="V15" s="588" t="str">
        <f>IF(A15="","",'ق التلاميد'!I15)</f>
        <v>انثى</v>
      </c>
      <c r="W15" s="589"/>
      <c r="X15" s="21"/>
      <c r="Y15" s="588">
        <f>IF(A15="","",'ق التلاميد'!N15)</f>
        <v>0</v>
      </c>
      <c r="Z15" s="589"/>
      <c r="AA15" s="21">
        <f>IF(A15="","",'ق التلاميد'!Q15)</f>
        <v>0</v>
      </c>
      <c r="AB15" s="588" t="str">
        <f t="shared" si="2"/>
        <v/>
      </c>
      <c r="AC15" s="589"/>
      <c r="AD15" s="123" t="e">
        <f>IF(S15="","",#REF!)</f>
        <v>#REF!</v>
      </c>
      <c r="AO15" s="124" t="str">
        <f>IF(A15="","",IF('ق التلاميد'!R15="","",'ق التلاميد'!R15))</f>
        <v/>
      </c>
      <c r="AP15" s="24">
        <f t="shared" si="0"/>
        <v>2</v>
      </c>
      <c r="AQ15" s="24">
        <f t="shared" si="1"/>
        <v>2</v>
      </c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</row>
    <row r="16" spans="1:174" s="24" customFormat="1" ht="17.100000000000001" customHeight="1" thickBot="1">
      <c r="A16" s="20">
        <f>IF('ق التلاميد'!B16="","",'ق التلاميد'!B16)</f>
        <v>12</v>
      </c>
      <c r="B16" s="588" t="str">
        <f>IF(A16="","",'ق التلاميد'!C16)</f>
        <v>مقيدش</v>
      </c>
      <c r="C16" s="602"/>
      <c r="D16" s="588" t="str">
        <f>IF(A16="","",'ق التلاميد'!D16)</f>
        <v>فايز</v>
      </c>
      <c r="E16" s="589"/>
      <c r="F16" s="590" t="str">
        <f>IF(A16="","",CONCATENATE('ق التلاميد'!DQ16,'ق التلاميد'!DR16,'ق التلاميد'!DS16,'ق التلاميد'!DT16,'ق التلاميد'!DU16))</f>
        <v>26-فيفري-2003</v>
      </c>
      <c r="G16" s="591"/>
      <c r="H16" s="588"/>
      <c r="I16" s="589"/>
      <c r="J16" s="21"/>
      <c r="K16" s="21"/>
      <c r="L16" s="21"/>
      <c r="M16" s="588"/>
      <c r="N16" s="589"/>
      <c r="O16" s="21"/>
      <c r="P16" s="21"/>
      <c r="Q16" s="21"/>
      <c r="R16" s="21"/>
      <c r="S16" s="588" t="str">
        <f>IF(A16="","",'ق التلاميد'!H16)</f>
        <v>سيدي علي</v>
      </c>
      <c r="T16" s="589"/>
      <c r="U16" s="93"/>
      <c r="V16" s="588" t="str">
        <f>IF(A16="","",'ق التلاميد'!I16)</f>
        <v>ذكر</v>
      </c>
      <c r="W16" s="589"/>
      <c r="X16" s="94"/>
      <c r="Y16" s="588">
        <f>IF(A16="","",'ق التلاميد'!N16)</f>
        <v>0</v>
      </c>
      <c r="Z16" s="589"/>
      <c r="AA16" s="21">
        <f>IF(A16="","",'ق التلاميد'!Q16)</f>
        <v>0</v>
      </c>
      <c r="AB16" s="588" t="str">
        <f t="shared" si="2"/>
        <v/>
      </c>
      <c r="AC16" s="589"/>
      <c r="AD16" s="123" t="e">
        <f>IF(S16="","",#REF!)</f>
        <v>#REF!</v>
      </c>
      <c r="AO16" s="124" t="str">
        <f>IF(A16="","",IF('ق التلاميد'!R16="","",'ق التلاميد'!R16))</f>
        <v/>
      </c>
      <c r="AP16" s="24">
        <f t="shared" si="0"/>
        <v>1</v>
      </c>
      <c r="AQ16" s="24">
        <f t="shared" si="1"/>
        <v>1</v>
      </c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/>
      <c r="FL16" s="122"/>
      <c r="FM16" s="122"/>
      <c r="FN16" s="122"/>
      <c r="FO16" s="122"/>
      <c r="FP16" s="122"/>
      <c r="FQ16" s="122"/>
      <c r="FR16" s="122"/>
    </row>
    <row r="17" spans="1:174" s="24" customFormat="1" ht="17.100000000000001" customHeight="1" thickBot="1">
      <c r="A17" s="20">
        <f>IF('ق التلاميد'!B17="","",'ق التلاميد'!B17)</f>
        <v>13</v>
      </c>
      <c r="B17" s="588" t="str">
        <f>IF(A17="","",'ق التلاميد'!C17)</f>
        <v>بن حمدي</v>
      </c>
      <c r="C17" s="602"/>
      <c r="D17" s="588" t="str">
        <f>IF(A17="","",'ق التلاميد'!D17)</f>
        <v>منصورية</v>
      </c>
      <c r="E17" s="589"/>
      <c r="F17" s="590" t="str">
        <f>IF(A17="","",CONCATENATE('ق التلاميد'!DQ17,'ق التلاميد'!DR17,'ق التلاميد'!DS17,'ق التلاميد'!DT17,'ق التلاميد'!DU17))</f>
        <v>3-يناير-1999</v>
      </c>
      <c r="G17" s="591"/>
      <c r="H17" s="588"/>
      <c r="I17" s="589"/>
      <c r="J17" s="21"/>
      <c r="K17" s="21"/>
      <c r="L17" s="21"/>
      <c r="M17" s="588"/>
      <c r="N17" s="589"/>
      <c r="O17" s="21"/>
      <c r="P17" s="21"/>
      <c r="Q17" s="21"/>
      <c r="R17" s="21"/>
      <c r="S17" s="588" t="str">
        <f>IF(A17="","",'ق التلاميد'!H17)</f>
        <v>سيدي علي</v>
      </c>
      <c r="T17" s="589"/>
      <c r="U17" s="21"/>
      <c r="V17" s="588" t="str">
        <f>IF(A17="","",'ق التلاميد'!I17)</f>
        <v>انثى</v>
      </c>
      <c r="W17" s="589"/>
      <c r="X17" s="21"/>
      <c r="Y17" s="588">
        <f>IF(A17="","",'ق التلاميد'!N17)</f>
        <v>0</v>
      </c>
      <c r="Z17" s="589"/>
      <c r="AA17" s="21">
        <f>IF(A17="","",'ق التلاميد'!Q17)</f>
        <v>0</v>
      </c>
      <c r="AB17" s="588" t="str">
        <f t="shared" si="2"/>
        <v>انقطع (ت) عن الدراسة</v>
      </c>
      <c r="AC17" s="589"/>
      <c r="AD17" s="123" t="e">
        <f>IF(S17="","",#REF!)</f>
        <v>#REF!</v>
      </c>
      <c r="AO17" s="124" t="str">
        <f>IF(A17="","",IF('ق التلاميد'!R17="","",'ق التلاميد'!R17))</f>
        <v>انقطع (ت) عن الدراسة</v>
      </c>
      <c r="AP17" s="24">
        <f t="shared" si="0"/>
        <v>2</v>
      </c>
      <c r="AQ17" s="24">
        <f t="shared" si="1"/>
        <v>2</v>
      </c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</row>
    <row r="18" spans="1:174" s="24" customFormat="1" ht="17.100000000000001" customHeight="1" thickBot="1">
      <c r="A18" s="20" t="str">
        <f>IF('ق التلاميد'!B18="","",'ق التلاميد'!B18)</f>
        <v/>
      </c>
      <c r="B18" s="588" t="str">
        <f>IF(A18="","",'ق التلاميد'!C18)</f>
        <v/>
      </c>
      <c r="C18" s="602"/>
      <c r="D18" s="588" t="str">
        <f>IF(A18="","",'ق التلاميد'!D18)</f>
        <v/>
      </c>
      <c r="E18" s="589"/>
      <c r="F18" s="590" t="str">
        <f>IF(A18="","",CONCATENATE('ق التلاميد'!DQ18,'ق التلاميد'!DR18,'ق التلاميد'!DS18,'ق التلاميد'!DT18,'ق التلاميد'!DU18))</f>
        <v/>
      </c>
      <c r="G18" s="591"/>
      <c r="H18" s="588"/>
      <c r="I18" s="589"/>
      <c r="J18" s="21"/>
      <c r="K18" s="21"/>
      <c r="L18" s="21"/>
      <c r="M18" s="588"/>
      <c r="N18" s="589"/>
      <c r="O18" s="21"/>
      <c r="P18" s="21"/>
      <c r="Q18" s="21"/>
      <c r="R18" s="21"/>
      <c r="S18" s="588" t="str">
        <f>IF(A18="","",'ق التلاميد'!H18)</f>
        <v/>
      </c>
      <c r="T18" s="589"/>
      <c r="U18" s="21"/>
      <c r="V18" s="588" t="str">
        <f>IF(A18="","",'ق التلاميد'!I18)</f>
        <v/>
      </c>
      <c r="W18" s="589"/>
      <c r="X18" s="21"/>
      <c r="Y18" s="588" t="str">
        <f>IF(A18="","",'ق التلاميد'!N18)</f>
        <v/>
      </c>
      <c r="Z18" s="589"/>
      <c r="AA18" s="21" t="str">
        <f>IF(A18="","",'ق التلاميد'!Q18)</f>
        <v/>
      </c>
      <c r="AB18" s="588" t="str">
        <f t="shared" si="2"/>
        <v/>
      </c>
      <c r="AC18" s="589"/>
      <c r="AD18" s="123" t="str">
        <f>IF(S18="","",#REF!)</f>
        <v/>
      </c>
      <c r="AO18" s="124" t="str">
        <f>IF(A18="","",IF('ق التلاميد'!R18="","",'ق التلاميد'!R18))</f>
        <v/>
      </c>
      <c r="AP18" s="24">
        <f t="shared" si="0"/>
        <v>2</v>
      </c>
      <c r="AQ18" s="24" t="str">
        <f t="shared" si="1"/>
        <v/>
      </c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/>
      <c r="CS18" s="122"/>
      <c r="CT18" s="122"/>
      <c r="CU18" s="122"/>
      <c r="CV18" s="122"/>
      <c r="CW18" s="122"/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22"/>
      <c r="DS18" s="122"/>
      <c r="DT18" s="122"/>
      <c r="DU18" s="122"/>
      <c r="DV18" s="122"/>
      <c r="DW18" s="122"/>
      <c r="DX18" s="122"/>
      <c r="DY18" s="122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2"/>
      <c r="FG18" s="122"/>
      <c r="FH18" s="122"/>
      <c r="FI18" s="122"/>
      <c r="FJ18" s="122"/>
      <c r="FK18" s="122"/>
      <c r="FL18" s="122"/>
      <c r="FM18" s="122"/>
      <c r="FN18" s="122"/>
      <c r="FO18" s="122"/>
      <c r="FP18" s="122"/>
      <c r="FQ18" s="122"/>
      <c r="FR18" s="122"/>
    </row>
    <row r="19" spans="1:174" s="24" customFormat="1" ht="17.100000000000001" customHeight="1" thickBot="1">
      <c r="A19" s="20" t="str">
        <f>IF('ق التلاميد'!B19="","",'ق التلاميد'!B19)</f>
        <v/>
      </c>
      <c r="B19" s="588" t="str">
        <f>IF(A19="","",'ق التلاميد'!C19)</f>
        <v/>
      </c>
      <c r="C19" s="589"/>
      <c r="D19" s="588" t="str">
        <f>IF(A19="","",'ق التلاميد'!D19)</f>
        <v/>
      </c>
      <c r="E19" s="589"/>
      <c r="F19" s="590" t="str">
        <f>IF(A19="","",CONCATENATE('ق التلاميد'!DQ19,'ق التلاميد'!DR19,'ق التلاميد'!DS19,'ق التلاميد'!DT19,'ق التلاميد'!DU19))</f>
        <v/>
      </c>
      <c r="G19" s="591"/>
      <c r="H19" s="588"/>
      <c r="I19" s="589"/>
      <c r="J19" s="21"/>
      <c r="K19" s="21"/>
      <c r="L19" s="21"/>
      <c r="M19" s="588"/>
      <c r="N19" s="589"/>
      <c r="O19" s="21"/>
      <c r="P19" s="21"/>
      <c r="Q19" s="21"/>
      <c r="R19" s="21"/>
      <c r="S19" s="588" t="str">
        <f>IF(A19="","",'ق التلاميد'!H19)</f>
        <v/>
      </c>
      <c r="T19" s="589"/>
      <c r="U19" s="21"/>
      <c r="V19" s="588" t="str">
        <f>IF(A19="","",'ق التلاميد'!I19)</f>
        <v/>
      </c>
      <c r="W19" s="589"/>
      <c r="X19" s="21"/>
      <c r="Y19" s="588" t="str">
        <f>IF(A19="","",'ق التلاميد'!N19)</f>
        <v/>
      </c>
      <c r="Z19" s="589"/>
      <c r="AA19" s="21" t="str">
        <f>IF(A19="","",'ق التلاميد'!Q19)</f>
        <v/>
      </c>
      <c r="AB19" s="588" t="str">
        <f t="shared" si="2"/>
        <v/>
      </c>
      <c r="AC19" s="589"/>
      <c r="AD19" s="123" t="str">
        <f>IF(S19="","",#REF!)</f>
        <v/>
      </c>
      <c r="AO19" s="124" t="str">
        <f>IF(A19="","",IF('ق التلاميد'!R19="","",'ق التلاميد'!R19))</f>
        <v/>
      </c>
      <c r="AP19" s="24">
        <f t="shared" si="0"/>
        <v>2</v>
      </c>
      <c r="AQ19" s="24" t="str">
        <f t="shared" si="1"/>
        <v/>
      </c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/>
      <c r="EL19" s="122"/>
      <c r="EM19" s="122"/>
      <c r="EN19" s="122"/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/>
      <c r="FL19" s="122"/>
      <c r="FM19" s="122"/>
      <c r="FN19" s="122"/>
      <c r="FO19" s="122"/>
      <c r="FP19" s="122"/>
      <c r="FQ19" s="122"/>
      <c r="FR19" s="122"/>
    </row>
    <row r="20" spans="1:174" s="24" customFormat="1" ht="17.100000000000001" customHeight="1" thickBot="1">
      <c r="A20" s="20" t="str">
        <f>IF('ق التلاميد'!B20="","",'ق التلاميد'!B20)</f>
        <v/>
      </c>
      <c r="B20" s="588" t="str">
        <f>IF(A20="","",'ق التلاميد'!C20)</f>
        <v/>
      </c>
      <c r="C20" s="589"/>
      <c r="D20" s="588" t="str">
        <f>IF(A20="","",'ق التلاميد'!D20)</f>
        <v/>
      </c>
      <c r="E20" s="589"/>
      <c r="F20" s="590" t="str">
        <f>IF(A20="","",CONCATENATE('ق التلاميد'!DQ20,'ق التلاميد'!DR20,'ق التلاميد'!DS20,'ق التلاميد'!DT20,'ق التلاميد'!DU20))</f>
        <v/>
      </c>
      <c r="G20" s="591"/>
      <c r="H20" s="588"/>
      <c r="I20" s="589"/>
      <c r="J20" s="21"/>
      <c r="K20" s="21"/>
      <c r="L20" s="21"/>
      <c r="M20" s="588"/>
      <c r="N20" s="589"/>
      <c r="O20" s="21"/>
      <c r="P20" s="21"/>
      <c r="Q20" s="21"/>
      <c r="R20" s="21"/>
      <c r="S20" s="588" t="str">
        <f>IF(A20="","",'ق التلاميد'!H20)</f>
        <v/>
      </c>
      <c r="T20" s="589"/>
      <c r="U20" s="21"/>
      <c r="V20" s="588" t="str">
        <f>IF(A20="","",'ق التلاميد'!I20)</f>
        <v/>
      </c>
      <c r="W20" s="589"/>
      <c r="X20" s="21"/>
      <c r="Y20" s="588" t="str">
        <f>IF(A20="","",'ق التلاميد'!N20)</f>
        <v/>
      </c>
      <c r="Z20" s="589"/>
      <c r="AA20" s="21" t="str">
        <f>IF(A20="","",'ق التلاميد'!Q20)</f>
        <v/>
      </c>
      <c r="AB20" s="588" t="str">
        <f t="shared" si="2"/>
        <v/>
      </c>
      <c r="AC20" s="589"/>
      <c r="AD20" s="123" t="str">
        <f>IF(S20="","",#REF!)</f>
        <v/>
      </c>
      <c r="AO20" s="124" t="str">
        <f>IF(A20="","",IF('ق التلاميد'!R20="","",'ق التلاميد'!R20))</f>
        <v/>
      </c>
      <c r="AP20" s="24">
        <f t="shared" si="0"/>
        <v>2</v>
      </c>
      <c r="AQ20" s="24" t="str">
        <f t="shared" si="1"/>
        <v/>
      </c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/>
      <c r="FL20" s="122"/>
      <c r="FM20" s="122"/>
      <c r="FN20" s="122"/>
      <c r="FO20" s="122"/>
      <c r="FP20" s="122"/>
      <c r="FQ20" s="122"/>
      <c r="FR20" s="122"/>
    </row>
    <row r="21" spans="1:174" s="24" customFormat="1" ht="17.100000000000001" customHeight="1" thickBot="1">
      <c r="A21" s="20" t="str">
        <f>IF('ق التلاميد'!B21="","",'ق التلاميد'!B21)</f>
        <v/>
      </c>
      <c r="B21" s="588" t="str">
        <f>IF(A21="","",'ق التلاميد'!C21)</f>
        <v/>
      </c>
      <c r="C21" s="589"/>
      <c r="D21" s="588" t="str">
        <f>IF(A21="","",'ق التلاميد'!D21)</f>
        <v/>
      </c>
      <c r="E21" s="589"/>
      <c r="F21" s="590" t="str">
        <f>IF(A21="","",CONCATENATE('ق التلاميد'!DQ21,'ق التلاميد'!DR21,'ق التلاميد'!DS21,'ق التلاميد'!DT21,'ق التلاميد'!DU21))</f>
        <v/>
      </c>
      <c r="G21" s="591"/>
      <c r="H21" s="588"/>
      <c r="I21" s="589"/>
      <c r="J21" s="21"/>
      <c r="K21" s="21"/>
      <c r="L21" s="21"/>
      <c r="M21" s="588"/>
      <c r="N21" s="589"/>
      <c r="O21" s="21"/>
      <c r="P21" s="21"/>
      <c r="Q21" s="21"/>
      <c r="R21" s="21"/>
      <c r="S21" s="588" t="str">
        <f>IF(A21="","",'ق التلاميد'!H21)</f>
        <v/>
      </c>
      <c r="T21" s="589"/>
      <c r="U21" s="21"/>
      <c r="V21" s="588" t="str">
        <f>IF(A21="","",'ق التلاميد'!I21)</f>
        <v/>
      </c>
      <c r="W21" s="589"/>
      <c r="X21" s="21"/>
      <c r="Y21" s="588" t="str">
        <f>IF(A21="","",'ق التلاميد'!N21)</f>
        <v/>
      </c>
      <c r="Z21" s="589"/>
      <c r="AA21" s="21" t="str">
        <f>IF(A21="","",'ق التلاميد'!Q21)</f>
        <v/>
      </c>
      <c r="AB21" s="588" t="str">
        <f t="shared" si="2"/>
        <v/>
      </c>
      <c r="AC21" s="589"/>
      <c r="AD21" s="123" t="str">
        <f>IF(S21="","",#REF!)</f>
        <v/>
      </c>
      <c r="AO21" s="124" t="str">
        <f>IF(A21="","",IF('ق التلاميد'!R21="","",'ق التلاميد'!R21))</f>
        <v/>
      </c>
      <c r="AP21" s="24">
        <f t="shared" si="0"/>
        <v>2</v>
      </c>
      <c r="AQ21" s="24" t="str">
        <f t="shared" si="1"/>
        <v/>
      </c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/>
      <c r="FL21" s="122"/>
      <c r="FM21" s="122"/>
      <c r="FN21" s="122"/>
      <c r="FO21" s="122"/>
      <c r="FP21" s="122"/>
      <c r="FQ21" s="122"/>
      <c r="FR21" s="122"/>
    </row>
    <row r="22" spans="1:174" s="24" customFormat="1" ht="17.100000000000001" customHeight="1" thickBot="1">
      <c r="A22" s="20" t="str">
        <f>IF('ق التلاميد'!B22="","",'ق التلاميد'!B22)</f>
        <v/>
      </c>
      <c r="B22" s="588" t="str">
        <f>IF(A22="","",'ق التلاميد'!C22)</f>
        <v/>
      </c>
      <c r="C22" s="589"/>
      <c r="D22" s="588" t="str">
        <f>IF(A22="","",'ق التلاميد'!D22)</f>
        <v/>
      </c>
      <c r="E22" s="589"/>
      <c r="F22" s="590" t="str">
        <f>IF(A22="","",CONCATENATE('ق التلاميد'!DQ22,'ق التلاميد'!DR22,'ق التلاميد'!DS22,'ق التلاميد'!DT22,'ق التلاميد'!DU22))</f>
        <v/>
      </c>
      <c r="G22" s="591"/>
      <c r="H22" s="588"/>
      <c r="I22" s="589"/>
      <c r="J22" s="21"/>
      <c r="K22" s="21"/>
      <c r="L22" s="21"/>
      <c r="M22" s="588"/>
      <c r="N22" s="589"/>
      <c r="O22" s="21"/>
      <c r="P22" s="21"/>
      <c r="Q22" s="21"/>
      <c r="R22" s="21"/>
      <c r="S22" s="588" t="str">
        <f>IF(A22="","",'ق التلاميد'!H22)</f>
        <v/>
      </c>
      <c r="T22" s="589"/>
      <c r="U22" s="21"/>
      <c r="V22" s="588" t="str">
        <f>IF(A22="","",'ق التلاميد'!I22)</f>
        <v/>
      </c>
      <c r="W22" s="589"/>
      <c r="X22" s="21"/>
      <c r="Y22" s="588" t="str">
        <f>IF(A22="","",'ق التلاميد'!N22)</f>
        <v/>
      </c>
      <c r="Z22" s="589"/>
      <c r="AA22" s="21" t="str">
        <f>IF(A22="","",'ق التلاميد'!Q22)</f>
        <v/>
      </c>
      <c r="AB22" s="588" t="str">
        <f t="shared" si="2"/>
        <v/>
      </c>
      <c r="AC22" s="589"/>
      <c r="AD22" s="123" t="str">
        <f>IF(S22="","",#REF!)</f>
        <v/>
      </c>
      <c r="AO22" s="124" t="str">
        <f>IF(A22="","",IF('ق التلاميد'!R22="","",'ق التلاميد'!R22))</f>
        <v/>
      </c>
      <c r="AP22" s="24">
        <f t="shared" si="0"/>
        <v>2</v>
      </c>
      <c r="AQ22" s="24" t="str">
        <f t="shared" si="1"/>
        <v/>
      </c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  <c r="EF22" s="122"/>
      <c r="EG22" s="122"/>
      <c r="EH22" s="122"/>
      <c r="EI22" s="122"/>
      <c r="EJ22" s="122"/>
      <c r="EK22" s="122"/>
      <c r="EL22" s="122"/>
      <c r="EM22" s="122"/>
      <c r="EN22" s="122"/>
      <c r="EO22" s="122"/>
      <c r="EP22" s="122"/>
      <c r="EQ22" s="122"/>
      <c r="ER22" s="122"/>
      <c r="ES22" s="122"/>
      <c r="ET22" s="122"/>
      <c r="EU22" s="122"/>
      <c r="EV22" s="122"/>
      <c r="EW22" s="122"/>
      <c r="EX22" s="122"/>
      <c r="EY22" s="122"/>
      <c r="EZ22" s="122"/>
      <c r="FA22" s="122"/>
      <c r="FB22" s="122"/>
      <c r="FC22" s="122"/>
      <c r="FD22" s="122"/>
      <c r="FE22" s="122"/>
      <c r="FF22" s="122"/>
      <c r="FG22" s="122"/>
      <c r="FH22" s="122"/>
      <c r="FI22" s="122"/>
      <c r="FJ22" s="122"/>
      <c r="FK22" s="122"/>
      <c r="FL22" s="122"/>
      <c r="FM22" s="122"/>
      <c r="FN22" s="122"/>
      <c r="FO22" s="122"/>
      <c r="FP22" s="122"/>
      <c r="FQ22" s="122"/>
      <c r="FR22" s="122"/>
    </row>
    <row r="23" spans="1:174" s="24" customFormat="1" ht="17.100000000000001" customHeight="1" thickBot="1">
      <c r="A23" s="20" t="str">
        <f>IF('ق التلاميد'!B23="","",'ق التلاميد'!B23)</f>
        <v/>
      </c>
      <c r="B23" s="588" t="str">
        <f>IF(A23="","",'ق التلاميد'!C23)</f>
        <v/>
      </c>
      <c r="C23" s="589"/>
      <c r="D23" s="588" t="str">
        <f>IF(A23="","",'ق التلاميد'!D23)</f>
        <v/>
      </c>
      <c r="E23" s="589"/>
      <c r="F23" s="590" t="str">
        <f>IF(A23="","",CONCATENATE('ق التلاميد'!DQ23,'ق التلاميد'!DR23,'ق التلاميد'!DS23,'ق التلاميد'!DT23,'ق التلاميد'!DU23))</f>
        <v/>
      </c>
      <c r="G23" s="591"/>
      <c r="H23" s="588"/>
      <c r="I23" s="589"/>
      <c r="J23" s="21"/>
      <c r="K23" s="21"/>
      <c r="L23" s="21"/>
      <c r="M23" s="588"/>
      <c r="N23" s="589"/>
      <c r="O23" s="21"/>
      <c r="P23" s="21"/>
      <c r="Q23" s="21"/>
      <c r="R23" s="21"/>
      <c r="S23" s="588" t="str">
        <f>IF(A23="","",'ق التلاميد'!H23)</f>
        <v/>
      </c>
      <c r="T23" s="589"/>
      <c r="U23" s="21"/>
      <c r="V23" s="588" t="str">
        <f>IF(A23="","",'ق التلاميد'!I23)</f>
        <v/>
      </c>
      <c r="W23" s="589"/>
      <c r="X23" s="21"/>
      <c r="Y23" s="588" t="str">
        <f>IF(A23="","",'ق التلاميد'!N23)</f>
        <v/>
      </c>
      <c r="Z23" s="589"/>
      <c r="AA23" s="21" t="str">
        <f>IF(A23="","",'ق التلاميد'!Q23)</f>
        <v/>
      </c>
      <c r="AB23" s="588" t="str">
        <f t="shared" si="2"/>
        <v/>
      </c>
      <c r="AC23" s="589"/>
      <c r="AD23" s="123" t="str">
        <f>IF(S23="","",#REF!)</f>
        <v/>
      </c>
      <c r="AO23" s="124" t="str">
        <f>IF(A23="","",IF('ق التلاميد'!R23="","",'ق التلاميد'!R23))</f>
        <v/>
      </c>
      <c r="AP23" s="24">
        <f t="shared" si="0"/>
        <v>2</v>
      </c>
      <c r="AQ23" s="24" t="str">
        <f t="shared" si="1"/>
        <v/>
      </c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122"/>
      <c r="DK23" s="122"/>
      <c r="DL23" s="122"/>
      <c r="DM23" s="122"/>
      <c r="DN23" s="122"/>
      <c r="DO23" s="122"/>
      <c r="DP23" s="122"/>
      <c r="DQ23" s="122"/>
      <c r="DR23" s="122"/>
      <c r="DS23" s="122"/>
      <c r="DT23" s="122"/>
      <c r="DU23" s="122"/>
      <c r="DV23" s="122"/>
      <c r="DW23" s="122"/>
      <c r="DX23" s="122"/>
      <c r="DY23" s="122"/>
      <c r="DZ23" s="122"/>
      <c r="EA23" s="122"/>
      <c r="EB23" s="122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  <c r="EO23" s="122"/>
      <c r="EP23" s="122"/>
      <c r="EQ23" s="122"/>
      <c r="ER23" s="122"/>
      <c r="ES23" s="122"/>
      <c r="ET23" s="122"/>
      <c r="EU23" s="122"/>
      <c r="EV23" s="122"/>
      <c r="EW23" s="122"/>
      <c r="EX23" s="122"/>
      <c r="EY23" s="122"/>
      <c r="EZ23" s="122"/>
      <c r="FA23" s="122"/>
      <c r="FB23" s="122"/>
      <c r="FC23" s="122"/>
      <c r="FD23" s="122"/>
      <c r="FE23" s="122"/>
      <c r="FF23" s="122"/>
      <c r="FG23" s="122"/>
      <c r="FH23" s="122"/>
      <c r="FI23" s="122"/>
      <c r="FJ23" s="122"/>
      <c r="FK23" s="122"/>
      <c r="FL23" s="122"/>
      <c r="FM23" s="122"/>
      <c r="FN23" s="122"/>
      <c r="FO23" s="122"/>
      <c r="FP23" s="122"/>
      <c r="FQ23" s="122"/>
      <c r="FR23" s="122"/>
    </row>
    <row r="24" spans="1:174" s="24" customFormat="1" ht="17.100000000000001" customHeight="1" thickBot="1">
      <c r="A24" s="20" t="str">
        <f>IF('ق التلاميد'!B24="","",'ق التلاميد'!B24)</f>
        <v/>
      </c>
      <c r="B24" s="588" t="str">
        <f>IF(A24="","",'ق التلاميد'!C24)</f>
        <v/>
      </c>
      <c r="C24" s="589"/>
      <c r="D24" s="588" t="str">
        <f>IF(A24="","",'ق التلاميد'!D24)</f>
        <v/>
      </c>
      <c r="E24" s="589"/>
      <c r="F24" s="590" t="str">
        <f>IF(A24="","",CONCATENATE('ق التلاميد'!DQ24,'ق التلاميد'!DR24,'ق التلاميد'!DS24,'ق التلاميد'!DT24,'ق التلاميد'!DU24))</f>
        <v/>
      </c>
      <c r="G24" s="591"/>
      <c r="H24" s="588"/>
      <c r="I24" s="589"/>
      <c r="J24" s="21"/>
      <c r="K24" s="21"/>
      <c r="L24" s="21"/>
      <c r="M24" s="588"/>
      <c r="N24" s="589"/>
      <c r="O24" s="21"/>
      <c r="P24" s="21"/>
      <c r="Q24" s="21"/>
      <c r="R24" s="21"/>
      <c r="S24" s="588" t="str">
        <f>IF(A24="","",'ق التلاميد'!H24)</f>
        <v/>
      </c>
      <c r="T24" s="589"/>
      <c r="U24" s="21"/>
      <c r="V24" s="588" t="str">
        <f>IF(A24="","",'ق التلاميد'!I24)</f>
        <v/>
      </c>
      <c r="W24" s="589"/>
      <c r="X24" s="21"/>
      <c r="Y24" s="588" t="str">
        <f>IF(A24="","",'ق التلاميد'!N24)</f>
        <v/>
      </c>
      <c r="Z24" s="589"/>
      <c r="AA24" s="21" t="str">
        <f>IF(A24="","",'ق التلاميد'!Q24)</f>
        <v/>
      </c>
      <c r="AB24" s="588" t="str">
        <f t="shared" si="2"/>
        <v/>
      </c>
      <c r="AC24" s="589"/>
      <c r="AD24" s="123" t="str">
        <f>IF(S24="","",#REF!)</f>
        <v/>
      </c>
      <c r="AO24" s="124" t="str">
        <f>IF(A24="","",IF('ق التلاميد'!R24="","",'ق التلاميد'!R24))</f>
        <v/>
      </c>
      <c r="AP24" s="24">
        <f t="shared" si="0"/>
        <v>2</v>
      </c>
      <c r="AQ24" s="24" t="str">
        <f t="shared" si="1"/>
        <v/>
      </c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</row>
    <row r="25" spans="1:174" s="24" customFormat="1" ht="17.100000000000001" customHeight="1" thickBot="1">
      <c r="A25" s="20" t="str">
        <f>IF('ق التلاميد'!B25="","",'ق التلاميد'!B25)</f>
        <v/>
      </c>
      <c r="B25" s="588" t="str">
        <f>IF(A25="","",'ق التلاميد'!C25)</f>
        <v/>
      </c>
      <c r="C25" s="589"/>
      <c r="D25" s="588" t="str">
        <f>IF(A25="","",'ق التلاميد'!D25)</f>
        <v/>
      </c>
      <c r="E25" s="589"/>
      <c r="F25" s="590" t="str">
        <f>IF(A25="","",CONCATENATE('ق التلاميد'!DQ25,'ق التلاميد'!DR25,'ق التلاميد'!DS25,'ق التلاميد'!DT25,'ق التلاميد'!DU25))</f>
        <v/>
      </c>
      <c r="G25" s="591"/>
      <c r="H25" s="588"/>
      <c r="I25" s="589"/>
      <c r="J25" s="21"/>
      <c r="K25" s="21"/>
      <c r="L25" s="21"/>
      <c r="M25" s="588"/>
      <c r="N25" s="589"/>
      <c r="O25" s="21"/>
      <c r="P25" s="21"/>
      <c r="Q25" s="21"/>
      <c r="R25" s="21"/>
      <c r="S25" s="588" t="str">
        <f>IF(A25="","",'ق التلاميد'!H25)</f>
        <v/>
      </c>
      <c r="T25" s="589"/>
      <c r="U25" s="21"/>
      <c r="V25" s="588" t="str">
        <f>IF(A25="","",'ق التلاميد'!I25)</f>
        <v/>
      </c>
      <c r="W25" s="589"/>
      <c r="X25" s="21"/>
      <c r="Y25" s="588" t="str">
        <f>IF(A25="","",'ق التلاميد'!N25)</f>
        <v/>
      </c>
      <c r="Z25" s="589"/>
      <c r="AA25" s="21" t="str">
        <f>IF(A25="","",'ق التلاميد'!Q25)</f>
        <v/>
      </c>
      <c r="AB25" s="588" t="str">
        <f t="shared" si="2"/>
        <v/>
      </c>
      <c r="AC25" s="589"/>
      <c r="AD25" s="123" t="str">
        <f>IF(S25="","",#REF!)</f>
        <v/>
      </c>
      <c r="AO25" s="124" t="str">
        <f>IF(A25="","",IF('ق التلاميد'!R25="","",'ق التلاميد'!R25))</f>
        <v/>
      </c>
      <c r="AP25" s="24">
        <f t="shared" si="0"/>
        <v>2</v>
      </c>
      <c r="AQ25" s="24" t="str">
        <f t="shared" si="1"/>
        <v/>
      </c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/>
      <c r="CA25" s="122"/>
      <c r="CB25" s="122"/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/>
      <c r="DB25" s="122"/>
      <c r="DC25" s="122"/>
      <c r="DD25" s="122"/>
      <c r="DE25" s="122"/>
      <c r="DF25" s="122"/>
      <c r="DG25" s="122"/>
      <c r="DH25" s="122"/>
      <c r="DI25" s="122"/>
      <c r="DJ25" s="122"/>
      <c r="DK25" s="122"/>
      <c r="DL25" s="122"/>
      <c r="DM25" s="122"/>
      <c r="DN25" s="122"/>
      <c r="DO25" s="122"/>
      <c r="DP25" s="122"/>
      <c r="DQ25" s="122"/>
      <c r="DR25" s="122"/>
      <c r="DS25" s="122"/>
      <c r="DT25" s="122"/>
      <c r="DU25" s="122"/>
      <c r="DV25" s="122"/>
      <c r="DW25" s="122"/>
      <c r="DX25" s="122"/>
      <c r="DY25" s="122"/>
      <c r="DZ25" s="122"/>
      <c r="EA25" s="122"/>
      <c r="EB25" s="122"/>
      <c r="EC25" s="122"/>
      <c r="ED25" s="122"/>
      <c r="EE25" s="122"/>
      <c r="EF25" s="122"/>
      <c r="EG25" s="122"/>
      <c r="EH25" s="122"/>
      <c r="EI25" s="122"/>
      <c r="EJ25" s="122"/>
      <c r="EK25" s="122"/>
      <c r="EL25" s="122"/>
      <c r="EM25" s="122"/>
      <c r="EN25" s="122"/>
      <c r="EO25" s="122"/>
      <c r="EP25" s="122"/>
      <c r="EQ25" s="122"/>
      <c r="ER25" s="122"/>
      <c r="ES25" s="122"/>
      <c r="ET25" s="122"/>
      <c r="EU25" s="122"/>
      <c r="EV25" s="122"/>
      <c r="EW25" s="122"/>
      <c r="EX25" s="122"/>
      <c r="EY25" s="122"/>
      <c r="EZ25" s="122"/>
      <c r="FA25" s="122"/>
      <c r="FB25" s="122"/>
      <c r="FC25" s="122"/>
      <c r="FD25" s="122"/>
      <c r="FE25" s="122"/>
      <c r="FF25" s="122"/>
      <c r="FG25" s="122"/>
      <c r="FH25" s="122"/>
      <c r="FI25" s="122"/>
      <c r="FJ25" s="122"/>
      <c r="FK25" s="122"/>
      <c r="FL25" s="122"/>
      <c r="FM25" s="122"/>
      <c r="FN25" s="122"/>
      <c r="FO25" s="122"/>
      <c r="FP25" s="122"/>
      <c r="FQ25" s="122"/>
      <c r="FR25" s="122"/>
    </row>
    <row r="26" spans="1:174" s="24" customFormat="1" ht="17.100000000000001" customHeight="1" thickBot="1">
      <c r="A26" s="20" t="str">
        <f>IF('ق التلاميد'!B26="","",'ق التلاميد'!B26)</f>
        <v/>
      </c>
      <c r="B26" s="588" t="str">
        <f>IF(A26="","",'ق التلاميد'!C26)</f>
        <v/>
      </c>
      <c r="C26" s="589"/>
      <c r="D26" s="588" t="str">
        <f>IF(A26="","",'ق التلاميد'!D26)</f>
        <v/>
      </c>
      <c r="E26" s="589"/>
      <c r="F26" s="590" t="str">
        <f>IF(A26="","",CONCATENATE('ق التلاميد'!DQ26,'ق التلاميد'!DR26,'ق التلاميد'!DS26,'ق التلاميد'!DT26,'ق التلاميد'!DU26))</f>
        <v/>
      </c>
      <c r="G26" s="591"/>
      <c r="H26" s="588"/>
      <c r="I26" s="589"/>
      <c r="J26" s="21"/>
      <c r="K26" s="21"/>
      <c r="L26" s="21"/>
      <c r="M26" s="588"/>
      <c r="N26" s="589"/>
      <c r="O26" s="21"/>
      <c r="P26" s="21"/>
      <c r="Q26" s="21"/>
      <c r="R26" s="21"/>
      <c r="S26" s="588" t="str">
        <f>IF(A26="","",'ق التلاميد'!H26)</f>
        <v/>
      </c>
      <c r="T26" s="589"/>
      <c r="U26" s="21"/>
      <c r="V26" s="588" t="str">
        <f>IF(A26="","",'ق التلاميد'!I26)</f>
        <v/>
      </c>
      <c r="W26" s="589"/>
      <c r="X26" s="21"/>
      <c r="Y26" s="588" t="str">
        <f>IF(A26="","",'ق التلاميد'!N26)</f>
        <v/>
      </c>
      <c r="Z26" s="589"/>
      <c r="AA26" s="21" t="str">
        <f>IF(A26="","",'ق التلاميد'!Q26)</f>
        <v/>
      </c>
      <c r="AB26" s="588" t="str">
        <f t="shared" si="2"/>
        <v/>
      </c>
      <c r="AC26" s="589"/>
      <c r="AD26" s="123" t="str">
        <f>IF(S26="","",#REF!)</f>
        <v/>
      </c>
      <c r="AO26" s="124" t="str">
        <f>IF(A26="","",IF('ق التلاميد'!R26="","",'ق التلاميد'!R26))</f>
        <v/>
      </c>
      <c r="AP26" s="24">
        <f t="shared" si="0"/>
        <v>2</v>
      </c>
      <c r="AQ26" s="24" t="str">
        <f t="shared" si="1"/>
        <v/>
      </c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122"/>
      <c r="DK26" s="122"/>
      <c r="DL26" s="122"/>
      <c r="DM26" s="122"/>
      <c r="DN26" s="122"/>
      <c r="DO26" s="122"/>
      <c r="DP26" s="122"/>
      <c r="DQ26" s="122"/>
      <c r="DR26" s="122"/>
      <c r="DS26" s="122"/>
      <c r="DT26" s="122"/>
      <c r="DU26" s="122"/>
      <c r="DV26" s="122"/>
      <c r="DW26" s="122"/>
      <c r="DX26" s="122"/>
      <c r="DY26" s="122"/>
      <c r="DZ26" s="122"/>
      <c r="EA26" s="122"/>
      <c r="EB26" s="122"/>
      <c r="EC26" s="122"/>
      <c r="ED26" s="122"/>
      <c r="EE26" s="122"/>
      <c r="EF26" s="122"/>
      <c r="EG26" s="122"/>
      <c r="EH26" s="122"/>
      <c r="EI26" s="122"/>
      <c r="EJ26" s="122"/>
      <c r="EK26" s="122"/>
      <c r="EL26" s="122"/>
      <c r="EM26" s="122"/>
      <c r="EN26" s="122"/>
      <c r="EO26" s="122"/>
      <c r="EP26" s="122"/>
      <c r="EQ26" s="122"/>
      <c r="ER26" s="122"/>
      <c r="ES26" s="122"/>
      <c r="ET26" s="122"/>
      <c r="EU26" s="122"/>
      <c r="EV26" s="122"/>
      <c r="EW26" s="122"/>
      <c r="EX26" s="122"/>
      <c r="EY26" s="122"/>
      <c r="EZ26" s="122"/>
      <c r="FA26" s="122"/>
      <c r="FB26" s="122"/>
      <c r="FC26" s="122"/>
      <c r="FD26" s="122"/>
      <c r="FE26" s="122"/>
      <c r="FF26" s="122"/>
      <c r="FG26" s="122"/>
      <c r="FH26" s="122"/>
      <c r="FI26" s="122"/>
      <c r="FJ26" s="122"/>
      <c r="FK26" s="122"/>
      <c r="FL26" s="122"/>
      <c r="FM26" s="122"/>
      <c r="FN26" s="122"/>
      <c r="FO26" s="122"/>
      <c r="FP26" s="122"/>
      <c r="FQ26" s="122"/>
      <c r="FR26" s="122"/>
    </row>
    <row r="27" spans="1:174" s="24" customFormat="1" ht="17.100000000000001" customHeight="1" thickBot="1">
      <c r="A27" s="20" t="str">
        <f>IF('ق التلاميد'!B27="","",'ق التلاميد'!B27)</f>
        <v/>
      </c>
      <c r="B27" s="588" t="str">
        <f>IF(A27="","",'ق التلاميد'!C27)</f>
        <v/>
      </c>
      <c r="C27" s="589"/>
      <c r="D27" s="588" t="str">
        <f>IF(A27="","",'ق التلاميد'!D27)</f>
        <v/>
      </c>
      <c r="E27" s="589"/>
      <c r="F27" s="590" t="str">
        <f>IF(A27="","",CONCATENATE('ق التلاميد'!DQ27,'ق التلاميد'!DR27,'ق التلاميد'!DS27,'ق التلاميد'!DT27,'ق التلاميد'!DU27))</f>
        <v/>
      </c>
      <c r="G27" s="591"/>
      <c r="H27" s="588"/>
      <c r="I27" s="589"/>
      <c r="J27" s="21"/>
      <c r="K27" s="21"/>
      <c r="L27" s="21"/>
      <c r="M27" s="588"/>
      <c r="N27" s="589"/>
      <c r="O27" s="21"/>
      <c r="P27" s="21"/>
      <c r="Q27" s="21"/>
      <c r="R27" s="21"/>
      <c r="S27" s="588" t="str">
        <f>IF(A27="","",'ق التلاميد'!H27)</f>
        <v/>
      </c>
      <c r="T27" s="589"/>
      <c r="U27" s="21"/>
      <c r="V27" s="588" t="str">
        <f>IF(A27="","",'ق التلاميد'!I27)</f>
        <v/>
      </c>
      <c r="W27" s="589"/>
      <c r="X27" s="21"/>
      <c r="Y27" s="588" t="str">
        <f>IF(A27="","",'ق التلاميد'!N27)</f>
        <v/>
      </c>
      <c r="Z27" s="589"/>
      <c r="AA27" s="21" t="str">
        <f>IF(A27="","",'ق التلاميد'!Q27)</f>
        <v/>
      </c>
      <c r="AB27" s="588" t="str">
        <f t="shared" si="2"/>
        <v/>
      </c>
      <c r="AC27" s="589"/>
      <c r="AD27" s="123" t="str">
        <f>IF(S27="","",#REF!)</f>
        <v/>
      </c>
      <c r="AO27" s="124" t="str">
        <f>IF(A27="","",IF('ق التلاميد'!R27="","",'ق التلاميد'!R27))</f>
        <v/>
      </c>
      <c r="AP27" s="24">
        <f t="shared" si="0"/>
        <v>2</v>
      </c>
      <c r="AQ27" s="24" t="str">
        <f t="shared" si="1"/>
        <v/>
      </c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/>
      <c r="CA27" s="122"/>
      <c r="CB27" s="122"/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/>
      <c r="DC27" s="122"/>
      <c r="DD27" s="122"/>
      <c r="DE27" s="122"/>
      <c r="DF27" s="122"/>
      <c r="DG27" s="122"/>
      <c r="DH27" s="122"/>
      <c r="DI27" s="122"/>
      <c r="DJ27" s="122"/>
      <c r="DK27" s="122"/>
      <c r="DL27" s="122"/>
      <c r="DM27" s="122"/>
      <c r="DN27" s="122"/>
      <c r="DO27" s="122"/>
      <c r="DP27" s="122"/>
      <c r="DQ27" s="122"/>
      <c r="DR27" s="122"/>
      <c r="DS27" s="122"/>
      <c r="DT27" s="122"/>
      <c r="DU27" s="122"/>
      <c r="DV27" s="122"/>
      <c r="DW27" s="122"/>
      <c r="DX27" s="122"/>
      <c r="DY27" s="122"/>
      <c r="DZ27" s="122"/>
      <c r="EA27" s="122"/>
      <c r="EB27" s="122"/>
      <c r="EC27" s="122"/>
      <c r="ED27" s="122"/>
      <c r="EE27" s="122"/>
      <c r="EF27" s="122"/>
      <c r="EG27" s="122"/>
      <c r="EH27" s="122"/>
      <c r="EI27" s="122"/>
      <c r="EJ27" s="122"/>
      <c r="EK27" s="122"/>
      <c r="EL27" s="122"/>
      <c r="EM27" s="122"/>
      <c r="EN27" s="122"/>
      <c r="EO27" s="122"/>
      <c r="EP27" s="122"/>
      <c r="EQ27" s="122"/>
      <c r="ER27" s="122"/>
      <c r="ES27" s="122"/>
      <c r="ET27" s="122"/>
      <c r="EU27" s="122"/>
      <c r="EV27" s="122"/>
      <c r="EW27" s="122"/>
      <c r="EX27" s="122"/>
      <c r="EY27" s="122"/>
      <c r="EZ27" s="122"/>
      <c r="FA27" s="122"/>
      <c r="FB27" s="122"/>
      <c r="FC27" s="122"/>
      <c r="FD27" s="122"/>
      <c r="FE27" s="122"/>
      <c r="FF27" s="122"/>
      <c r="FG27" s="122"/>
      <c r="FH27" s="122"/>
      <c r="FI27" s="122"/>
      <c r="FJ27" s="122"/>
      <c r="FK27" s="122"/>
      <c r="FL27" s="122"/>
      <c r="FM27" s="122"/>
      <c r="FN27" s="122"/>
      <c r="FO27" s="122"/>
      <c r="FP27" s="122"/>
      <c r="FQ27" s="122"/>
      <c r="FR27" s="122"/>
    </row>
    <row r="28" spans="1:174" s="24" customFormat="1" ht="17.100000000000001" customHeight="1" thickBot="1">
      <c r="A28" s="20" t="str">
        <f>IF('ق التلاميد'!B28="","",'ق التلاميد'!B28)</f>
        <v/>
      </c>
      <c r="B28" s="588" t="str">
        <f>IF(A28="","",'ق التلاميد'!C28)</f>
        <v/>
      </c>
      <c r="C28" s="589"/>
      <c r="D28" s="588" t="str">
        <f>IF(A28="","",'ق التلاميد'!D28)</f>
        <v/>
      </c>
      <c r="E28" s="589"/>
      <c r="F28" s="590" t="str">
        <f>IF(A28="","",CONCATENATE('ق التلاميد'!DQ28,'ق التلاميد'!DR28,'ق التلاميد'!DS28,'ق التلاميد'!DT28,'ق التلاميد'!DU28))</f>
        <v/>
      </c>
      <c r="G28" s="591"/>
      <c r="H28" s="588"/>
      <c r="I28" s="589"/>
      <c r="J28" s="21"/>
      <c r="K28" s="21"/>
      <c r="L28" s="21"/>
      <c r="M28" s="588"/>
      <c r="N28" s="589"/>
      <c r="O28" s="21"/>
      <c r="P28" s="21"/>
      <c r="Q28" s="21"/>
      <c r="R28" s="21"/>
      <c r="S28" s="588" t="str">
        <f>IF(A28="","",'ق التلاميد'!H28)</f>
        <v/>
      </c>
      <c r="T28" s="589"/>
      <c r="U28" s="21"/>
      <c r="V28" s="588" t="str">
        <f>IF(A28="","",'ق التلاميد'!I28)</f>
        <v/>
      </c>
      <c r="W28" s="589"/>
      <c r="X28" s="21"/>
      <c r="Y28" s="588" t="str">
        <f>IF(A28="","",'ق التلاميد'!N28)</f>
        <v/>
      </c>
      <c r="Z28" s="589"/>
      <c r="AA28" s="21" t="str">
        <f>IF(A28="","",'ق التلاميد'!Q28)</f>
        <v/>
      </c>
      <c r="AB28" s="588" t="str">
        <f t="shared" si="2"/>
        <v/>
      </c>
      <c r="AC28" s="589"/>
      <c r="AD28" s="123" t="str">
        <f>IF(S28="","",#REF!)</f>
        <v/>
      </c>
      <c r="AO28" s="124" t="str">
        <f>IF(A28="","",IF('ق التلاميد'!R28="","",'ق التلاميد'!R28))</f>
        <v/>
      </c>
      <c r="AP28" s="24">
        <f t="shared" si="0"/>
        <v>2</v>
      </c>
      <c r="AQ28" s="24" t="str">
        <f t="shared" si="1"/>
        <v/>
      </c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122"/>
      <c r="DK28" s="122"/>
      <c r="DL28" s="122"/>
      <c r="DM28" s="122"/>
      <c r="DN28" s="122"/>
      <c r="DO28" s="122"/>
      <c r="DP28" s="122"/>
      <c r="DQ28" s="122"/>
      <c r="DR28" s="122"/>
      <c r="DS28" s="122"/>
      <c r="DT28" s="122"/>
      <c r="DU28" s="122"/>
      <c r="DV28" s="122"/>
      <c r="DW28" s="122"/>
      <c r="DX28" s="122"/>
      <c r="DY28" s="122"/>
      <c r="DZ28" s="122"/>
      <c r="EA28" s="122"/>
      <c r="EB28" s="122"/>
      <c r="EC28" s="122"/>
      <c r="ED28" s="122"/>
      <c r="EE28" s="122"/>
      <c r="EF28" s="122"/>
      <c r="EG28" s="122"/>
      <c r="EH28" s="122"/>
      <c r="EI28" s="122"/>
      <c r="EJ28" s="122"/>
      <c r="EK28" s="122"/>
      <c r="EL28" s="122"/>
      <c r="EM28" s="122"/>
      <c r="EN28" s="122"/>
      <c r="EO28" s="122"/>
      <c r="EP28" s="122"/>
      <c r="EQ28" s="122"/>
      <c r="ER28" s="122"/>
      <c r="ES28" s="122"/>
      <c r="ET28" s="122"/>
      <c r="EU28" s="122"/>
      <c r="EV28" s="122"/>
      <c r="EW28" s="122"/>
      <c r="EX28" s="122"/>
      <c r="EY28" s="122"/>
      <c r="EZ28" s="122"/>
      <c r="FA28" s="122"/>
      <c r="FB28" s="122"/>
      <c r="FC28" s="122"/>
      <c r="FD28" s="122"/>
      <c r="FE28" s="122"/>
      <c r="FF28" s="122"/>
      <c r="FG28" s="122"/>
      <c r="FH28" s="122"/>
      <c r="FI28" s="122"/>
      <c r="FJ28" s="122"/>
      <c r="FK28" s="122"/>
      <c r="FL28" s="122"/>
      <c r="FM28" s="122"/>
      <c r="FN28" s="122"/>
      <c r="FO28" s="122"/>
      <c r="FP28" s="122"/>
      <c r="FQ28" s="122"/>
      <c r="FR28" s="122"/>
    </row>
    <row r="29" spans="1:174" s="24" customFormat="1" ht="17.100000000000001" customHeight="1" thickBot="1">
      <c r="A29" s="20" t="str">
        <f>IF('ق التلاميد'!B29="","",'ق التلاميد'!B29)</f>
        <v/>
      </c>
      <c r="B29" s="588" t="str">
        <f>IF(A29="","",'ق التلاميد'!C29)</f>
        <v/>
      </c>
      <c r="C29" s="589"/>
      <c r="D29" s="588" t="str">
        <f>IF(A29="","",'ق التلاميد'!D29)</f>
        <v/>
      </c>
      <c r="E29" s="589"/>
      <c r="F29" s="590" t="str">
        <f>IF(A29="","",CONCATENATE('ق التلاميد'!DQ29,'ق التلاميد'!DR29,'ق التلاميد'!DS29,'ق التلاميد'!DT29,'ق التلاميد'!DU29))</f>
        <v/>
      </c>
      <c r="G29" s="591"/>
      <c r="H29" s="588"/>
      <c r="I29" s="589"/>
      <c r="J29" s="21"/>
      <c r="K29" s="21"/>
      <c r="L29" s="21"/>
      <c r="M29" s="588"/>
      <c r="N29" s="589"/>
      <c r="O29" s="21"/>
      <c r="P29" s="21"/>
      <c r="Q29" s="21"/>
      <c r="R29" s="21"/>
      <c r="S29" s="588" t="str">
        <f>IF(A29="","",'ق التلاميد'!H29)</f>
        <v/>
      </c>
      <c r="T29" s="589"/>
      <c r="U29" s="21"/>
      <c r="V29" s="588" t="str">
        <f>IF(A29="","",'ق التلاميد'!I29)</f>
        <v/>
      </c>
      <c r="W29" s="589"/>
      <c r="X29" s="21"/>
      <c r="Y29" s="588" t="str">
        <f>IF(A29="","",'ق التلاميد'!N29)</f>
        <v/>
      </c>
      <c r="Z29" s="589"/>
      <c r="AA29" s="21" t="str">
        <f>IF(A29="","",'ق التلاميد'!Q29)</f>
        <v/>
      </c>
      <c r="AB29" s="588" t="str">
        <f t="shared" si="2"/>
        <v/>
      </c>
      <c r="AC29" s="589"/>
      <c r="AD29" s="123" t="str">
        <f>IF(S29="","",#REF!)</f>
        <v/>
      </c>
      <c r="AO29" s="124" t="str">
        <f>IF(A29="","",IF('ق التلاميد'!R29="","",'ق التلاميد'!R29))</f>
        <v/>
      </c>
      <c r="AP29" s="24">
        <f t="shared" si="0"/>
        <v>2</v>
      </c>
      <c r="AQ29" s="24" t="str">
        <f t="shared" si="1"/>
        <v/>
      </c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122"/>
      <c r="DK29" s="122"/>
      <c r="DL29" s="122"/>
      <c r="DM29" s="122"/>
      <c r="DN29" s="122"/>
      <c r="DO29" s="122"/>
      <c r="DP29" s="122"/>
      <c r="DQ29" s="122"/>
      <c r="DR29" s="122"/>
      <c r="DS29" s="122"/>
      <c r="DT29" s="122"/>
      <c r="DU29" s="122"/>
      <c r="DV29" s="122"/>
      <c r="DW29" s="122"/>
      <c r="DX29" s="122"/>
      <c r="DY29" s="122"/>
      <c r="DZ29" s="122"/>
      <c r="EA29" s="122"/>
      <c r="EB29" s="122"/>
      <c r="EC29" s="122"/>
      <c r="ED29" s="122"/>
      <c r="EE29" s="122"/>
      <c r="EF29" s="122"/>
      <c r="EG29" s="122"/>
      <c r="EH29" s="122"/>
      <c r="EI29" s="122"/>
      <c r="EJ29" s="122"/>
      <c r="EK29" s="122"/>
      <c r="EL29" s="122"/>
      <c r="EM29" s="122"/>
      <c r="EN29" s="122"/>
      <c r="EO29" s="122"/>
      <c r="EP29" s="122"/>
      <c r="EQ29" s="122"/>
      <c r="ER29" s="122"/>
      <c r="ES29" s="122"/>
      <c r="ET29" s="122"/>
      <c r="EU29" s="122"/>
      <c r="EV29" s="122"/>
      <c r="EW29" s="122"/>
      <c r="EX29" s="122"/>
      <c r="EY29" s="122"/>
      <c r="EZ29" s="122"/>
      <c r="FA29" s="122"/>
      <c r="FB29" s="122"/>
      <c r="FC29" s="122"/>
      <c r="FD29" s="122"/>
      <c r="FE29" s="122"/>
      <c r="FF29" s="122"/>
      <c r="FG29" s="122"/>
      <c r="FH29" s="122"/>
      <c r="FI29" s="122"/>
      <c r="FJ29" s="122"/>
      <c r="FK29" s="122"/>
      <c r="FL29" s="122"/>
      <c r="FM29" s="122"/>
      <c r="FN29" s="122"/>
      <c r="FO29" s="122"/>
      <c r="FP29" s="122"/>
      <c r="FQ29" s="122"/>
      <c r="FR29" s="122"/>
    </row>
    <row r="30" spans="1:174" s="24" customFormat="1" ht="17.100000000000001" customHeight="1" thickBot="1">
      <c r="A30" s="20" t="str">
        <f>IF('ق التلاميد'!B30="","",'ق التلاميد'!B30)</f>
        <v/>
      </c>
      <c r="B30" s="588" t="str">
        <f>IF(A30="","",'ق التلاميد'!C30)</f>
        <v/>
      </c>
      <c r="C30" s="589"/>
      <c r="D30" s="588" t="str">
        <f>IF(A30="","",'ق التلاميد'!D30)</f>
        <v/>
      </c>
      <c r="E30" s="589"/>
      <c r="F30" s="590" t="str">
        <f>IF(A30="","",CONCATENATE('ق التلاميد'!DQ30,'ق التلاميد'!DR30,'ق التلاميد'!DS30,'ق التلاميد'!DT30,'ق التلاميد'!DU30))</f>
        <v/>
      </c>
      <c r="G30" s="591"/>
      <c r="H30" s="588"/>
      <c r="I30" s="589"/>
      <c r="J30" s="21"/>
      <c r="K30" s="21"/>
      <c r="L30" s="21"/>
      <c r="M30" s="588"/>
      <c r="N30" s="589"/>
      <c r="O30" s="21"/>
      <c r="P30" s="21"/>
      <c r="Q30" s="21"/>
      <c r="R30" s="21"/>
      <c r="S30" s="588" t="str">
        <f>IF(A30="","",'ق التلاميد'!H30)</f>
        <v/>
      </c>
      <c r="T30" s="589"/>
      <c r="U30" s="21"/>
      <c r="V30" s="588" t="str">
        <f>IF(A30="","",'ق التلاميد'!I30)</f>
        <v/>
      </c>
      <c r="W30" s="589"/>
      <c r="X30" s="21"/>
      <c r="Y30" s="588" t="str">
        <f>IF(A30="","",'ق التلاميد'!N30)</f>
        <v/>
      </c>
      <c r="Z30" s="589"/>
      <c r="AA30" s="21" t="str">
        <f>IF(A30="","",'ق التلاميد'!Q30)</f>
        <v/>
      </c>
      <c r="AB30" s="588" t="str">
        <f t="shared" si="2"/>
        <v/>
      </c>
      <c r="AC30" s="589"/>
      <c r="AD30" s="123" t="str">
        <f>IF(S30="","",#REF!)</f>
        <v/>
      </c>
      <c r="AO30" s="124" t="str">
        <f>IF(A30="","",IF('ق التلاميد'!R30="","",'ق التلاميد'!R30))</f>
        <v/>
      </c>
      <c r="AP30" s="24">
        <f t="shared" si="0"/>
        <v>2</v>
      </c>
      <c r="AQ30" s="24" t="str">
        <f t="shared" si="1"/>
        <v/>
      </c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  <c r="FR30" s="122"/>
    </row>
    <row r="31" spans="1:174" s="24" customFormat="1" ht="17.100000000000001" customHeight="1" thickBot="1">
      <c r="A31" s="20" t="str">
        <f>IF('ق التلاميد'!B31="","",'ق التلاميد'!B31)</f>
        <v/>
      </c>
      <c r="B31" s="588" t="str">
        <f>IF(A31="","",'ق التلاميد'!C31)</f>
        <v/>
      </c>
      <c r="C31" s="589"/>
      <c r="D31" s="588" t="str">
        <f>IF(A31="","",'ق التلاميد'!D31)</f>
        <v/>
      </c>
      <c r="E31" s="589"/>
      <c r="F31" s="590" t="str">
        <f>IF(A31="","",CONCATENATE('ق التلاميد'!DQ31,'ق التلاميد'!DR31,'ق التلاميد'!DS31,'ق التلاميد'!DT31,'ق التلاميد'!DU31))</f>
        <v/>
      </c>
      <c r="G31" s="591"/>
      <c r="H31" s="588"/>
      <c r="I31" s="589"/>
      <c r="J31" s="21"/>
      <c r="K31" s="21"/>
      <c r="L31" s="21"/>
      <c r="M31" s="588"/>
      <c r="N31" s="589"/>
      <c r="O31" s="21"/>
      <c r="P31" s="21"/>
      <c r="Q31" s="21"/>
      <c r="R31" s="21"/>
      <c r="S31" s="588" t="str">
        <f>IF(A31="","",'ق التلاميد'!H31)</f>
        <v/>
      </c>
      <c r="T31" s="589"/>
      <c r="U31" s="21"/>
      <c r="V31" s="588" t="str">
        <f>IF(A31="","",'ق التلاميد'!I31)</f>
        <v/>
      </c>
      <c r="W31" s="589"/>
      <c r="X31" s="21"/>
      <c r="Y31" s="588" t="str">
        <f>IF(A31="","",'ق التلاميد'!N31)</f>
        <v/>
      </c>
      <c r="Z31" s="589"/>
      <c r="AA31" s="21" t="str">
        <f>IF(A31="","",'ق التلاميد'!Q31)</f>
        <v/>
      </c>
      <c r="AB31" s="588" t="str">
        <f t="shared" si="2"/>
        <v/>
      </c>
      <c r="AC31" s="589"/>
      <c r="AD31" s="123" t="str">
        <f>IF(S31="","",#REF!)</f>
        <v/>
      </c>
      <c r="AO31" s="124" t="str">
        <f>IF(A31="","",IF('ق التلاميد'!R31="","",'ق التلاميد'!R31))</f>
        <v/>
      </c>
      <c r="AP31" s="24">
        <f t="shared" si="0"/>
        <v>2</v>
      </c>
      <c r="AQ31" s="24" t="str">
        <f t="shared" si="1"/>
        <v/>
      </c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</row>
    <row r="32" spans="1:174" s="24" customFormat="1" ht="17.100000000000001" customHeight="1" thickBot="1">
      <c r="A32" s="20" t="str">
        <f>IF('ق التلاميد'!B32="","",'ق التلاميد'!B32)</f>
        <v/>
      </c>
      <c r="B32" s="588" t="str">
        <f>IF(A32="","",'ق التلاميد'!C32)</f>
        <v/>
      </c>
      <c r="C32" s="589"/>
      <c r="D32" s="588" t="str">
        <f>IF(A32="","",'ق التلاميد'!D32)</f>
        <v/>
      </c>
      <c r="E32" s="589"/>
      <c r="F32" s="590" t="str">
        <f>IF(A32="","",CONCATENATE('ق التلاميد'!DQ32,'ق التلاميد'!DR32,'ق التلاميد'!DS32,'ق التلاميد'!DT32,'ق التلاميد'!DU32))</f>
        <v/>
      </c>
      <c r="G32" s="591"/>
      <c r="H32" s="588"/>
      <c r="I32" s="589"/>
      <c r="J32" s="21"/>
      <c r="K32" s="21"/>
      <c r="L32" s="21"/>
      <c r="M32" s="588"/>
      <c r="N32" s="589"/>
      <c r="O32" s="21"/>
      <c r="P32" s="21"/>
      <c r="Q32" s="21"/>
      <c r="R32" s="21"/>
      <c r="S32" s="588" t="str">
        <f>IF(A32="","",'ق التلاميد'!H32)</f>
        <v/>
      </c>
      <c r="T32" s="589"/>
      <c r="U32" s="21"/>
      <c r="V32" s="588" t="str">
        <f>IF(A32="","",'ق التلاميد'!I32)</f>
        <v/>
      </c>
      <c r="W32" s="589"/>
      <c r="X32" s="21"/>
      <c r="Y32" s="588" t="str">
        <f>IF(A32="","",'ق التلاميد'!N32)</f>
        <v/>
      </c>
      <c r="Z32" s="589"/>
      <c r="AA32" s="21" t="str">
        <f>IF(A32="","",'ق التلاميد'!Q32)</f>
        <v/>
      </c>
      <c r="AB32" s="588" t="str">
        <f t="shared" si="2"/>
        <v/>
      </c>
      <c r="AC32" s="589"/>
      <c r="AD32" s="123" t="str">
        <f>IF(S32="","",#REF!)</f>
        <v/>
      </c>
      <c r="AO32" s="124" t="str">
        <f>IF(A32="","",IF('ق التلاميد'!R32="","",'ق التلاميد'!R32))</f>
        <v/>
      </c>
      <c r="AP32" s="24">
        <f t="shared" si="0"/>
        <v>2</v>
      </c>
      <c r="AQ32" s="24" t="str">
        <f t="shared" si="1"/>
        <v/>
      </c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/>
      <c r="CA32" s="122"/>
      <c r="CB32" s="122"/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/>
      <c r="DC32" s="122"/>
      <c r="DD32" s="122"/>
      <c r="DE32" s="122"/>
      <c r="DF32" s="122"/>
      <c r="DG32" s="122"/>
      <c r="DH32" s="122"/>
      <c r="DI32" s="122"/>
      <c r="DJ32" s="122"/>
      <c r="DK32" s="122"/>
      <c r="DL32" s="122"/>
      <c r="DM32" s="122"/>
      <c r="DN32" s="122"/>
      <c r="DO32" s="122"/>
      <c r="DP32" s="122"/>
      <c r="DQ32" s="122"/>
      <c r="DR32" s="122"/>
      <c r="DS32" s="122"/>
      <c r="DT32" s="122"/>
      <c r="DU32" s="122"/>
      <c r="DV32" s="122"/>
      <c r="DW32" s="122"/>
      <c r="DX32" s="122"/>
      <c r="DY32" s="122"/>
      <c r="DZ32" s="122"/>
      <c r="EA32" s="122"/>
      <c r="EB32" s="122"/>
      <c r="EC32" s="122"/>
      <c r="ED32" s="122"/>
      <c r="EE32" s="122"/>
      <c r="EF32" s="122"/>
      <c r="EG32" s="122"/>
      <c r="EH32" s="122"/>
      <c r="EI32" s="122"/>
      <c r="EJ32" s="122"/>
      <c r="EK32" s="122"/>
      <c r="EL32" s="122"/>
      <c r="EM32" s="122"/>
      <c r="EN32" s="122"/>
      <c r="EO32" s="122"/>
      <c r="EP32" s="122"/>
      <c r="EQ32" s="122"/>
      <c r="ER32" s="122"/>
      <c r="ES32" s="122"/>
      <c r="ET32" s="122"/>
      <c r="EU32" s="122"/>
      <c r="EV32" s="122"/>
      <c r="EW32" s="122"/>
      <c r="EX32" s="122"/>
      <c r="EY32" s="122"/>
      <c r="EZ32" s="122"/>
      <c r="FA32" s="122"/>
      <c r="FB32" s="122"/>
      <c r="FC32" s="122"/>
      <c r="FD32" s="122"/>
      <c r="FE32" s="122"/>
      <c r="FF32" s="122"/>
      <c r="FG32" s="122"/>
      <c r="FH32" s="122"/>
      <c r="FI32" s="122"/>
      <c r="FJ32" s="122"/>
      <c r="FK32" s="122"/>
      <c r="FL32" s="122"/>
      <c r="FM32" s="122"/>
      <c r="FN32" s="122"/>
      <c r="FO32" s="122"/>
      <c r="FP32" s="122"/>
      <c r="FQ32" s="122"/>
      <c r="FR32" s="122"/>
    </row>
    <row r="33" spans="1:174" s="24" customFormat="1" ht="17.100000000000001" customHeight="1" thickBot="1">
      <c r="A33" s="20" t="str">
        <f>IF('ق التلاميد'!B33="","",'ق التلاميد'!B33)</f>
        <v/>
      </c>
      <c r="B33" s="588" t="str">
        <f>IF(A33="","",'ق التلاميد'!C33)</f>
        <v/>
      </c>
      <c r="C33" s="589"/>
      <c r="D33" s="588" t="str">
        <f>IF(A33="","",'ق التلاميد'!D33)</f>
        <v/>
      </c>
      <c r="E33" s="589"/>
      <c r="F33" s="590" t="str">
        <f>IF(A33="","",CONCATENATE('ق التلاميد'!DQ33,'ق التلاميد'!DR33,'ق التلاميد'!DS33,'ق التلاميد'!DT33,'ق التلاميد'!DU33))</f>
        <v/>
      </c>
      <c r="G33" s="591"/>
      <c r="H33" s="588"/>
      <c r="I33" s="589"/>
      <c r="J33" s="21"/>
      <c r="K33" s="21"/>
      <c r="L33" s="21"/>
      <c r="M33" s="588"/>
      <c r="N33" s="589"/>
      <c r="O33" s="21"/>
      <c r="P33" s="21"/>
      <c r="Q33" s="21"/>
      <c r="R33" s="21"/>
      <c r="S33" s="588" t="str">
        <f>IF(A33="","",'ق التلاميد'!H33)</f>
        <v/>
      </c>
      <c r="T33" s="589"/>
      <c r="U33" s="21"/>
      <c r="V33" s="588" t="str">
        <f>IF(A33="","",'ق التلاميد'!I33)</f>
        <v/>
      </c>
      <c r="W33" s="589"/>
      <c r="X33" s="21"/>
      <c r="Y33" s="588" t="str">
        <f>IF(A33="","",'ق التلاميد'!N33)</f>
        <v/>
      </c>
      <c r="Z33" s="589"/>
      <c r="AA33" s="21" t="str">
        <f>IF(A33="","",'ق التلاميد'!Q33)</f>
        <v/>
      </c>
      <c r="AB33" s="588" t="str">
        <f t="shared" si="2"/>
        <v/>
      </c>
      <c r="AC33" s="589"/>
      <c r="AD33" s="123" t="str">
        <f>IF(S33="","",#REF!)</f>
        <v/>
      </c>
      <c r="AO33" s="124" t="str">
        <f>IF(A33="","",IF('ق التلاميد'!R33="","",'ق التلاميد'!R33))</f>
        <v/>
      </c>
      <c r="AP33" s="24">
        <f t="shared" si="0"/>
        <v>2</v>
      </c>
      <c r="AQ33" s="24" t="str">
        <f t="shared" si="1"/>
        <v/>
      </c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</row>
    <row r="34" spans="1:174" s="24" customFormat="1" ht="17.100000000000001" customHeight="1" thickBot="1">
      <c r="A34" s="20" t="str">
        <f>IF('ق التلاميد'!B34="","",'ق التلاميد'!B34)</f>
        <v/>
      </c>
      <c r="B34" s="588" t="str">
        <f>IF(A34="","",'ق التلاميد'!C34)</f>
        <v/>
      </c>
      <c r="C34" s="589"/>
      <c r="D34" s="588" t="str">
        <f>IF(A34="","",'ق التلاميد'!D34)</f>
        <v/>
      </c>
      <c r="E34" s="589"/>
      <c r="F34" s="590" t="str">
        <f>IF(A34="","",CONCATENATE('ق التلاميد'!DQ34,'ق التلاميد'!DR34,'ق التلاميد'!DS34,'ق التلاميد'!DT34,'ق التلاميد'!DU34))</f>
        <v/>
      </c>
      <c r="G34" s="591"/>
      <c r="H34" s="588"/>
      <c r="I34" s="589"/>
      <c r="J34" s="21"/>
      <c r="K34" s="21"/>
      <c r="L34" s="21"/>
      <c r="M34" s="588"/>
      <c r="N34" s="589"/>
      <c r="O34" s="21"/>
      <c r="P34" s="21"/>
      <c r="Q34" s="21"/>
      <c r="R34" s="21"/>
      <c r="S34" s="588" t="str">
        <f>IF(A34="","",'ق التلاميد'!H34)</f>
        <v/>
      </c>
      <c r="T34" s="589"/>
      <c r="U34" s="21"/>
      <c r="V34" s="588" t="str">
        <f>IF(A34="","",'ق التلاميد'!I34)</f>
        <v/>
      </c>
      <c r="W34" s="589"/>
      <c r="X34" s="21"/>
      <c r="Y34" s="588" t="str">
        <f>IF(A34="","",'ق التلاميد'!N34)</f>
        <v/>
      </c>
      <c r="Z34" s="589"/>
      <c r="AA34" s="21" t="str">
        <f>IF(A34="","",'ق التلاميد'!Q34)</f>
        <v/>
      </c>
      <c r="AB34" s="588" t="str">
        <f t="shared" si="2"/>
        <v/>
      </c>
      <c r="AC34" s="589"/>
      <c r="AD34" s="123" t="str">
        <f>IF(S34="","",#REF!)</f>
        <v/>
      </c>
      <c r="AO34" s="124" t="str">
        <f>IF(A34="","",IF('ق التلاميد'!R34="","",'ق التلاميد'!R34))</f>
        <v/>
      </c>
      <c r="AP34" s="24">
        <f t="shared" si="0"/>
        <v>2</v>
      </c>
      <c r="AQ34" s="24" t="str">
        <f t="shared" si="1"/>
        <v/>
      </c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22"/>
      <c r="DX34" s="122"/>
      <c r="DY34" s="122"/>
      <c r="DZ34" s="122"/>
      <c r="EA34" s="122"/>
      <c r="EB34" s="122"/>
      <c r="EC34" s="122"/>
      <c r="ED34" s="122"/>
      <c r="EE34" s="122"/>
      <c r="EF34" s="122"/>
      <c r="EG34" s="122"/>
      <c r="EH34" s="122"/>
      <c r="EI34" s="122"/>
      <c r="EJ34" s="122"/>
      <c r="EK34" s="122"/>
      <c r="EL34" s="122"/>
      <c r="EM34" s="122"/>
      <c r="EN34" s="122"/>
      <c r="EO34" s="122"/>
      <c r="EP34" s="122"/>
      <c r="EQ34" s="122"/>
      <c r="ER34" s="122"/>
      <c r="ES34" s="122"/>
      <c r="ET34" s="122"/>
      <c r="EU34" s="122"/>
      <c r="EV34" s="122"/>
      <c r="EW34" s="122"/>
      <c r="EX34" s="122"/>
      <c r="EY34" s="122"/>
      <c r="EZ34" s="122"/>
      <c r="FA34" s="122"/>
      <c r="FB34" s="122"/>
      <c r="FC34" s="122"/>
      <c r="FD34" s="122"/>
      <c r="FE34" s="122"/>
      <c r="FF34" s="122"/>
      <c r="FG34" s="122"/>
      <c r="FH34" s="122"/>
      <c r="FI34" s="122"/>
      <c r="FJ34" s="122"/>
      <c r="FK34" s="122"/>
      <c r="FL34" s="122"/>
      <c r="FM34" s="122"/>
      <c r="FN34" s="122"/>
      <c r="FO34" s="122"/>
      <c r="FP34" s="122"/>
      <c r="FQ34" s="122"/>
      <c r="FR34" s="122"/>
    </row>
    <row r="35" spans="1:174" s="24" customFormat="1" ht="17.100000000000001" customHeight="1" thickBot="1">
      <c r="A35" s="20" t="str">
        <f>IF('ق التلاميد'!B35="","",'ق التلاميد'!B35)</f>
        <v/>
      </c>
      <c r="B35" s="588" t="str">
        <f>IF(A35="","",'ق التلاميد'!C35)</f>
        <v/>
      </c>
      <c r="C35" s="589"/>
      <c r="D35" s="588" t="str">
        <f>IF(A35="","",'ق التلاميد'!D35)</f>
        <v/>
      </c>
      <c r="E35" s="589"/>
      <c r="F35" s="590" t="str">
        <f>IF(A35="","",CONCATENATE('ق التلاميد'!DQ35,'ق التلاميد'!DR35,'ق التلاميد'!DS35,'ق التلاميد'!DT35,'ق التلاميد'!DU35))</f>
        <v/>
      </c>
      <c r="G35" s="591"/>
      <c r="H35" s="588"/>
      <c r="I35" s="589"/>
      <c r="J35" s="21"/>
      <c r="K35" s="21"/>
      <c r="L35" s="21"/>
      <c r="M35" s="588"/>
      <c r="N35" s="589"/>
      <c r="O35" s="21"/>
      <c r="P35" s="21"/>
      <c r="Q35" s="21"/>
      <c r="R35" s="21"/>
      <c r="S35" s="588" t="str">
        <f>IF(A35="","",'ق التلاميد'!H35)</f>
        <v/>
      </c>
      <c r="T35" s="589"/>
      <c r="U35" s="21"/>
      <c r="V35" s="588" t="str">
        <f>IF(A35="","",'ق التلاميد'!I35)</f>
        <v/>
      </c>
      <c r="W35" s="589"/>
      <c r="X35" s="21"/>
      <c r="Y35" s="588" t="str">
        <f>IF(A35="","",'ق التلاميد'!N35)</f>
        <v/>
      </c>
      <c r="Z35" s="589"/>
      <c r="AA35" s="21" t="str">
        <f>IF(A35="","",'ق التلاميد'!Q35)</f>
        <v/>
      </c>
      <c r="AB35" s="588" t="str">
        <f t="shared" si="2"/>
        <v/>
      </c>
      <c r="AC35" s="589"/>
      <c r="AD35" s="123" t="str">
        <f>IF(S35="","",#REF!)</f>
        <v/>
      </c>
      <c r="AO35" s="124" t="str">
        <f>IF(A35="","",IF('ق التلاميد'!R35="","",'ق التلاميد'!R35))</f>
        <v/>
      </c>
      <c r="AP35" s="24">
        <f t="shared" si="0"/>
        <v>2</v>
      </c>
      <c r="AQ35" s="24" t="str">
        <f t="shared" si="1"/>
        <v/>
      </c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22"/>
      <c r="DX35" s="122"/>
      <c r="DY35" s="122"/>
      <c r="DZ35" s="122"/>
      <c r="EA35" s="122"/>
      <c r="EB35" s="122"/>
      <c r="EC35" s="122"/>
      <c r="ED35" s="122"/>
      <c r="EE35" s="122"/>
      <c r="EF35" s="122"/>
      <c r="EG35" s="122"/>
      <c r="EH35" s="122"/>
      <c r="EI35" s="122"/>
      <c r="EJ35" s="122"/>
      <c r="EK35" s="122"/>
      <c r="EL35" s="122"/>
      <c r="EM35" s="122"/>
      <c r="EN35" s="122"/>
      <c r="EO35" s="122"/>
      <c r="EP35" s="122"/>
      <c r="EQ35" s="122"/>
      <c r="ER35" s="122"/>
      <c r="ES35" s="122"/>
      <c r="ET35" s="122"/>
      <c r="EU35" s="122"/>
      <c r="EV35" s="122"/>
      <c r="EW35" s="122"/>
      <c r="EX35" s="122"/>
      <c r="EY35" s="122"/>
      <c r="EZ35" s="122"/>
      <c r="FA35" s="122"/>
      <c r="FB35" s="122"/>
      <c r="FC35" s="122"/>
      <c r="FD35" s="122"/>
      <c r="FE35" s="122"/>
      <c r="FF35" s="122"/>
      <c r="FG35" s="122"/>
      <c r="FH35" s="122"/>
      <c r="FI35" s="122"/>
      <c r="FJ35" s="122"/>
      <c r="FK35" s="122"/>
      <c r="FL35" s="122"/>
      <c r="FM35" s="122"/>
      <c r="FN35" s="122"/>
      <c r="FO35" s="122"/>
      <c r="FP35" s="122"/>
      <c r="FQ35" s="122"/>
      <c r="FR35" s="122"/>
    </row>
    <row r="36" spans="1:174" s="24" customFormat="1" ht="17.100000000000001" customHeight="1" thickBot="1">
      <c r="A36" s="20" t="str">
        <f>IF('ق التلاميد'!B36="","",'ق التلاميد'!B36)</f>
        <v/>
      </c>
      <c r="B36" s="588" t="str">
        <f>IF(A36="","",'ق التلاميد'!C36)</f>
        <v/>
      </c>
      <c r="C36" s="589"/>
      <c r="D36" s="588" t="str">
        <f>IF(A36="","",'ق التلاميد'!D36)</f>
        <v/>
      </c>
      <c r="E36" s="589"/>
      <c r="F36" s="590" t="str">
        <f>IF(A36="","",CONCATENATE('ق التلاميد'!DQ36,'ق التلاميد'!DR36,'ق التلاميد'!DS36,'ق التلاميد'!DT36,'ق التلاميد'!DU36))</f>
        <v/>
      </c>
      <c r="G36" s="591"/>
      <c r="H36" s="588"/>
      <c r="I36" s="589"/>
      <c r="J36" s="21"/>
      <c r="K36" s="21"/>
      <c r="L36" s="21"/>
      <c r="M36" s="588"/>
      <c r="N36" s="589"/>
      <c r="O36" s="21"/>
      <c r="P36" s="21"/>
      <c r="Q36" s="21"/>
      <c r="R36" s="21"/>
      <c r="S36" s="588" t="str">
        <f>IF(A36="","",'ق التلاميد'!H36)</f>
        <v/>
      </c>
      <c r="T36" s="589"/>
      <c r="U36" s="21"/>
      <c r="V36" s="588" t="str">
        <f>IF(A36="","",'ق التلاميد'!I36)</f>
        <v/>
      </c>
      <c r="W36" s="589"/>
      <c r="X36" s="21"/>
      <c r="Y36" s="588" t="str">
        <f>IF(A36="","",'ق التلاميد'!N36)</f>
        <v/>
      </c>
      <c r="Z36" s="589"/>
      <c r="AA36" s="21" t="str">
        <f>IF(A36="","",'ق التلاميد'!Q36)</f>
        <v/>
      </c>
      <c r="AB36" s="588" t="str">
        <f t="shared" si="2"/>
        <v/>
      </c>
      <c r="AC36" s="589"/>
      <c r="AD36" s="123" t="str">
        <f>IF(S36="","",#REF!)</f>
        <v/>
      </c>
      <c r="AO36" s="124" t="str">
        <f>IF(A36="","",IF('ق التلاميد'!R36="","",'ق التلاميد'!R36))</f>
        <v/>
      </c>
      <c r="AP36" s="24">
        <f t="shared" si="0"/>
        <v>2</v>
      </c>
      <c r="AQ36" s="24" t="str">
        <f t="shared" si="1"/>
        <v/>
      </c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122"/>
      <c r="DK36" s="122"/>
      <c r="DL36" s="122"/>
      <c r="DM36" s="122"/>
      <c r="DN36" s="122"/>
      <c r="DO36" s="122"/>
      <c r="DP36" s="122"/>
      <c r="DQ36" s="122"/>
      <c r="DR36" s="122"/>
      <c r="DS36" s="122"/>
      <c r="DT36" s="122"/>
      <c r="DU36" s="122"/>
      <c r="DV36" s="122"/>
      <c r="DW36" s="122"/>
      <c r="DX36" s="122"/>
      <c r="DY36" s="122"/>
      <c r="DZ36" s="122"/>
      <c r="EA36" s="122"/>
      <c r="EB36" s="122"/>
      <c r="EC36" s="122"/>
      <c r="ED36" s="122"/>
      <c r="EE36" s="122"/>
      <c r="EF36" s="122"/>
      <c r="EG36" s="122"/>
      <c r="EH36" s="122"/>
      <c r="EI36" s="122"/>
      <c r="EJ36" s="122"/>
      <c r="EK36" s="122"/>
      <c r="EL36" s="122"/>
      <c r="EM36" s="122"/>
      <c r="EN36" s="122"/>
      <c r="EO36" s="122"/>
      <c r="EP36" s="122"/>
      <c r="EQ36" s="122"/>
      <c r="ER36" s="122"/>
      <c r="ES36" s="122"/>
      <c r="ET36" s="122"/>
      <c r="EU36" s="122"/>
      <c r="EV36" s="122"/>
      <c r="EW36" s="122"/>
      <c r="EX36" s="122"/>
      <c r="EY36" s="122"/>
      <c r="EZ36" s="122"/>
      <c r="FA36" s="122"/>
      <c r="FB36" s="122"/>
      <c r="FC36" s="122"/>
      <c r="FD36" s="122"/>
      <c r="FE36" s="122"/>
      <c r="FF36" s="122"/>
      <c r="FG36" s="122"/>
      <c r="FH36" s="122"/>
      <c r="FI36" s="122"/>
      <c r="FJ36" s="122"/>
      <c r="FK36" s="122"/>
      <c r="FL36" s="122"/>
      <c r="FM36" s="122"/>
      <c r="FN36" s="122"/>
      <c r="FO36" s="122"/>
      <c r="FP36" s="122"/>
      <c r="FQ36" s="122"/>
      <c r="FR36" s="122"/>
    </row>
    <row r="37" spans="1:174" s="24" customFormat="1" ht="17.100000000000001" customHeight="1" thickBot="1">
      <c r="A37" s="20" t="str">
        <f>IF('ق التلاميد'!B37="","",'ق التلاميد'!B37)</f>
        <v/>
      </c>
      <c r="B37" s="588" t="str">
        <f>IF(A37="","",'ق التلاميد'!C37)</f>
        <v/>
      </c>
      <c r="C37" s="589"/>
      <c r="D37" s="588" t="str">
        <f>IF(A37="","",'ق التلاميد'!D37)</f>
        <v/>
      </c>
      <c r="E37" s="589"/>
      <c r="F37" s="590" t="str">
        <f>IF(A37="","",CONCATENATE('ق التلاميد'!DQ37,'ق التلاميد'!DR37,'ق التلاميد'!DS37,'ق التلاميد'!DT37,'ق التلاميد'!DU37))</f>
        <v/>
      </c>
      <c r="G37" s="591"/>
      <c r="H37" s="588"/>
      <c r="I37" s="589"/>
      <c r="J37" s="21"/>
      <c r="K37" s="21"/>
      <c r="L37" s="21"/>
      <c r="M37" s="588"/>
      <c r="N37" s="589"/>
      <c r="O37" s="21"/>
      <c r="P37" s="21"/>
      <c r="Q37" s="21"/>
      <c r="R37" s="21"/>
      <c r="S37" s="588" t="str">
        <f>IF(A37="","",'ق التلاميد'!H37)</f>
        <v/>
      </c>
      <c r="T37" s="589"/>
      <c r="U37" s="21"/>
      <c r="V37" s="588" t="str">
        <f>IF(A37="","",'ق التلاميد'!I37)</f>
        <v/>
      </c>
      <c r="W37" s="589"/>
      <c r="X37" s="21"/>
      <c r="Y37" s="588" t="str">
        <f>IF(A37="","",'ق التلاميد'!N37)</f>
        <v/>
      </c>
      <c r="Z37" s="589"/>
      <c r="AA37" s="21" t="str">
        <f>IF(A37="","",'ق التلاميد'!Q37)</f>
        <v/>
      </c>
      <c r="AB37" s="588" t="str">
        <f t="shared" si="2"/>
        <v/>
      </c>
      <c r="AC37" s="589"/>
      <c r="AD37" s="123" t="str">
        <f>IF(S37="","",#REF!)</f>
        <v/>
      </c>
      <c r="AO37" s="124" t="str">
        <f>IF(A37="","",IF('ق التلاميد'!R37="","",'ق التلاميد'!R37))</f>
        <v/>
      </c>
      <c r="AP37" s="24">
        <f t="shared" si="0"/>
        <v>2</v>
      </c>
      <c r="AQ37" s="24" t="str">
        <f t="shared" si="1"/>
        <v/>
      </c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  <c r="BM37" s="122"/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/>
      <c r="DD37" s="122"/>
      <c r="DE37" s="122"/>
      <c r="DF37" s="122"/>
      <c r="DG37" s="122"/>
      <c r="DH37" s="122"/>
      <c r="DI37" s="122"/>
      <c r="DJ37" s="122"/>
      <c r="DK37" s="122"/>
      <c r="DL37" s="122"/>
      <c r="DM37" s="122"/>
      <c r="DN37" s="122"/>
      <c r="DO37" s="122"/>
      <c r="DP37" s="122"/>
      <c r="DQ37" s="122"/>
      <c r="DR37" s="122"/>
      <c r="DS37" s="122"/>
      <c r="DT37" s="122"/>
      <c r="DU37" s="122"/>
      <c r="DV37" s="122"/>
      <c r="DW37" s="122"/>
      <c r="DX37" s="122"/>
      <c r="DY37" s="122"/>
      <c r="DZ37" s="122"/>
      <c r="EA37" s="122"/>
      <c r="EB37" s="122"/>
      <c r="EC37" s="122"/>
      <c r="ED37" s="122"/>
      <c r="EE37" s="122"/>
      <c r="EF37" s="122"/>
      <c r="EG37" s="122"/>
      <c r="EH37" s="122"/>
      <c r="EI37" s="122"/>
      <c r="EJ37" s="122"/>
      <c r="EK37" s="122"/>
      <c r="EL37" s="122"/>
      <c r="EM37" s="122"/>
      <c r="EN37" s="122"/>
      <c r="EO37" s="122"/>
      <c r="EP37" s="122"/>
      <c r="EQ37" s="122"/>
      <c r="ER37" s="122"/>
      <c r="ES37" s="122"/>
      <c r="ET37" s="122"/>
      <c r="EU37" s="122"/>
      <c r="EV37" s="122"/>
      <c r="EW37" s="122"/>
      <c r="EX37" s="122"/>
      <c r="EY37" s="122"/>
      <c r="EZ37" s="122"/>
      <c r="FA37" s="122"/>
      <c r="FB37" s="122"/>
      <c r="FC37" s="122"/>
      <c r="FD37" s="122"/>
      <c r="FE37" s="122"/>
      <c r="FF37" s="122"/>
      <c r="FG37" s="122"/>
      <c r="FH37" s="122"/>
      <c r="FI37" s="122"/>
      <c r="FJ37" s="122"/>
      <c r="FK37" s="122"/>
      <c r="FL37" s="122"/>
      <c r="FM37" s="122"/>
      <c r="FN37" s="122"/>
      <c r="FO37" s="122"/>
      <c r="FP37" s="122"/>
      <c r="FQ37" s="122"/>
      <c r="FR37" s="122"/>
    </row>
    <row r="38" spans="1:174" s="24" customFormat="1" ht="17.100000000000001" customHeight="1" thickBot="1">
      <c r="A38" s="20" t="str">
        <f>IF('ق التلاميد'!B38="","",'ق التلاميد'!B38)</f>
        <v/>
      </c>
      <c r="B38" s="588" t="str">
        <f>IF(A38="","",'ق التلاميد'!C38)</f>
        <v/>
      </c>
      <c r="C38" s="589"/>
      <c r="D38" s="588" t="str">
        <f>IF(A38="","",'ق التلاميد'!D38)</f>
        <v/>
      </c>
      <c r="E38" s="589"/>
      <c r="F38" s="590" t="str">
        <f>IF(A38="","",CONCATENATE('ق التلاميد'!DQ38,'ق التلاميد'!DR38,'ق التلاميد'!DS38,'ق التلاميد'!DT38,'ق التلاميد'!DU38))</f>
        <v/>
      </c>
      <c r="G38" s="591"/>
      <c r="H38" s="588"/>
      <c r="I38" s="589"/>
      <c r="J38" s="21"/>
      <c r="K38" s="21"/>
      <c r="L38" s="21"/>
      <c r="M38" s="588"/>
      <c r="N38" s="589"/>
      <c r="O38" s="21"/>
      <c r="P38" s="21"/>
      <c r="Q38" s="21"/>
      <c r="R38" s="21"/>
      <c r="S38" s="588" t="str">
        <f>IF(A38="","",'ق التلاميد'!H38)</f>
        <v/>
      </c>
      <c r="T38" s="589"/>
      <c r="U38" s="21"/>
      <c r="V38" s="588" t="str">
        <f>IF(A38="","",'ق التلاميد'!I38)</f>
        <v/>
      </c>
      <c r="W38" s="589"/>
      <c r="X38" s="21"/>
      <c r="Y38" s="588" t="str">
        <f>IF(A38="","",'ق التلاميد'!N38)</f>
        <v/>
      </c>
      <c r="Z38" s="589"/>
      <c r="AA38" s="21" t="str">
        <f>IF(A38="","",'ق التلاميد'!Q38)</f>
        <v/>
      </c>
      <c r="AB38" s="588" t="str">
        <f t="shared" si="2"/>
        <v/>
      </c>
      <c r="AC38" s="589"/>
      <c r="AD38" s="123" t="str">
        <f>IF(S38="","",#REF!)</f>
        <v/>
      </c>
      <c r="AO38" s="124" t="str">
        <f>IF(A38="","",IF('ق التلاميد'!R38="","",'ق التلاميد'!R38))</f>
        <v/>
      </c>
      <c r="AP38" s="24">
        <f t="shared" si="0"/>
        <v>2</v>
      </c>
      <c r="AQ38" s="24" t="str">
        <f t="shared" si="1"/>
        <v/>
      </c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/>
      <c r="EG38" s="122"/>
      <c r="EH38" s="122"/>
      <c r="EI38" s="122"/>
      <c r="EJ38" s="122"/>
      <c r="EK38" s="122"/>
      <c r="EL38" s="122"/>
      <c r="EM38" s="122"/>
      <c r="EN38" s="122"/>
      <c r="EO38" s="122"/>
      <c r="EP38" s="122"/>
      <c r="EQ38" s="122"/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</row>
    <row r="39" spans="1:174" s="24" customFormat="1" ht="17.100000000000001" customHeight="1" thickBot="1">
      <c r="A39" s="20" t="str">
        <f>IF('ق التلاميد'!B39="","",'ق التلاميد'!B39)</f>
        <v/>
      </c>
      <c r="B39" s="588" t="str">
        <f>IF(A39="","",'ق التلاميد'!C39)</f>
        <v/>
      </c>
      <c r="C39" s="589"/>
      <c r="D39" s="588" t="str">
        <f>IF(A39="","",'ق التلاميد'!D39)</f>
        <v/>
      </c>
      <c r="E39" s="589"/>
      <c r="F39" s="590" t="str">
        <f>IF(A39="","",CONCATENATE('ق التلاميد'!DQ39,'ق التلاميد'!DR39,'ق التلاميد'!DS39,'ق التلاميد'!DT39,'ق التلاميد'!DU39))</f>
        <v/>
      </c>
      <c r="G39" s="591"/>
      <c r="H39" s="588"/>
      <c r="I39" s="589"/>
      <c r="J39" s="21"/>
      <c r="K39" s="21"/>
      <c r="L39" s="21"/>
      <c r="M39" s="588"/>
      <c r="N39" s="589"/>
      <c r="O39" s="21"/>
      <c r="P39" s="21"/>
      <c r="Q39" s="21"/>
      <c r="R39" s="21"/>
      <c r="S39" s="588" t="str">
        <f>IF(A39="","",'ق التلاميد'!H39)</f>
        <v/>
      </c>
      <c r="T39" s="589"/>
      <c r="U39" s="21"/>
      <c r="V39" s="588" t="str">
        <f>IF(A39="","",'ق التلاميد'!I39)</f>
        <v/>
      </c>
      <c r="W39" s="589"/>
      <c r="X39" s="21"/>
      <c r="Y39" s="588" t="str">
        <f>IF(A39="","",'ق التلاميد'!N39)</f>
        <v/>
      </c>
      <c r="Z39" s="589"/>
      <c r="AA39" s="21" t="str">
        <f>IF(A39="","",'ق التلاميد'!Q39)</f>
        <v/>
      </c>
      <c r="AB39" s="588" t="str">
        <f t="shared" si="2"/>
        <v/>
      </c>
      <c r="AC39" s="589"/>
      <c r="AD39" s="123" t="str">
        <f>IF(S39="","",#REF!)</f>
        <v/>
      </c>
      <c r="AO39" s="124" t="str">
        <f>IF(A39="","",IF('ق التلاميد'!R39="","",'ق التلاميد'!R39))</f>
        <v/>
      </c>
      <c r="AP39" s="24">
        <f t="shared" si="0"/>
        <v>2</v>
      </c>
      <c r="AQ39" s="24" t="str">
        <f t="shared" si="1"/>
        <v/>
      </c>
      <c r="AS39" s="122"/>
      <c r="AT39" s="122"/>
      <c r="AU39" s="122"/>
      <c r="AV39" s="122"/>
      <c r="AW39" s="122"/>
      <c r="AX39" s="122"/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/>
      <c r="DG39" s="122"/>
      <c r="DH39" s="122"/>
      <c r="DI39" s="122"/>
      <c r="DJ39" s="122"/>
      <c r="DK39" s="122"/>
      <c r="DL39" s="122"/>
      <c r="DM39" s="122"/>
      <c r="DN39" s="122"/>
      <c r="DO39" s="122"/>
      <c r="DP39" s="122"/>
      <c r="DQ39" s="122"/>
      <c r="DR39" s="122"/>
      <c r="DS39" s="122"/>
      <c r="DT39" s="122"/>
      <c r="DU39" s="122"/>
      <c r="DV39" s="122"/>
      <c r="DW39" s="122"/>
      <c r="DX39" s="122"/>
      <c r="DY39" s="122"/>
      <c r="DZ39" s="122"/>
      <c r="EA39" s="122"/>
      <c r="EB39" s="122"/>
      <c r="EC39" s="122"/>
      <c r="ED39" s="122"/>
      <c r="EE39" s="122"/>
      <c r="EF39" s="122"/>
      <c r="EG39" s="122"/>
      <c r="EH39" s="122"/>
      <c r="EI39" s="122"/>
      <c r="EJ39" s="122"/>
      <c r="EK39" s="122"/>
      <c r="EL39" s="122"/>
      <c r="EM39" s="122"/>
      <c r="EN39" s="122"/>
      <c r="EO39" s="122"/>
      <c r="EP39" s="122"/>
      <c r="EQ39" s="122"/>
      <c r="ER39" s="122"/>
      <c r="ES39" s="122"/>
      <c r="ET39" s="122"/>
      <c r="EU39" s="122"/>
      <c r="EV39" s="122"/>
      <c r="EW39" s="122"/>
      <c r="EX39" s="122"/>
      <c r="EY39" s="122"/>
      <c r="EZ39" s="122"/>
      <c r="FA39" s="122"/>
      <c r="FB39" s="122"/>
      <c r="FC39" s="122"/>
      <c r="FD39" s="122"/>
      <c r="FE39" s="122"/>
      <c r="FF39" s="122"/>
      <c r="FG39" s="122"/>
      <c r="FH39" s="122"/>
      <c r="FI39" s="122"/>
      <c r="FJ39" s="122"/>
      <c r="FK39" s="122"/>
      <c r="FL39" s="122"/>
      <c r="FM39" s="122"/>
      <c r="FN39" s="122"/>
      <c r="FO39" s="122"/>
      <c r="FP39" s="122"/>
      <c r="FQ39" s="122"/>
      <c r="FR39" s="122"/>
    </row>
    <row r="40" spans="1:174" s="24" customFormat="1" ht="17.100000000000001" customHeight="1" thickBot="1">
      <c r="A40" s="20" t="str">
        <f>IF('ق التلاميد'!B40="","",'ق التلاميد'!B40)</f>
        <v/>
      </c>
      <c r="B40" s="588" t="str">
        <f>IF(A40="","",'ق التلاميد'!C40)</f>
        <v/>
      </c>
      <c r="C40" s="589"/>
      <c r="D40" s="588" t="str">
        <f>IF(A40="","",'ق التلاميد'!D40)</f>
        <v/>
      </c>
      <c r="E40" s="589"/>
      <c r="F40" s="590" t="str">
        <f>IF(A40="","",CONCATENATE('ق التلاميد'!DQ40,'ق التلاميد'!DR40,'ق التلاميد'!DS40,'ق التلاميد'!DT40,'ق التلاميد'!DU40))</f>
        <v/>
      </c>
      <c r="G40" s="591"/>
      <c r="H40" s="588"/>
      <c r="I40" s="589"/>
      <c r="J40" s="21"/>
      <c r="K40" s="21"/>
      <c r="L40" s="21"/>
      <c r="M40" s="588"/>
      <c r="N40" s="589"/>
      <c r="O40" s="21"/>
      <c r="P40" s="21"/>
      <c r="Q40" s="21"/>
      <c r="R40" s="21"/>
      <c r="S40" s="588" t="str">
        <f>IF(A40="","",'ق التلاميد'!H40)</f>
        <v/>
      </c>
      <c r="T40" s="589"/>
      <c r="U40" s="21"/>
      <c r="V40" s="588" t="str">
        <f>IF(A40="","",'ق التلاميد'!I40)</f>
        <v/>
      </c>
      <c r="W40" s="589"/>
      <c r="X40" s="21"/>
      <c r="Y40" s="588" t="str">
        <f>IF(A40="","",'ق التلاميد'!N40)</f>
        <v/>
      </c>
      <c r="Z40" s="589"/>
      <c r="AA40" s="21" t="str">
        <f>IF(A40="","",'ق التلاميد'!Q40)</f>
        <v/>
      </c>
      <c r="AB40" s="588" t="str">
        <f t="shared" si="2"/>
        <v/>
      </c>
      <c r="AC40" s="589"/>
      <c r="AD40" s="123" t="str">
        <f>IF(S40="","",#REF!)</f>
        <v/>
      </c>
      <c r="AO40" s="124" t="str">
        <f>IF(A40="","",IF('ق التلاميد'!R40="","",'ق التلاميد'!R40))</f>
        <v/>
      </c>
      <c r="AP40" s="24">
        <f t="shared" si="0"/>
        <v>2</v>
      </c>
      <c r="AQ40" s="24" t="str">
        <f t="shared" si="1"/>
        <v/>
      </c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122"/>
      <c r="DK40" s="122"/>
      <c r="DL40" s="122"/>
      <c r="DM40" s="122"/>
      <c r="DN40" s="122"/>
      <c r="DO40" s="122"/>
      <c r="DP40" s="122"/>
      <c r="DQ40" s="122"/>
      <c r="DR40" s="122"/>
      <c r="DS40" s="122"/>
      <c r="DT40" s="122"/>
      <c r="DU40" s="122"/>
      <c r="DV40" s="122"/>
      <c r="DW40" s="122"/>
      <c r="DX40" s="122"/>
      <c r="DY40" s="122"/>
      <c r="DZ40" s="122"/>
      <c r="EA40" s="122"/>
      <c r="EB40" s="122"/>
      <c r="EC40" s="122"/>
      <c r="ED40" s="122"/>
      <c r="EE40" s="122"/>
      <c r="EF40" s="122"/>
      <c r="EG40" s="122"/>
      <c r="EH40" s="122"/>
      <c r="EI40" s="122"/>
      <c r="EJ40" s="122"/>
      <c r="EK40" s="122"/>
      <c r="EL40" s="122"/>
      <c r="EM40" s="122"/>
      <c r="EN40" s="122"/>
      <c r="EO40" s="122"/>
      <c r="EP40" s="122"/>
      <c r="EQ40" s="122"/>
      <c r="ER40" s="122"/>
      <c r="ES40" s="122"/>
      <c r="ET40" s="122"/>
      <c r="EU40" s="122"/>
      <c r="EV40" s="122"/>
      <c r="EW40" s="122"/>
      <c r="EX40" s="122"/>
      <c r="EY40" s="122"/>
      <c r="EZ40" s="122"/>
      <c r="FA40" s="122"/>
      <c r="FB40" s="122"/>
      <c r="FC40" s="122"/>
      <c r="FD40" s="122"/>
      <c r="FE40" s="122"/>
      <c r="FF40" s="122"/>
      <c r="FG40" s="122"/>
      <c r="FH40" s="122"/>
      <c r="FI40" s="122"/>
      <c r="FJ40" s="122"/>
      <c r="FK40" s="122"/>
      <c r="FL40" s="122"/>
      <c r="FM40" s="122"/>
      <c r="FN40" s="122"/>
      <c r="FO40" s="122"/>
      <c r="FP40" s="122"/>
      <c r="FQ40" s="122"/>
      <c r="FR40" s="122"/>
    </row>
    <row r="41" spans="1:174" s="24" customFormat="1" ht="17.100000000000001" customHeight="1" thickBot="1">
      <c r="A41" s="20" t="str">
        <f>IF('ق التلاميد'!B41="","",'ق التلاميد'!B41)</f>
        <v/>
      </c>
      <c r="B41" s="588" t="str">
        <f>IF(A41="","",'ق التلاميد'!C41)</f>
        <v/>
      </c>
      <c r="C41" s="589"/>
      <c r="D41" s="588" t="str">
        <f>IF(A41="","",'ق التلاميد'!D41)</f>
        <v/>
      </c>
      <c r="E41" s="589"/>
      <c r="F41" s="590" t="str">
        <f>IF(A41="","",CONCATENATE('ق التلاميد'!DQ41,'ق التلاميد'!DR41,'ق التلاميد'!DS41,'ق التلاميد'!DT41,'ق التلاميد'!DU41))</f>
        <v/>
      </c>
      <c r="G41" s="591"/>
      <c r="H41" s="588"/>
      <c r="I41" s="589"/>
      <c r="J41" s="21"/>
      <c r="K41" s="21"/>
      <c r="L41" s="21"/>
      <c r="M41" s="588"/>
      <c r="N41" s="589"/>
      <c r="O41" s="21"/>
      <c r="P41" s="21"/>
      <c r="Q41" s="21"/>
      <c r="R41" s="21"/>
      <c r="S41" s="588" t="str">
        <f>IF(A41="","",'ق التلاميد'!H41)</f>
        <v/>
      </c>
      <c r="T41" s="589"/>
      <c r="U41" s="21"/>
      <c r="V41" s="588" t="str">
        <f>IF(A41="","",'ق التلاميد'!I41)</f>
        <v/>
      </c>
      <c r="W41" s="589"/>
      <c r="X41" s="21"/>
      <c r="Y41" s="588" t="str">
        <f>IF(A41="","",'ق التلاميد'!N41)</f>
        <v/>
      </c>
      <c r="Z41" s="589"/>
      <c r="AA41" s="21" t="str">
        <f>IF(A41="","",'ق التلاميد'!Q41)</f>
        <v/>
      </c>
      <c r="AB41" s="588" t="str">
        <f t="shared" si="2"/>
        <v/>
      </c>
      <c r="AC41" s="589"/>
      <c r="AD41" s="123" t="str">
        <f>IF(S41="","",#REF!)</f>
        <v/>
      </c>
      <c r="AO41" s="124" t="str">
        <f>IF(A41="","",IF('ق التلاميد'!R41="","",'ق التلاميد'!R41))</f>
        <v/>
      </c>
      <c r="AP41" s="24">
        <f t="shared" si="0"/>
        <v>2</v>
      </c>
      <c r="AQ41" s="24" t="str">
        <f t="shared" si="1"/>
        <v/>
      </c>
      <c r="AS41" s="122"/>
      <c r="AT41" s="122"/>
      <c r="AU41" s="122"/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122"/>
      <c r="DK41" s="122"/>
      <c r="DL41" s="122"/>
      <c r="DM41" s="122"/>
      <c r="DN41" s="122"/>
      <c r="DO41" s="122"/>
      <c r="DP41" s="122"/>
      <c r="DQ41" s="122"/>
      <c r="DR41" s="122"/>
      <c r="DS41" s="122"/>
      <c r="DT41" s="122"/>
      <c r="DU41" s="122"/>
      <c r="DV41" s="122"/>
      <c r="DW41" s="122"/>
      <c r="DX41" s="122"/>
      <c r="DY41" s="122"/>
      <c r="DZ41" s="122"/>
      <c r="EA41" s="122"/>
      <c r="EB41" s="122"/>
      <c r="EC41" s="122"/>
      <c r="ED41" s="122"/>
      <c r="EE41" s="122"/>
      <c r="EF41" s="122"/>
      <c r="EG41" s="122"/>
      <c r="EH41" s="122"/>
      <c r="EI41" s="122"/>
      <c r="EJ41" s="122"/>
      <c r="EK41" s="122"/>
      <c r="EL41" s="122"/>
      <c r="EM41" s="122"/>
      <c r="EN41" s="122"/>
      <c r="EO41" s="122"/>
      <c r="EP41" s="122"/>
      <c r="EQ41" s="122"/>
      <c r="ER41" s="122"/>
      <c r="ES41" s="122"/>
      <c r="ET41" s="122"/>
      <c r="EU41" s="122"/>
      <c r="EV41" s="122"/>
      <c r="EW41" s="122"/>
      <c r="EX41" s="122"/>
      <c r="EY41" s="122"/>
      <c r="EZ41" s="122"/>
      <c r="FA41" s="122"/>
      <c r="FB41" s="122"/>
      <c r="FC41" s="122"/>
      <c r="FD41" s="122"/>
      <c r="FE41" s="122"/>
      <c r="FF41" s="122"/>
      <c r="FG41" s="122"/>
      <c r="FH41" s="122"/>
      <c r="FI41" s="122"/>
      <c r="FJ41" s="122"/>
      <c r="FK41" s="122"/>
      <c r="FL41" s="122"/>
      <c r="FM41" s="122"/>
      <c r="FN41" s="122"/>
      <c r="FO41" s="122"/>
      <c r="FP41" s="122"/>
      <c r="FQ41" s="122"/>
      <c r="FR41" s="122"/>
    </row>
    <row r="42" spans="1:174" s="24" customFormat="1" ht="17.100000000000001" customHeight="1" thickBot="1">
      <c r="A42" s="20" t="str">
        <f>IF('ق التلاميد'!B42="","",'ق التلاميد'!B42)</f>
        <v/>
      </c>
      <c r="B42" s="588" t="str">
        <f>IF(A42="","",'ق التلاميد'!C42)</f>
        <v/>
      </c>
      <c r="C42" s="589"/>
      <c r="D42" s="588" t="str">
        <f>IF(A42="","",'ق التلاميد'!D42)</f>
        <v/>
      </c>
      <c r="E42" s="589"/>
      <c r="F42" s="590" t="str">
        <f>IF(A42="","",CONCATENATE('ق التلاميد'!DQ42,'ق التلاميد'!DR42,'ق التلاميد'!DS42,'ق التلاميد'!DT42,'ق التلاميد'!DU42))</f>
        <v/>
      </c>
      <c r="G42" s="591"/>
      <c r="H42" s="588"/>
      <c r="I42" s="589"/>
      <c r="J42" s="21"/>
      <c r="K42" s="21"/>
      <c r="L42" s="21"/>
      <c r="M42" s="588"/>
      <c r="N42" s="589"/>
      <c r="O42" s="21"/>
      <c r="P42" s="21"/>
      <c r="Q42" s="21"/>
      <c r="R42" s="21"/>
      <c r="S42" s="588" t="str">
        <f>IF(A42="","",'ق التلاميد'!H42)</f>
        <v/>
      </c>
      <c r="T42" s="589"/>
      <c r="U42" s="21"/>
      <c r="V42" s="588" t="str">
        <f>IF(A42="","",'ق التلاميد'!I42)</f>
        <v/>
      </c>
      <c r="W42" s="589"/>
      <c r="X42" s="21"/>
      <c r="Y42" s="588" t="str">
        <f>IF(A42="","",'ق التلاميد'!N42)</f>
        <v/>
      </c>
      <c r="Z42" s="589"/>
      <c r="AA42" s="21" t="str">
        <f>IF(A42="","",'ق التلاميد'!Q42)</f>
        <v/>
      </c>
      <c r="AB42" s="588" t="str">
        <f t="shared" si="2"/>
        <v/>
      </c>
      <c r="AC42" s="589"/>
      <c r="AD42" s="123" t="str">
        <f>IF(S42="","",#REF!)</f>
        <v/>
      </c>
      <c r="AO42" s="124" t="str">
        <f>IF(A42="","",IF('ق التلاميد'!R42="","",'ق التلاميد'!R42))</f>
        <v/>
      </c>
      <c r="AP42" s="24">
        <f t="shared" si="0"/>
        <v>2</v>
      </c>
      <c r="AQ42" s="24" t="str">
        <f t="shared" si="1"/>
        <v/>
      </c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/>
      <c r="DZ42" s="122"/>
      <c r="EA42" s="122"/>
      <c r="EB42" s="122"/>
      <c r="EC42" s="122"/>
      <c r="ED42" s="122"/>
      <c r="EE42" s="122"/>
      <c r="EF42" s="122"/>
      <c r="EG42" s="122"/>
      <c r="EH42" s="122"/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</row>
    <row r="43" spans="1:174" s="24" customFormat="1" ht="17.100000000000001" customHeight="1" thickBot="1">
      <c r="A43" s="20" t="str">
        <f>IF('ق التلاميد'!B43="","",'ق التلاميد'!B43)</f>
        <v/>
      </c>
      <c r="B43" s="588" t="str">
        <f>IF(A43="","",'ق التلاميد'!C43)</f>
        <v/>
      </c>
      <c r="C43" s="589"/>
      <c r="D43" s="588" t="str">
        <f>IF(A43="","",'ق التلاميد'!D43)</f>
        <v/>
      </c>
      <c r="E43" s="589"/>
      <c r="F43" s="590" t="str">
        <f>IF(A43="","",CONCATENATE('ق التلاميد'!DQ43,'ق التلاميد'!DR43,'ق التلاميد'!DS43,'ق التلاميد'!DT43,'ق التلاميد'!DU43))</f>
        <v/>
      </c>
      <c r="G43" s="591"/>
      <c r="H43" s="588"/>
      <c r="I43" s="589"/>
      <c r="J43" s="21"/>
      <c r="K43" s="21"/>
      <c r="L43" s="21"/>
      <c r="M43" s="588"/>
      <c r="N43" s="589"/>
      <c r="O43" s="21"/>
      <c r="P43" s="21"/>
      <c r="Q43" s="21"/>
      <c r="R43" s="21"/>
      <c r="S43" s="588" t="str">
        <f>IF(A43="","",'ق التلاميد'!H43)</f>
        <v/>
      </c>
      <c r="T43" s="589"/>
      <c r="U43" s="21"/>
      <c r="V43" s="588" t="str">
        <f>IF(A43="","",'ق التلاميد'!I43)</f>
        <v/>
      </c>
      <c r="W43" s="589"/>
      <c r="X43" s="21"/>
      <c r="Y43" s="588" t="str">
        <f>IF(A43="","",'ق التلاميد'!N43)</f>
        <v/>
      </c>
      <c r="Z43" s="589"/>
      <c r="AA43" s="21" t="str">
        <f>IF(A43="","",'ق التلاميد'!Q43)</f>
        <v/>
      </c>
      <c r="AB43" s="588" t="str">
        <f t="shared" si="2"/>
        <v/>
      </c>
      <c r="AC43" s="589"/>
      <c r="AD43" s="123" t="str">
        <f>IF(S43="","",#REF!)</f>
        <v/>
      </c>
      <c r="AO43" s="124" t="str">
        <f>IF(A43="","",IF('ق التلاميد'!R43="","",'ق التلاميد'!R43))</f>
        <v/>
      </c>
      <c r="AP43" s="24">
        <f t="shared" si="0"/>
        <v>2</v>
      </c>
      <c r="AQ43" s="24" t="str">
        <f t="shared" si="1"/>
        <v/>
      </c>
      <c r="AS43" s="122"/>
      <c r="AT43" s="122"/>
      <c r="AU43" s="122"/>
      <c r="AV43" s="122"/>
      <c r="AW43" s="122"/>
      <c r="AX43" s="122"/>
      <c r="AY43" s="122"/>
      <c r="AZ43" s="122"/>
      <c r="BA43" s="122"/>
      <c r="BB43" s="122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2"/>
      <c r="DQ43" s="122"/>
      <c r="DR43" s="122"/>
      <c r="DS43" s="122"/>
      <c r="DT43" s="122"/>
      <c r="DU43" s="122"/>
      <c r="DV43" s="122"/>
      <c r="DW43" s="122"/>
      <c r="DX43" s="122"/>
      <c r="DY43" s="122"/>
      <c r="DZ43" s="122"/>
      <c r="EA43" s="122"/>
      <c r="EB43" s="122"/>
      <c r="EC43" s="122"/>
      <c r="ED43" s="122"/>
      <c r="EE43" s="122"/>
      <c r="EF43" s="122"/>
      <c r="EG43" s="122"/>
      <c r="EH43" s="122"/>
      <c r="EI43" s="122"/>
      <c r="EJ43" s="122"/>
      <c r="EK43" s="122"/>
      <c r="EL43" s="122"/>
      <c r="EM43" s="122"/>
      <c r="EN43" s="122"/>
      <c r="EO43" s="122"/>
      <c r="EP43" s="122"/>
      <c r="EQ43" s="122"/>
      <c r="ER43" s="122"/>
      <c r="ES43" s="122"/>
      <c r="ET43" s="122"/>
      <c r="EU43" s="122"/>
      <c r="EV43" s="122"/>
      <c r="EW43" s="122"/>
      <c r="EX43" s="122"/>
      <c r="EY43" s="122"/>
      <c r="EZ43" s="122"/>
      <c r="FA43" s="122"/>
      <c r="FB43" s="122"/>
      <c r="FC43" s="122"/>
      <c r="FD43" s="122"/>
      <c r="FE43" s="122"/>
      <c r="FF43" s="122"/>
      <c r="FG43" s="122"/>
      <c r="FH43" s="122"/>
      <c r="FI43" s="122"/>
      <c r="FJ43" s="122"/>
      <c r="FK43" s="122"/>
      <c r="FL43" s="122"/>
      <c r="FM43" s="122"/>
      <c r="FN43" s="122"/>
      <c r="FO43" s="122"/>
      <c r="FP43" s="122"/>
      <c r="FQ43" s="122"/>
      <c r="FR43" s="122"/>
    </row>
    <row r="44" spans="1:174" ht="17.100000000000001" customHeight="1" thickBot="1">
      <c r="A44" s="20" t="str">
        <f>IF('ق التلاميد'!B44="","",'ق التلاميد'!B44)</f>
        <v/>
      </c>
      <c r="B44" s="588" t="str">
        <f>IF(A44="","",'ق التلاميد'!C44)</f>
        <v/>
      </c>
      <c r="C44" s="592"/>
      <c r="D44" s="588" t="str">
        <f>IF(A44="","",'ق التلاميد'!D44)</f>
        <v/>
      </c>
      <c r="E44" s="589"/>
      <c r="F44" s="590" t="str">
        <f>IF(A44="","",CONCATENATE('ق التلاميد'!DQ44,'ق التلاميد'!DR44,'ق التلاميد'!DS44,'ق التلاميد'!DT44,'ق التلاميد'!DU44))</f>
        <v/>
      </c>
      <c r="G44" s="591"/>
      <c r="H44" s="588"/>
      <c r="I44" s="589"/>
      <c r="J44" s="21"/>
      <c r="K44" s="21"/>
      <c r="L44" s="22"/>
      <c r="M44" s="588"/>
      <c r="N44" s="589"/>
      <c r="O44" s="22"/>
      <c r="P44" s="22"/>
      <c r="Q44" s="22"/>
      <c r="R44" s="21"/>
      <c r="S44" s="588" t="str">
        <f>IF(A44="","",'ق التلاميد'!H44)</f>
        <v/>
      </c>
      <c r="T44" s="589"/>
      <c r="U44" s="21"/>
      <c r="V44" s="588" t="str">
        <f>IF(A44="","",'ق التلاميد'!I44)</f>
        <v/>
      </c>
      <c r="W44" s="589"/>
      <c r="X44" s="21"/>
      <c r="Y44" s="588" t="str">
        <f>IF(A44="","",'ق التلاميد'!N44)</f>
        <v/>
      </c>
      <c r="Z44" s="589"/>
      <c r="AA44" s="21" t="str">
        <f>IF(A44="","",'ق التلاميد'!Q44)</f>
        <v/>
      </c>
      <c r="AB44" s="588" t="str">
        <f t="shared" si="2"/>
        <v/>
      </c>
      <c r="AC44" s="589"/>
      <c r="AD44" s="123" t="str">
        <f>IF(S44="","",#REF!)</f>
        <v/>
      </c>
      <c r="AO44" s="124" t="str">
        <f>IF(A44="","",IF('ق التلاميد'!R44="","",'ق التلاميد'!R44))</f>
        <v/>
      </c>
      <c r="AP44" s="24">
        <f t="shared" si="0"/>
        <v>2</v>
      </c>
      <c r="AQ44" s="24" t="str">
        <f t="shared" si="1"/>
        <v/>
      </c>
      <c r="AR44" s="24"/>
    </row>
    <row r="45" spans="1:174" ht="27" customHeight="1">
      <c r="A45" s="583" t="s">
        <v>74</v>
      </c>
      <c r="B45" s="583"/>
      <c r="C45" s="583"/>
      <c r="AA45" s="17" t="s">
        <v>74</v>
      </c>
    </row>
    <row r="46" spans="1:174" ht="17.100000000000001" customHeight="1" thickBot="1">
      <c r="A46" s="20" t="str">
        <f>IF('ق التلاميد'!B45="","",'ق التلاميد'!B45)</f>
        <v/>
      </c>
      <c r="B46" s="588" t="str">
        <f>IF(A46="","",'ق التلاميد'!C45)</f>
        <v/>
      </c>
      <c r="C46" s="608"/>
      <c r="D46" s="588" t="str">
        <f>IF(A46="","",'ق التلاميد'!D45)</f>
        <v/>
      </c>
      <c r="E46" s="609"/>
      <c r="F46" s="590" t="str">
        <f>IF(A46="","",CONCATENATE('ق التلاميد'!DQ45,'ق التلاميد'!DR45,'ق التلاميد'!DS45,'ق التلاميد'!DT45,'ق التلاميد'!DU45))</f>
        <v/>
      </c>
      <c r="G46" s="610"/>
      <c r="H46" s="588"/>
      <c r="I46" s="609"/>
      <c r="J46" s="21"/>
      <c r="K46" s="21"/>
      <c r="L46" s="22"/>
      <c r="M46" s="588"/>
      <c r="N46" s="609"/>
      <c r="O46" s="22"/>
      <c r="P46" s="22"/>
      <c r="Q46" s="22"/>
      <c r="R46" s="21"/>
      <c r="S46" s="588" t="str">
        <f>IF(A46="","",'ق التلاميد'!H45)</f>
        <v/>
      </c>
      <c r="T46" s="609"/>
      <c r="U46" s="21"/>
      <c r="V46" s="588" t="str">
        <f>IF(A46="","",'ق التلاميد'!I45)</f>
        <v/>
      </c>
      <c r="W46" s="609"/>
      <c r="X46" s="21"/>
      <c r="Y46" s="588" t="str">
        <f>IF(A46="","",'ق التلاميد'!N45)</f>
        <v/>
      </c>
      <c r="Z46" s="609"/>
      <c r="AA46" s="21" t="str">
        <f>IF(A46="","",'ق التلاميد'!Q45)</f>
        <v/>
      </c>
      <c r="AB46" s="588" t="str">
        <f>IF(AO46="","","انقطع (ت) عن الدراسة")</f>
        <v/>
      </c>
      <c r="AC46" s="609"/>
      <c r="AD46" s="123" t="str">
        <f>IF(S46="","",#REF!)</f>
        <v/>
      </c>
      <c r="AO46" s="124" t="str">
        <f>IF(A45="","",IF('ق التلاميد'!R45="","",'ق التلاميد'!R45))</f>
        <v/>
      </c>
      <c r="AP46" s="24">
        <f>IF(V45="ذكر",1,2)</f>
        <v>2</v>
      </c>
      <c r="AQ46" s="24" t="str">
        <f t="shared" ref="AQ46:AQ56" si="3">IF(B45="","",AP45)</f>
        <v/>
      </c>
      <c r="AR46" s="24"/>
    </row>
    <row r="47" spans="1:174" ht="17.100000000000001" customHeight="1" thickBot="1">
      <c r="A47" s="20" t="str">
        <f>IF('ق التلاميد'!B46="","",'ق التلاميد'!B46)</f>
        <v/>
      </c>
      <c r="B47" s="588" t="str">
        <f>IF(A47="","",'ق التلاميد'!C46)</f>
        <v/>
      </c>
      <c r="C47" s="608"/>
      <c r="D47" s="588" t="str">
        <f>IF(A47="","",'ق التلاميد'!D46)</f>
        <v/>
      </c>
      <c r="E47" s="609"/>
      <c r="F47" s="590" t="str">
        <f>IF(A47="","",CONCATENATE('ق التلاميد'!DQ46,'ق التلاميد'!DR46,'ق التلاميد'!DS46,'ق التلاميد'!DT46,'ق التلاميد'!DU46))</f>
        <v/>
      </c>
      <c r="G47" s="610"/>
      <c r="H47" s="588"/>
      <c r="I47" s="609"/>
      <c r="J47" s="21"/>
      <c r="K47" s="21"/>
      <c r="L47" s="22"/>
      <c r="M47" s="588"/>
      <c r="N47" s="609"/>
      <c r="O47" s="22"/>
      <c r="P47" s="22"/>
      <c r="Q47" s="22"/>
      <c r="R47" s="21"/>
      <c r="S47" s="588" t="str">
        <f>IF(A47="","",'ق التلاميد'!H46)</f>
        <v/>
      </c>
      <c r="T47" s="609"/>
      <c r="U47" s="21"/>
      <c r="V47" s="588" t="str">
        <f>IF(A47="","",'ق التلاميد'!I46)</f>
        <v/>
      </c>
      <c r="W47" s="609"/>
      <c r="X47" s="21"/>
      <c r="Y47" s="588" t="str">
        <f>IF(A47="","",'ق التلاميد'!N46)</f>
        <v/>
      </c>
      <c r="Z47" s="609"/>
      <c r="AA47" s="21" t="str">
        <f>IF(A47="","",'ق التلاميد'!Q46)</f>
        <v/>
      </c>
      <c r="AB47" s="588" t="str">
        <f t="shared" ref="AB47:AB55" si="4">IF(AO47="","","انقطع (ت) عن الدراسة")</f>
        <v/>
      </c>
      <c r="AC47" s="609"/>
      <c r="AD47" s="123" t="str">
        <f>IF(S47="","",#REF!)</f>
        <v/>
      </c>
      <c r="AO47" s="124" t="str">
        <f>IF(A46="","",IF('ق التلاميد'!R46="","",'ق التلاميد'!R46))</f>
        <v/>
      </c>
      <c r="AP47" s="24">
        <f t="shared" ref="AP47:AP56" si="5">IF(V46="ذكر",1,2)</f>
        <v>2</v>
      </c>
      <c r="AQ47" s="24" t="str">
        <f t="shared" si="3"/>
        <v/>
      </c>
      <c r="AR47" s="24"/>
    </row>
    <row r="48" spans="1:174" ht="17.100000000000001" customHeight="1" thickBot="1">
      <c r="A48" s="20" t="str">
        <f>IF('ق التلاميد'!B47="","",'ق التلاميد'!B47)</f>
        <v/>
      </c>
      <c r="B48" s="588" t="str">
        <f>IF(A48="","",'ق التلاميد'!C47)</f>
        <v/>
      </c>
      <c r="C48" s="608"/>
      <c r="D48" s="588" t="str">
        <f>IF(A48="","",'ق التلاميد'!D47)</f>
        <v/>
      </c>
      <c r="E48" s="609"/>
      <c r="F48" s="590" t="str">
        <f>IF(A48="","",CONCATENATE('ق التلاميد'!DQ47,'ق التلاميد'!DR47,'ق التلاميد'!DS47,'ق التلاميد'!DT47,'ق التلاميد'!DU47))</f>
        <v/>
      </c>
      <c r="G48" s="610"/>
      <c r="H48" s="588"/>
      <c r="I48" s="609"/>
      <c r="J48" s="21"/>
      <c r="K48" s="21"/>
      <c r="L48" s="22"/>
      <c r="M48" s="588"/>
      <c r="N48" s="609"/>
      <c r="O48" s="22"/>
      <c r="P48" s="22"/>
      <c r="Q48" s="22"/>
      <c r="R48" s="21"/>
      <c r="S48" s="588" t="str">
        <f>IF(A48="","",'ق التلاميد'!H47)</f>
        <v/>
      </c>
      <c r="T48" s="609"/>
      <c r="U48" s="21"/>
      <c r="V48" s="588" t="str">
        <f>IF(A48="","",'ق التلاميد'!I47)</f>
        <v/>
      </c>
      <c r="W48" s="609"/>
      <c r="X48" s="21"/>
      <c r="Y48" s="588" t="str">
        <f>IF(A48="","",'ق التلاميد'!N47)</f>
        <v/>
      </c>
      <c r="Z48" s="609"/>
      <c r="AA48" s="21" t="str">
        <f>IF(A48="","",'ق التلاميد'!Q47)</f>
        <v/>
      </c>
      <c r="AB48" s="588" t="str">
        <f t="shared" si="4"/>
        <v/>
      </c>
      <c r="AC48" s="609"/>
      <c r="AD48" s="123" t="str">
        <f>IF(S48="","",#REF!)</f>
        <v/>
      </c>
      <c r="AO48" s="124" t="str">
        <f>IF(A47="","",IF('ق التلاميد'!R47="","",'ق التلاميد'!R47))</f>
        <v/>
      </c>
      <c r="AP48" s="24">
        <f t="shared" si="5"/>
        <v>2</v>
      </c>
      <c r="AQ48" s="24" t="str">
        <f t="shared" si="3"/>
        <v/>
      </c>
      <c r="AR48" s="24"/>
    </row>
    <row r="49" spans="1:44" ht="17.100000000000001" customHeight="1" thickBot="1">
      <c r="A49" s="20" t="str">
        <f>IF('ق التلاميد'!B48="","",'ق التلاميد'!B48)</f>
        <v/>
      </c>
      <c r="B49" s="588" t="str">
        <f>IF(A49="","",'ق التلاميد'!C48)</f>
        <v/>
      </c>
      <c r="C49" s="608"/>
      <c r="D49" s="588" t="str">
        <f>IF(A49="","",'ق التلاميد'!D48)</f>
        <v/>
      </c>
      <c r="E49" s="609"/>
      <c r="F49" s="590" t="str">
        <f>IF(A49="","",CONCATENATE('ق التلاميد'!DQ48,'ق التلاميد'!DR48,'ق التلاميد'!DS48,'ق التلاميد'!DT48,'ق التلاميد'!DU48))</f>
        <v/>
      </c>
      <c r="G49" s="610"/>
      <c r="H49" s="588"/>
      <c r="I49" s="609"/>
      <c r="J49" s="21"/>
      <c r="K49" s="21"/>
      <c r="L49" s="22"/>
      <c r="M49" s="588"/>
      <c r="N49" s="609"/>
      <c r="O49" s="22"/>
      <c r="P49" s="22"/>
      <c r="Q49" s="22"/>
      <c r="R49" s="21"/>
      <c r="S49" s="588" t="str">
        <f>IF(A49="","",'ق التلاميد'!H48)</f>
        <v/>
      </c>
      <c r="T49" s="609"/>
      <c r="U49" s="21"/>
      <c r="V49" s="588" t="str">
        <f>IF(A49="","",'ق التلاميد'!I48)</f>
        <v/>
      </c>
      <c r="W49" s="609"/>
      <c r="X49" s="21"/>
      <c r="Y49" s="588" t="str">
        <f>IF(A49="","",'ق التلاميد'!N48)</f>
        <v/>
      </c>
      <c r="Z49" s="609"/>
      <c r="AA49" s="21" t="str">
        <f>IF(A49="","",'ق التلاميد'!Q48)</f>
        <v/>
      </c>
      <c r="AB49" s="588" t="str">
        <f t="shared" si="4"/>
        <v/>
      </c>
      <c r="AC49" s="609"/>
      <c r="AD49" s="123" t="str">
        <f>IF(S49="","",#REF!)</f>
        <v/>
      </c>
      <c r="AO49" s="124" t="str">
        <f>IF(A48="","",IF('ق التلاميد'!R48="","",'ق التلاميد'!R48))</f>
        <v/>
      </c>
      <c r="AP49" s="24">
        <f t="shared" si="5"/>
        <v>2</v>
      </c>
      <c r="AQ49" s="24" t="str">
        <f t="shared" si="3"/>
        <v/>
      </c>
      <c r="AR49" s="24"/>
    </row>
    <row r="50" spans="1:44" ht="17.100000000000001" customHeight="1" thickBot="1">
      <c r="A50" s="20" t="str">
        <f>IF('ق التلاميد'!B49="","",'ق التلاميد'!B49)</f>
        <v/>
      </c>
      <c r="B50" s="588" t="str">
        <f>IF(A50="","",'ق التلاميد'!C49)</f>
        <v/>
      </c>
      <c r="C50" s="608"/>
      <c r="D50" s="588" t="str">
        <f>IF(A50="","",'ق التلاميد'!D49)</f>
        <v/>
      </c>
      <c r="E50" s="609"/>
      <c r="F50" s="590" t="str">
        <f>IF(A50="","",CONCATENATE('ق التلاميد'!DQ49,'ق التلاميد'!DR49,'ق التلاميد'!DS49,'ق التلاميد'!DT49,'ق التلاميد'!DU49))</f>
        <v/>
      </c>
      <c r="G50" s="610"/>
      <c r="H50" s="588"/>
      <c r="I50" s="609"/>
      <c r="J50" s="21"/>
      <c r="K50" s="21"/>
      <c r="L50" s="22"/>
      <c r="M50" s="588"/>
      <c r="N50" s="609"/>
      <c r="O50" s="22"/>
      <c r="P50" s="22"/>
      <c r="Q50" s="22"/>
      <c r="R50" s="21"/>
      <c r="S50" s="588" t="str">
        <f>IF(A50="","",'ق التلاميد'!H49)</f>
        <v/>
      </c>
      <c r="T50" s="609"/>
      <c r="U50" s="21"/>
      <c r="V50" s="588" t="str">
        <f>IF(A50="","",'ق التلاميد'!I49)</f>
        <v/>
      </c>
      <c r="W50" s="609"/>
      <c r="X50" s="21"/>
      <c r="Y50" s="588" t="str">
        <f>IF(A50="","",'ق التلاميد'!N49)</f>
        <v/>
      </c>
      <c r="Z50" s="609"/>
      <c r="AA50" s="21" t="str">
        <f>IF(A50="","",'ق التلاميد'!Q49)</f>
        <v/>
      </c>
      <c r="AB50" s="588" t="str">
        <f t="shared" si="4"/>
        <v/>
      </c>
      <c r="AC50" s="609"/>
      <c r="AD50" s="123" t="str">
        <f>IF(S50="","",#REF!)</f>
        <v/>
      </c>
      <c r="AO50" s="124" t="str">
        <f>IF(A49="","",IF('ق التلاميد'!R49="","",'ق التلاميد'!R49))</f>
        <v/>
      </c>
      <c r="AP50" s="24">
        <f t="shared" si="5"/>
        <v>2</v>
      </c>
      <c r="AQ50" s="24" t="str">
        <f t="shared" si="3"/>
        <v/>
      </c>
      <c r="AR50" s="24"/>
    </row>
    <row r="51" spans="1:44" ht="17.100000000000001" customHeight="1" thickBot="1">
      <c r="A51" s="20" t="str">
        <f>IF('ق التلاميد'!B50="","",'ق التلاميد'!B50)</f>
        <v/>
      </c>
      <c r="B51" s="588" t="str">
        <f>IF(A51="","",'ق التلاميد'!C50)</f>
        <v/>
      </c>
      <c r="C51" s="608"/>
      <c r="D51" s="588" t="str">
        <f>IF(A51="","",'ق التلاميد'!D50)</f>
        <v/>
      </c>
      <c r="E51" s="609"/>
      <c r="F51" s="590" t="str">
        <f>IF(A51="","",CONCATENATE('ق التلاميد'!DQ50,'ق التلاميد'!DR50,'ق التلاميد'!DS50,'ق التلاميد'!DT50,'ق التلاميد'!DU50))</f>
        <v/>
      </c>
      <c r="G51" s="610"/>
      <c r="H51" s="588"/>
      <c r="I51" s="609"/>
      <c r="J51" s="21"/>
      <c r="K51" s="21"/>
      <c r="L51" s="22"/>
      <c r="M51" s="588"/>
      <c r="N51" s="609"/>
      <c r="O51" s="22"/>
      <c r="P51" s="22"/>
      <c r="Q51" s="22"/>
      <c r="R51" s="21"/>
      <c r="S51" s="588" t="str">
        <f>IF(A51="","",'ق التلاميد'!H50)</f>
        <v/>
      </c>
      <c r="T51" s="609"/>
      <c r="U51" s="21"/>
      <c r="V51" s="588" t="str">
        <f>IF(A51="","",'ق التلاميد'!I50)</f>
        <v/>
      </c>
      <c r="W51" s="609"/>
      <c r="X51" s="21"/>
      <c r="Y51" s="588" t="str">
        <f>IF(A51="","",'ق التلاميد'!N50)</f>
        <v/>
      </c>
      <c r="Z51" s="609"/>
      <c r="AA51" s="21" t="str">
        <f>IF(A51="","",'ق التلاميد'!Q50)</f>
        <v/>
      </c>
      <c r="AB51" s="588" t="str">
        <f t="shared" si="4"/>
        <v/>
      </c>
      <c r="AC51" s="609"/>
      <c r="AD51" s="123" t="str">
        <f>IF(S51="","",#REF!)</f>
        <v/>
      </c>
      <c r="AO51" s="124" t="str">
        <f>IF(A50="","",IF('ق التلاميد'!R50="","",'ق التلاميد'!R50))</f>
        <v/>
      </c>
      <c r="AP51" s="24">
        <f t="shared" si="5"/>
        <v>2</v>
      </c>
      <c r="AQ51" s="24" t="str">
        <f t="shared" si="3"/>
        <v/>
      </c>
      <c r="AR51" s="24"/>
    </row>
    <row r="52" spans="1:44" ht="17.100000000000001" customHeight="1" thickBot="1">
      <c r="A52" s="20" t="str">
        <f>IF('ق التلاميد'!B51="","",'ق التلاميد'!B51)</f>
        <v/>
      </c>
      <c r="B52" s="588" t="str">
        <f>IF(A52="","",'ق التلاميد'!C51)</f>
        <v/>
      </c>
      <c r="C52" s="608"/>
      <c r="D52" s="588" t="str">
        <f>IF(A52="","",'ق التلاميد'!D51)</f>
        <v/>
      </c>
      <c r="E52" s="609"/>
      <c r="F52" s="590" t="str">
        <f>IF(A52="","",CONCATENATE('ق التلاميد'!DQ51,'ق التلاميد'!DR51,'ق التلاميد'!DS51,'ق التلاميد'!DT51,'ق التلاميد'!DU51))</f>
        <v/>
      </c>
      <c r="G52" s="610"/>
      <c r="H52" s="588"/>
      <c r="I52" s="609"/>
      <c r="J52" s="21"/>
      <c r="K52" s="21"/>
      <c r="L52" s="22"/>
      <c r="M52" s="588"/>
      <c r="N52" s="609"/>
      <c r="O52" s="22"/>
      <c r="P52" s="22"/>
      <c r="Q52" s="22"/>
      <c r="R52" s="21"/>
      <c r="S52" s="588" t="str">
        <f>IF(A52="","",'ق التلاميد'!H51)</f>
        <v/>
      </c>
      <c r="T52" s="609"/>
      <c r="U52" s="21"/>
      <c r="V52" s="588" t="str">
        <f>IF(A52="","",'ق التلاميد'!I51)</f>
        <v/>
      </c>
      <c r="W52" s="609"/>
      <c r="X52" s="21"/>
      <c r="Y52" s="588" t="str">
        <f>IF(A52="","",'ق التلاميد'!N51)</f>
        <v/>
      </c>
      <c r="Z52" s="609"/>
      <c r="AA52" s="21" t="str">
        <f>IF(A52="","",'ق التلاميد'!Q51)</f>
        <v/>
      </c>
      <c r="AB52" s="588" t="str">
        <f t="shared" si="4"/>
        <v/>
      </c>
      <c r="AC52" s="609"/>
      <c r="AD52" s="123" t="str">
        <f>IF(S52="","",#REF!)</f>
        <v/>
      </c>
      <c r="AO52" s="124" t="str">
        <f>IF(A51="","",IF('ق التلاميد'!R51="","",'ق التلاميد'!R51))</f>
        <v/>
      </c>
      <c r="AP52" s="24">
        <f t="shared" si="5"/>
        <v>2</v>
      </c>
      <c r="AQ52" s="24" t="str">
        <f t="shared" si="3"/>
        <v/>
      </c>
      <c r="AR52" s="24"/>
    </row>
    <row r="53" spans="1:44" ht="17.100000000000001" customHeight="1" thickBot="1">
      <c r="A53" s="20" t="str">
        <f>IF('ق التلاميد'!B52="","",'ق التلاميد'!B52)</f>
        <v/>
      </c>
      <c r="B53" s="588" t="str">
        <f>IF(A53="","",'ق التلاميد'!C52)</f>
        <v/>
      </c>
      <c r="C53" s="608"/>
      <c r="D53" s="588" t="str">
        <f>IF(A53="","",'ق التلاميد'!D52)</f>
        <v/>
      </c>
      <c r="E53" s="609"/>
      <c r="F53" s="590" t="str">
        <f>IF(A53="","",CONCATENATE('ق التلاميد'!DQ52,'ق التلاميد'!DR52,'ق التلاميد'!DS52,'ق التلاميد'!DT52,'ق التلاميد'!DU52))</f>
        <v/>
      </c>
      <c r="G53" s="610"/>
      <c r="H53" s="588"/>
      <c r="I53" s="609"/>
      <c r="J53" s="21"/>
      <c r="K53" s="21"/>
      <c r="L53" s="22"/>
      <c r="M53" s="588"/>
      <c r="N53" s="609"/>
      <c r="O53" s="22"/>
      <c r="P53" s="22"/>
      <c r="Q53" s="22"/>
      <c r="R53" s="21"/>
      <c r="S53" s="588" t="str">
        <f>IF(A53="","",'ق التلاميد'!H52)</f>
        <v/>
      </c>
      <c r="T53" s="609"/>
      <c r="U53" s="21"/>
      <c r="V53" s="588" t="str">
        <f>IF(A53="","",'ق التلاميد'!I52)</f>
        <v/>
      </c>
      <c r="W53" s="609"/>
      <c r="X53" s="21"/>
      <c r="Y53" s="588" t="str">
        <f>IF(A53="","",'ق التلاميد'!N52)</f>
        <v/>
      </c>
      <c r="Z53" s="609"/>
      <c r="AA53" s="21" t="str">
        <f>IF(A53="","",'ق التلاميد'!Q52)</f>
        <v/>
      </c>
      <c r="AB53" s="588" t="str">
        <f t="shared" si="4"/>
        <v/>
      </c>
      <c r="AC53" s="609"/>
      <c r="AD53" s="123" t="str">
        <f>IF(S53="","",#REF!)</f>
        <v/>
      </c>
      <c r="AO53" s="124" t="str">
        <f>IF(A52="","",IF('ق التلاميد'!R52="","",'ق التلاميد'!R52))</f>
        <v/>
      </c>
      <c r="AP53" s="24">
        <f t="shared" si="5"/>
        <v>2</v>
      </c>
      <c r="AQ53" s="24" t="str">
        <f t="shared" si="3"/>
        <v/>
      </c>
      <c r="AR53" s="24"/>
    </row>
    <row r="54" spans="1:44" ht="17.100000000000001" customHeight="1" thickBot="1">
      <c r="A54" s="20" t="str">
        <f>IF('ق التلاميد'!B53="","",'ق التلاميد'!B53)</f>
        <v/>
      </c>
      <c r="B54" s="588" t="str">
        <f>IF(A54="","",'ق التلاميد'!C53)</f>
        <v/>
      </c>
      <c r="C54" s="608"/>
      <c r="D54" s="588" t="str">
        <f>IF(A54="","",'ق التلاميد'!D53)</f>
        <v/>
      </c>
      <c r="E54" s="609"/>
      <c r="F54" s="590" t="str">
        <f>IF(A54="","",CONCATENATE('ق التلاميد'!DQ53,'ق التلاميد'!DR53,'ق التلاميد'!DS53,'ق التلاميد'!DT53,'ق التلاميد'!DU53))</f>
        <v/>
      </c>
      <c r="G54" s="610"/>
      <c r="H54" s="588"/>
      <c r="I54" s="609"/>
      <c r="J54" s="21"/>
      <c r="K54" s="21"/>
      <c r="L54" s="22"/>
      <c r="M54" s="588"/>
      <c r="N54" s="609"/>
      <c r="O54" s="22"/>
      <c r="P54" s="22"/>
      <c r="Q54" s="22"/>
      <c r="R54" s="21"/>
      <c r="S54" s="588" t="str">
        <f>IF(A54="","",'ق التلاميد'!H53)</f>
        <v/>
      </c>
      <c r="T54" s="609"/>
      <c r="U54" s="21"/>
      <c r="V54" s="588" t="str">
        <f>IF(A54="","",'ق التلاميد'!I53)</f>
        <v/>
      </c>
      <c r="W54" s="609"/>
      <c r="X54" s="21"/>
      <c r="Y54" s="588" t="str">
        <f>IF(A54="","",'ق التلاميد'!N53)</f>
        <v/>
      </c>
      <c r="Z54" s="609"/>
      <c r="AA54" s="21" t="str">
        <f>IF(A54="","",'ق التلاميد'!Q53)</f>
        <v/>
      </c>
      <c r="AB54" s="588" t="str">
        <f t="shared" si="4"/>
        <v/>
      </c>
      <c r="AC54" s="609"/>
      <c r="AD54" s="123" t="str">
        <f>IF(S54="","",#REF!)</f>
        <v/>
      </c>
      <c r="AO54" s="124" t="str">
        <f>IF(A53="","",IF('ق التلاميد'!R53="","",'ق التلاميد'!R53))</f>
        <v/>
      </c>
      <c r="AP54" s="24">
        <f t="shared" si="5"/>
        <v>2</v>
      </c>
      <c r="AQ54" s="24" t="str">
        <f t="shared" si="3"/>
        <v/>
      </c>
      <c r="AR54" s="24"/>
    </row>
    <row r="55" spans="1:44" ht="17.100000000000001" customHeight="1" thickBot="1">
      <c r="A55" s="20" t="str">
        <f>IF('ق التلاميد'!B54="","",'ق التلاميد'!B54)</f>
        <v/>
      </c>
      <c r="B55" s="588" t="str">
        <f>IF(A55="","",'ق التلاميد'!C54)</f>
        <v/>
      </c>
      <c r="C55" s="608"/>
      <c r="D55" s="588" t="str">
        <f>IF(A55="","",'ق التلاميد'!D54)</f>
        <v/>
      </c>
      <c r="E55" s="609"/>
      <c r="F55" s="590" t="str">
        <f>IF(A55="","",CONCATENATE('ق التلاميد'!DQ54,'ق التلاميد'!DR54,'ق التلاميد'!DS54,'ق التلاميد'!DT54,'ق التلاميد'!DU54))</f>
        <v/>
      </c>
      <c r="G55" s="610"/>
      <c r="H55" s="588"/>
      <c r="I55" s="609"/>
      <c r="J55" s="21"/>
      <c r="K55" s="21"/>
      <c r="L55" s="22"/>
      <c r="M55" s="588"/>
      <c r="N55" s="609"/>
      <c r="O55" s="22"/>
      <c r="P55" s="22"/>
      <c r="Q55" s="22"/>
      <c r="R55" s="21"/>
      <c r="S55" s="588" t="str">
        <f>IF(A55="","",'ق التلاميد'!H54)</f>
        <v/>
      </c>
      <c r="T55" s="609"/>
      <c r="U55" s="21"/>
      <c r="V55" s="588" t="str">
        <f>IF(A55="","",'ق التلاميد'!I54)</f>
        <v/>
      </c>
      <c r="W55" s="609"/>
      <c r="X55" s="21"/>
      <c r="Y55" s="588" t="str">
        <f>IF(A55="","",'ق التلاميد'!N54)</f>
        <v/>
      </c>
      <c r="Z55" s="609"/>
      <c r="AA55" s="21" t="str">
        <f>IF(A55="","",'ق التلاميد'!Q54)</f>
        <v/>
      </c>
      <c r="AB55" s="588" t="str">
        <f t="shared" si="4"/>
        <v/>
      </c>
      <c r="AC55" s="609"/>
      <c r="AD55" s="123" t="str">
        <f>IF(S55="","",#REF!)</f>
        <v/>
      </c>
      <c r="AO55" s="124" t="str">
        <f>IF(A54="","",IF('ق التلاميد'!R54="","",'ق التلاميد'!R54))</f>
        <v/>
      </c>
      <c r="AP55" s="24">
        <f t="shared" si="5"/>
        <v>2</v>
      </c>
      <c r="AQ55" s="24" t="str">
        <f t="shared" si="3"/>
        <v/>
      </c>
      <c r="AR55" s="24"/>
    </row>
    <row r="56" spans="1:44" ht="17.100000000000001" customHeight="1" thickBot="1">
      <c r="A56" s="295" t="str">
        <f>IF('ق التلاميد'!B55="","",'ق التلاميد'!B55)</f>
        <v/>
      </c>
      <c r="B56" s="613" t="str">
        <f>IF(A56="","",'ق التلاميد'!C56)</f>
        <v/>
      </c>
      <c r="C56" s="615"/>
      <c r="D56" s="613" t="str">
        <f>IF(A56="","",'ق التلاميد'!D56)</f>
        <v/>
      </c>
      <c r="E56" s="614"/>
      <c r="F56" s="616" t="str">
        <f>IF(A56="","",CONCATENATE('ق التلاميد'!DQ56,'ق التلاميد'!DR56,'ق التلاميد'!DS56,'ق التلاميد'!DT56,'ق التلاميد'!DU56))</f>
        <v/>
      </c>
      <c r="G56" s="617"/>
      <c r="H56" s="613"/>
      <c r="I56" s="614"/>
      <c r="J56" s="296"/>
      <c r="K56" s="296"/>
      <c r="L56" s="297"/>
      <c r="M56" s="613"/>
      <c r="N56" s="614"/>
      <c r="O56" s="297"/>
      <c r="P56" s="297"/>
      <c r="Q56" s="297"/>
      <c r="R56" s="296"/>
      <c r="S56" s="613" t="str">
        <f>IF(A56="","",'ق التلاميد'!H56)</f>
        <v/>
      </c>
      <c r="T56" s="614"/>
      <c r="U56" s="296"/>
      <c r="V56" s="613" t="str">
        <f>IF(A56="","",'ق التلاميد'!I56)</f>
        <v/>
      </c>
      <c r="W56" s="614"/>
      <c r="X56" s="296"/>
      <c r="Y56" s="613" t="str">
        <f>IF(A56="","",'ق التلاميد'!N56)</f>
        <v/>
      </c>
      <c r="Z56" s="614"/>
      <c r="AA56" s="296" t="str">
        <f>IF(A56="","",'ق التلاميد'!Q56)</f>
        <v/>
      </c>
      <c r="AB56" s="613" t="str">
        <f>IF(AO56="","","انقطع (ت) عن الدراسة")</f>
        <v/>
      </c>
      <c r="AC56" s="614"/>
      <c r="AD56" s="123" t="str">
        <f>IF(S56="","",#REF!)</f>
        <v/>
      </c>
      <c r="AO56" s="124" t="str">
        <f>IF(A55="","",IF('ق التلاميد'!R55="","",'ق التلاميد'!R55))</f>
        <v/>
      </c>
      <c r="AP56" s="24">
        <f t="shared" si="5"/>
        <v>2</v>
      </c>
      <c r="AQ56" s="24" t="str">
        <f t="shared" si="3"/>
        <v/>
      </c>
      <c r="AR56" s="24"/>
    </row>
    <row r="57" spans="1:44" ht="15.75" customHeight="1">
      <c r="A57" s="612" t="str">
        <f>IF(A46=41,"امضاء السيد المعلم","")</f>
        <v/>
      </c>
      <c r="B57" s="612"/>
      <c r="C57" s="612"/>
      <c r="D57" s="612"/>
      <c r="Y57" s="611" t="str">
        <f>IF(A46=41,"امضاء السيد المدير","")</f>
        <v/>
      </c>
      <c r="Z57" s="611"/>
      <c r="AA57" s="611"/>
    </row>
    <row r="58" spans="1:44" s="59" customFormat="1" ht="17.100000000000001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334"/>
      <c r="AB58" s="10"/>
      <c r="AC58" s="10"/>
    </row>
    <row r="59" spans="1:44" s="59" customFormat="1" ht="17.100000000000001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334"/>
      <c r="AB59" s="10"/>
      <c r="AC59" s="10"/>
    </row>
    <row r="60" spans="1:44" s="59" customFormat="1" ht="17.100000000000001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334"/>
      <c r="AB60" s="10"/>
      <c r="AC60" s="10"/>
    </row>
    <row r="61" spans="1:44" s="59" customFormat="1" ht="17.100000000000001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334"/>
      <c r="AB61" s="10"/>
      <c r="AC61" s="10"/>
    </row>
    <row r="62" spans="1:44" s="59" customFormat="1" ht="17.100000000000001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334"/>
      <c r="AB62" s="10"/>
      <c r="AC62" s="10"/>
    </row>
    <row r="63" spans="1:44" s="59" customFormat="1" ht="17.100000000000001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334"/>
      <c r="AB63" s="10"/>
      <c r="AC63" s="10"/>
    </row>
    <row r="64" spans="1:44" s="59" customFormat="1" ht="17.100000000000001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334"/>
      <c r="AB64" s="10"/>
      <c r="AC64" s="10"/>
    </row>
    <row r="65" spans="1:41" s="59" customFormat="1" ht="17.100000000000001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334"/>
      <c r="AB65" s="10"/>
      <c r="AC65" s="10"/>
    </row>
    <row r="66" spans="1:41" s="59" customFormat="1" ht="17.100000000000001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334"/>
      <c r="AB66" s="10"/>
      <c r="AC66" s="10"/>
    </row>
    <row r="67" spans="1:41" s="59" customFormat="1" ht="17.100000000000001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334"/>
      <c r="AB67" s="10"/>
      <c r="AC67" s="10"/>
    </row>
    <row r="68" spans="1:41" s="59" customFormat="1" ht="17.100000000000001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334"/>
      <c r="AB68" s="10"/>
      <c r="AC68" s="10"/>
    </row>
    <row r="69" spans="1:41" s="59" customFormat="1" ht="17.100000000000001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334"/>
      <c r="AB69" s="10"/>
      <c r="AC69" s="10"/>
    </row>
    <row r="70" spans="1:41" s="59" customFormat="1" ht="17.100000000000001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334"/>
      <c r="AB70" s="10"/>
      <c r="AC70" s="10"/>
    </row>
    <row r="71" spans="1:41" s="59" customFormat="1" ht="17.100000000000001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334"/>
      <c r="AB71" s="10"/>
      <c r="AC71" s="10"/>
    </row>
    <row r="72" spans="1:41" s="59" customFormat="1" ht="17.100000000000001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334"/>
      <c r="AB72" s="10"/>
      <c r="AC72" s="10"/>
    </row>
    <row r="73" spans="1:41" s="59" customFormat="1" ht="17.100000000000001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334"/>
      <c r="AB73" s="10"/>
      <c r="AC73" s="10"/>
    </row>
    <row r="74" spans="1:41" s="59" customFormat="1" ht="17.100000000000001" hidden="1" customHeight="1">
      <c r="A74" s="10">
        <v>1</v>
      </c>
      <c r="B74" s="10">
        <v>2</v>
      </c>
      <c r="C74" s="10">
        <v>3</v>
      </c>
      <c r="D74" s="10">
        <v>4</v>
      </c>
      <c r="E74" s="10">
        <v>5</v>
      </c>
      <c r="F74" s="10">
        <v>6</v>
      </c>
      <c r="G74" s="10">
        <v>7</v>
      </c>
      <c r="H74" s="10">
        <v>8</v>
      </c>
      <c r="I74" s="10">
        <v>9</v>
      </c>
      <c r="J74" s="10">
        <v>10</v>
      </c>
      <c r="K74" s="10">
        <v>11</v>
      </c>
      <c r="L74" s="10">
        <v>12</v>
      </c>
      <c r="M74" s="10">
        <v>13</v>
      </c>
      <c r="N74" s="10">
        <v>14</v>
      </c>
      <c r="O74" s="10">
        <v>15</v>
      </c>
      <c r="P74" s="10">
        <v>16</v>
      </c>
      <c r="Q74" s="10">
        <v>17</v>
      </c>
      <c r="R74" s="10">
        <v>18</v>
      </c>
      <c r="S74" s="10">
        <v>19</v>
      </c>
      <c r="T74" s="10">
        <v>20</v>
      </c>
      <c r="U74" s="10">
        <v>21</v>
      </c>
      <c r="V74" s="10">
        <v>22</v>
      </c>
      <c r="W74" s="10">
        <v>23</v>
      </c>
      <c r="X74" s="10">
        <v>24</v>
      </c>
      <c r="Y74" s="10">
        <v>25</v>
      </c>
      <c r="Z74" s="10">
        <v>26</v>
      </c>
      <c r="AA74" s="10">
        <v>27</v>
      </c>
      <c r="AB74" s="10">
        <v>28</v>
      </c>
      <c r="AC74" s="10">
        <v>29</v>
      </c>
      <c r="AD74" s="59">
        <v>30</v>
      </c>
      <c r="AE74" s="59">
        <v>31</v>
      </c>
      <c r="AF74" s="59">
        <v>32</v>
      </c>
      <c r="AG74" s="59">
        <v>33</v>
      </c>
      <c r="AH74" s="59">
        <v>34</v>
      </c>
      <c r="AI74" s="59">
        <v>35</v>
      </c>
      <c r="AJ74" s="59">
        <v>36</v>
      </c>
      <c r="AK74" s="59">
        <v>37</v>
      </c>
      <c r="AL74" s="59">
        <v>38</v>
      </c>
      <c r="AM74" s="59">
        <v>39</v>
      </c>
      <c r="AN74" s="59">
        <v>40</v>
      </c>
      <c r="AO74" s="59">
        <v>41</v>
      </c>
    </row>
    <row r="75" spans="1:41" s="59" customFormat="1" ht="17.100000000000001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334"/>
      <c r="AB75" s="10"/>
      <c r="AC75" s="10"/>
    </row>
    <row r="76" spans="1:41" s="59" customFormat="1" ht="17.100000000000001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334"/>
      <c r="AB76" s="10"/>
      <c r="AC76" s="10"/>
    </row>
    <row r="77" spans="1:41" s="59" customFormat="1" ht="17.100000000000001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334"/>
      <c r="AB77" s="10"/>
      <c r="AC77" s="10"/>
    </row>
    <row r="78" spans="1:41" s="59" customFormat="1" ht="17.100000000000001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334"/>
      <c r="AB78" s="10"/>
      <c r="AC78" s="10"/>
    </row>
    <row r="79" spans="1:41" s="59" customFormat="1" ht="17.100000000000001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334"/>
      <c r="AB79" s="10"/>
      <c r="AC79" s="10"/>
    </row>
    <row r="80" spans="1:41" s="59" customFormat="1" ht="17.100000000000001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334"/>
      <c r="AB80" s="10"/>
      <c r="AC80" s="10"/>
    </row>
    <row r="81" spans="1:29" s="59" customFormat="1" ht="17.100000000000001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334"/>
      <c r="AB81" s="10"/>
      <c r="AC81" s="10"/>
    </row>
    <row r="82" spans="1:29" s="59" customFormat="1" ht="17.100000000000001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334"/>
      <c r="AB82" s="10"/>
      <c r="AC82" s="10"/>
    </row>
    <row r="83" spans="1:29" s="59" customFormat="1" ht="17.100000000000001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334"/>
      <c r="AB83" s="10"/>
      <c r="AC83" s="10"/>
    </row>
    <row r="84" spans="1:29" s="59" customFormat="1" ht="17.100000000000001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334"/>
      <c r="AB84" s="10"/>
      <c r="AC84" s="10"/>
    </row>
    <row r="85" spans="1:29" s="59" customFormat="1" ht="17.100000000000001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334"/>
      <c r="AB85" s="10"/>
      <c r="AC85" s="10"/>
    </row>
    <row r="86" spans="1:29" s="59" customFormat="1" ht="17.100000000000001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334"/>
      <c r="AB86" s="10"/>
      <c r="AC86" s="10"/>
    </row>
    <row r="87" spans="1:29" s="59" customFormat="1" ht="17.100000000000001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334"/>
      <c r="AB87" s="10"/>
      <c r="AC87" s="10"/>
    </row>
    <row r="88" spans="1:29" s="59" customFormat="1" ht="17.100000000000001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334"/>
      <c r="AB88" s="10"/>
      <c r="AC88" s="10"/>
    </row>
    <row r="89" spans="1:29" s="59" customFormat="1" ht="17.100000000000001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334"/>
      <c r="AB89" s="10"/>
      <c r="AC89" s="10"/>
    </row>
    <row r="90" spans="1:29" s="59" customFormat="1" ht="17.100000000000001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334"/>
      <c r="AB90" s="10"/>
      <c r="AC90" s="10"/>
    </row>
    <row r="91" spans="1:29" s="59" customFormat="1" ht="17.100000000000001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334"/>
      <c r="AB91" s="10"/>
      <c r="AC91" s="10"/>
    </row>
    <row r="92" spans="1:29" s="59" customFormat="1" ht="17.100000000000001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334"/>
      <c r="AB92" s="10"/>
      <c r="AC92" s="10"/>
    </row>
    <row r="93" spans="1:29" s="59" customFormat="1" ht="17.100000000000001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334"/>
      <c r="AB93" s="10"/>
      <c r="AC93" s="10"/>
    </row>
    <row r="94" spans="1:29" s="59" customFormat="1" ht="17.100000000000001" customHeight="1">
      <c r="AA94" s="60"/>
    </row>
    <row r="95" spans="1:29" s="59" customFormat="1" ht="17.100000000000001" customHeight="1">
      <c r="AA95" s="60"/>
    </row>
    <row r="96" spans="1:29" s="59" customFormat="1" ht="17.100000000000001" customHeight="1">
      <c r="AA96" s="60"/>
    </row>
    <row r="97" spans="27:27" s="59" customFormat="1" ht="17.100000000000001" customHeight="1">
      <c r="AA97" s="60"/>
    </row>
    <row r="98" spans="27:27" s="59" customFormat="1" ht="17.100000000000001" customHeight="1">
      <c r="AA98" s="60"/>
    </row>
    <row r="99" spans="27:27" s="59" customFormat="1" ht="17.100000000000001" customHeight="1">
      <c r="AA99" s="60"/>
    </row>
    <row r="100" spans="27:27" s="59" customFormat="1" ht="17.100000000000001" customHeight="1">
      <c r="AA100" s="60"/>
    </row>
    <row r="101" spans="27:27" s="59" customFormat="1" ht="17.100000000000001" customHeight="1">
      <c r="AA101" s="60"/>
    </row>
    <row r="102" spans="27:27" s="59" customFormat="1" ht="17.100000000000001" customHeight="1">
      <c r="AA102" s="60"/>
    </row>
    <row r="103" spans="27:27" s="59" customFormat="1" ht="17.100000000000001" customHeight="1">
      <c r="AA103" s="60"/>
    </row>
    <row r="104" spans="27:27" s="59" customFormat="1" ht="17.100000000000001" customHeight="1">
      <c r="AA104" s="60"/>
    </row>
    <row r="105" spans="27:27" s="59" customFormat="1" ht="17.100000000000001" customHeight="1">
      <c r="AA105" s="60"/>
    </row>
    <row r="106" spans="27:27" s="59" customFormat="1" ht="17.100000000000001" customHeight="1">
      <c r="AA106" s="60"/>
    </row>
    <row r="107" spans="27:27" s="59" customFormat="1" ht="17.100000000000001" customHeight="1">
      <c r="AA107" s="60"/>
    </row>
    <row r="108" spans="27:27" s="59" customFormat="1" ht="17.100000000000001" customHeight="1">
      <c r="AA108" s="60"/>
    </row>
    <row r="109" spans="27:27" s="59" customFormat="1" ht="17.100000000000001" customHeight="1">
      <c r="AA109" s="60"/>
    </row>
    <row r="110" spans="27:27" s="59" customFormat="1" ht="17.100000000000001" customHeight="1">
      <c r="AA110" s="60"/>
    </row>
    <row r="111" spans="27:27" s="59" customFormat="1" ht="17.100000000000001" customHeight="1">
      <c r="AA111" s="60"/>
    </row>
    <row r="112" spans="27:27" s="59" customFormat="1" ht="17.100000000000001" customHeight="1">
      <c r="AA112" s="60"/>
    </row>
    <row r="113" spans="27:27" s="59" customFormat="1" ht="17.100000000000001" customHeight="1">
      <c r="AA113" s="60"/>
    </row>
    <row r="114" spans="27:27" s="59" customFormat="1" ht="17.100000000000001" customHeight="1">
      <c r="AA114" s="60"/>
    </row>
    <row r="115" spans="27:27" s="59" customFormat="1" ht="17.100000000000001" customHeight="1">
      <c r="AA115" s="60"/>
    </row>
    <row r="116" spans="27:27" s="59" customFormat="1" ht="17.100000000000001" customHeight="1">
      <c r="AA116" s="60"/>
    </row>
    <row r="117" spans="27:27" s="59" customFormat="1" ht="17.100000000000001" customHeight="1">
      <c r="AA117" s="60"/>
    </row>
    <row r="118" spans="27:27" s="59" customFormat="1" ht="17.100000000000001" customHeight="1">
      <c r="AA118" s="60"/>
    </row>
    <row r="119" spans="27:27" s="59" customFormat="1" ht="17.100000000000001" customHeight="1">
      <c r="AA119" s="60"/>
    </row>
    <row r="120" spans="27:27" s="59" customFormat="1" ht="17.100000000000001" customHeight="1">
      <c r="AA120" s="60"/>
    </row>
    <row r="121" spans="27:27" s="59" customFormat="1" ht="5.65" customHeight="1">
      <c r="AA121" s="60"/>
    </row>
    <row r="122" spans="27:27" s="59" customFormat="1" ht="5.65" customHeight="1">
      <c r="AA122" s="60"/>
    </row>
    <row r="123" spans="27:27" s="59" customFormat="1" ht="5.65" customHeight="1">
      <c r="AA123" s="60"/>
    </row>
    <row r="124" spans="27:27" s="59" customFormat="1" ht="5.65" customHeight="1">
      <c r="AA124" s="60"/>
    </row>
    <row r="125" spans="27:27" s="59" customFormat="1" ht="5.65" customHeight="1">
      <c r="AA125" s="60"/>
    </row>
    <row r="126" spans="27:27" s="59" customFormat="1" ht="5.65" customHeight="1">
      <c r="AA126" s="60"/>
    </row>
    <row r="127" spans="27:27" s="59" customFormat="1" ht="5.65" customHeight="1">
      <c r="AA127" s="60"/>
    </row>
    <row r="128" spans="27:27" s="59" customFormat="1" ht="5.65" customHeight="1">
      <c r="AA128" s="60"/>
    </row>
    <row r="129" spans="27:27" s="59" customFormat="1" ht="5.65" customHeight="1">
      <c r="AA129" s="60"/>
    </row>
    <row r="130" spans="27:27" s="59" customFormat="1" ht="5.65" customHeight="1">
      <c r="AA130" s="60"/>
    </row>
    <row r="131" spans="27:27" s="59" customFormat="1" ht="5.65" customHeight="1">
      <c r="AA131" s="60"/>
    </row>
    <row r="132" spans="27:27" s="59" customFormat="1" ht="5.65" customHeight="1">
      <c r="AA132" s="60"/>
    </row>
    <row r="133" spans="27:27" s="59" customFormat="1" ht="5.65" customHeight="1">
      <c r="AA133" s="60"/>
    </row>
    <row r="134" spans="27:27" s="59" customFormat="1" ht="5.65" customHeight="1">
      <c r="AA134" s="60"/>
    </row>
    <row r="135" spans="27:27" s="59" customFormat="1" ht="5.65" customHeight="1">
      <c r="AA135" s="60"/>
    </row>
    <row r="136" spans="27:27" s="59" customFormat="1" ht="5.65" customHeight="1">
      <c r="AA136" s="60"/>
    </row>
    <row r="137" spans="27:27" s="59" customFormat="1" ht="5.65" customHeight="1">
      <c r="AA137" s="60"/>
    </row>
    <row r="138" spans="27:27" s="59" customFormat="1" ht="5.65" customHeight="1">
      <c r="AA138" s="60"/>
    </row>
    <row r="139" spans="27:27" s="59" customFormat="1" ht="5.65" customHeight="1">
      <c r="AA139" s="60"/>
    </row>
    <row r="140" spans="27:27" s="59" customFormat="1" ht="5.65" customHeight="1">
      <c r="AA140" s="60"/>
    </row>
    <row r="141" spans="27:27" s="59" customFormat="1" ht="5.65" customHeight="1">
      <c r="AA141" s="60"/>
    </row>
    <row r="142" spans="27:27" s="59" customFormat="1" ht="5.65" customHeight="1">
      <c r="AA142" s="60"/>
    </row>
    <row r="143" spans="27:27" s="59" customFormat="1" ht="5.65" customHeight="1">
      <c r="AA143" s="60"/>
    </row>
    <row r="144" spans="27:27" s="59" customFormat="1" ht="5.65" customHeight="1">
      <c r="AA144" s="60"/>
    </row>
    <row r="145" spans="27:27" s="59" customFormat="1" ht="5.65" customHeight="1">
      <c r="AA145" s="60"/>
    </row>
    <row r="146" spans="27:27" s="59" customFormat="1" ht="5.65" customHeight="1">
      <c r="AA146" s="60"/>
    </row>
    <row r="147" spans="27:27" s="59" customFormat="1" ht="5.65" customHeight="1">
      <c r="AA147" s="60"/>
    </row>
    <row r="148" spans="27:27" s="59" customFormat="1" ht="5.65" customHeight="1">
      <c r="AA148" s="60"/>
    </row>
    <row r="149" spans="27:27" s="59" customFormat="1" ht="5.65" customHeight="1">
      <c r="AA149" s="60"/>
    </row>
    <row r="150" spans="27:27" s="59" customFormat="1" ht="5.65" customHeight="1">
      <c r="AA150" s="60"/>
    </row>
    <row r="151" spans="27:27" s="59" customFormat="1" ht="5.65" customHeight="1">
      <c r="AA151" s="60"/>
    </row>
    <row r="152" spans="27:27" s="59" customFormat="1" ht="5.65" customHeight="1">
      <c r="AA152" s="60"/>
    </row>
    <row r="153" spans="27:27" s="59" customFormat="1" ht="5.65" customHeight="1">
      <c r="AA153" s="60"/>
    </row>
    <row r="154" spans="27:27" s="59" customFormat="1" ht="5.65" customHeight="1">
      <c r="AA154" s="60"/>
    </row>
    <row r="155" spans="27:27" s="59" customFormat="1" ht="5.65" customHeight="1">
      <c r="AA155" s="60"/>
    </row>
    <row r="156" spans="27:27" s="59" customFormat="1" ht="5.65" customHeight="1">
      <c r="AA156" s="60"/>
    </row>
    <row r="157" spans="27:27" s="59" customFormat="1" ht="5.65" customHeight="1">
      <c r="AA157" s="60"/>
    </row>
    <row r="158" spans="27:27" s="59" customFormat="1" ht="5.65" customHeight="1">
      <c r="AA158" s="60"/>
    </row>
    <row r="159" spans="27:27" s="59" customFormat="1" ht="5.65" customHeight="1">
      <c r="AA159" s="60"/>
    </row>
    <row r="160" spans="27:27" s="59" customFormat="1" ht="5.65" customHeight="1">
      <c r="AA160" s="60"/>
    </row>
    <row r="161" spans="27:27" s="59" customFormat="1" ht="5.65" customHeight="1">
      <c r="AA161" s="60"/>
    </row>
    <row r="162" spans="27:27" s="59" customFormat="1" ht="5.65" customHeight="1">
      <c r="AA162" s="60"/>
    </row>
    <row r="163" spans="27:27" s="59" customFormat="1" ht="5.65" customHeight="1">
      <c r="AA163" s="60"/>
    </row>
    <row r="164" spans="27:27" s="59" customFormat="1" ht="5.65" customHeight="1">
      <c r="AA164" s="60"/>
    </row>
    <row r="165" spans="27:27" s="59" customFormat="1" ht="5.65" customHeight="1">
      <c r="AA165" s="60"/>
    </row>
    <row r="166" spans="27:27" s="59" customFormat="1" ht="5.65" customHeight="1">
      <c r="AA166" s="60"/>
    </row>
    <row r="167" spans="27:27" s="59" customFormat="1" ht="5.65" customHeight="1">
      <c r="AA167" s="60"/>
    </row>
    <row r="168" spans="27:27" s="59" customFormat="1" ht="5.65" customHeight="1">
      <c r="AA168" s="60"/>
    </row>
    <row r="169" spans="27:27" s="59" customFormat="1" ht="5.65" customHeight="1">
      <c r="AA169" s="60"/>
    </row>
    <row r="170" spans="27:27" s="59" customFormat="1" ht="5.65" customHeight="1">
      <c r="AA170" s="60"/>
    </row>
    <row r="171" spans="27:27" s="59" customFormat="1" ht="5.65" customHeight="1">
      <c r="AA171" s="60"/>
    </row>
    <row r="172" spans="27:27" s="59" customFormat="1" ht="5.65" customHeight="1">
      <c r="AA172" s="60"/>
    </row>
    <row r="173" spans="27:27" s="59" customFormat="1" ht="5.65" customHeight="1">
      <c r="AA173" s="60"/>
    </row>
    <row r="174" spans="27:27" s="59" customFormat="1" ht="5.65" customHeight="1">
      <c r="AA174" s="60"/>
    </row>
    <row r="175" spans="27:27" s="59" customFormat="1" ht="5.65" customHeight="1">
      <c r="AA175" s="60"/>
    </row>
    <row r="176" spans="27:27" s="59" customFormat="1" ht="5.65" customHeight="1">
      <c r="AA176" s="60"/>
    </row>
    <row r="177" spans="27:27" s="59" customFormat="1" ht="5.65" customHeight="1">
      <c r="AA177" s="60"/>
    </row>
    <row r="178" spans="27:27" s="59" customFormat="1" ht="5.65" customHeight="1">
      <c r="AA178" s="60"/>
    </row>
    <row r="179" spans="27:27" s="59" customFormat="1" ht="5.65" customHeight="1">
      <c r="AA179" s="60"/>
    </row>
    <row r="180" spans="27:27" s="59" customFormat="1" ht="5.65" customHeight="1">
      <c r="AA180" s="60"/>
    </row>
    <row r="181" spans="27:27" s="59" customFormat="1" ht="5.65" customHeight="1">
      <c r="AA181" s="60"/>
    </row>
    <row r="182" spans="27:27" s="59" customFormat="1" ht="5.65" customHeight="1">
      <c r="AA182" s="60"/>
    </row>
    <row r="183" spans="27:27" s="59" customFormat="1" ht="5.65" customHeight="1">
      <c r="AA183" s="60"/>
    </row>
    <row r="184" spans="27:27" s="59" customFormat="1" ht="5.65" customHeight="1">
      <c r="AA184" s="60"/>
    </row>
    <row r="185" spans="27:27" s="59" customFormat="1" ht="5.65" customHeight="1">
      <c r="AA185" s="60"/>
    </row>
    <row r="186" spans="27:27" s="59" customFormat="1" ht="5.65" customHeight="1">
      <c r="AA186" s="60"/>
    </row>
    <row r="187" spans="27:27" s="59" customFormat="1" ht="5.65" customHeight="1">
      <c r="AA187" s="60"/>
    </row>
    <row r="188" spans="27:27" s="59" customFormat="1" ht="5.65" customHeight="1">
      <c r="AA188" s="60"/>
    </row>
    <row r="189" spans="27:27" s="59" customFormat="1" ht="5.65" customHeight="1">
      <c r="AA189" s="60"/>
    </row>
    <row r="190" spans="27:27" s="59" customFormat="1" ht="5.65" customHeight="1">
      <c r="AA190" s="60"/>
    </row>
    <row r="191" spans="27:27" s="59" customFormat="1" ht="5.65" customHeight="1">
      <c r="AA191" s="60"/>
    </row>
    <row r="192" spans="27:27" s="59" customFormat="1" ht="5.65" customHeight="1">
      <c r="AA192" s="60"/>
    </row>
    <row r="193" spans="27:27" s="59" customFormat="1" ht="5.65" customHeight="1">
      <c r="AA193" s="60"/>
    </row>
    <row r="194" spans="27:27" s="59" customFormat="1" ht="5.65" customHeight="1">
      <c r="AA194" s="60"/>
    </row>
    <row r="195" spans="27:27" s="59" customFormat="1" ht="5.65" customHeight="1">
      <c r="AA195" s="60"/>
    </row>
    <row r="196" spans="27:27" s="59" customFormat="1" ht="5.65" customHeight="1">
      <c r="AA196" s="60"/>
    </row>
    <row r="197" spans="27:27" s="59" customFormat="1" ht="5.65" customHeight="1">
      <c r="AA197" s="60"/>
    </row>
    <row r="198" spans="27:27" s="59" customFormat="1" ht="5.65" customHeight="1">
      <c r="AA198" s="60"/>
    </row>
    <row r="199" spans="27:27" s="59" customFormat="1" ht="5.65" customHeight="1">
      <c r="AA199" s="60"/>
    </row>
    <row r="200" spans="27:27" s="59" customFormat="1" ht="5.65" customHeight="1">
      <c r="AA200" s="60"/>
    </row>
    <row r="201" spans="27:27" s="59" customFormat="1" ht="5.65" customHeight="1">
      <c r="AA201" s="60"/>
    </row>
    <row r="202" spans="27:27" s="59" customFormat="1" ht="5.65" customHeight="1">
      <c r="AA202" s="60"/>
    </row>
    <row r="203" spans="27:27" s="59" customFormat="1" ht="5.65" customHeight="1">
      <c r="AA203" s="60"/>
    </row>
    <row r="204" spans="27:27" s="59" customFormat="1" ht="5.65" customHeight="1">
      <c r="AA204" s="60"/>
    </row>
    <row r="205" spans="27:27" s="59" customFormat="1" ht="5.65" customHeight="1">
      <c r="AA205" s="60"/>
    </row>
    <row r="206" spans="27:27" s="59" customFormat="1" ht="5.65" customHeight="1">
      <c r="AA206" s="60"/>
    </row>
    <row r="207" spans="27:27" s="59" customFormat="1" ht="5.65" customHeight="1">
      <c r="AA207" s="60"/>
    </row>
    <row r="208" spans="27:27" s="59" customFormat="1" ht="5.65" customHeight="1">
      <c r="AA208" s="60"/>
    </row>
    <row r="209" spans="27:27" s="59" customFormat="1" ht="5.65" customHeight="1">
      <c r="AA209" s="60"/>
    </row>
    <row r="210" spans="27:27" s="59" customFormat="1" ht="5.65" customHeight="1">
      <c r="AA210" s="60"/>
    </row>
    <row r="211" spans="27:27" s="59" customFormat="1" ht="5.65" customHeight="1">
      <c r="AA211" s="60"/>
    </row>
    <row r="212" spans="27:27" s="59" customFormat="1" ht="5.65" customHeight="1">
      <c r="AA212" s="60"/>
    </row>
    <row r="213" spans="27:27" s="59" customFormat="1" ht="5.65" customHeight="1">
      <c r="AA213" s="60"/>
    </row>
    <row r="214" spans="27:27" s="59" customFormat="1" ht="5.65" customHeight="1">
      <c r="AA214" s="60"/>
    </row>
    <row r="215" spans="27:27" s="59" customFormat="1" ht="5.65" customHeight="1">
      <c r="AA215" s="60"/>
    </row>
    <row r="216" spans="27:27" s="59" customFormat="1" ht="5.65" customHeight="1">
      <c r="AA216" s="60"/>
    </row>
    <row r="217" spans="27:27" s="59" customFormat="1" ht="5.65" customHeight="1">
      <c r="AA217" s="60"/>
    </row>
    <row r="218" spans="27:27" s="59" customFormat="1" ht="5.65" customHeight="1">
      <c r="AA218" s="60"/>
    </row>
    <row r="219" spans="27:27" s="59" customFormat="1" ht="5.65" customHeight="1">
      <c r="AA219" s="60"/>
    </row>
    <row r="220" spans="27:27" s="59" customFormat="1" ht="5.65" customHeight="1">
      <c r="AA220" s="60"/>
    </row>
    <row r="221" spans="27:27" s="59" customFormat="1" ht="5.65" customHeight="1">
      <c r="AA221" s="60"/>
    </row>
    <row r="222" spans="27:27" s="59" customFormat="1" ht="5.65" customHeight="1">
      <c r="AA222" s="60"/>
    </row>
    <row r="223" spans="27:27" s="59" customFormat="1" ht="5.65" customHeight="1">
      <c r="AA223" s="60"/>
    </row>
    <row r="224" spans="27:27" s="59" customFormat="1" ht="5.65" customHeight="1">
      <c r="AA224" s="60"/>
    </row>
    <row r="225" spans="27:27" s="59" customFormat="1" ht="5.65" customHeight="1">
      <c r="AA225" s="60"/>
    </row>
    <row r="226" spans="27:27" s="59" customFormat="1" ht="5.65" customHeight="1">
      <c r="AA226" s="60"/>
    </row>
    <row r="227" spans="27:27" s="59" customFormat="1" ht="5.65" customHeight="1">
      <c r="AA227" s="60"/>
    </row>
    <row r="228" spans="27:27" s="59" customFormat="1" ht="5.65" customHeight="1">
      <c r="AA228" s="60"/>
    </row>
    <row r="229" spans="27:27" s="59" customFormat="1" ht="5.65" customHeight="1">
      <c r="AA229" s="60"/>
    </row>
    <row r="230" spans="27:27" s="59" customFormat="1" ht="5.65" customHeight="1">
      <c r="AA230" s="60"/>
    </row>
    <row r="231" spans="27:27" s="59" customFormat="1" ht="5.65" customHeight="1">
      <c r="AA231" s="60"/>
    </row>
    <row r="232" spans="27:27" s="59" customFormat="1" ht="5.65" customHeight="1">
      <c r="AA232" s="60"/>
    </row>
    <row r="233" spans="27:27" s="59" customFormat="1" ht="5.65" customHeight="1">
      <c r="AA233" s="60"/>
    </row>
    <row r="234" spans="27:27" s="59" customFormat="1" ht="5.65" customHeight="1">
      <c r="AA234" s="60"/>
    </row>
    <row r="235" spans="27:27" s="59" customFormat="1" ht="5.65" customHeight="1">
      <c r="AA235" s="60"/>
    </row>
    <row r="236" spans="27:27" s="59" customFormat="1" ht="5.65" customHeight="1">
      <c r="AA236" s="60"/>
    </row>
    <row r="237" spans="27:27" s="59" customFormat="1" ht="5.65" customHeight="1">
      <c r="AA237" s="60"/>
    </row>
    <row r="238" spans="27:27" s="59" customFormat="1" ht="5.65" customHeight="1">
      <c r="AA238" s="60"/>
    </row>
    <row r="239" spans="27:27" s="59" customFormat="1" ht="5.65" customHeight="1">
      <c r="AA239" s="60"/>
    </row>
    <row r="240" spans="27:27" s="59" customFormat="1" ht="5.65" customHeight="1">
      <c r="AA240" s="60"/>
    </row>
    <row r="241" spans="27:27" s="59" customFormat="1" ht="5.65" customHeight="1">
      <c r="AA241" s="60"/>
    </row>
    <row r="242" spans="27:27" s="59" customFormat="1" ht="5.65" customHeight="1">
      <c r="AA242" s="60"/>
    </row>
    <row r="243" spans="27:27" s="59" customFormat="1" ht="5.65" customHeight="1">
      <c r="AA243" s="60"/>
    </row>
    <row r="244" spans="27:27" s="59" customFormat="1" ht="5.65" customHeight="1">
      <c r="AA244" s="60"/>
    </row>
    <row r="245" spans="27:27" s="59" customFormat="1" ht="5.65" customHeight="1">
      <c r="AA245" s="60"/>
    </row>
    <row r="246" spans="27:27" s="59" customFormat="1" ht="5.65" customHeight="1">
      <c r="AA246" s="60"/>
    </row>
    <row r="247" spans="27:27" s="59" customFormat="1" ht="5.65" customHeight="1">
      <c r="AA247" s="60"/>
    </row>
    <row r="248" spans="27:27" s="59" customFormat="1" ht="5.65" customHeight="1">
      <c r="AA248" s="60"/>
    </row>
    <row r="249" spans="27:27" s="59" customFormat="1" ht="5.65" customHeight="1">
      <c r="AA249" s="60"/>
    </row>
    <row r="250" spans="27:27" s="59" customFormat="1" ht="5.65" customHeight="1">
      <c r="AA250" s="60"/>
    </row>
    <row r="251" spans="27:27" s="59" customFormat="1" ht="5.65" customHeight="1">
      <c r="AA251" s="60"/>
    </row>
    <row r="252" spans="27:27" s="59" customFormat="1" ht="5.65" customHeight="1">
      <c r="AA252" s="60"/>
    </row>
    <row r="253" spans="27:27" s="59" customFormat="1" ht="5.65" customHeight="1">
      <c r="AA253" s="60"/>
    </row>
    <row r="254" spans="27:27" s="59" customFormat="1" ht="5.65" customHeight="1">
      <c r="AA254" s="60"/>
    </row>
    <row r="255" spans="27:27" s="59" customFormat="1" ht="5.65" customHeight="1">
      <c r="AA255" s="60"/>
    </row>
    <row r="256" spans="27:27" s="59" customFormat="1" ht="5.65" customHeight="1">
      <c r="AA256" s="60"/>
    </row>
    <row r="257" spans="27:27" s="59" customFormat="1" ht="5.65" customHeight="1">
      <c r="AA257" s="60"/>
    </row>
    <row r="258" spans="27:27" s="59" customFormat="1" ht="5.65" customHeight="1">
      <c r="AA258" s="60"/>
    </row>
    <row r="259" spans="27:27" s="59" customFormat="1" ht="5.65" customHeight="1">
      <c r="AA259" s="60"/>
    </row>
    <row r="260" spans="27:27" s="59" customFormat="1" ht="5.65" customHeight="1">
      <c r="AA260" s="60"/>
    </row>
    <row r="261" spans="27:27" s="59" customFormat="1" ht="5.65" customHeight="1">
      <c r="AA261" s="60"/>
    </row>
    <row r="262" spans="27:27" s="59" customFormat="1" ht="5.65" customHeight="1">
      <c r="AA262" s="60"/>
    </row>
    <row r="263" spans="27:27" s="59" customFormat="1" ht="5.65" customHeight="1">
      <c r="AA263" s="60"/>
    </row>
    <row r="264" spans="27:27" s="59" customFormat="1" ht="5.65" customHeight="1">
      <c r="AA264" s="60"/>
    </row>
    <row r="265" spans="27:27" s="59" customFormat="1" ht="5.65" customHeight="1">
      <c r="AA265" s="60"/>
    </row>
    <row r="266" spans="27:27" s="59" customFormat="1" ht="5.65" customHeight="1">
      <c r="AA266" s="60"/>
    </row>
    <row r="267" spans="27:27" s="59" customFormat="1" ht="5.65" customHeight="1">
      <c r="AA267" s="60"/>
    </row>
    <row r="268" spans="27:27" s="59" customFormat="1" ht="5.65" customHeight="1">
      <c r="AA268" s="60"/>
    </row>
    <row r="269" spans="27:27" s="59" customFormat="1" ht="5.65" customHeight="1">
      <c r="AA269" s="60"/>
    </row>
    <row r="270" spans="27:27" s="59" customFormat="1" ht="5.65" customHeight="1">
      <c r="AA270" s="60"/>
    </row>
    <row r="271" spans="27:27" s="59" customFormat="1" ht="5.65" customHeight="1">
      <c r="AA271" s="60"/>
    </row>
    <row r="272" spans="27:27" s="59" customFormat="1" ht="5.65" customHeight="1">
      <c r="AA272" s="60"/>
    </row>
    <row r="273" spans="27:27" s="59" customFormat="1" ht="5.65" customHeight="1">
      <c r="AA273" s="60"/>
    </row>
    <row r="274" spans="27:27" s="59" customFormat="1" ht="5.65" customHeight="1">
      <c r="AA274" s="60"/>
    </row>
    <row r="275" spans="27:27" s="59" customFormat="1" ht="5.65" customHeight="1">
      <c r="AA275" s="60"/>
    </row>
    <row r="276" spans="27:27" s="59" customFormat="1" ht="5.65" customHeight="1">
      <c r="AA276" s="60"/>
    </row>
    <row r="277" spans="27:27" s="59" customFormat="1" ht="5.65" customHeight="1">
      <c r="AA277" s="60"/>
    </row>
    <row r="278" spans="27:27" s="59" customFormat="1" ht="5.65" customHeight="1">
      <c r="AA278" s="60"/>
    </row>
    <row r="279" spans="27:27" s="59" customFormat="1" ht="5.65" customHeight="1">
      <c r="AA279" s="60"/>
    </row>
    <row r="280" spans="27:27" s="59" customFormat="1" ht="5.65" customHeight="1">
      <c r="AA280" s="60"/>
    </row>
    <row r="281" spans="27:27" s="59" customFormat="1" ht="5.65" customHeight="1">
      <c r="AA281" s="60"/>
    </row>
    <row r="282" spans="27:27" s="59" customFormat="1" ht="5.65" customHeight="1">
      <c r="AA282" s="60"/>
    </row>
    <row r="283" spans="27:27" s="59" customFormat="1" ht="5.65" customHeight="1">
      <c r="AA283" s="60"/>
    </row>
    <row r="284" spans="27:27" s="59" customFormat="1" ht="5.65" customHeight="1">
      <c r="AA284" s="60"/>
    </row>
    <row r="285" spans="27:27" s="59" customFormat="1" ht="5.65" customHeight="1">
      <c r="AA285" s="60"/>
    </row>
    <row r="286" spans="27:27" s="59" customFormat="1" ht="5.65" customHeight="1">
      <c r="AA286" s="60"/>
    </row>
    <row r="287" spans="27:27" s="59" customFormat="1" ht="5.65" customHeight="1">
      <c r="AA287" s="60"/>
    </row>
    <row r="288" spans="27:27" s="59" customFormat="1" ht="5.65" customHeight="1">
      <c r="AA288" s="60"/>
    </row>
    <row r="289" spans="27:27" s="59" customFormat="1" ht="5.65" customHeight="1">
      <c r="AA289" s="60"/>
    </row>
    <row r="290" spans="27:27" s="59" customFormat="1" ht="5.65" customHeight="1">
      <c r="AA290" s="60"/>
    </row>
    <row r="291" spans="27:27" s="59" customFormat="1" ht="5.65" customHeight="1">
      <c r="AA291" s="60"/>
    </row>
    <row r="292" spans="27:27" s="59" customFormat="1" ht="5.65" customHeight="1">
      <c r="AA292" s="60"/>
    </row>
    <row r="293" spans="27:27" s="59" customFormat="1" ht="5.65" customHeight="1">
      <c r="AA293" s="60"/>
    </row>
    <row r="294" spans="27:27" s="59" customFormat="1" ht="5.65" customHeight="1">
      <c r="AA294" s="60"/>
    </row>
    <row r="295" spans="27:27" s="59" customFormat="1" ht="5.65" customHeight="1">
      <c r="AA295" s="60"/>
    </row>
    <row r="296" spans="27:27" s="59" customFormat="1" ht="5.65" customHeight="1">
      <c r="AA296" s="60"/>
    </row>
    <row r="297" spans="27:27" s="59" customFormat="1" ht="5.65" customHeight="1">
      <c r="AA297" s="60"/>
    </row>
    <row r="298" spans="27:27" s="59" customFormat="1" ht="5.65" customHeight="1">
      <c r="AA298" s="60"/>
    </row>
    <row r="299" spans="27:27" s="59" customFormat="1" ht="5.65" customHeight="1">
      <c r="AA299" s="60"/>
    </row>
    <row r="300" spans="27:27" s="59" customFormat="1" ht="5.65" customHeight="1">
      <c r="AA300" s="60"/>
    </row>
    <row r="301" spans="27:27" s="59" customFormat="1" ht="5.65" customHeight="1">
      <c r="AA301" s="60"/>
    </row>
    <row r="302" spans="27:27" s="59" customFormat="1" ht="5.65" customHeight="1">
      <c r="AA302" s="60"/>
    </row>
    <row r="303" spans="27:27" s="59" customFormat="1" ht="5.65" customHeight="1">
      <c r="AA303" s="60"/>
    </row>
    <row r="304" spans="27:27" s="59" customFormat="1" ht="5.65" customHeight="1">
      <c r="AA304" s="60"/>
    </row>
    <row r="305" spans="27:27" s="59" customFormat="1" ht="5.65" customHeight="1">
      <c r="AA305" s="60"/>
    </row>
    <row r="306" spans="27:27" s="59" customFormat="1" ht="5.65" customHeight="1">
      <c r="AA306" s="60"/>
    </row>
    <row r="307" spans="27:27" s="59" customFormat="1" ht="5.65" customHeight="1">
      <c r="AA307" s="60"/>
    </row>
    <row r="308" spans="27:27" s="59" customFormat="1" ht="5.65" customHeight="1">
      <c r="AA308" s="60"/>
    </row>
    <row r="309" spans="27:27" s="59" customFormat="1" ht="5.65" customHeight="1">
      <c r="AA309" s="60"/>
    </row>
    <row r="310" spans="27:27" s="59" customFormat="1" ht="5.65" customHeight="1">
      <c r="AA310" s="60"/>
    </row>
    <row r="311" spans="27:27" s="59" customFormat="1" ht="5.65" customHeight="1">
      <c r="AA311" s="60"/>
    </row>
    <row r="312" spans="27:27" s="59" customFormat="1" ht="5.65" customHeight="1">
      <c r="AA312" s="60"/>
    </row>
    <row r="313" spans="27:27" s="59" customFormat="1" ht="5.65" customHeight="1">
      <c r="AA313" s="60"/>
    </row>
    <row r="314" spans="27:27" s="59" customFormat="1" ht="5.65" customHeight="1">
      <c r="AA314" s="60"/>
    </row>
    <row r="315" spans="27:27" s="59" customFormat="1" ht="5.65" customHeight="1">
      <c r="AA315" s="60"/>
    </row>
    <row r="316" spans="27:27" s="59" customFormat="1" ht="5.65" customHeight="1">
      <c r="AA316" s="60"/>
    </row>
    <row r="317" spans="27:27" s="59" customFormat="1" ht="5.65" customHeight="1">
      <c r="AA317" s="60"/>
    </row>
    <row r="318" spans="27:27" s="59" customFormat="1" ht="5.65" customHeight="1">
      <c r="AA318" s="60"/>
    </row>
    <row r="319" spans="27:27" s="59" customFormat="1" ht="5.65" customHeight="1">
      <c r="AA319" s="60"/>
    </row>
    <row r="320" spans="27:27" s="59" customFormat="1" ht="5.65" customHeight="1">
      <c r="AA320" s="60"/>
    </row>
    <row r="321" spans="27:27" s="59" customFormat="1" ht="5.65" customHeight="1">
      <c r="AA321" s="60"/>
    </row>
    <row r="322" spans="27:27" s="59" customFormat="1" ht="5.65" customHeight="1">
      <c r="AA322" s="60"/>
    </row>
    <row r="323" spans="27:27" s="59" customFormat="1" ht="5.65" customHeight="1">
      <c r="AA323" s="60"/>
    </row>
    <row r="324" spans="27:27" s="59" customFormat="1" ht="5.65" customHeight="1">
      <c r="AA324" s="60"/>
    </row>
    <row r="325" spans="27:27" s="59" customFormat="1" ht="5.65" customHeight="1">
      <c r="AA325" s="60"/>
    </row>
    <row r="326" spans="27:27" s="59" customFormat="1" ht="5.65" customHeight="1">
      <c r="AA326" s="60"/>
    </row>
    <row r="327" spans="27:27" s="59" customFormat="1" ht="5.65" customHeight="1">
      <c r="AA327" s="60"/>
    </row>
    <row r="328" spans="27:27" s="59" customFormat="1" ht="5.65" customHeight="1">
      <c r="AA328" s="60"/>
    </row>
    <row r="329" spans="27:27" s="59" customFormat="1" ht="5.65" customHeight="1">
      <c r="AA329" s="60"/>
    </row>
    <row r="330" spans="27:27" s="59" customFormat="1" ht="5.65" customHeight="1">
      <c r="AA330" s="60"/>
    </row>
    <row r="331" spans="27:27" s="59" customFormat="1" ht="5.65" customHeight="1">
      <c r="AA331" s="60"/>
    </row>
    <row r="332" spans="27:27" s="59" customFormat="1" ht="5.65" customHeight="1">
      <c r="AA332" s="60"/>
    </row>
    <row r="333" spans="27:27" s="59" customFormat="1" ht="5.65" customHeight="1">
      <c r="AA333" s="60"/>
    </row>
    <row r="334" spans="27:27" s="59" customFormat="1" ht="5.65" customHeight="1">
      <c r="AA334" s="60"/>
    </row>
    <row r="335" spans="27:27" s="59" customFormat="1" ht="5.65" customHeight="1">
      <c r="AA335" s="60"/>
    </row>
    <row r="336" spans="27:27" s="59" customFormat="1" ht="5.65" customHeight="1">
      <c r="AA336" s="60"/>
    </row>
    <row r="337" spans="27:27" s="59" customFormat="1" ht="5.65" customHeight="1">
      <c r="AA337" s="60"/>
    </row>
    <row r="338" spans="27:27" s="59" customFormat="1" ht="5.65" customHeight="1">
      <c r="AA338" s="60"/>
    </row>
    <row r="339" spans="27:27" s="59" customFormat="1" ht="5.65" customHeight="1">
      <c r="AA339" s="60"/>
    </row>
    <row r="340" spans="27:27" s="59" customFormat="1" ht="5.65" customHeight="1">
      <c r="AA340" s="60"/>
    </row>
    <row r="341" spans="27:27" s="59" customFormat="1" ht="5.65" customHeight="1">
      <c r="AA341" s="60"/>
    </row>
    <row r="342" spans="27:27" s="59" customFormat="1" ht="5.65" customHeight="1">
      <c r="AA342" s="60"/>
    </row>
    <row r="343" spans="27:27" s="59" customFormat="1" ht="5.65" customHeight="1">
      <c r="AA343" s="60"/>
    </row>
    <row r="344" spans="27:27" s="59" customFormat="1" ht="5.65" customHeight="1">
      <c r="AA344" s="60"/>
    </row>
    <row r="345" spans="27:27" s="59" customFormat="1" ht="5.65" customHeight="1">
      <c r="AA345" s="60"/>
    </row>
    <row r="346" spans="27:27" s="59" customFormat="1" ht="5.65" customHeight="1">
      <c r="AA346" s="60"/>
    </row>
    <row r="347" spans="27:27" s="59" customFormat="1" ht="5.65" customHeight="1">
      <c r="AA347" s="60"/>
    </row>
    <row r="348" spans="27:27" s="59" customFormat="1" ht="5.65" customHeight="1">
      <c r="AA348" s="60"/>
    </row>
    <row r="349" spans="27:27" s="59" customFormat="1" ht="5.65" customHeight="1">
      <c r="AA349" s="60"/>
    </row>
    <row r="350" spans="27:27" s="59" customFormat="1" ht="5.65" customHeight="1">
      <c r="AA350" s="60"/>
    </row>
    <row r="351" spans="27:27" s="59" customFormat="1" ht="5.65" customHeight="1">
      <c r="AA351" s="60"/>
    </row>
    <row r="352" spans="27:27" s="59" customFormat="1" ht="5.65" customHeight="1">
      <c r="AA352" s="60"/>
    </row>
    <row r="353" spans="27:27" s="59" customFormat="1" ht="5.65" customHeight="1">
      <c r="AA353" s="60"/>
    </row>
    <row r="354" spans="27:27" s="59" customFormat="1" ht="5.65" customHeight="1">
      <c r="AA354" s="60"/>
    </row>
    <row r="355" spans="27:27" s="59" customFormat="1" ht="5.65" customHeight="1">
      <c r="AA355" s="60"/>
    </row>
    <row r="356" spans="27:27" s="59" customFormat="1" ht="5.65" customHeight="1">
      <c r="AA356" s="60"/>
    </row>
    <row r="357" spans="27:27" s="59" customFormat="1" ht="5.65" customHeight="1">
      <c r="AA357" s="60"/>
    </row>
    <row r="358" spans="27:27" s="59" customFormat="1" ht="5.65" customHeight="1">
      <c r="AA358" s="60"/>
    </row>
    <row r="359" spans="27:27" s="59" customFormat="1" ht="5.65" customHeight="1">
      <c r="AA359" s="60"/>
    </row>
    <row r="360" spans="27:27" s="59" customFormat="1" ht="5.65" customHeight="1">
      <c r="AA360" s="60"/>
    </row>
    <row r="361" spans="27:27" s="59" customFormat="1" ht="5.65" customHeight="1">
      <c r="AA361" s="60"/>
    </row>
    <row r="362" spans="27:27" s="59" customFormat="1" ht="5.65" customHeight="1">
      <c r="AA362" s="60"/>
    </row>
    <row r="363" spans="27:27" s="59" customFormat="1" ht="5.65" customHeight="1">
      <c r="AA363" s="60"/>
    </row>
    <row r="364" spans="27:27" s="59" customFormat="1" ht="5.65" customHeight="1">
      <c r="AA364" s="60"/>
    </row>
    <row r="365" spans="27:27" s="59" customFormat="1" ht="5.65" customHeight="1">
      <c r="AA365" s="60"/>
    </row>
    <row r="366" spans="27:27" s="59" customFormat="1" ht="5.65" customHeight="1">
      <c r="AA366" s="60"/>
    </row>
    <row r="367" spans="27:27" s="59" customFormat="1" ht="5.65" customHeight="1">
      <c r="AA367" s="60"/>
    </row>
    <row r="368" spans="27:27" s="59" customFormat="1" ht="5.65" customHeight="1">
      <c r="AA368" s="60"/>
    </row>
    <row r="369" spans="27:27" s="59" customFormat="1" ht="5.65" customHeight="1">
      <c r="AA369" s="60"/>
    </row>
    <row r="370" spans="27:27" s="59" customFormat="1" ht="5.65" customHeight="1">
      <c r="AA370" s="60"/>
    </row>
    <row r="371" spans="27:27" s="59" customFormat="1" ht="5.65" customHeight="1">
      <c r="AA371" s="60"/>
    </row>
    <row r="372" spans="27:27" s="59" customFormat="1" ht="5.65" customHeight="1">
      <c r="AA372" s="60"/>
    </row>
    <row r="373" spans="27:27" s="59" customFormat="1" ht="5.65" customHeight="1">
      <c r="AA373" s="60"/>
    </row>
    <row r="374" spans="27:27" s="59" customFormat="1" ht="5.65" customHeight="1">
      <c r="AA374" s="60"/>
    </row>
    <row r="375" spans="27:27" s="59" customFormat="1" ht="5.65" customHeight="1">
      <c r="AA375" s="60"/>
    </row>
    <row r="376" spans="27:27" s="59" customFormat="1" ht="5.65" customHeight="1">
      <c r="AA376" s="60"/>
    </row>
    <row r="377" spans="27:27" s="59" customFormat="1" ht="5.65" customHeight="1">
      <c r="AA377" s="60"/>
    </row>
    <row r="378" spans="27:27" s="59" customFormat="1" ht="5.65" customHeight="1">
      <c r="AA378" s="60"/>
    </row>
    <row r="379" spans="27:27" s="59" customFormat="1" ht="5.65" customHeight="1">
      <c r="AA379" s="60"/>
    </row>
    <row r="380" spans="27:27" s="59" customFormat="1" ht="5.65" customHeight="1">
      <c r="AA380" s="60"/>
    </row>
    <row r="381" spans="27:27" s="59" customFormat="1" ht="5.65" customHeight="1">
      <c r="AA381" s="60"/>
    </row>
    <row r="382" spans="27:27" s="59" customFormat="1" ht="5.65" customHeight="1">
      <c r="AA382" s="60"/>
    </row>
    <row r="383" spans="27:27" s="59" customFormat="1" ht="5.65" customHeight="1">
      <c r="AA383" s="60"/>
    </row>
    <row r="384" spans="27:27" s="59" customFormat="1" ht="5.65" customHeight="1">
      <c r="AA384" s="60"/>
    </row>
    <row r="385" spans="27:27" s="59" customFormat="1" ht="5.65" customHeight="1">
      <c r="AA385" s="60"/>
    </row>
    <row r="386" spans="27:27" s="59" customFormat="1" ht="5.65" customHeight="1">
      <c r="AA386" s="60"/>
    </row>
    <row r="387" spans="27:27" s="59" customFormat="1" ht="5.65" customHeight="1">
      <c r="AA387" s="60"/>
    </row>
    <row r="388" spans="27:27" s="59" customFormat="1" ht="5.65" customHeight="1">
      <c r="AA388" s="60"/>
    </row>
    <row r="389" spans="27:27" s="59" customFormat="1" ht="5.65" customHeight="1">
      <c r="AA389" s="60"/>
    </row>
    <row r="390" spans="27:27" s="59" customFormat="1" ht="5.65" customHeight="1">
      <c r="AA390" s="60"/>
    </row>
    <row r="391" spans="27:27" s="59" customFormat="1" ht="5.65" customHeight="1">
      <c r="AA391" s="60"/>
    </row>
    <row r="392" spans="27:27" s="59" customFormat="1" ht="5.65" customHeight="1">
      <c r="AA392" s="60"/>
    </row>
    <row r="393" spans="27:27" s="59" customFormat="1" ht="5.65" customHeight="1">
      <c r="AA393" s="60"/>
    </row>
    <row r="394" spans="27:27" s="59" customFormat="1" ht="5.65" customHeight="1">
      <c r="AA394" s="60"/>
    </row>
    <row r="395" spans="27:27" s="59" customFormat="1" ht="5.65" customHeight="1">
      <c r="AA395" s="60"/>
    </row>
    <row r="396" spans="27:27" s="59" customFormat="1" ht="5.65" customHeight="1">
      <c r="AA396" s="60"/>
    </row>
    <row r="397" spans="27:27" s="59" customFormat="1" ht="5.65" customHeight="1">
      <c r="AA397" s="60"/>
    </row>
    <row r="398" spans="27:27" s="59" customFormat="1" ht="5.65" customHeight="1">
      <c r="AA398" s="60"/>
    </row>
    <row r="399" spans="27:27" s="59" customFormat="1" ht="5.65" customHeight="1">
      <c r="AA399" s="60"/>
    </row>
    <row r="400" spans="27:27" s="59" customFormat="1" ht="5.65" customHeight="1">
      <c r="AA400" s="60"/>
    </row>
    <row r="401" spans="27:27" s="59" customFormat="1" ht="5.65" customHeight="1">
      <c r="AA401" s="60"/>
    </row>
    <row r="402" spans="27:27" s="59" customFormat="1" ht="5.65" customHeight="1">
      <c r="AA402" s="60"/>
    </row>
    <row r="403" spans="27:27" s="59" customFormat="1" ht="5.65" customHeight="1">
      <c r="AA403" s="60"/>
    </row>
    <row r="404" spans="27:27" s="59" customFormat="1" ht="5.65" customHeight="1">
      <c r="AA404" s="60"/>
    </row>
    <row r="405" spans="27:27" s="59" customFormat="1" ht="5.65" customHeight="1">
      <c r="AA405" s="60"/>
    </row>
    <row r="406" spans="27:27" s="59" customFormat="1" ht="5.65" customHeight="1">
      <c r="AA406" s="60"/>
    </row>
    <row r="407" spans="27:27" s="59" customFormat="1" ht="5.65" customHeight="1">
      <c r="AA407" s="60"/>
    </row>
    <row r="408" spans="27:27" s="59" customFormat="1" ht="5.65" customHeight="1">
      <c r="AA408" s="60"/>
    </row>
    <row r="409" spans="27:27" s="59" customFormat="1" ht="5.65" customHeight="1">
      <c r="AA409" s="60"/>
    </row>
    <row r="410" spans="27:27" s="59" customFormat="1" ht="5.65" customHeight="1">
      <c r="AA410" s="60"/>
    </row>
    <row r="411" spans="27:27" s="59" customFormat="1" ht="5.65" customHeight="1">
      <c r="AA411" s="60"/>
    </row>
    <row r="412" spans="27:27" s="59" customFormat="1" ht="5.65" customHeight="1">
      <c r="AA412" s="60"/>
    </row>
    <row r="413" spans="27:27" s="59" customFormat="1" ht="5.65" customHeight="1">
      <c r="AA413" s="60"/>
    </row>
    <row r="414" spans="27:27" s="59" customFormat="1" ht="5.65" customHeight="1">
      <c r="AA414" s="60"/>
    </row>
    <row r="415" spans="27:27" s="59" customFormat="1" ht="5.65" customHeight="1">
      <c r="AA415" s="60"/>
    </row>
    <row r="416" spans="27:27" s="59" customFormat="1" ht="5.65" customHeight="1">
      <c r="AA416" s="60"/>
    </row>
    <row r="417" spans="27:27" s="59" customFormat="1" ht="5.65" customHeight="1">
      <c r="AA417" s="60"/>
    </row>
    <row r="418" spans="27:27" s="59" customFormat="1" ht="5.65" customHeight="1">
      <c r="AA418" s="60"/>
    </row>
    <row r="419" spans="27:27" s="59" customFormat="1" ht="5.65" customHeight="1">
      <c r="AA419" s="60"/>
    </row>
    <row r="420" spans="27:27" s="59" customFormat="1" ht="5.65" customHeight="1">
      <c r="AA420" s="60"/>
    </row>
    <row r="421" spans="27:27" s="59" customFormat="1" ht="5.65" customHeight="1">
      <c r="AA421" s="60"/>
    </row>
    <row r="422" spans="27:27" s="59" customFormat="1" ht="5.65" customHeight="1">
      <c r="AA422" s="60"/>
    </row>
    <row r="423" spans="27:27" s="59" customFormat="1" ht="5.65" customHeight="1">
      <c r="AA423" s="60"/>
    </row>
    <row r="424" spans="27:27" s="59" customFormat="1" ht="5.65" customHeight="1">
      <c r="AA424" s="60"/>
    </row>
    <row r="425" spans="27:27" s="59" customFormat="1" ht="5.65" customHeight="1">
      <c r="AA425" s="60"/>
    </row>
    <row r="426" spans="27:27" s="59" customFormat="1" ht="5.65" customHeight="1">
      <c r="AA426" s="60"/>
    </row>
    <row r="427" spans="27:27" s="59" customFormat="1" ht="5.65" customHeight="1">
      <c r="AA427" s="60"/>
    </row>
    <row r="428" spans="27:27" s="59" customFormat="1" ht="5.65" customHeight="1">
      <c r="AA428" s="60"/>
    </row>
    <row r="429" spans="27:27" s="59" customFormat="1" ht="5.65" customHeight="1">
      <c r="AA429" s="60"/>
    </row>
    <row r="430" spans="27:27" s="59" customFormat="1" ht="5.65" customHeight="1">
      <c r="AA430" s="60"/>
    </row>
    <row r="431" spans="27:27" s="59" customFormat="1" ht="5.65" customHeight="1">
      <c r="AA431" s="60"/>
    </row>
    <row r="432" spans="27:27" s="59" customFormat="1" ht="5.65" customHeight="1">
      <c r="AA432" s="60"/>
    </row>
    <row r="433" spans="27:27" s="59" customFormat="1" ht="5.65" customHeight="1">
      <c r="AA433" s="60"/>
    </row>
    <row r="434" spans="27:27" s="59" customFormat="1" ht="5.65" customHeight="1">
      <c r="AA434" s="60"/>
    </row>
    <row r="435" spans="27:27" s="59" customFormat="1" ht="5.65" customHeight="1">
      <c r="AA435" s="60"/>
    </row>
    <row r="436" spans="27:27" s="59" customFormat="1" ht="5.65" customHeight="1">
      <c r="AA436" s="60"/>
    </row>
    <row r="437" spans="27:27" s="59" customFormat="1" ht="5.65" customHeight="1">
      <c r="AA437" s="60"/>
    </row>
    <row r="438" spans="27:27" s="59" customFormat="1" ht="5.65" customHeight="1">
      <c r="AA438" s="60"/>
    </row>
    <row r="439" spans="27:27" s="59" customFormat="1" ht="5.65" customHeight="1">
      <c r="AA439" s="60"/>
    </row>
    <row r="440" spans="27:27" s="59" customFormat="1" ht="5.65" customHeight="1">
      <c r="AA440" s="60"/>
    </row>
    <row r="441" spans="27:27" s="59" customFormat="1" ht="5.65" customHeight="1">
      <c r="AA441" s="60"/>
    </row>
    <row r="442" spans="27:27" s="59" customFormat="1" ht="5.65" customHeight="1">
      <c r="AA442" s="60"/>
    </row>
    <row r="443" spans="27:27" s="59" customFormat="1" ht="5.65" customHeight="1">
      <c r="AA443" s="60"/>
    </row>
    <row r="444" spans="27:27" s="59" customFormat="1" ht="5.65" customHeight="1">
      <c r="AA444" s="60"/>
    </row>
    <row r="445" spans="27:27" s="59" customFormat="1" ht="5.65" customHeight="1">
      <c r="AA445" s="60"/>
    </row>
    <row r="446" spans="27:27" s="59" customFormat="1" ht="5.65" customHeight="1">
      <c r="AA446" s="60"/>
    </row>
    <row r="447" spans="27:27" s="59" customFormat="1" ht="5.65" customHeight="1">
      <c r="AA447" s="60"/>
    </row>
    <row r="448" spans="27:27" s="59" customFormat="1" ht="5.65" customHeight="1">
      <c r="AA448" s="60"/>
    </row>
    <row r="449" spans="27:27" s="59" customFormat="1" ht="5.65" customHeight="1">
      <c r="AA449" s="60"/>
    </row>
    <row r="450" spans="27:27" s="59" customFormat="1" ht="5.65" customHeight="1">
      <c r="AA450" s="60"/>
    </row>
    <row r="451" spans="27:27" s="59" customFormat="1" ht="5.65" customHeight="1">
      <c r="AA451" s="60"/>
    </row>
    <row r="452" spans="27:27" s="59" customFormat="1" ht="5.65" customHeight="1">
      <c r="AA452" s="60"/>
    </row>
    <row r="453" spans="27:27" s="59" customFormat="1" ht="5.65" customHeight="1">
      <c r="AA453" s="60"/>
    </row>
    <row r="454" spans="27:27" s="59" customFormat="1" ht="5.65" customHeight="1">
      <c r="AA454" s="60"/>
    </row>
    <row r="455" spans="27:27" s="59" customFormat="1" ht="5.65" customHeight="1">
      <c r="AA455" s="60"/>
    </row>
    <row r="456" spans="27:27" s="59" customFormat="1" ht="5.65" customHeight="1">
      <c r="AA456" s="60"/>
    </row>
    <row r="457" spans="27:27" s="59" customFormat="1" ht="5.65" customHeight="1">
      <c r="AA457" s="60"/>
    </row>
    <row r="458" spans="27:27" s="59" customFormat="1" ht="5.65" customHeight="1">
      <c r="AA458" s="60"/>
    </row>
    <row r="459" spans="27:27" s="59" customFormat="1" ht="5.65" customHeight="1">
      <c r="AA459" s="60"/>
    </row>
    <row r="460" spans="27:27" s="59" customFormat="1" ht="5.65" customHeight="1">
      <c r="AA460" s="60"/>
    </row>
    <row r="461" spans="27:27" s="59" customFormat="1" ht="5.65" customHeight="1">
      <c r="AA461" s="60"/>
    </row>
    <row r="462" spans="27:27" s="59" customFormat="1" ht="5.65" customHeight="1">
      <c r="AA462" s="60"/>
    </row>
    <row r="463" spans="27:27" s="59" customFormat="1" ht="5.65" customHeight="1">
      <c r="AA463" s="60"/>
    </row>
    <row r="464" spans="27:27" s="59" customFormat="1" ht="5.65" customHeight="1">
      <c r="AA464" s="60"/>
    </row>
    <row r="465" spans="27:27" s="59" customFormat="1" ht="5.65" customHeight="1">
      <c r="AA465" s="60"/>
    </row>
    <row r="466" spans="27:27" s="59" customFormat="1" ht="5.65" customHeight="1">
      <c r="AA466" s="60"/>
    </row>
    <row r="467" spans="27:27" s="59" customFormat="1" ht="5.65" customHeight="1">
      <c r="AA467" s="60"/>
    </row>
    <row r="468" spans="27:27" s="59" customFormat="1" ht="5.65" customHeight="1">
      <c r="AA468" s="60"/>
    </row>
    <row r="469" spans="27:27" s="59" customFormat="1" ht="5.65" customHeight="1">
      <c r="AA469" s="60"/>
    </row>
    <row r="470" spans="27:27" s="59" customFormat="1" ht="5.65" customHeight="1">
      <c r="AA470" s="60"/>
    </row>
    <row r="471" spans="27:27" s="59" customFormat="1" ht="5.65" customHeight="1">
      <c r="AA471" s="60"/>
    </row>
    <row r="472" spans="27:27" s="59" customFormat="1" ht="5.65" customHeight="1">
      <c r="AA472" s="60"/>
    </row>
    <row r="473" spans="27:27" s="59" customFormat="1" ht="5.65" customHeight="1">
      <c r="AA473" s="60"/>
    </row>
    <row r="474" spans="27:27" s="59" customFormat="1" ht="5.65" customHeight="1">
      <c r="AA474" s="60"/>
    </row>
    <row r="475" spans="27:27" s="59" customFormat="1" ht="5.65" customHeight="1">
      <c r="AA475" s="60"/>
    </row>
    <row r="476" spans="27:27" s="59" customFormat="1" ht="5.65" customHeight="1">
      <c r="AA476" s="60"/>
    </row>
    <row r="477" spans="27:27" s="59" customFormat="1" ht="5.65" customHeight="1">
      <c r="AA477" s="60"/>
    </row>
    <row r="478" spans="27:27" s="59" customFormat="1" ht="5.65" customHeight="1">
      <c r="AA478" s="60"/>
    </row>
    <row r="479" spans="27:27" s="59" customFormat="1" ht="5.65" customHeight="1">
      <c r="AA479" s="60"/>
    </row>
    <row r="480" spans="27:27" s="59" customFormat="1" ht="5.65" customHeight="1">
      <c r="AA480" s="60"/>
    </row>
    <row r="481" spans="27:27" s="59" customFormat="1" ht="5.65" customHeight="1">
      <c r="AA481" s="60"/>
    </row>
    <row r="482" spans="27:27" s="59" customFormat="1" ht="5.65" customHeight="1">
      <c r="AA482" s="60"/>
    </row>
    <row r="483" spans="27:27" s="59" customFormat="1" ht="5.65" customHeight="1">
      <c r="AA483" s="60"/>
    </row>
    <row r="484" spans="27:27" s="59" customFormat="1" ht="5.65" customHeight="1">
      <c r="AA484" s="60"/>
    </row>
    <row r="485" spans="27:27" s="59" customFormat="1" ht="5.65" customHeight="1">
      <c r="AA485" s="60"/>
    </row>
    <row r="486" spans="27:27" s="59" customFormat="1" ht="5.65" customHeight="1">
      <c r="AA486" s="60"/>
    </row>
    <row r="487" spans="27:27" s="59" customFormat="1" ht="5.65" customHeight="1">
      <c r="AA487" s="60"/>
    </row>
    <row r="488" spans="27:27" s="59" customFormat="1" ht="5.65" customHeight="1">
      <c r="AA488" s="60"/>
    </row>
    <row r="489" spans="27:27" s="59" customFormat="1" ht="5.65" customHeight="1">
      <c r="AA489" s="60"/>
    </row>
    <row r="490" spans="27:27" s="59" customFormat="1" ht="5.65" customHeight="1">
      <c r="AA490" s="60"/>
    </row>
    <row r="491" spans="27:27" s="59" customFormat="1" ht="5.65" customHeight="1">
      <c r="AA491" s="60"/>
    </row>
    <row r="492" spans="27:27" s="59" customFormat="1" ht="5.65" customHeight="1">
      <c r="AA492" s="60"/>
    </row>
    <row r="493" spans="27:27" s="59" customFormat="1" ht="5.65" customHeight="1">
      <c r="AA493" s="60"/>
    </row>
    <row r="494" spans="27:27" s="59" customFormat="1" ht="5.65" customHeight="1">
      <c r="AA494" s="60"/>
    </row>
    <row r="495" spans="27:27" s="59" customFormat="1" ht="5.65" customHeight="1">
      <c r="AA495" s="60"/>
    </row>
    <row r="496" spans="27:27" s="59" customFormat="1" ht="5.65" customHeight="1">
      <c r="AA496" s="60"/>
    </row>
    <row r="497" spans="27:27" s="59" customFormat="1" ht="5.65" customHeight="1">
      <c r="AA497" s="60"/>
    </row>
    <row r="498" spans="27:27" s="59" customFormat="1" ht="5.65" customHeight="1">
      <c r="AA498" s="60"/>
    </row>
    <row r="499" spans="27:27" s="59" customFormat="1" ht="5.65" customHeight="1">
      <c r="AA499" s="60"/>
    </row>
    <row r="500" spans="27:27" s="59" customFormat="1" ht="5.65" customHeight="1">
      <c r="AA500" s="60"/>
    </row>
    <row r="501" spans="27:27" s="59" customFormat="1" ht="5.65" customHeight="1">
      <c r="AA501" s="60"/>
    </row>
    <row r="502" spans="27:27" s="59" customFormat="1" ht="5.65" customHeight="1">
      <c r="AA502" s="60"/>
    </row>
    <row r="503" spans="27:27" s="59" customFormat="1" ht="5.65" customHeight="1">
      <c r="AA503" s="60"/>
    </row>
    <row r="504" spans="27:27" s="59" customFormat="1" ht="5.65" customHeight="1">
      <c r="AA504" s="60"/>
    </row>
    <row r="505" spans="27:27" s="59" customFormat="1" ht="5.65" customHeight="1">
      <c r="AA505" s="60"/>
    </row>
    <row r="506" spans="27:27" s="59" customFormat="1" ht="5.65" customHeight="1">
      <c r="AA506" s="60"/>
    </row>
    <row r="507" spans="27:27" s="59" customFormat="1" ht="5.65" customHeight="1">
      <c r="AA507" s="60"/>
    </row>
    <row r="508" spans="27:27" s="59" customFormat="1" ht="5.65" customHeight="1">
      <c r="AA508" s="60"/>
    </row>
    <row r="509" spans="27:27" s="59" customFormat="1" ht="5.65" customHeight="1">
      <c r="AA509" s="60"/>
    </row>
    <row r="510" spans="27:27" s="59" customFormat="1" ht="5.65" customHeight="1">
      <c r="AA510" s="60"/>
    </row>
    <row r="511" spans="27:27" s="59" customFormat="1" ht="5.65" customHeight="1">
      <c r="AA511" s="60"/>
    </row>
    <row r="512" spans="27:27" s="59" customFormat="1" ht="5.65" customHeight="1">
      <c r="AA512" s="60"/>
    </row>
    <row r="513" spans="27:27" s="59" customFormat="1" ht="5.65" customHeight="1">
      <c r="AA513" s="60"/>
    </row>
    <row r="514" spans="27:27" s="59" customFormat="1" ht="5.65" customHeight="1">
      <c r="AA514" s="60"/>
    </row>
    <row r="515" spans="27:27" s="59" customFormat="1" ht="5.65" customHeight="1">
      <c r="AA515" s="60"/>
    </row>
    <row r="516" spans="27:27" s="59" customFormat="1" ht="5.65" customHeight="1">
      <c r="AA516" s="60"/>
    </row>
    <row r="517" spans="27:27" s="59" customFormat="1" ht="5.65" customHeight="1">
      <c r="AA517" s="60"/>
    </row>
    <row r="518" spans="27:27" s="59" customFormat="1" ht="5.65" customHeight="1">
      <c r="AA518" s="60"/>
    </row>
    <row r="519" spans="27:27" s="59" customFormat="1" ht="5.65" customHeight="1">
      <c r="AA519" s="60"/>
    </row>
    <row r="520" spans="27:27" s="59" customFormat="1" ht="5.65" customHeight="1">
      <c r="AA520" s="60"/>
    </row>
    <row r="521" spans="27:27" s="59" customFormat="1" ht="5.65" customHeight="1">
      <c r="AA521" s="60"/>
    </row>
    <row r="522" spans="27:27" s="59" customFormat="1" ht="5.65" customHeight="1">
      <c r="AA522" s="60"/>
    </row>
    <row r="523" spans="27:27" s="59" customFormat="1" ht="5.65" customHeight="1">
      <c r="AA523" s="60"/>
    </row>
    <row r="524" spans="27:27" s="59" customFormat="1" ht="5.65" customHeight="1">
      <c r="AA524" s="60"/>
    </row>
    <row r="525" spans="27:27" s="59" customFormat="1" ht="5.65" customHeight="1">
      <c r="AA525" s="60"/>
    </row>
    <row r="526" spans="27:27" s="59" customFormat="1" ht="5.65" customHeight="1">
      <c r="AA526" s="60"/>
    </row>
    <row r="527" spans="27:27" s="59" customFormat="1" ht="5.65" customHeight="1">
      <c r="AA527" s="60"/>
    </row>
    <row r="528" spans="27:27" s="59" customFormat="1" ht="5.65" customHeight="1">
      <c r="AA528" s="60"/>
    </row>
    <row r="529" spans="27:27" s="59" customFormat="1" ht="5.65" customHeight="1">
      <c r="AA529" s="60"/>
    </row>
    <row r="530" spans="27:27" s="59" customFormat="1" ht="5.65" customHeight="1">
      <c r="AA530" s="60"/>
    </row>
    <row r="531" spans="27:27" s="59" customFormat="1" ht="5.65" customHeight="1">
      <c r="AA531" s="60"/>
    </row>
    <row r="532" spans="27:27" s="59" customFormat="1" ht="5.65" customHeight="1">
      <c r="AA532" s="60"/>
    </row>
    <row r="533" spans="27:27" s="59" customFormat="1" ht="5.65" customHeight="1">
      <c r="AA533" s="60"/>
    </row>
    <row r="534" spans="27:27" s="59" customFormat="1" ht="5.65" customHeight="1">
      <c r="AA534" s="60"/>
    </row>
    <row r="535" spans="27:27" s="59" customFormat="1" ht="5.65" customHeight="1">
      <c r="AA535" s="60"/>
    </row>
    <row r="536" spans="27:27" s="59" customFormat="1" ht="5.65" customHeight="1">
      <c r="AA536" s="60"/>
    </row>
    <row r="537" spans="27:27" s="59" customFormat="1" ht="5.65" customHeight="1">
      <c r="AA537" s="60"/>
    </row>
    <row r="538" spans="27:27" s="59" customFormat="1" ht="5.65" customHeight="1">
      <c r="AA538" s="60"/>
    </row>
    <row r="539" spans="27:27" s="59" customFormat="1" ht="5.65" customHeight="1">
      <c r="AA539" s="60"/>
    </row>
    <row r="540" spans="27:27" s="59" customFormat="1" ht="5.65" customHeight="1">
      <c r="AA540" s="60"/>
    </row>
    <row r="541" spans="27:27" s="59" customFormat="1" ht="5.65" customHeight="1">
      <c r="AA541" s="60"/>
    </row>
    <row r="542" spans="27:27" s="59" customFormat="1" ht="5.65" customHeight="1">
      <c r="AA542" s="60"/>
    </row>
    <row r="543" spans="27:27" s="59" customFormat="1" ht="5.65" customHeight="1">
      <c r="AA543" s="60"/>
    </row>
    <row r="544" spans="27:27" s="59" customFormat="1" ht="5.65" customHeight="1">
      <c r="AA544" s="60"/>
    </row>
    <row r="545" spans="27:27" s="59" customFormat="1" ht="5.65" customHeight="1">
      <c r="AA545" s="60"/>
    </row>
    <row r="546" spans="27:27" s="59" customFormat="1" ht="5.65" customHeight="1">
      <c r="AA546" s="60"/>
    </row>
    <row r="547" spans="27:27" s="59" customFormat="1" ht="5.65" customHeight="1">
      <c r="AA547" s="60"/>
    </row>
    <row r="548" spans="27:27" s="59" customFormat="1" ht="5.65" customHeight="1">
      <c r="AA548" s="60"/>
    </row>
    <row r="549" spans="27:27" s="59" customFormat="1" ht="5.65" customHeight="1">
      <c r="AA549" s="60"/>
    </row>
    <row r="550" spans="27:27" s="59" customFormat="1" ht="5.65" customHeight="1">
      <c r="AA550" s="60"/>
    </row>
    <row r="551" spans="27:27" s="59" customFormat="1" ht="5.65" customHeight="1">
      <c r="AA551" s="60"/>
    </row>
    <row r="552" spans="27:27" s="59" customFormat="1" ht="5.65" customHeight="1">
      <c r="AA552" s="60"/>
    </row>
    <row r="553" spans="27:27" s="59" customFormat="1" ht="5.65" customHeight="1">
      <c r="AA553" s="60"/>
    </row>
    <row r="554" spans="27:27" s="59" customFormat="1" ht="5.65" customHeight="1">
      <c r="AA554" s="60"/>
    </row>
    <row r="555" spans="27:27" s="59" customFormat="1" ht="5.65" customHeight="1">
      <c r="AA555" s="60"/>
    </row>
    <row r="556" spans="27:27" s="59" customFormat="1" ht="5.65" customHeight="1">
      <c r="AA556" s="60"/>
    </row>
    <row r="557" spans="27:27" s="59" customFormat="1" ht="5.65" customHeight="1">
      <c r="AA557" s="60"/>
    </row>
    <row r="558" spans="27:27" s="59" customFormat="1" ht="5.65" customHeight="1">
      <c r="AA558" s="60"/>
    </row>
    <row r="559" spans="27:27" s="59" customFormat="1" ht="5.65" customHeight="1">
      <c r="AA559" s="60"/>
    </row>
    <row r="560" spans="27:27" s="59" customFormat="1" ht="5.65" customHeight="1">
      <c r="AA560" s="60"/>
    </row>
    <row r="561" spans="27:27" s="59" customFormat="1" ht="5.65" customHeight="1">
      <c r="AA561" s="60"/>
    </row>
    <row r="562" spans="27:27" s="59" customFormat="1" ht="5.65" customHeight="1">
      <c r="AA562" s="60"/>
    </row>
    <row r="563" spans="27:27" s="59" customFormat="1" ht="5.65" customHeight="1">
      <c r="AA563" s="60"/>
    </row>
    <row r="564" spans="27:27" s="59" customFormat="1" ht="5.65" customHeight="1">
      <c r="AA564" s="60"/>
    </row>
    <row r="565" spans="27:27" s="59" customFormat="1" ht="5.65" customHeight="1">
      <c r="AA565" s="60"/>
    </row>
    <row r="566" spans="27:27" s="59" customFormat="1" ht="5.65" customHeight="1">
      <c r="AA566" s="60"/>
    </row>
    <row r="567" spans="27:27" s="59" customFormat="1" ht="5.65" customHeight="1">
      <c r="AA567" s="60"/>
    </row>
    <row r="568" spans="27:27" s="59" customFormat="1" ht="5.65" customHeight="1">
      <c r="AA568" s="60"/>
    </row>
    <row r="569" spans="27:27" s="59" customFormat="1" ht="5.65" customHeight="1">
      <c r="AA569" s="60"/>
    </row>
    <row r="570" spans="27:27" s="59" customFormat="1" ht="5.65" customHeight="1">
      <c r="AA570" s="60"/>
    </row>
    <row r="571" spans="27:27" s="59" customFormat="1" ht="5.65" customHeight="1">
      <c r="AA571" s="60"/>
    </row>
    <row r="572" spans="27:27" s="59" customFormat="1" ht="5.65" customHeight="1">
      <c r="AA572" s="60"/>
    </row>
    <row r="573" spans="27:27" s="59" customFormat="1" ht="5.65" customHeight="1">
      <c r="AA573" s="60"/>
    </row>
    <row r="574" spans="27:27" s="59" customFormat="1" ht="5.65" customHeight="1">
      <c r="AA574" s="60"/>
    </row>
    <row r="575" spans="27:27" s="59" customFormat="1" ht="5.65" customHeight="1">
      <c r="AA575" s="60"/>
    </row>
    <row r="576" spans="27:27" s="59" customFormat="1" ht="5.65" customHeight="1">
      <c r="AA576" s="60"/>
    </row>
    <row r="577" spans="27:27" s="59" customFormat="1" ht="5.65" customHeight="1">
      <c r="AA577" s="60"/>
    </row>
    <row r="578" spans="27:27" s="59" customFormat="1" ht="5.65" customHeight="1">
      <c r="AA578" s="60"/>
    </row>
    <row r="579" spans="27:27" s="59" customFormat="1" ht="5.65" customHeight="1">
      <c r="AA579" s="60"/>
    </row>
    <row r="580" spans="27:27" s="59" customFormat="1" ht="5.65" customHeight="1">
      <c r="AA580" s="60"/>
    </row>
    <row r="581" spans="27:27" s="59" customFormat="1" ht="5.65" customHeight="1">
      <c r="AA581" s="60"/>
    </row>
    <row r="582" spans="27:27" s="59" customFormat="1" ht="5.65" customHeight="1">
      <c r="AA582" s="60"/>
    </row>
    <row r="583" spans="27:27" s="59" customFormat="1" ht="5.65" customHeight="1">
      <c r="AA583" s="60"/>
    </row>
    <row r="584" spans="27:27" s="59" customFormat="1" ht="5.65" customHeight="1">
      <c r="AA584" s="60"/>
    </row>
    <row r="585" spans="27:27" s="59" customFormat="1" ht="5.65" customHeight="1">
      <c r="AA585" s="60"/>
    </row>
    <row r="586" spans="27:27" s="59" customFormat="1" ht="5.65" customHeight="1">
      <c r="AA586" s="60"/>
    </row>
    <row r="587" spans="27:27" s="59" customFormat="1" ht="5.65" customHeight="1">
      <c r="AA587" s="60"/>
    </row>
    <row r="588" spans="27:27" s="59" customFormat="1" ht="5.65" customHeight="1">
      <c r="AA588" s="60"/>
    </row>
    <row r="589" spans="27:27" s="59" customFormat="1" ht="5.65" customHeight="1">
      <c r="AA589" s="60"/>
    </row>
    <row r="590" spans="27:27" s="59" customFormat="1" ht="5.65" customHeight="1">
      <c r="AA590" s="60"/>
    </row>
    <row r="591" spans="27:27" s="59" customFormat="1" ht="5.65" customHeight="1">
      <c r="AA591" s="60"/>
    </row>
    <row r="592" spans="27:27" s="59" customFormat="1" ht="5.65" customHeight="1">
      <c r="AA592" s="60"/>
    </row>
    <row r="593" spans="27:27" s="59" customFormat="1" ht="5.65" customHeight="1">
      <c r="AA593" s="60"/>
    </row>
    <row r="594" spans="27:27" s="59" customFormat="1" ht="5.65" customHeight="1">
      <c r="AA594" s="60"/>
    </row>
    <row r="595" spans="27:27" s="59" customFormat="1" ht="5.65" customHeight="1">
      <c r="AA595" s="60"/>
    </row>
    <row r="596" spans="27:27" s="59" customFormat="1" ht="5.65" customHeight="1">
      <c r="AA596" s="60"/>
    </row>
    <row r="597" spans="27:27" s="59" customFormat="1" ht="5.65" customHeight="1">
      <c r="AA597" s="60"/>
    </row>
    <row r="598" spans="27:27" s="59" customFormat="1" ht="5.65" customHeight="1">
      <c r="AA598" s="60"/>
    </row>
    <row r="599" spans="27:27" s="59" customFormat="1" ht="5.65" customHeight="1">
      <c r="AA599" s="60"/>
    </row>
    <row r="600" spans="27:27" s="59" customFormat="1" ht="5.65" customHeight="1">
      <c r="AA600" s="60"/>
    </row>
    <row r="601" spans="27:27" s="59" customFormat="1" ht="5.65" customHeight="1">
      <c r="AA601" s="60"/>
    </row>
    <row r="602" spans="27:27" s="59" customFormat="1" ht="5.65" customHeight="1">
      <c r="AA602" s="60"/>
    </row>
    <row r="603" spans="27:27" s="59" customFormat="1" ht="5.65" customHeight="1">
      <c r="AA603" s="60"/>
    </row>
    <row r="604" spans="27:27" s="59" customFormat="1" ht="5.65" customHeight="1">
      <c r="AA604" s="60"/>
    </row>
    <row r="605" spans="27:27" s="59" customFormat="1" ht="5.65" customHeight="1">
      <c r="AA605" s="60"/>
    </row>
    <row r="606" spans="27:27" s="59" customFormat="1" ht="5.65" customHeight="1">
      <c r="AA606" s="60"/>
    </row>
    <row r="607" spans="27:27" s="59" customFormat="1" ht="5.65" customHeight="1">
      <c r="AA607" s="60"/>
    </row>
    <row r="608" spans="27:27" s="59" customFormat="1" ht="5.65" customHeight="1">
      <c r="AA608" s="60"/>
    </row>
    <row r="609" spans="27:27" s="59" customFormat="1" ht="5.65" customHeight="1">
      <c r="AA609" s="60"/>
    </row>
    <row r="610" spans="27:27" s="59" customFormat="1" ht="5.65" customHeight="1">
      <c r="AA610" s="60"/>
    </row>
    <row r="611" spans="27:27" s="59" customFormat="1" ht="5.65" customHeight="1">
      <c r="AA611" s="60"/>
    </row>
    <row r="612" spans="27:27" s="59" customFormat="1" ht="5.65" customHeight="1">
      <c r="AA612" s="60"/>
    </row>
    <row r="613" spans="27:27" s="59" customFormat="1" ht="5.65" customHeight="1">
      <c r="AA613" s="60"/>
    </row>
    <row r="614" spans="27:27" s="59" customFormat="1" ht="5.65" customHeight="1">
      <c r="AA614" s="60"/>
    </row>
    <row r="615" spans="27:27" s="59" customFormat="1" ht="5.65" customHeight="1">
      <c r="AA615" s="60"/>
    </row>
    <row r="616" spans="27:27" s="59" customFormat="1" ht="5.65" customHeight="1">
      <c r="AA616" s="60"/>
    </row>
    <row r="617" spans="27:27" s="59" customFormat="1" ht="5.65" customHeight="1">
      <c r="AA617" s="60"/>
    </row>
    <row r="618" spans="27:27" s="59" customFormat="1" ht="5.65" customHeight="1">
      <c r="AA618" s="60"/>
    </row>
    <row r="619" spans="27:27" s="59" customFormat="1" ht="5.65" customHeight="1">
      <c r="AA619" s="60"/>
    </row>
    <row r="620" spans="27:27" s="59" customFormat="1" ht="5.65" customHeight="1">
      <c r="AA620" s="60"/>
    </row>
    <row r="621" spans="27:27" s="59" customFormat="1" ht="5.65" customHeight="1">
      <c r="AA621" s="60"/>
    </row>
    <row r="622" spans="27:27" s="59" customFormat="1" ht="5.65" customHeight="1">
      <c r="AA622" s="60"/>
    </row>
    <row r="623" spans="27:27" s="59" customFormat="1" ht="5.65" customHeight="1">
      <c r="AA623" s="60"/>
    </row>
    <row r="624" spans="27:27" s="59" customFormat="1" ht="5.65" customHeight="1">
      <c r="AA624" s="60"/>
    </row>
    <row r="625" spans="27:27" s="59" customFormat="1" ht="5.65" customHeight="1">
      <c r="AA625" s="60"/>
    </row>
    <row r="626" spans="27:27" s="59" customFormat="1" ht="5.65" customHeight="1">
      <c r="AA626" s="60"/>
    </row>
    <row r="627" spans="27:27" s="59" customFormat="1" ht="5.65" customHeight="1">
      <c r="AA627" s="60"/>
    </row>
    <row r="628" spans="27:27" s="59" customFormat="1" ht="5.65" customHeight="1">
      <c r="AA628" s="60"/>
    </row>
    <row r="629" spans="27:27" s="59" customFormat="1" ht="5.65" customHeight="1">
      <c r="AA629" s="60"/>
    </row>
    <row r="630" spans="27:27" s="59" customFormat="1" ht="5.65" customHeight="1">
      <c r="AA630" s="60"/>
    </row>
    <row r="631" spans="27:27" s="59" customFormat="1" ht="5.65" customHeight="1">
      <c r="AA631" s="60"/>
    </row>
    <row r="632" spans="27:27" s="59" customFormat="1" ht="5.65" customHeight="1">
      <c r="AA632" s="60"/>
    </row>
    <row r="633" spans="27:27" s="59" customFormat="1" ht="5.65" customHeight="1">
      <c r="AA633" s="60"/>
    </row>
    <row r="634" spans="27:27" s="59" customFormat="1" ht="5.65" customHeight="1">
      <c r="AA634" s="60"/>
    </row>
    <row r="635" spans="27:27" s="59" customFormat="1" ht="5.65" customHeight="1">
      <c r="AA635" s="60"/>
    </row>
    <row r="636" spans="27:27" s="59" customFormat="1" ht="5.65" customHeight="1">
      <c r="AA636" s="60"/>
    </row>
    <row r="637" spans="27:27" s="59" customFormat="1" ht="5.65" customHeight="1">
      <c r="AA637" s="60"/>
    </row>
    <row r="638" spans="27:27" s="59" customFormat="1" ht="5.65" customHeight="1">
      <c r="AA638" s="60"/>
    </row>
    <row r="639" spans="27:27" s="59" customFormat="1" ht="5.65" customHeight="1">
      <c r="AA639" s="60"/>
    </row>
    <row r="640" spans="27:27" s="59" customFormat="1" ht="5.65" customHeight="1">
      <c r="AA640" s="60"/>
    </row>
    <row r="641" spans="27:27" s="59" customFormat="1" ht="5.65" customHeight="1">
      <c r="AA641" s="60"/>
    </row>
    <row r="642" spans="27:27" s="59" customFormat="1" ht="5.65" customHeight="1">
      <c r="AA642" s="60"/>
    </row>
    <row r="643" spans="27:27" s="59" customFormat="1" ht="5.65" customHeight="1">
      <c r="AA643" s="60"/>
    </row>
    <row r="644" spans="27:27" s="59" customFormat="1" ht="5.65" customHeight="1">
      <c r="AA644" s="60"/>
    </row>
    <row r="645" spans="27:27" s="59" customFormat="1" ht="5.65" customHeight="1">
      <c r="AA645" s="60"/>
    </row>
    <row r="646" spans="27:27" s="59" customFormat="1" ht="5.65" customHeight="1">
      <c r="AA646" s="60"/>
    </row>
    <row r="647" spans="27:27" s="59" customFormat="1" ht="5.65" customHeight="1">
      <c r="AA647" s="60"/>
    </row>
    <row r="648" spans="27:27" s="59" customFormat="1" ht="5.65" customHeight="1">
      <c r="AA648" s="60"/>
    </row>
    <row r="649" spans="27:27" s="59" customFormat="1" ht="5.65" customHeight="1">
      <c r="AA649" s="60"/>
    </row>
    <row r="650" spans="27:27" s="59" customFormat="1" ht="5.65" customHeight="1">
      <c r="AA650" s="60"/>
    </row>
    <row r="651" spans="27:27" s="59" customFormat="1" ht="5.65" customHeight="1">
      <c r="AA651" s="60"/>
    </row>
    <row r="652" spans="27:27" s="59" customFormat="1" ht="5.65" customHeight="1">
      <c r="AA652" s="60"/>
    </row>
    <row r="653" spans="27:27" s="59" customFormat="1" ht="5.65" customHeight="1">
      <c r="AA653" s="60"/>
    </row>
    <row r="654" spans="27:27" s="59" customFormat="1" ht="5.65" customHeight="1">
      <c r="AA654" s="60"/>
    </row>
    <row r="655" spans="27:27" s="59" customFormat="1" ht="5.65" customHeight="1">
      <c r="AA655" s="60"/>
    </row>
    <row r="656" spans="27:27" s="59" customFormat="1" ht="5.65" customHeight="1">
      <c r="AA656" s="60"/>
    </row>
    <row r="657" spans="27:27" s="59" customFormat="1" ht="5.65" customHeight="1">
      <c r="AA657" s="60"/>
    </row>
    <row r="658" spans="27:27" s="59" customFormat="1" ht="5.65" customHeight="1">
      <c r="AA658" s="60"/>
    </row>
    <row r="659" spans="27:27" s="59" customFormat="1" ht="5.65" customHeight="1">
      <c r="AA659" s="60"/>
    </row>
    <row r="660" spans="27:27" s="59" customFormat="1" ht="5.65" customHeight="1">
      <c r="AA660" s="60"/>
    </row>
    <row r="661" spans="27:27" s="59" customFormat="1" ht="5.65" customHeight="1">
      <c r="AA661" s="60"/>
    </row>
    <row r="662" spans="27:27" s="59" customFormat="1" ht="5.65" customHeight="1">
      <c r="AA662" s="60"/>
    </row>
    <row r="663" spans="27:27" s="59" customFormat="1" ht="5.65" customHeight="1">
      <c r="AA663" s="60"/>
    </row>
    <row r="664" spans="27:27" s="59" customFormat="1" ht="5.65" customHeight="1">
      <c r="AA664" s="60"/>
    </row>
    <row r="665" spans="27:27" s="59" customFormat="1" ht="5.65" customHeight="1">
      <c r="AA665" s="60"/>
    </row>
    <row r="666" spans="27:27" s="59" customFormat="1" ht="5.65" customHeight="1">
      <c r="AA666" s="60"/>
    </row>
    <row r="667" spans="27:27" s="59" customFormat="1" ht="5.65" customHeight="1">
      <c r="AA667" s="60"/>
    </row>
    <row r="668" spans="27:27" s="59" customFormat="1" ht="5.65" customHeight="1">
      <c r="AA668" s="60"/>
    </row>
    <row r="669" spans="27:27" s="59" customFormat="1" ht="5.65" customHeight="1">
      <c r="AA669" s="60"/>
    </row>
    <row r="670" spans="27:27" s="59" customFormat="1" ht="5.65" customHeight="1">
      <c r="AA670" s="60"/>
    </row>
    <row r="671" spans="27:27" s="59" customFormat="1" ht="5.65" customHeight="1">
      <c r="AA671" s="60"/>
    </row>
    <row r="672" spans="27:27" s="59" customFormat="1" ht="5.65" customHeight="1">
      <c r="AA672" s="60"/>
    </row>
    <row r="673" spans="27:27" s="59" customFormat="1" ht="5.65" customHeight="1">
      <c r="AA673" s="60"/>
    </row>
    <row r="674" spans="27:27" s="59" customFormat="1" ht="5.65" customHeight="1">
      <c r="AA674" s="60"/>
    </row>
    <row r="675" spans="27:27" s="59" customFormat="1" ht="5.65" customHeight="1">
      <c r="AA675" s="60"/>
    </row>
    <row r="676" spans="27:27" s="59" customFormat="1" ht="5.65" customHeight="1">
      <c r="AA676" s="60"/>
    </row>
    <row r="677" spans="27:27" s="59" customFormat="1" ht="5.65" customHeight="1">
      <c r="AA677" s="60"/>
    </row>
    <row r="678" spans="27:27" s="59" customFormat="1" ht="5.65" customHeight="1">
      <c r="AA678" s="60"/>
    </row>
    <row r="679" spans="27:27" s="59" customFormat="1" ht="5.65" customHeight="1">
      <c r="AA679" s="60"/>
    </row>
    <row r="680" spans="27:27" s="59" customFormat="1" ht="5.65" customHeight="1">
      <c r="AA680" s="60"/>
    </row>
    <row r="681" spans="27:27" s="59" customFormat="1" ht="5.65" customHeight="1">
      <c r="AA681" s="60"/>
    </row>
    <row r="682" spans="27:27" s="59" customFormat="1" ht="5.65" customHeight="1">
      <c r="AA682" s="60"/>
    </row>
    <row r="683" spans="27:27" s="59" customFormat="1" ht="5.65" customHeight="1">
      <c r="AA683" s="60"/>
    </row>
    <row r="684" spans="27:27" s="59" customFormat="1" ht="5.65" customHeight="1">
      <c r="AA684" s="60"/>
    </row>
    <row r="685" spans="27:27" s="59" customFormat="1" ht="5.65" customHeight="1">
      <c r="AA685" s="60"/>
    </row>
    <row r="686" spans="27:27" s="59" customFormat="1" ht="5.65" customHeight="1">
      <c r="AA686" s="60"/>
    </row>
    <row r="687" spans="27:27" s="59" customFormat="1" ht="5.65" customHeight="1">
      <c r="AA687" s="60"/>
    </row>
    <row r="688" spans="27:27" s="59" customFormat="1" ht="5.65" customHeight="1">
      <c r="AA688" s="60"/>
    </row>
    <row r="689" spans="27:27" s="59" customFormat="1" ht="5.65" customHeight="1">
      <c r="AA689" s="60"/>
    </row>
    <row r="690" spans="27:27" s="59" customFormat="1" ht="5.65" customHeight="1">
      <c r="AA690" s="60"/>
    </row>
    <row r="691" spans="27:27" s="59" customFormat="1" ht="5.65" customHeight="1">
      <c r="AA691" s="60"/>
    </row>
    <row r="692" spans="27:27" s="59" customFormat="1" ht="5.65" customHeight="1">
      <c r="AA692" s="60"/>
    </row>
    <row r="693" spans="27:27" s="59" customFormat="1" ht="5.65" customHeight="1">
      <c r="AA693" s="60"/>
    </row>
    <row r="694" spans="27:27" s="59" customFormat="1" ht="5.65" customHeight="1">
      <c r="AA694" s="60"/>
    </row>
    <row r="695" spans="27:27" s="59" customFormat="1" ht="5.65" customHeight="1">
      <c r="AA695" s="60"/>
    </row>
    <row r="696" spans="27:27" s="59" customFormat="1" ht="5.65" customHeight="1">
      <c r="AA696" s="60"/>
    </row>
    <row r="697" spans="27:27" s="59" customFormat="1" ht="5.65" customHeight="1">
      <c r="AA697" s="60"/>
    </row>
    <row r="698" spans="27:27" s="59" customFormat="1" ht="5.65" customHeight="1">
      <c r="AA698" s="60"/>
    </row>
    <row r="699" spans="27:27" s="59" customFormat="1" ht="5.65" customHeight="1">
      <c r="AA699" s="60"/>
    </row>
    <row r="700" spans="27:27" s="59" customFormat="1" ht="5.65" customHeight="1">
      <c r="AA700" s="60"/>
    </row>
    <row r="701" spans="27:27" s="59" customFormat="1" ht="5.65" customHeight="1">
      <c r="AA701" s="60"/>
    </row>
    <row r="702" spans="27:27" s="59" customFormat="1" ht="5.65" customHeight="1">
      <c r="AA702" s="60"/>
    </row>
    <row r="703" spans="27:27" s="59" customFormat="1" ht="5.65" customHeight="1">
      <c r="AA703" s="60"/>
    </row>
    <row r="704" spans="27:27" s="59" customFormat="1" ht="5.65" customHeight="1">
      <c r="AA704" s="60"/>
    </row>
    <row r="705" spans="27:27" s="59" customFormat="1" ht="5.65" customHeight="1">
      <c r="AA705" s="60"/>
    </row>
    <row r="706" spans="27:27" s="59" customFormat="1" ht="5.65" customHeight="1">
      <c r="AA706" s="60"/>
    </row>
    <row r="707" spans="27:27" s="59" customFormat="1" ht="5.65" customHeight="1">
      <c r="AA707" s="60"/>
    </row>
    <row r="708" spans="27:27" s="59" customFormat="1" ht="5.65" customHeight="1">
      <c r="AA708" s="60"/>
    </row>
    <row r="709" spans="27:27" s="59" customFormat="1" ht="5.65" customHeight="1">
      <c r="AA709" s="60"/>
    </row>
    <row r="710" spans="27:27" s="59" customFormat="1" ht="5.65" customHeight="1">
      <c r="AA710" s="60"/>
    </row>
    <row r="711" spans="27:27" s="59" customFormat="1" ht="5.65" customHeight="1">
      <c r="AA711" s="60"/>
    </row>
    <row r="712" spans="27:27" s="59" customFormat="1" ht="5.65" customHeight="1">
      <c r="AA712" s="60"/>
    </row>
    <row r="713" spans="27:27" s="59" customFormat="1" ht="5.65" customHeight="1">
      <c r="AA713" s="60"/>
    </row>
    <row r="714" spans="27:27" s="59" customFormat="1" ht="5.65" customHeight="1">
      <c r="AA714" s="60"/>
    </row>
    <row r="715" spans="27:27" s="59" customFormat="1" ht="5.65" customHeight="1">
      <c r="AA715" s="60"/>
    </row>
    <row r="716" spans="27:27" s="59" customFormat="1" ht="5.65" customHeight="1">
      <c r="AA716" s="60"/>
    </row>
    <row r="717" spans="27:27" s="59" customFormat="1" ht="5.65" customHeight="1">
      <c r="AA717" s="60"/>
    </row>
    <row r="718" spans="27:27" s="59" customFormat="1" ht="5.65" customHeight="1">
      <c r="AA718" s="60"/>
    </row>
    <row r="719" spans="27:27" s="59" customFormat="1" ht="5.65" customHeight="1">
      <c r="AA719" s="60"/>
    </row>
    <row r="720" spans="27:27" s="59" customFormat="1" ht="5.65" customHeight="1">
      <c r="AA720" s="60"/>
    </row>
    <row r="721" spans="27:27" s="59" customFormat="1" ht="5.65" customHeight="1">
      <c r="AA721" s="60"/>
    </row>
    <row r="722" spans="27:27" s="59" customFormat="1" ht="5.65" customHeight="1">
      <c r="AA722" s="60"/>
    </row>
    <row r="723" spans="27:27" s="59" customFormat="1" ht="5.65" customHeight="1">
      <c r="AA723" s="60"/>
    </row>
    <row r="724" spans="27:27" s="59" customFormat="1" ht="5.65" customHeight="1">
      <c r="AA724" s="60"/>
    </row>
    <row r="725" spans="27:27" s="59" customFormat="1" ht="5.65" customHeight="1">
      <c r="AA725" s="60"/>
    </row>
    <row r="726" spans="27:27" s="59" customFormat="1" ht="5.65" customHeight="1">
      <c r="AA726" s="60"/>
    </row>
    <row r="727" spans="27:27" s="59" customFormat="1" ht="5.65" customHeight="1">
      <c r="AA727" s="60"/>
    </row>
    <row r="728" spans="27:27" s="59" customFormat="1" ht="5.65" customHeight="1">
      <c r="AA728" s="60"/>
    </row>
    <row r="729" spans="27:27" s="59" customFormat="1" ht="5.65" customHeight="1">
      <c r="AA729" s="60"/>
    </row>
    <row r="730" spans="27:27" s="59" customFormat="1" ht="5.65" customHeight="1">
      <c r="AA730" s="60"/>
    </row>
    <row r="731" spans="27:27" s="59" customFormat="1" ht="5.65" customHeight="1">
      <c r="AA731" s="60"/>
    </row>
    <row r="732" spans="27:27" s="59" customFormat="1" ht="5.65" customHeight="1">
      <c r="AA732" s="60"/>
    </row>
    <row r="733" spans="27:27" s="59" customFormat="1" ht="5.65" customHeight="1">
      <c r="AA733" s="60"/>
    </row>
    <row r="734" spans="27:27" s="59" customFormat="1" ht="5.65" customHeight="1">
      <c r="AA734" s="60"/>
    </row>
    <row r="735" spans="27:27" s="59" customFormat="1" ht="5.65" customHeight="1">
      <c r="AA735" s="60"/>
    </row>
    <row r="736" spans="27:27" s="59" customFormat="1" ht="5.65" customHeight="1">
      <c r="AA736" s="60"/>
    </row>
    <row r="737" spans="27:27" s="59" customFormat="1" ht="5.65" customHeight="1">
      <c r="AA737" s="60"/>
    </row>
    <row r="738" spans="27:27" s="59" customFormat="1" ht="5.65" customHeight="1">
      <c r="AA738" s="60"/>
    </row>
    <row r="739" spans="27:27" s="59" customFormat="1" ht="5.65" customHeight="1">
      <c r="AA739" s="60"/>
    </row>
    <row r="740" spans="27:27" s="59" customFormat="1" ht="5.65" customHeight="1">
      <c r="AA740" s="60"/>
    </row>
    <row r="741" spans="27:27" s="59" customFormat="1" ht="5.65" customHeight="1">
      <c r="AA741" s="60"/>
    </row>
    <row r="742" spans="27:27" s="59" customFormat="1" ht="5.65" customHeight="1">
      <c r="AA742" s="60"/>
    </row>
    <row r="743" spans="27:27" s="59" customFormat="1" ht="5.65" customHeight="1">
      <c r="AA743" s="60"/>
    </row>
    <row r="744" spans="27:27" s="59" customFormat="1" ht="5.65" customHeight="1">
      <c r="AA744" s="60"/>
    </row>
    <row r="745" spans="27:27" s="59" customFormat="1" ht="5.65" customHeight="1">
      <c r="AA745" s="60"/>
    </row>
    <row r="746" spans="27:27" s="59" customFormat="1" ht="5.65" customHeight="1">
      <c r="AA746" s="60"/>
    </row>
    <row r="747" spans="27:27" s="59" customFormat="1" ht="5.65" customHeight="1">
      <c r="AA747" s="60"/>
    </row>
    <row r="748" spans="27:27" s="59" customFormat="1" ht="5.65" customHeight="1">
      <c r="AA748" s="60"/>
    </row>
    <row r="749" spans="27:27" s="59" customFormat="1" ht="5.65" customHeight="1">
      <c r="AA749" s="60"/>
    </row>
    <row r="750" spans="27:27" s="59" customFormat="1" ht="5.65" customHeight="1">
      <c r="AA750" s="60"/>
    </row>
    <row r="751" spans="27:27" s="59" customFormat="1" ht="5.65" customHeight="1">
      <c r="AA751" s="60"/>
    </row>
    <row r="752" spans="27:27" s="59" customFormat="1" ht="5.65" customHeight="1">
      <c r="AA752" s="60"/>
    </row>
    <row r="753" spans="27:27" s="59" customFormat="1" ht="5.65" customHeight="1">
      <c r="AA753" s="60"/>
    </row>
    <row r="754" spans="27:27" s="59" customFormat="1" ht="5.65" customHeight="1">
      <c r="AA754" s="60"/>
    </row>
    <row r="755" spans="27:27" s="59" customFormat="1" ht="5.65" customHeight="1">
      <c r="AA755" s="60"/>
    </row>
    <row r="756" spans="27:27" s="59" customFormat="1" ht="5.65" customHeight="1">
      <c r="AA756" s="60"/>
    </row>
    <row r="757" spans="27:27" s="59" customFormat="1" ht="5.65" customHeight="1">
      <c r="AA757" s="60"/>
    </row>
    <row r="758" spans="27:27" s="59" customFormat="1" ht="5.65" customHeight="1">
      <c r="AA758" s="60"/>
    </row>
    <row r="759" spans="27:27" s="59" customFormat="1" ht="5.65" customHeight="1">
      <c r="AA759" s="60"/>
    </row>
    <row r="760" spans="27:27" s="59" customFormat="1" ht="5.65" customHeight="1">
      <c r="AA760" s="60"/>
    </row>
    <row r="761" spans="27:27" s="59" customFormat="1" ht="5.65" customHeight="1">
      <c r="AA761" s="60"/>
    </row>
    <row r="762" spans="27:27" s="59" customFormat="1" ht="5.65" customHeight="1">
      <c r="AA762" s="60"/>
    </row>
    <row r="763" spans="27:27" s="59" customFormat="1" ht="5.65" customHeight="1">
      <c r="AA763" s="60"/>
    </row>
    <row r="764" spans="27:27" s="59" customFormat="1" ht="5.65" customHeight="1">
      <c r="AA764" s="60"/>
    </row>
    <row r="765" spans="27:27" s="59" customFormat="1" ht="5.65" customHeight="1">
      <c r="AA765" s="60"/>
    </row>
    <row r="766" spans="27:27" s="59" customFormat="1" ht="5.65" customHeight="1">
      <c r="AA766" s="60"/>
    </row>
    <row r="767" spans="27:27" s="59" customFormat="1" ht="5.65" customHeight="1">
      <c r="AA767" s="60"/>
    </row>
    <row r="768" spans="27:27" s="59" customFormat="1" ht="5.65" customHeight="1">
      <c r="AA768" s="60"/>
    </row>
    <row r="769" spans="27:27" s="59" customFormat="1" ht="5.65" customHeight="1">
      <c r="AA769" s="60"/>
    </row>
    <row r="770" spans="27:27" s="59" customFormat="1" ht="5.65" customHeight="1">
      <c r="AA770" s="60"/>
    </row>
    <row r="771" spans="27:27" s="59" customFormat="1" ht="5.65" customHeight="1">
      <c r="AA771" s="60"/>
    </row>
    <row r="772" spans="27:27" s="59" customFormat="1" ht="5.65" customHeight="1">
      <c r="AA772" s="60"/>
    </row>
    <row r="773" spans="27:27" s="59" customFormat="1" ht="5.65" customHeight="1">
      <c r="AA773" s="60"/>
    </row>
    <row r="774" spans="27:27" s="59" customFormat="1" ht="5.65" customHeight="1">
      <c r="AA774" s="60"/>
    </row>
    <row r="775" spans="27:27" s="59" customFormat="1" ht="5.65" customHeight="1">
      <c r="AA775" s="60"/>
    </row>
    <row r="776" spans="27:27" s="59" customFormat="1" ht="5.65" customHeight="1">
      <c r="AA776" s="60"/>
    </row>
    <row r="777" spans="27:27" s="59" customFormat="1" ht="5.65" customHeight="1">
      <c r="AA777" s="60"/>
    </row>
    <row r="778" spans="27:27" s="59" customFormat="1" ht="5.65" customHeight="1">
      <c r="AA778" s="60"/>
    </row>
    <row r="779" spans="27:27" s="59" customFormat="1" ht="5.65" customHeight="1">
      <c r="AA779" s="60"/>
    </row>
    <row r="780" spans="27:27" s="59" customFormat="1" ht="5.65" customHeight="1">
      <c r="AA780" s="60"/>
    </row>
    <row r="781" spans="27:27" s="59" customFormat="1" ht="5.65" customHeight="1">
      <c r="AA781" s="60"/>
    </row>
    <row r="782" spans="27:27" s="59" customFormat="1" ht="5.65" customHeight="1">
      <c r="AA782" s="60"/>
    </row>
    <row r="783" spans="27:27" s="59" customFormat="1" ht="5.65" customHeight="1">
      <c r="AA783" s="60"/>
    </row>
    <row r="784" spans="27:27" s="59" customFormat="1" ht="5.65" customHeight="1">
      <c r="AA784" s="60"/>
    </row>
    <row r="785" spans="27:27" s="59" customFormat="1" ht="5.65" customHeight="1">
      <c r="AA785" s="60"/>
    </row>
    <row r="786" spans="27:27" s="59" customFormat="1" ht="5.65" customHeight="1">
      <c r="AA786" s="60"/>
    </row>
    <row r="787" spans="27:27" s="59" customFormat="1" ht="5.65" customHeight="1">
      <c r="AA787" s="60"/>
    </row>
    <row r="788" spans="27:27" s="59" customFormat="1" ht="5.65" customHeight="1">
      <c r="AA788" s="60"/>
    </row>
    <row r="789" spans="27:27" s="59" customFormat="1" ht="5.65" customHeight="1">
      <c r="AA789" s="60"/>
    </row>
    <row r="790" spans="27:27" s="59" customFormat="1" ht="5.65" customHeight="1">
      <c r="AA790" s="60"/>
    </row>
    <row r="791" spans="27:27" s="59" customFormat="1" ht="5.65" customHeight="1">
      <c r="AA791" s="60"/>
    </row>
    <row r="792" spans="27:27" s="59" customFormat="1" ht="5.65" customHeight="1">
      <c r="AA792" s="60"/>
    </row>
    <row r="793" spans="27:27" s="59" customFormat="1" ht="5.65" customHeight="1">
      <c r="AA793" s="60"/>
    </row>
    <row r="794" spans="27:27" s="59" customFormat="1" ht="5.65" customHeight="1">
      <c r="AA794" s="60"/>
    </row>
    <row r="795" spans="27:27" s="59" customFormat="1" ht="5.65" customHeight="1">
      <c r="AA795" s="60"/>
    </row>
    <row r="796" spans="27:27" s="59" customFormat="1" ht="5.65" customHeight="1">
      <c r="AA796" s="60"/>
    </row>
    <row r="797" spans="27:27" s="59" customFormat="1" ht="5.65" customHeight="1">
      <c r="AA797" s="60"/>
    </row>
    <row r="798" spans="27:27" s="59" customFormat="1" ht="5.65" customHeight="1">
      <c r="AA798" s="60"/>
    </row>
    <row r="799" spans="27:27" s="59" customFormat="1" ht="5.65" customHeight="1">
      <c r="AA799" s="60"/>
    </row>
    <row r="800" spans="27:27" s="59" customFormat="1" ht="5.65" customHeight="1">
      <c r="AA800" s="60"/>
    </row>
    <row r="801" spans="27:27" s="59" customFormat="1" ht="5.65" customHeight="1">
      <c r="AA801" s="60"/>
    </row>
    <row r="802" spans="27:27" s="59" customFormat="1" ht="5.65" customHeight="1">
      <c r="AA802" s="60"/>
    </row>
    <row r="803" spans="27:27" s="59" customFormat="1" ht="5.65" customHeight="1">
      <c r="AA803" s="60"/>
    </row>
    <row r="804" spans="27:27" s="59" customFormat="1" ht="5.65" customHeight="1">
      <c r="AA804" s="60"/>
    </row>
    <row r="805" spans="27:27" s="59" customFormat="1" ht="5.65" customHeight="1">
      <c r="AA805" s="60"/>
    </row>
    <row r="806" spans="27:27" s="59" customFormat="1" ht="5.65" customHeight="1">
      <c r="AA806" s="60"/>
    </row>
    <row r="807" spans="27:27" s="59" customFormat="1" ht="5.65" customHeight="1">
      <c r="AA807" s="60"/>
    </row>
    <row r="808" spans="27:27" s="59" customFormat="1" ht="5.65" customHeight="1">
      <c r="AA808" s="60"/>
    </row>
    <row r="809" spans="27:27" s="59" customFormat="1" ht="5.65" customHeight="1">
      <c r="AA809" s="60"/>
    </row>
    <row r="810" spans="27:27" s="59" customFormat="1" ht="5.65" customHeight="1">
      <c r="AA810" s="60"/>
    </row>
    <row r="811" spans="27:27" s="59" customFormat="1" ht="5.65" customHeight="1">
      <c r="AA811" s="60"/>
    </row>
    <row r="812" spans="27:27" s="59" customFormat="1" ht="5.65" customHeight="1">
      <c r="AA812" s="60"/>
    </row>
    <row r="813" spans="27:27" s="59" customFormat="1" ht="5.65" customHeight="1">
      <c r="AA813" s="60"/>
    </row>
    <row r="814" spans="27:27" s="59" customFormat="1" ht="5.65" customHeight="1">
      <c r="AA814" s="60"/>
    </row>
    <row r="815" spans="27:27" s="59" customFormat="1" ht="5.65" customHeight="1">
      <c r="AA815" s="60"/>
    </row>
    <row r="816" spans="27:27" s="59" customFormat="1" ht="5.65" customHeight="1">
      <c r="AA816" s="60"/>
    </row>
    <row r="817" spans="27:27" s="59" customFormat="1" ht="5.65" customHeight="1">
      <c r="AA817" s="60"/>
    </row>
    <row r="818" spans="27:27" s="59" customFormat="1" ht="5.65" customHeight="1">
      <c r="AA818" s="60"/>
    </row>
    <row r="819" spans="27:27" s="59" customFormat="1" ht="5.65" customHeight="1">
      <c r="AA819" s="60"/>
    </row>
    <row r="820" spans="27:27" s="59" customFormat="1" ht="5.65" customHeight="1">
      <c r="AA820" s="60"/>
    </row>
    <row r="821" spans="27:27" s="59" customFormat="1" ht="5.65" customHeight="1">
      <c r="AA821" s="60"/>
    </row>
    <row r="822" spans="27:27" s="59" customFormat="1" ht="5.65" customHeight="1">
      <c r="AA822" s="60"/>
    </row>
    <row r="823" spans="27:27" s="59" customFormat="1" ht="5.65" customHeight="1">
      <c r="AA823" s="60"/>
    </row>
    <row r="824" spans="27:27" s="59" customFormat="1" ht="5.65" customHeight="1">
      <c r="AA824" s="60"/>
    </row>
    <row r="825" spans="27:27" s="59" customFormat="1" ht="5.65" customHeight="1">
      <c r="AA825" s="60"/>
    </row>
    <row r="826" spans="27:27" s="59" customFormat="1" ht="5.65" customHeight="1">
      <c r="AA826" s="60"/>
    </row>
    <row r="827" spans="27:27" s="59" customFormat="1" ht="5.65" customHeight="1">
      <c r="AA827" s="60"/>
    </row>
    <row r="828" spans="27:27" s="59" customFormat="1" ht="5.65" customHeight="1">
      <c r="AA828" s="60"/>
    </row>
    <row r="829" spans="27:27" s="59" customFormat="1" ht="5.65" customHeight="1">
      <c r="AA829" s="60"/>
    </row>
    <row r="830" spans="27:27" s="59" customFormat="1" ht="5.65" customHeight="1">
      <c r="AA830" s="60"/>
    </row>
    <row r="831" spans="27:27" s="59" customFormat="1" ht="5.65" customHeight="1">
      <c r="AA831" s="60"/>
    </row>
    <row r="832" spans="27:27" s="59" customFormat="1" ht="5.65" customHeight="1">
      <c r="AA832" s="60"/>
    </row>
    <row r="833" spans="27:27" s="59" customFormat="1" ht="5.65" customHeight="1">
      <c r="AA833" s="60"/>
    </row>
    <row r="834" spans="27:27" s="59" customFormat="1" ht="5.65" customHeight="1">
      <c r="AA834" s="60"/>
    </row>
    <row r="835" spans="27:27" s="59" customFormat="1" ht="5.65" customHeight="1">
      <c r="AA835" s="60"/>
    </row>
    <row r="836" spans="27:27" s="59" customFormat="1" ht="5.65" customHeight="1">
      <c r="AA836" s="60"/>
    </row>
    <row r="837" spans="27:27" s="59" customFormat="1" ht="5.65" customHeight="1">
      <c r="AA837" s="60"/>
    </row>
    <row r="838" spans="27:27" s="59" customFormat="1" ht="5.65" customHeight="1">
      <c r="AA838" s="60"/>
    </row>
    <row r="839" spans="27:27" s="59" customFormat="1" ht="5.65" customHeight="1">
      <c r="AA839" s="60"/>
    </row>
    <row r="840" spans="27:27" s="59" customFormat="1" ht="5.65" customHeight="1">
      <c r="AA840" s="60"/>
    </row>
    <row r="841" spans="27:27" s="59" customFormat="1" ht="5.65" customHeight="1">
      <c r="AA841" s="60"/>
    </row>
    <row r="842" spans="27:27" s="59" customFormat="1" ht="5.65" customHeight="1">
      <c r="AA842" s="60"/>
    </row>
    <row r="843" spans="27:27" s="59" customFormat="1" ht="5.65" customHeight="1">
      <c r="AA843" s="60"/>
    </row>
    <row r="844" spans="27:27" s="59" customFormat="1" ht="5.65" customHeight="1">
      <c r="AA844" s="60"/>
    </row>
    <row r="845" spans="27:27" s="59" customFormat="1" ht="5.65" customHeight="1">
      <c r="AA845" s="60"/>
    </row>
    <row r="846" spans="27:27" s="59" customFormat="1" ht="5.65" customHeight="1">
      <c r="AA846" s="60"/>
    </row>
    <row r="847" spans="27:27" s="59" customFormat="1" ht="5.65" customHeight="1">
      <c r="AA847" s="60"/>
    </row>
    <row r="848" spans="27:27" s="59" customFormat="1" ht="5.65" customHeight="1">
      <c r="AA848" s="60"/>
    </row>
    <row r="849" spans="27:27" s="59" customFormat="1" ht="5.65" customHeight="1">
      <c r="AA849" s="60"/>
    </row>
    <row r="850" spans="27:27" s="59" customFormat="1" ht="5.65" customHeight="1">
      <c r="AA850" s="60"/>
    </row>
    <row r="851" spans="27:27" s="59" customFormat="1" ht="5.65" customHeight="1">
      <c r="AA851" s="60"/>
    </row>
    <row r="852" spans="27:27" s="59" customFormat="1" ht="5.65" customHeight="1">
      <c r="AA852" s="60"/>
    </row>
    <row r="853" spans="27:27" s="59" customFormat="1" ht="5.65" customHeight="1">
      <c r="AA853" s="60"/>
    </row>
    <row r="854" spans="27:27" s="59" customFormat="1" ht="5.65" customHeight="1">
      <c r="AA854" s="60"/>
    </row>
    <row r="855" spans="27:27" s="59" customFormat="1" ht="5.65" customHeight="1">
      <c r="AA855" s="60"/>
    </row>
    <row r="856" spans="27:27" s="59" customFormat="1" ht="5.65" customHeight="1">
      <c r="AA856" s="60"/>
    </row>
    <row r="857" spans="27:27" s="59" customFormat="1" ht="5.65" customHeight="1">
      <c r="AA857" s="60"/>
    </row>
    <row r="858" spans="27:27" s="59" customFormat="1" ht="5.65" customHeight="1">
      <c r="AA858" s="60"/>
    </row>
    <row r="859" spans="27:27" s="59" customFormat="1" ht="5.65" customHeight="1">
      <c r="AA859" s="60"/>
    </row>
    <row r="860" spans="27:27" s="59" customFormat="1" ht="5.65" customHeight="1">
      <c r="AA860" s="60"/>
    </row>
    <row r="861" spans="27:27" s="59" customFormat="1" ht="5.65" customHeight="1">
      <c r="AA861" s="60"/>
    </row>
    <row r="862" spans="27:27" s="59" customFormat="1" ht="5.65" customHeight="1">
      <c r="AA862" s="60"/>
    </row>
    <row r="863" spans="27:27" s="59" customFormat="1" ht="5.65" customHeight="1">
      <c r="AA863" s="60"/>
    </row>
    <row r="864" spans="27:27" s="59" customFormat="1" ht="5.65" customHeight="1">
      <c r="AA864" s="60"/>
    </row>
    <row r="865" spans="27:27" s="59" customFormat="1" ht="5.65" customHeight="1">
      <c r="AA865" s="60"/>
    </row>
    <row r="866" spans="27:27" s="59" customFormat="1" ht="5.65" customHeight="1">
      <c r="AA866" s="60"/>
    </row>
    <row r="867" spans="27:27" s="59" customFormat="1" ht="5.65" customHeight="1">
      <c r="AA867" s="60"/>
    </row>
    <row r="868" spans="27:27" s="59" customFormat="1" ht="5.65" customHeight="1">
      <c r="AA868" s="60"/>
    </row>
    <row r="869" spans="27:27" s="59" customFormat="1" ht="5.65" customHeight="1">
      <c r="AA869" s="60"/>
    </row>
    <row r="870" spans="27:27" s="59" customFormat="1" ht="5.65" customHeight="1">
      <c r="AA870" s="60"/>
    </row>
    <row r="871" spans="27:27" s="59" customFormat="1" ht="5.65" customHeight="1">
      <c r="AA871" s="60"/>
    </row>
    <row r="872" spans="27:27" s="59" customFormat="1" ht="5.65" customHeight="1">
      <c r="AA872" s="60"/>
    </row>
    <row r="873" spans="27:27" s="59" customFormat="1" ht="5.65" customHeight="1">
      <c r="AA873" s="60"/>
    </row>
    <row r="874" spans="27:27" s="59" customFormat="1" ht="5.65" customHeight="1">
      <c r="AA874" s="60"/>
    </row>
    <row r="875" spans="27:27" s="59" customFormat="1" ht="5.65" customHeight="1">
      <c r="AA875" s="60"/>
    </row>
    <row r="876" spans="27:27" s="59" customFormat="1" ht="5.65" customHeight="1">
      <c r="AA876" s="60"/>
    </row>
    <row r="877" spans="27:27" s="59" customFormat="1" ht="5.65" customHeight="1">
      <c r="AA877" s="60"/>
    </row>
    <row r="878" spans="27:27" s="59" customFormat="1" ht="5.65" customHeight="1">
      <c r="AA878" s="60"/>
    </row>
    <row r="879" spans="27:27" s="59" customFormat="1" ht="5.65" customHeight="1">
      <c r="AA879" s="60"/>
    </row>
    <row r="880" spans="27:27" s="59" customFormat="1" ht="5.65" customHeight="1">
      <c r="AA880" s="60"/>
    </row>
    <row r="881" spans="27:27" s="59" customFormat="1" ht="5.65" customHeight="1">
      <c r="AA881" s="60"/>
    </row>
    <row r="882" spans="27:27" s="59" customFormat="1" ht="5.65" customHeight="1">
      <c r="AA882" s="60"/>
    </row>
    <row r="883" spans="27:27" s="59" customFormat="1" ht="5.65" customHeight="1">
      <c r="AA883" s="60"/>
    </row>
    <row r="884" spans="27:27" s="59" customFormat="1" ht="5.65" customHeight="1">
      <c r="AA884" s="60"/>
    </row>
    <row r="885" spans="27:27" s="59" customFormat="1" ht="5.65" customHeight="1">
      <c r="AA885" s="60"/>
    </row>
    <row r="886" spans="27:27" s="59" customFormat="1" ht="5.65" customHeight="1">
      <c r="AA886" s="60"/>
    </row>
    <row r="887" spans="27:27" s="59" customFormat="1" ht="5.65" customHeight="1">
      <c r="AA887" s="60"/>
    </row>
    <row r="888" spans="27:27" s="59" customFormat="1" ht="5.65" customHeight="1">
      <c r="AA888" s="60"/>
    </row>
    <row r="889" spans="27:27" s="59" customFormat="1" ht="5.65" customHeight="1">
      <c r="AA889" s="60"/>
    </row>
    <row r="890" spans="27:27" s="59" customFormat="1" ht="5.65" customHeight="1">
      <c r="AA890" s="60"/>
    </row>
    <row r="891" spans="27:27" s="59" customFormat="1" ht="5.65" customHeight="1">
      <c r="AA891" s="60"/>
    </row>
    <row r="892" spans="27:27" s="59" customFormat="1" ht="5.65" customHeight="1">
      <c r="AA892" s="60"/>
    </row>
    <row r="893" spans="27:27" s="59" customFormat="1" ht="5.65" customHeight="1">
      <c r="AA893" s="60"/>
    </row>
    <row r="894" spans="27:27" s="59" customFormat="1" ht="5.65" customHeight="1">
      <c r="AA894" s="60"/>
    </row>
    <row r="895" spans="27:27" s="59" customFormat="1" ht="5.65" customHeight="1">
      <c r="AA895" s="60"/>
    </row>
    <row r="896" spans="27:27" s="59" customFormat="1" ht="5.65" customHeight="1">
      <c r="AA896" s="60"/>
    </row>
    <row r="897" spans="27:27" s="59" customFormat="1" ht="5.65" customHeight="1">
      <c r="AA897" s="60"/>
    </row>
    <row r="898" spans="27:27" s="59" customFormat="1" ht="5.65" customHeight="1">
      <c r="AA898" s="60"/>
    </row>
    <row r="899" spans="27:27" s="59" customFormat="1" ht="5.65" customHeight="1">
      <c r="AA899" s="60"/>
    </row>
    <row r="900" spans="27:27" s="59" customFormat="1" ht="5.65" customHeight="1">
      <c r="AA900" s="60"/>
    </row>
    <row r="901" spans="27:27" s="59" customFormat="1" ht="5.65" customHeight="1">
      <c r="AA901" s="60"/>
    </row>
    <row r="902" spans="27:27" s="59" customFormat="1" ht="5.65" customHeight="1">
      <c r="AA902" s="60"/>
    </row>
    <row r="903" spans="27:27" s="59" customFormat="1" ht="5.65" customHeight="1">
      <c r="AA903" s="60"/>
    </row>
    <row r="904" spans="27:27" s="59" customFormat="1" ht="5.65" customHeight="1">
      <c r="AA904" s="60"/>
    </row>
    <row r="905" spans="27:27" s="59" customFormat="1" ht="5.65" customHeight="1">
      <c r="AA905" s="60"/>
    </row>
    <row r="906" spans="27:27" s="59" customFormat="1" ht="5.65" customHeight="1">
      <c r="AA906" s="60"/>
    </row>
    <row r="907" spans="27:27" s="59" customFormat="1" ht="5.65" customHeight="1">
      <c r="AA907" s="60"/>
    </row>
    <row r="908" spans="27:27" s="59" customFormat="1" ht="5.65" customHeight="1">
      <c r="AA908" s="60"/>
    </row>
    <row r="909" spans="27:27" s="59" customFormat="1" ht="5.65" customHeight="1">
      <c r="AA909" s="60"/>
    </row>
    <row r="910" spans="27:27" s="59" customFormat="1" ht="5.65" customHeight="1">
      <c r="AA910" s="60"/>
    </row>
    <row r="911" spans="27:27" s="59" customFormat="1" ht="5.65" customHeight="1">
      <c r="AA911" s="60"/>
    </row>
    <row r="912" spans="27:27" s="59" customFormat="1" ht="5.65" customHeight="1">
      <c r="AA912" s="60"/>
    </row>
    <row r="913" spans="27:27" s="59" customFormat="1" ht="5.65" customHeight="1">
      <c r="AA913" s="60"/>
    </row>
    <row r="914" spans="27:27" s="59" customFormat="1" ht="5.65" customHeight="1">
      <c r="AA914" s="60"/>
    </row>
    <row r="915" spans="27:27" s="59" customFormat="1" ht="5.65" customHeight="1">
      <c r="AA915" s="60"/>
    </row>
    <row r="916" spans="27:27" s="59" customFormat="1" ht="5.65" customHeight="1">
      <c r="AA916" s="60"/>
    </row>
    <row r="917" spans="27:27" s="59" customFormat="1" ht="5.65" customHeight="1">
      <c r="AA917" s="60"/>
    </row>
    <row r="918" spans="27:27" s="59" customFormat="1" ht="5.65" customHeight="1">
      <c r="AA918" s="60"/>
    </row>
    <row r="919" spans="27:27" s="59" customFormat="1" ht="5.65" customHeight="1">
      <c r="AA919" s="60"/>
    </row>
    <row r="920" spans="27:27" s="59" customFormat="1" ht="5.65" customHeight="1">
      <c r="AA920" s="60"/>
    </row>
    <row r="921" spans="27:27" s="59" customFormat="1" ht="5.65" customHeight="1">
      <c r="AA921" s="60"/>
    </row>
    <row r="922" spans="27:27" s="59" customFormat="1" ht="5.65" customHeight="1">
      <c r="AA922" s="60"/>
    </row>
    <row r="923" spans="27:27" s="59" customFormat="1" ht="5.65" customHeight="1">
      <c r="AA923" s="60"/>
    </row>
    <row r="924" spans="27:27" s="59" customFormat="1" ht="5.65" customHeight="1">
      <c r="AA924" s="60"/>
    </row>
    <row r="925" spans="27:27" s="59" customFormat="1" ht="5.65" customHeight="1">
      <c r="AA925" s="60"/>
    </row>
    <row r="926" spans="27:27" s="59" customFormat="1" ht="5.65" customHeight="1">
      <c r="AA926" s="60"/>
    </row>
    <row r="927" spans="27:27" s="59" customFormat="1" ht="5.65" customHeight="1">
      <c r="AA927" s="60"/>
    </row>
    <row r="928" spans="27:27" s="59" customFormat="1" ht="5.65" customHeight="1">
      <c r="AA928" s="60"/>
    </row>
    <row r="929" spans="27:27" s="59" customFormat="1" ht="5.65" customHeight="1">
      <c r="AA929" s="60"/>
    </row>
    <row r="930" spans="27:27" s="59" customFormat="1" ht="5.65" customHeight="1">
      <c r="AA930" s="60"/>
    </row>
    <row r="931" spans="27:27" s="59" customFormat="1" ht="5.65" customHeight="1">
      <c r="AA931" s="60"/>
    </row>
    <row r="932" spans="27:27" s="59" customFormat="1" ht="5.65" customHeight="1">
      <c r="AA932" s="60"/>
    </row>
    <row r="933" spans="27:27" s="59" customFormat="1" ht="5.65" customHeight="1">
      <c r="AA933" s="60"/>
    </row>
    <row r="934" spans="27:27" s="59" customFormat="1" ht="5.65" customHeight="1">
      <c r="AA934" s="60"/>
    </row>
    <row r="935" spans="27:27" s="59" customFormat="1" ht="5.65" customHeight="1">
      <c r="AA935" s="60"/>
    </row>
    <row r="936" spans="27:27" s="59" customFormat="1" ht="5.65" customHeight="1">
      <c r="AA936" s="60"/>
    </row>
    <row r="937" spans="27:27" s="59" customFormat="1" ht="5.65" customHeight="1">
      <c r="AA937" s="60"/>
    </row>
    <row r="938" spans="27:27" s="59" customFormat="1" ht="5.65" customHeight="1">
      <c r="AA938" s="60"/>
    </row>
    <row r="939" spans="27:27" s="59" customFormat="1" ht="5.65" customHeight="1">
      <c r="AA939" s="60"/>
    </row>
    <row r="940" spans="27:27" s="59" customFormat="1" ht="5.65" customHeight="1">
      <c r="AA940" s="60"/>
    </row>
    <row r="941" spans="27:27" s="59" customFormat="1" ht="5.65" customHeight="1">
      <c r="AA941" s="60"/>
    </row>
    <row r="942" spans="27:27" s="59" customFormat="1" ht="5.65" customHeight="1">
      <c r="AA942" s="60"/>
    </row>
    <row r="943" spans="27:27" s="59" customFormat="1" ht="5.65" customHeight="1">
      <c r="AA943" s="60"/>
    </row>
    <row r="944" spans="27:27" s="59" customFormat="1" ht="5.65" customHeight="1">
      <c r="AA944" s="60"/>
    </row>
    <row r="945" spans="27:27" s="59" customFormat="1" ht="5.65" customHeight="1">
      <c r="AA945" s="60"/>
    </row>
    <row r="946" spans="27:27" s="59" customFormat="1" ht="5.65" customHeight="1">
      <c r="AA946" s="60"/>
    </row>
    <row r="947" spans="27:27" s="59" customFormat="1" ht="5.65" customHeight="1">
      <c r="AA947" s="60"/>
    </row>
    <row r="948" spans="27:27" s="59" customFormat="1" ht="5.65" customHeight="1">
      <c r="AA948" s="60"/>
    </row>
    <row r="949" spans="27:27" s="59" customFormat="1" ht="5.65" customHeight="1">
      <c r="AA949" s="60"/>
    </row>
    <row r="950" spans="27:27" s="59" customFormat="1" ht="5.65" customHeight="1">
      <c r="AA950" s="60"/>
    </row>
    <row r="951" spans="27:27" s="59" customFormat="1" ht="5.65" customHeight="1">
      <c r="AA951" s="60"/>
    </row>
    <row r="952" spans="27:27" s="59" customFormat="1" ht="5.65" customHeight="1">
      <c r="AA952" s="60"/>
    </row>
    <row r="953" spans="27:27" s="59" customFormat="1" ht="5.65" customHeight="1">
      <c r="AA953" s="60"/>
    </row>
    <row r="954" spans="27:27" s="59" customFormat="1" ht="5.65" customHeight="1">
      <c r="AA954" s="60"/>
    </row>
    <row r="955" spans="27:27" s="59" customFormat="1" ht="5.65" customHeight="1">
      <c r="AA955" s="60"/>
    </row>
    <row r="956" spans="27:27" s="59" customFormat="1" ht="5.65" customHeight="1">
      <c r="AA956" s="60"/>
    </row>
    <row r="957" spans="27:27" s="59" customFormat="1" ht="5.65" customHeight="1">
      <c r="AA957" s="60"/>
    </row>
    <row r="958" spans="27:27" s="59" customFormat="1" ht="5.65" customHeight="1">
      <c r="AA958" s="60"/>
    </row>
    <row r="959" spans="27:27" s="59" customFormat="1" ht="5.65" customHeight="1">
      <c r="AA959" s="60"/>
    </row>
    <row r="960" spans="27:27" s="59" customFormat="1" ht="5.65" customHeight="1">
      <c r="AA960" s="60"/>
    </row>
    <row r="961" spans="27:27" s="59" customFormat="1" ht="5.65" customHeight="1">
      <c r="AA961" s="60"/>
    </row>
    <row r="962" spans="27:27" s="59" customFormat="1" ht="5.65" customHeight="1">
      <c r="AA962" s="60"/>
    </row>
    <row r="963" spans="27:27" s="59" customFormat="1" ht="5.65" customHeight="1">
      <c r="AA963" s="60"/>
    </row>
    <row r="964" spans="27:27" s="59" customFormat="1" ht="5.65" customHeight="1">
      <c r="AA964" s="60"/>
    </row>
    <row r="965" spans="27:27" s="59" customFormat="1" ht="5.65" customHeight="1">
      <c r="AA965" s="60"/>
    </row>
    <row r="966" spans="27:27" s="59" customFormat="1" ht="5.65" customHeight="1">
      <c r="AA966" s="60"/>
    </row>
    <row r="967" spans="27:27" s="59" customFormat="1" ht="5.65" customHeight="1">
      <c r="AA967" s="60"/>
    </row>
    <row r="968" spans="27:27" s="59" customFormat="1" ht="5.65" customHeight="1">
      <c r="AA968" s="60"/>
    </row>
    <row r="969" spans="27:27" s="59" customFormat="1" ht="5.65" customHeight="1">
      <c r="AA969" s="60"/>
    </row>
    <row r="970" spans="27:27" s="59" customFormat="1" ht="5.65" customHeight="1">
      <c r="AA970" s="60"/>
    </row>
    <row r="971" spans="27:27" s="59" customFormat="1" ht="5.65" customHeight="1">
      <c r="AA971" s="60"/>
    </row>
    <row r="972" spans="27:27" s="59" customFormat="1" ht="5.65" customHeight="1">
      <c r="AA972" s="60"/>
    </row>
    <row r="973" spans="27:27" s="59" customFormat="1" ht="5.65" customHeight="1">
      <c r="AA973" s="60"/>
    </row>
    <row r="974" spans="27:27" s="59" customFormat="1" ht="5.65" customHeight="1">
      <c r="AA974" s="60"/>
    </row>
    <row r="975" spans="27:27" s="59" customFormat="1" ht="5.65" customHeight="1">
      <c r="AA975" s="60"/>
    </row>
    <row r="976" spans="27:27" s="59" customFormat="1" ht="5.65" customHeight="1">
      <c r="AA976" s="60"/>
    </row>
    <row r="977" spans="27:27" s="59" customFormat="1" ht="5.65" customHeight="1">
      <c r="AA977" s="60"/>
    </row>
    <row r="978" spans="27:27" s="59" customFormat="1" ht="5.65" customHeight="1">
      <c r="AA978" s="60"/>
    </row>
    <row r="979" spans="27:27" s="59" customFormat="1" ht="5.65" customHeight="1">
      <c r="AA979" s="60"/>
    </row>
    <row r="980" spans="27:27" s="59" customFormat="1" ht="5.65" customHeight="1">
      <c r="AA980" s="60"/>
    </row>
    <row r="981" spans="27:27" s="59" customFormat="1" ht="5.65" customHeight="1">
      <c r="AA981" s="60"/>
    </row>
    <row r="982" spans="27:27" s="59" customFormat="1" ht="5.65" customHeight="1">
      <c r="AA982" s="60"/>
    </row>
    <row r="983" spans="27:27" s="59" customFormat="1" ht="5.65" customHeight="1">
      <c r="AA983" s="60"/>
    </row>
    <row r="984" spans="27:27" s="59" customFormat="1" ht="5.65" customHeight="1">
      <c r="AA984" s="60"/>
    </row>
    <row r="985" spans="27:27" s="59" customFormat="1" ht="5.65" customHeight="1">
      <c r="AA985" s="60"/>
    </row>
    <row r="986" spans="27:27" s="59" customFormat="1" ht="5.65" customHeight="1">
      <c r="AA986" s="60"/>
    </row>
    <row r="987" spans="27:27" s="59" customFormat="1" ht="5.65" customHeight="1">
      <c r="AA987" s="60"/>
    </row>
    <row r="988" spans="27:27" s="59" customFormat="1" ht="5.65" customHeight="1">
      <c r="AA988" s="60"/>
    </row>
    <row r="989" spans="27:27" s="59" customFormat="1" ht="5.65" customHeight="1">
      <c r="AA989" s="60"/>
    </row>
    <row r="990" spans="27:27" s="59" customFormat="1" ht="5.65" customHeight="1">
      <c r="AA990" s="60"/>
    </row>
    <row r="991" spans="27:27" s="59" customFormat="1" ht="5.65" customHeight="1">
      <c r="AA991" s="60"/>
    </row>
    <row r="992" spans="27:27" s="59" customFormat="1" ht="5.65" customHeight="1">
      <c r="AA992" s="60"/>
    </row>
    <row r="993" spans="27:27" s="59" customFormat="1" ht="5.65" customHeight="1">
      <c r="AA993" s="60"/>
    </row>
    <row r="994" spans="27:27" s="59" customFormat="1" ht="5.65" customHeight="1">
      <c r="AA994" s="60"/>
    </row>
    <row r="995" spans="27:27" s="59" customFormat="1" ht="5.65" customHeight="1">
      <c r="AA995" s="60"/>
    </row>
    <row r="996" spans="27:27" s="59" customFormat="1" ht="5.65" customHeight="1">
      <c r="AA996" s="60"/>
    </row>
    <row r="997" spans="27:27" s="59" customFormat="1" ht="5.65" customHeight="1">
      <c r="AA997" s="60"/>
    </row>
    <row r="998" spans="27:27" s="59" customFormat="1" ht="5.65" customHeight="1">
      <c r="AA998" s="60"/>
    </row>
    <row r="999" spans="27:27" s="59" customFormat="1" ht="5.65" customHeight="1">
      <c r="AA999" s="60"/>
    </row>
    <row r="1000" spans="27:27" s="59" customFormat="1" ht="5.65" customHeight="1">
      <c r="AA1000" s="60"/>
    </row>
    <row r="1001" spans="27:27" s="59" customFormat="1" ht="5.65" customHeight="1">
      <c r="AA1001" s="60"/>
    </row>
    <row r="1002" spans="27:27" s="59" customFormat="1" ht="5.65" customHeight="1">
      <c r="AA1002" s="60"/>
    </row>
    <row r="1003" spans="27:27" s="59" customFormat="1" ht="5.65" customHeight="1">
      <c r="AA1003" s="60"/>
    </row>
    <row r="1004" spans="27:27" s="59" customFormat="1" ht="5.65" customHeight="1">
      <c r="AA1004" s="60"/>
    </row>
    <row r="1005" spans="27:27" s="59" customFormat="1" ht="5.65" customHeight="1">
      <c r="AA1005" s="60"/>
    </row>
    <row r="1006" spans="27:27" s="59" customFormat="1" ht="5.65" customHeight="1">
      <c r="AA1006" s="60"/>
    </row>
    <row r="1007" spans="27:27" s="59" customFormat="1" ht="5.65" customHeight="1">
      <c r="AA1007" s="60"/>
    </row>
    <row r="1008" spans="27:27" s="59" customFormat="1" ht="5.65" customHeight="1">
      <c r="AA1008" s="60"/>
    </row>
    <row r="1009" spans="27:27" s="59" customFormat="1" ht="5.65" customHeight="1">
      <c r="AA1009" s="60"/>
    </row>
    <row r="1010" spans="27:27" s="59" customFormat="1" ht="5.65" customHeight="1">
      <c r="AA1010" s="60"/>
    </row>
    <row r="1011" spans="27:27" s="59" customFormat="1" ht="5.65" customHeight="1">
      <c r="AA1011" s="60"/>
    </row>
    <row r="1012" spans="27:27" s="59" customFormat="1" ht="5.65" customHeight="1">
      <c r="AA1012" s="60"/>
    </row>
    <row r="1013" spans="27:27" s="59" customFormat="1" ht="5.65" customHeight="1">
      <c r="AA1013" s="60"/>
    </row>
    <row r="1014" spans="27:27" s="59" customFormat="1" ht="5.65" customHeight="1">
      <c r="AA1014" s="60"/>
    </row>
    <row r="1015" spans="27:27" s="59" customFormat="1" ht="5.65" customHeight="1">
      <c r="AA1015" s="60"/>
    </row>
    <row r="1016" spans="27:27" s="59" customFormat="1" ht="5.65" customHeight="1">
      <c r="AA1016" s="60"/>
    </row>
    <row r="1017" spans="27:27" s="59" customFormat="1" ht="5.65" customHeight="1">
      <c r="AA1017" s="60"/>
    </row>
    <row r="1018" spans="27:27" s="59" customFormat="1" ht="5.65" customHeight="1">
      <c r="AA1018" s="60"/>
    </row>
    <row r="1019" spans="27:27" s="59" customFormat="1" ht="5.65" customHeight="1">
      <c r="AA1019" s="60"/>
    </row>
    <row r="1020" spans="27:27" s="59" customFormat="1" ht="5.65" customHeight="1">
      <c r="AA1020" s="60"/>
    </row>
    <row r="1021" spans="27:27" s="59" customFormat="1" ht="5.65" customHeight="1">
      <c r="AA1021" s="60"/>
    </row>
    <row r="1022" spans="27:27" s="59" customFormat="1" ht="5.65" customHeight="1">
      <c r="AA1022" s="60"/>
    </row>
    <row r="1023" spans="27:27" s="59" customFormat="1" ht="5.65" customHeight="1">
      <c r="AA1023" s="60"/>
    </row>
    <row r="1024" spans="27:27" s="59" customFormat="1" ht="5.65" customHeight="1">
      <c r="AA1024" s="60"/>
    </row>
    <row r="1025" spans="27:27" s="59" customFormat="1" ht="5.65" customHeight="1">
      <c r="AA1025" s="60"/>
    </row>
    <row r="1026" spans="27:27" s="59" customFormat="1" ht="5.65" customHeight="1">
      <c r="AA1026" s="60"/>
    </row>
    <row r="1027" spans="27:27" s="59" customFormat="1" ht="5.65" customHeight="1">
      <c r="AA1027" s="60"/>
    </row>
    <row r="1028" spans="27:27" s="59" customFormat="1" ht="5.65" customHeight="1">
      <c r="AA1028" s="60"/>
    </row>
    <row r="1029" spans="27:27" s="59" customFormat="1" ht="5.65" customHeight="1">
      <c r="AA1029" s="60"/>
    </row>
    <row r="1030" spans="27:27" s="59" customFormat="1" ht="5.65" customHeight="1">
      <c r="AA1030" s="60"/>
    </row>
    <row r="1031" spans="27:27" s="59" customFormat="1" ht="5.65" customHeight="1">
      <c r="AA1031" s="60"/>
    </row>
    <row r="1032" spans="27:27" s="59" customFormat="1" ht="5.65" customHeight="1">
      <c r="AA1032" s="60"/>
    </row>
    <row r="1033" spans="27:27" s="59" customFormat="1" ht="5.65" customHeight="1">
      <c r="AA1033" s="60"/>
    </row>
    <row r="1034" spans="27:27" s="59" customFormat="1" ht="5.65" customHeight="1">
      <c r="AA1034" s="60"/>
    </row>
    <row r="1035" spans="27:27" s="59" customFormat="1" ht="5.65" customHeight="1">
      <c r="AA1035" s="60"/>
    </row>
    <row r="1036" spans="27:27" s="59" customFormat="1" ht="5.65" customHeight="1">
      <c r="AA1036" s="60"/>
    </row>
    <row r="1037" spans="27:27" s="59" customFormat="1" ht="5.65" customHeight="1">
      <c r="AA1037" s="60"/>
    </row>
    <row r="1038" spans="27:27" s="59" customFormat="1" ht="5.65" customHeight="1">
      <c r="AA1038" s="60"/>
    </row>
    <row r="1039" spans="27:27" s="59" customFormat="1" ht="5.65" customHeight="1">
      <c r="AA1039" s="60"/>
    </row>
    <row r="1040" spans="27:27" s="59" customFormat="1" ht="5.65" customHeight="1">
      <c r="AA1040" s="60"/>
    </row>
    <row r="1041" spans="27:27" s="59" customFormat="1" ht="5.65" customHeight="1">
      <c r="AA1041" s="60"/>
    </row>
    <row r="1042" spans="27:27" s="59" customFormat="1" ht="5.65" customHeight="1">
      <c r="AA1042" s="60"/>
    </row>
    <row r="1043" spans="27:27" s="59" customFormat="1" ht="5.65" customHeight="1">
      <c r="AA1043" s="60"/>
    </row>
    <row r="1044" spans="27:27" s="59" customFormat="1" ht="5.65" customHeight="1">
      <c r="AA1044" s="60"/>
    </row>
    <row r="1045" spans="27:27" s="59" customFormat="1" ht="5.65" customHeight="1">
      <c r="AA1045" s="60"/>
    </row>
    <row r="1046" spans="27:27" s="59" customFormat="1" ht="5.65" customHeight="1">
      <c r="AA1046" s="60"/>
    </row>
    <row r="1047" spans="27:27" s="59" customFormat="1" ht="5.65" customHeight="1">
      <c r="AA1047" s="60"/>
    </row>
    <row r="1048" spans="27:27" s="59" customFormat="1" ht="5.65" customHeight="1">
      <c r="AA1048" s="60"/>
    </row>
    <row r="1049" spans="27:27" s="59" customFormat="1" ht="5.65" customHeight="1">
      <c r="AA1049" s="60"/>
    </row>
    <row r="1050" spans="27:27" s="59" customFormat="1" ht="5.65" customHeight="1">
      <c r="AA1050" s="60"/>
    </row>
    <row r="1051" spans="27:27" s="59" customFormat="1" ht="5.65" customHeight="1">
      <c r="AA1051" s="60"/>
    </row>
    <row r="1052" spans="27:27" s="59" customFormat="1" ht="5.65" customHeight="1">
      <c r="AA1052" s="60"/>
    </row>
    <row r="1053" spans="27:27" s="59" customFormat="1" ht="5.65" customHeight="1">
      <c r="AA1053" s="60"/>
    </row>
    <row r="1054" spans="27:27" s="59" customFormat="1" ht="5.65" customHeight="1">
      <c r="AA1054" s="60"/>
    </row>
    <row r="1055" spans="27:27" s="59" customFormat="1" ht="5.65" customHeight="1">
      <c r="AA1055" s="60"/>
    </row>
    <row r="1056" spans="27:27" s="59" customFormat="1" ht="5.65" customHeight="1">
      <c r="AA1056" s="60"/>
    </row>
    <row r="1057" spans="27:27" s="59" customFormat="1" ht="5.65" customHeight="1">
      <c r="AA1057" s="60"/>
    </row>
    <row r="1058" spans="27:27" s="59" customFormat="1" ht="5.65" customHeight="1">
      <c r="AA1058" s="60"/>
    </row>
    <row r="1059" spans="27:27" s="59" customFormat="1" ht="5.65" customHeight="1">
      <c r="AA1059" s="60"/>
    </row>
    <row r="1060" spans="27:27" s="59" customFormat="1" ht="5.65" customHeight="1">
      <c r="AA1060" s="60"/>
    </row>
    <row r="1061" spans="27:27" s="59" customFormat="1" ht="5.65" customHeight="1">
      <c r="AA1061" s="60"/>
    </row>
    <row r="1062" spans="27:27" s="59" customFormat="1" ht="5.65" customHeight="1">
      <c r="AA1062" s="60"/>
    </row>
    <row r="1063" spans="27:27" s="59" customFormat="1" ht="5.65" customHeight="1">
      <c r="AA1063" s="60"/>
    </row>
    <row r="1064" spans="27:27" s="59" customFormat="1" ht="5.65" customHeight="1">
      <c r="AA1064" s="60"/>
    </row>
    <row r="1065" spans="27:27" s="59" customFormat="1" ht="5.65" customHeight="1">
      <c r="AA1065" s="60"/>
    </row>
    <row r="1066" spans="27:27" s="59" customFormat="1" ht="5.65" customHeight="1">
      <c r="AA1066" s="60"/>
    </row>
    <row r="1067" spans="27:27" s="59" customFormat="1" ht="5.65" customHeight="1">
      <c r="AA1067" s="60"/>
    </row>
    <row r="1068" spans="27:27" s="59" customFormat="1" ht="5.65" customHeight="1">
      <c r="AA1068" s="60"/>
    </row>
    <row r="1069" spans="27:27" s="59" customFormat="1" ht="5.65" customHeight="1">
      <c r="AA1069" s="60"/>
    </row>
    <row r="1070" spans="27:27" s="59" customFormat="1" ht="5.65" customHeight="1">
      <c r="AA1070" s="60"/>
    </row>
    <row r="1071" spans="27:27" s="59" customFormat="1" ht="5.65" customHeight="1">
      <c r="AA1071" s="60"/>
    </row>
    <row r="1072" spans="27:27" s="59" customFormat="1" ht="5.65" customHeight="1">
      <c r="AA1072" s="60"/>
    </row>
    <row r="1073" spans="27:27" s="59" customFormat="1" ht="5.65" customHeight="1">
      <c r="AA1073" s="60"/>
    </row>
    <row r="1074" spans="27:27" s="59" customFormat="1" ht="5.65" customHeight="1">
      <c r="AA1074" s="60"/>
    </row>
    <row r="1075" spans="27:27" s="59" customFormat="1" ht="5.65" customHeight="1">
      <c r="AA1075" s="60"/>
    </row>
    <row r="1076" spans="27:27" s="59" customFormat="1" ht="5.65" customHeight="1">
      <c r="AA1076" s="60"/>
    </row>
    <row r="1077" spans="27:27" s="59" customFormat="1" ht="5.65" customHeight="1">
      <c r="AA1077" s="60"/>
    </row>
    <row r="1078" spans="27:27" s="59" customFormat="1" ht="5.65" customHeight="1">
      <c r="AA1078" s="60"/>
    </row>
    <row r="1079" spans="27:27" s="59" customFormat="1" ht="5.65" customHeight="1">
      <c r="AA1079" s="60"/>
    </row>
    <row r="1080" spans="27:27" s="59" customFormat="1" ht="5.65" customHeight="1">
      <c r="AA1080" s="60"/>
    </row>
    <row r="1081" spans="27:27" s="59" customFormat="1" ht="5.65" customHeight="1">
      <c r="AA1081" s="60"/>
    </row>
    <row r="1082" spans="27:27" s="59" customFormat="1" ht="5.65" customHeight="1">
      <c r="AA1082" s="60"/>
    </row>
    <row r="1083" spans="27:27" s="59" customFormat="1" ht="5.65" customHeight="1">
      <c r="AA1083" s="60"/>
    </row>
    <row r="1084" spans="27:27" s="59" customFormat="1" ht="5.65" customHeight="1">
      <c r="AA1084" s="60"/>
    </row>
    <row r="1085" spans="27:27" s="59" customFormat="1" ht="5.65" customHeight="1">
      <c r="AA1085" s="60"/>
    </row>
    <row r="1086" spans="27:27" s="59" customFormat="1" ht="5.65" customHeight="1">
      <c r="AA1086" s="60"/>
    </row>
    <row r="1087" spans="27:27" s="59" customFormat="1" ht="5.65" customHeight="1">
      <c r="AA1087" s="60"/>
    </row>
    <row r="1088" spans="27:27" s="59" customFormat="1" ht="5.65" customHeight="1">
      <c r="AA1088" s="60"/>
    </row>
    <row r="1089" spans="27:27" s="59" customFormat="1" ht="5.65" customHeight="1">
      <c r="AA1089" s="60"/>
    </row>
    <row r="1090" spans="27:27" s="59" customFormat="1" ht="5.65" customHeight="1">
      <c r="AA1090" s="60"/>
    </row>
    <row r="1091" spans="27:27" s="59" customFormat="1" ht="5.65" customHeight="1">
      <c r="AA1091" s="60"/>
    </row>
    <row r="1092" spans="27:27" s="59" customFormat="1" ht="5.65" customHeight="1">
      <c r="AA1092" s="60"/>
    </row>
    <row r="1093" spans="27:27" s="59" customFormat="1" ht="5.65" customHeight="1">
      <c r="AA1093" s="60"/>
    </row>
    <row r="1094" spans="27:27" s="59" customFormat="1" ht="5.65" customHeight="1">
      <c r="AA1094" s="60"/>
    </row>
    <row r="1095" spans="27:27" s="59" customFormat="1" ht="5.65" customHeight="1">
      <c r="AA1095" s="60"/>
    </row>
    <row r="1096" spans="27:27" s="59" customFormat="1" ht="5.65" customHeight="1">
      <c r="AA1096" s="60"/>
    </row>
    <row r="1097" spans="27:27" s="59" customFormat="1" ht="5.65" customHeight="1">
      <c r="AA1097" s="60"/>
    </row>
    <row r="1098" spans="27:27" s="59" customFormat="1" ht="5.65" customHeight="1">
      <c r="AA1098" s="60"/>
    </row>
    <row r="1099" spans="27:27" s="59" customFormat="1" ht="5.65" customHeight="1">
      <c r="AA1099" s="60"/>
    </row>
    <row r="1100" spans="27:27" s="59" customFormat="1" ht="5.65" customHeight="1">
      <c r="AA1100" s="60"/>
    </row>
    <row r="1101" spans="27:27" s="59" customFormat="1" ht="5.65" customHeight="1">
      <c r="AA1101" s="60"/>
    </row>
    <row r="1102" spans="27:27" s="59" customFormat="1" ht="5.65" customHeight="1">
      <c r="AA1102" s="60"/>
    </row>
    <row r="1103" spans="27:27" s="59" customFormat="1" ht="5.65" customHeight="1">
      <c r="AA1103" s="60"/>
    </row>
    <row r="1104" spans="27:27" s="59" customFormat="1" ht="5.65" customHeight="1">
      <c r="AA1104" s="60"/>
    </row>
    <row r="1105" spans="27:27" s="59" customFormat="1" ht="5.65" customHeight="1">
      <c r="AA1105" s="60"/>
    </row>
    <row r="1106" spans="27:27" s="59" customFormat="1" ht="5.65" customHeight="1">
      <c r="AA1106" s="60"/>
    </row>
    <row r="1107" spans="27:27" s="59" customFormat="1" ht="5.65" customHeight="1">
      <c r="AA1107" s="60"/>
    </row>
    <row r="1108" spans="27:27" s="59" customFormat="1" ht="5.65" customHeight="1">
      <c r="AA1108" s="60"/>
    </row>
    <row r="1109" spans="27:27" s="59" customFormat="1" ht="5.65" customHeight="1">
      <c r="AA1109" s="60"/>
    </row>
    <row r="1110" spans="27:27" s="59" customFormat="1" ht="5.65" customHeight="1">
      <c r="AA1110" s="60"/>
    </row>
    <row r="1111" spans="27:27" s="59" customFormat="1" ht="5.65" customHeight="1">
      <c r="AA1111" s="60"/>
    </row>
    <row r="1112" spans="27:27" s="59" customFormat="1" ht="5.65" customHeight="1">
      <c r="AA1112" s="60"/>
    </row>
    <row r="1113" spans="27:27" s="59" customFormat="1" ht="5.65" customHeight="1">
      <c r="AA1113" s="60"/>
    </row>
    <row r="1114" spans="27:27" s="59" customFormat="1" ht="5.65" customHeight="1">
      <c r="AA1114" s="60"/>
    </row>
    <row r="1115" spans="27:27" s="59" customFormat="1" ht="5.65" customHeight="1">
      <c r="AA1115" s="60"/>
    </row>
    <row r="1116" spans="27:27" s="59" customFormat="1" ht="5.65" customHeight="1">
      <c r="AA1116" s="60"/>
    </row>
    <row r="1117" spans="27:27" s="59" customFormat="1" ht="5.65" customHeight="1">
      <c r="AA1117" s="60"/>
    </row>
    <row r="1118" spans="27:27" s="59" customFormat="1" ht="5.65" customHeight="1">
      <c r="AA1118" s="60"/>
    </row>
    <row r="1119" spans="27:27" s="59" customFormat="1" ht="5.65" customHeight="1">
      <c r="AA1119" s="60"/>
    </row>
    <row r="1120" spans="27:27" s="59" customFormat="1" ht="5.65" customHeight="1">
      <c r="AA1120" s="60"/>
    </row>
    <row r="1121" spans="27:27" s="59" customFormat="1" ht="5.65" customHeight="1">
      <c r="AA1121" s="60"/>
    </row>
    <row r="1122" spans="27:27" s="59" customFormat="1" ht="5.65" customHeight="1">
      <c r="AA1122" s="60"/>
    </row>
    <row r="1123" spans="27:27" s="59" customFormat="1" ht="5.65" customHeight="1">
      <c r="AA1123" s="60"/>
    </row>
    <row r="1124" spans="27:27" s="59" customFormat="1" ht="5.65" customHeight="1">
      <c r="AA1124" s="60"/>
    </row>
    <row r="1125" spans="27:27" s="59" customFormat="1" ht="5.65" customHeight="1">
      <c r="AA1125" s="60"/>
    </row>
    <row r="1126" spans="27:27" s="59" customFormat="1" ht="5.65" customHeight="1">
      <c r="AA1126" s="60"/>
    </row>
    <row r="1127" spans="27:27" s="59" customFormat="1" ht="5.65" customHeight="1">
      <c r="AA1127" s="60"/>
    </row>
    <row r="1128" spans="27:27" s="59" customFormat="1" ht="5.65" customHeight="1">
      <c r="AA1128" s="60"/>
    </row>
    <row r="1129" spans="27:27" s="59" customFormat="1" ht="5.65" customHeight="1">
      <c r="AA1129" s="60"/>
    </row>
    <row r="1130" spans="27:27" s="59" customFormat="1" ht="5.65" customHeight="1">
      <c r="AA1130" s="60"/>
    </row>
    <row r="1131" spans="27:27" s="59" customFormat="1" ht="5.65" customHeight="1">
      <c r="AA1131" s="60"/>
    </row>
    <row r="1132" spans="27:27" s="59" customFormat="1" ht="5.65" customHeight="1">
      <c r="AA1132" s="60"/>
    </row>
    <row r="1133" spans="27:27" s="59" customFormat="1" ht="5.65" customHeight="1">
      <c r="AA1133" s="60"/>
    </row>
    <row r="1134" spans="27:27" s="59" customFormat="1" ht="5.65" customHeight="1">
      <c r="AA1134" s="60"/>
    </row>
    <row r="1135" spans="27:27" s="59" customFormat="1" ht="5.65" customHeight="1">
      <c r="AA1135" s="60"/>
    </row>
    <row r="1136" spans="27:27" s="59" customFormat="1" ht="5.65" customHeight="1">
      <c r="AA1136" s="60"/>
    </row>
    <row r="1137" spans="27:27" s="59" customFormat="1" ht="5.65" customHeight="1">
      <c r="AA1137" s="60"/>
    </row>
    <row r="1138" spans="27:27" s="59" customFormat="1" ht="5.65" customHeight="1">
      <c r="AA1138" s="60"/>
    </row>
    <row r="1139" spans="27:27" s="59" customFormat="1" ht="5.65" customHeight="1">
      <c r="AA1139" s="60"/>
    </row>
    <row r="1140" spans="27:27" s="59" customFormat="1" ht="5.65" customHeight="1">
      <c r="AA1140" s="60"/>
    </row>
    <row r="1141" spans="27:27" s="59" customFormat="1" ht="5.65" customHeight="1">
      <c r="AA1141" s="60"/>
    </row>
    <row r="1142" spans="27:27" s="59" customFormat="1" ht="5.65" customHeight="1">
      <c r="AA1142" s="60"/>
    </row>
    <row r="1143" spans="27:27" s="59" customFormat="1" ht="5.65" customHeight="1">
      <c r="AA1143" s="60"/>
    </row>
    <row r="1144" spans="27:27" s="59" customFormat="1" ht="5.65" customHeight="1">
      <c r="AA1144" s="60"/>
    </row>
    <row r="1145" spans="27:27" s="59" customFormat="1" ht="5.65" customHeight="1">
      <c r="AA1145" s="60"/>
    </row>
    <row r="1146" spans="27:27" s="59" customFormat="1" ht="5.65" customHeight="1">
      <c r="AA1146" s="60"/>
    </row>
    <row r="1147" spans="27:27" s="59" customFormat="1" ht="5.65" customHeight="1">
      <c r="AA1147" s="60"/>
    </row>
    <row r="1148" spans="27:27" s="59" customFormat="1" ht="5.65" customHeight="1">
      <c r="AA1148" s="60"/>
    </row>
    <row r="1149" spans="27:27" s="59" customFormat="1" ht="5.65" customHeight="1">
      <c r="AA1149" s="60"/>
    </row>
    <row r="1150" spans="27:27" s="59" customFormat="1" ht="5.65" customHeight="1">
      <c r="AA1150" s="60"/>
    </row>
    <row r="1151" spans="27:27" s="59" customFormat="1" ht="5.65" customHeight="1">
      <c r="AA1151" s="60"/>
    </row>
    <row r="1152" spans="27:27" s="59" customFormat="1" ht="5.65" customHeight="1">
      <c r="AA1152" s="60"/>
    </row>
    <row r="1153" spans="27:27" s="59" customFormat="1" ht="5.65" customHeight="1">
      <c r="AA1153" s="60"/>
    </row>
    <row r="1154" spans="27:27" s="59" customFormat="1" ht="5.65" customHeight="1">
      <c r="AA1154" s="60"/>
    </row>
    <row r="1155" spans="27:27" s="59" customFormat="1" ht="5.65" customHeight="1">
      <c r="AA1155" s="60"/>
    </row>
    <row r="1156" spans="27:27" s="59" customFormat="1" ht="5.65" customHeight="1">
      <c r="AA1156" s="60"/>
    </row>
    <row r="1157" spans="27:27" s="59" customFormat="1" ht="5.65" customHeight="1">
      <c r="AA1157" s="60"/>
    </row>
    <row r="1158" spans="27:27" s="59" customFormat="1" ht="5.65" customHeight="1">
      <c r="AA1158" s="60"/>
    </row>
    <row r="1159" spans="27:27" s="59" customFormat="1" ht="5.65" customHeight="1">
      <c r="AA1159" s="60"/>
    </row>
    <row r="1160" spans="27:27" s="59" customFormat="1" ht="5.65" customHeight="1">
      <c r="AA1160" s="60"/>
    </row>
    <row r="1161" spans="27:27" s="59" customFormat="1" ht="5.65" customHeight="1">
      <c r="AA1161" s="60"/>
    </row>
    <row r="1162" spans="27:27" s="59" customFormat="1" ht="5.65" customHeight="1">
      <c r="AA1162" s="60"/>
    </row>
    <row r="1163" spans="27:27" s="59" customFormat="1" ht="5.65" customHeight="1">
      <c r="AA1163" s="60"/>
    </row>
    <row r="1164" spans="27:27" s="59" customFormat="1" ht="5.65" customHeight="1">
      <c r="AA1164" s="60"/>
    </row>
    <row r="1165" spans="27:27" s="59" customFormat="1" ht="5.65" customHeight="1">
      <c r="AA1165" s="60"/>
    </row>
    <row r="1166" spans="27:27" s="59" customFormat="1" ht="5.65" customHeight="1">
      <c r="AA1166" s="60"/>
    </row>
    <row r="1167" spans="27:27" s="59" customFormat="1" ht="5.65" customHeight="1">
      <c r="AA1167" s="60"/>
    </row>
    <row r="1168" spans="27:27" s="59" customFormat="1" ht="5.65" customHeight="1">
      <c r="AA1168" s="60"/>
    </row>
    <row r="1169" spans="27:27" s="59" customFormat="1" ht="5.65" customHeight="1">
      <c r="AA1169" s="60"/>
    </row>
    <row r="1170" spans="27:27" s="59" customFormat="1" ht="5.65" customHeight="1">
      <c r="AA1170" s="60"/>
    </row>
    <row r="1171" spans="27:27" s="59" customFormat="1" ht="5.65" customHeight="1">
      <c r="AA1171" s="60"/>
    </row>
    <row r="1172" spans="27:27" s="59" customFormat="1" ht="5.65" customHeight="1">
      <c r="AA1172" s="60"/>
    </row>
    <row r="1173" spans="27:27" s="59" customFormat="1" ht="5.65" customHeight="1">
      <c r="AA1173" s="60"/>
    </row>
    <row r="1174" spans="27:27" s="59" customFormat="1" ht="5.65" customHeight="1">
      <c r="AA1174" s="60"/>
    </row>
    <row r="1175" spans="27:27" s="59" customFormat="1" ht="5.65" customHeight="1">
      <c r="AA1175" s="60"/>
    </row>
    <row r="1176" spans="27:27" s="59" customFormat="1" ht="5.65" customHeight="1">
      <c r="AA1176" s="60"/>
    </row>
    <row r="1177" spans="27:27" s="59" customFormat="1" ht="5.65" customHeight="1">
      <c r="AA1177" s="60"/>
    </row>
    <row r="1178" spans="27:27" s="59" customFormat="1" ht="5.65" customHeight="1">
      <c r="AA1178" s="60"/>
    </row>
    <row r="1179" spans="27:27" s="59" customFormat="1" ht="5.65" customHeight="1">
      <c r="AA1179" s="60"/>
    </row>
    <row r="1180" spans="27:27" s="59" customFormat="1" ht="5.65" customHeight="1">
      <c r="AA1180" s="60"/>
    </row>
    <row r="1181" spans="27:27" s="59" customFormat="1" ht="5.65" customHeight="1">
      <c r="AA1181" s="60"/>
    </row>
    <row r="1182" spans="27:27" s="59" customFormat="1" ht="5.65" customHeight="1">
      <c r="AA1182" s="60"/>
    </row>
    <row r="1183" spans="27:27" s="59" customFormat="1" ht="5.65" customHeight="1">
      <c r="AA1183" s="60"/>
    </row>
    <row r="1184" spans="27:27" s="59" customFormat="1" ht="5.65" customHeight="1">
      <c r="AA1184" s="60"/>
    </row>
    <row r="1185" spans="27:27" s="59" customFormat="1" ht="5.65" customHeight="1">
      <c r="AA1185" s="60"/>
    </row>
    <row r="1186" spans="27:27" s="59" customFormat="1" ht="5.65" customHeight="1">
      <c r="AA1186" s="60"/>
    </row>
    <row r="1187" spans="27:27" s="59" customFormat="1" ht="5.65" customHeight="1">
      <c r="AA1187" s="60"/>
    </row>
    <row r="1188" spans="27:27" s="59" customFormat="1" ht="5.65" customHeight="1">
      <c r="AA1188" s="60"/>
    </row>
    <row r="1189" spans="27:27" s="59" customFormat="1" ht="5.65" customHeight="1">
      <c r="AA1189" s="60"/>
    </row>
    <row r="1190" spans="27:27" s="59" customFormat="1" ht="5.65" customHeight="1">
      <c r="AA1190" s="60"/>
    </row>
    <row r="1191" spans="27:27" s="59" customFormat="1" ht="5.65" customHeight="1">
      <c r="AA1191" s="60"/>
    </row>
    <row r="1192" spans="27:27" s="59" customFormat="1" ht="5.65" customHeight="1">
      <c r="AA1192" s="60"/>
    </row>
    <row r="1193" spans="27:27" s="59" customFormat="1" ht="5.65" customHeight="1">
      <c r="AA1193" s="60"/>
    </row>
    <row r="1194" spans="27:27" s="59" customFormat="1" ht="5.65" customHeight="1">
      <c r="AA1194" s="60"/>
    </row>
    <row r="1195" spans="27:27" s="59" customFormat="1" ht="5.65" customHeight="1">
      <c r="AA1195" s="60"/>
    </row>
    <row r="1196" spans="27:27" s="59" customFormat="1" ht="5.65" customHeight="1">
      <c r="AA1196" s="60"/>
    </row>
    <row r="1197" spans="27:27" s="59" customFormat="1" ht="5.65" customHeight="1">
      <c r="AA1197" s="60"/>
    </row>
    <row r="1198" spans="27:27" s="59" customFormat="1" ht="5.65" customHeight="1">
      <c r="AA1198" s="60"/>
    </row>
    <row r="1199" spans="27:27" s="59" customFormat="1" ht="5.65" customHeight="1">
      <c r="AA1199" s="60"/>
    </row>
    <row r="1200" spans="27:27" s="59" customFormat="1" ht="5.65" customHeight="1">
      <c r="AA1200" s="60"/>
    </row>
    <row r="1201" spans="27:27" s="59" customFormat="1" ht="5.65" customHeight="1">
      <c r="AA1201" s="60"/>
    </row>
    <row r="1202" spans="27:27" s="59" customFormat="1" ht="5.65" customHeight="1">
      <c r="AA1202" s="60"/>
    </row>
    <row r="1203" spans="27:27" s="59" customFormat="1" ht="5.65" customHeight="1">
      <c r="AA1203" s="60"/>
    </row>
    <row r="1204" spans="27:27" s="59" customFormat="1" ht="5.65" customHeight="1">
      <c r="AA1204" s="60"/>
    </row>
    <row r="1205" spans="27:27" s="59" customFormat="1" ht="5.65" customHeight="1">
      <c r="AA1205" s="60"/>
    </row>
    <row r="1206" spans="27:27" s="59" customFormat="1" ht="5.65" customHeight="1">
      <c r="AA1206" s="60"/>
    </row>
    <row r="1207" spans="27:27" s="59" customFormat="1" ht="5.65" customHeight="1">
      <c r="AA1207" s="60"/>
    </row>
    <row r="1208" spans="27:27" s="59" customFormat="1" ht="5.65" customHeight="1">
      <c r="AA1208" s="60"/>
    </row>
    <row r="1209" spans="27:27" s="59" customFormat="1" ht="5.65" customHeight="1">
      <c r="AA1209" s="60"/>
    </row>
    <row r="1210" spans="27:27" s="59" customFormat="1" ht="5.65" customHeight="1">
      <c r="AA1210" s="60"/>
    </row>
    <row r="1211" spans="27:27" s="59" customFormat="1" ht="5.65" customHeight="1">
      <c r="AA1211" s="60"/>
    </row>
    <row r="1212" spans="27:27" s="59" customFormat="1" ht="5.65" customHeight="1">
      <c r="AA1212" s="60"/>
    </row>
    <row r="1213" spans="27:27" s="59" customFormat="1" ht="5.65" customHeight="1">
      <c r="AA1213" s="60"/>
    </row>
    <row r="1214" spans="27:27" s="59" customFormat="1" ht="5.65" customHeight="1">
      <c r="AA1214" s="60"/>
    </row>
    <row r="1215" spans="27:27" s="59" customFormat="1" ht="5.65" customHeight="1">
      <c r="AA1215" s="60"/>
    </row>
    <row r="1216" spans="27:27" s="59" customFormat="1" ht="5.65" customHeight="1">
      <c r="AA1216" s="60"/>
    </row>
    <row r="1217" spans="27:27" s="59" customFormat="1" ht="5.65" customHeight="1">
      <c r="AA1217" s="60"/>
    </row>
    <row r="1218" spans="27:27" s="59" customFormat="1" ht="5.65" customHeight="1">
      <c r="AA1218" s="60"/>
    </row>
    <row r="1219" spans="27:27" s="59" customFormat="1" ht="5.65" customHeight="1">
      <c r="AA1219" s="60"/>
    </row>
    <row r="1220" spans="27:27" s="59" customFormat="1" ht="5.65" customHeight="1">
      <c r="AA1220" s="60"/>
    </row>
    <row r="1221" spans="27:27" s="59" customFormat="1" ht="5.65" customHeight="1">
      <c r="AA1221" s="60"/>
    </row>
    <row r="1222" spans="27:27" s="59" customFormat="1" ht="5.65" customHeight="1">
      <c r="AA1222" s="60"/>
    </row>
    <row r="1223" spans="27:27" s="59" customFormat="1" ht="5.65" customHeight="1">
      <c r="AA1223" s="60"/>
    </row>
    <row r="1224" spans="27:27" s="59" customFormat="1" ht="5.65" customHeight="1">
      <c r="AA1224" s="60"/>
    </row>
    <row r="1225" spans="27:27" s="59" customFormat="1" ht="5.65" customHeight="1">
      <c r="AA1225" s="60"/>
    </row>
    <row r="1226" spans="27:27" s="59" customFormat="1" ht="5.65" customHeight="1">
      <c r="AA1226" s="60"/>
    </row>
    <row r="1227" spans="27:27" s="59" customFormat="1" ht="5.65" customHeight="1">
      <c r="AA1227" s="60"/>
    </row>
    <row r="1228" spans="27:27" s="59" customFormat="1" ht="5.65" customHeight="1">
      <c r="AA1228" s="60"/>
    </row>
    <row r="1229" spans="27:27" s="59" customFormat="1" ht="5.65" customHeight="1">
      <c r="AA1229" s="60"/>
    </row>
    <row r="1230" spans="27:27" s="59" customFormat="1" ht="5.65" customHeight="1">
      <c r="AA1230" s="60"/>
    </row>
    <row r="1231" spans="27:27" s="59" customFormat="1" ht="5.65" customHeight="1">
      <c r="AA1231" s="60"/>
    </row>
    <row r="1232" spans="27:27" s="59" customFormat="1" ht="5.65" customHeight="1">
      <c r="AA1232" s="60"/>
    </row>
    <row r="1233" spans="27:27" s="59" customFormat="1" ht="5.65" customHeight="1">
      <c r="AA1233" s="60"/>
    </row>
    <row r="1234" spans="27:27" s="59" customFormat="1" ht="5.65" customHeight="1">
      <c r="AA1234" s="60"/>
    </row>
    <row r="1235" spans="27:27" s="59" customFormat="1" ht="5.65" customHeight="1">
      <c r="AA1235" s="60"/>
    </row>
    <row r="1236" spans="27:27" s="59" customFormat="1" ht="5.65" customHeight="1">
      <c r="AA1236" s="60"/>
    </row>
    <row r="1237" spans="27:27" s="59" customFormat="1" ht="5.65" customHeight="1">
      <c r="AA1237" s="60"/>
    </row>
    <row r="1238" spans="27:27" s="59" customFormat="1" ht="5.65" customHeight="1">
      <c r="AA1238" s="60"/>
    </row>
    <row r="1239" spans="27:27" s="59" customFormat="1" ht="5.65" customHeight="1">
      <c r="AA1239" s="60"/>
    </row>
    <row r="1240" spans="27:27" s="59" customFormat="1" ht="5.65" customHeight="1">
      <c r="AA1240" s="60"/>
    </row>
    <row r="1241" spans="27:27" s="59" customFormat="1" ht="5.65" customHeight="1">
      <c r="AA1241" s="60"/>
    </row>
    <row r="1242" spans="27:27" s="59" customFormat="1" ht="5.65" customHeight="1">
      <c r="AA1242" s="60"/>
    </row>
    <row r="1243" spans="27:27" s="59" customFormat="1" ht="5.65" customHeight="1">
      <c r="AA1243" s="60"/>
    </row>
    <row r="1244" spans="27:27" s="59" customFormat="1" ht="5.65" customHeight="1">
      <c r="AA1244" s="60"/>
    </row>
    <row r="1245" spans="27:27" s="59" customFormat="1" ht="5.65" customHeight="1">
      <c r="AA1245" s="60"/>
    </row>
    <row r="1246" spans="27:27" s="59" customFormat="1" ht="5.65" customHeight="1">
      <c r="AA1246" s="60"/>
    </row>
    <row r="1247" spans="27:27" s="59" customFormat="1" ht="5.65" customHeight="1">
      <c r="AA1247" s="60"/>
    </row>
    <row r="1248" spans="27:27" s="59" customFormat="1" ht="5.65" customHeight="1">
      <c r="AA1248" s="60"/>
    </row>
    <row r="1249" spans="27:27" s="59" customFormat="1" ht="5.65" customHeight="1">
      <c r="AA1249" s="60"/>
    </row>
    <row r="1250" spans="27:27" s="59" customFormat="1" ht="5.65" customHeight="1">
      <c r="AA1250" s="60"/>
    </row>
    <row r="1251" spans="27:27" s="59" customFormat="1" ht="5.65" customHeight="1">
      <c r="AA1251" s="60"/>
    </row>
    <row r="1252" spans="27:27" s="59" customFormat="1" ht="5.65" customHeight="1">
      <c r="AA1252" s="60"/>
    </row>
    <row r="1253" spans="27:27" s="59" customFormat="1" ht="5.65" customHeight="1">
      <c r="AA1253" s="60"/>
    </row>
    <row r="1254" spans="27:27" s="59" customFormat="1" ht="5.65" customHeight="1">
      <c r="AA1254" s="60"/>
    </row>
    <row r="1255" spans="27:27" s="59" customFormat="1" ht="5.65" customHeight="1">
      <c r="AA1255" s="60"/>
    </row>
    <row r="1256" spans="27:27" s="59" customFormat="1" ht="5.65" customHeight="1">
      <c r="AA1256" s="60"/>
    </row>
    <row r="1257" spans="27:27" s="59" customFormat="1" ht="5.65" customHeight="1">
      <c r="AA1257" s="60"/>
    </row>
    <row r="1258" spans="27:27" s="59" customFormat="1" ht="5.65" customHeight="1">
      <c r="AA1258" s="60"/>
    </row>
    <row r="1259" spans="27:27" s="59" customFormat="1" ht="5.65" customHeight="1">
      <c r="AA1259" s="60"/>
    </row>
    <row r="1260" spans="27:27" s="59" customFormat="1" ht="5.65" customHeight="1">
      <c r="AA1260" s="60"/>
    </row>
    <row r="1261" spans="27:27" s="59" customFormat="1" ht="5.65" customHeight="1">
      <c r="AA1261" s="60"/>
    </row>
    <row r="1262" spans="27:27" s="59" customFormat="1" ht="5.65" customHeight="1">
      <c r="AA1262" s="60"/>
    </row>
    <row r="1263" spans="27:27" s="59" customFormat="1" ht="5.65" customHeight="1">
      <c r="AA1263" s="60"/>
    </row>
    <row r="1264" spans="27:27" s="59" customFormat="1" ht="5.65" customHeight="1">
      <c r="AA1264" s="60"/>
    </row>
    <row r="1265" spans="27:27" s="59" customFormat="1" ht="5.65" customHeight="1">
      <c r="AA1265" s="60"/>
    </row>
  </sheetData>
  <sheetProtection password="D002" sheet="1" objects="1" scenarios="1"/>
  <mergeCells count="479">
    <mergeCell ref="Y57:AA57"/>
    <mergeCell ref="A57:D57"/>
    <mergeCell ref="AB56:AC56"/>
    <mergeCell ref="B55:C55"/>
    <mergeCell ref="D55:E55"/>
    <mergeCell ref="F55:G55"/>
    <mergeCell ref="H55:I55"/>
    <mergeCell ref="M55:N55"/>
    <mergeCell ref="S55:T55"/>
    <mergeCell ref="V55:W55"/>
    <mergeCell ref="Y55:Z55"/>
    <mergeCell ref="AB55:AC55"/>
    <mergeCell ref="B56:C56"/>
    <mergeCell ref="D56:E56"/>
    <mergeCell ref="F56:G56"/>
    <mergeCell ref="H56:I56"/>
    <mergeCell ref="M56:N56"/>
    <mergeCell ref="S56:T56"/>
    <mergeCell ref="V56:W56"/>
    <mergeCell ref="Y56:Z56"/>
    <mergeCell ref="B54:C54"/>
    <mergeCell ref="D54:E54"/>
    <mergeCell ref="F54:G54"/>
    <mergeCell ref="H54:I54"/>
    <mergeCell ref="M54:N54"/>
    <mergeCell ref="S54:T54"/>
    <mergeCell ref="V54:W54"/>
    <mergeCell ref="Y54:Z54"/>
    <mergeCell ref="AB54:AC54"/>
    <mergeCell ref="B53:C53"/>
    <mergeCell ref="D53:E53"/>
    <mergeCell ref="F53:G53"/>
    <mergeCell ref="H53:I53"/>
    <mergeCell ref="M53:N53"/>
    <mergeCell ref="S53:T53"/>
    <mergeCell ref="V53:W53"/>
    <mergeCell ref="Y53:Z53"/>
    <mergeCell ref="AB53:AC53"/>
    <mergeCell ref="B52:C52"/>
    <mergeCell ref="D52:E52"/>
    <mergeCell ref="F52:G52"/>
    <mergeCell ref="H52:I52"/>
    <mergeCell ref="M52:N52"/>
    <mergeCell ref="S52:T52"/>
    <mergeCell ref="V52:W52"/>
    <mergeCell ref="Y52:Z52"/>
    <mergeCell ref="AB52:AC52"/>
    <mergeCell ref="B51:C51"/>
    <mergeCell ref="D51:E51"/>
    <mergeCell ref="F51:G51"/>
    <mergeCell ref="H51:I51"/>
    <mergeCell ref="M51:N51"/>
    <mergeCell ref="S51:T51"/>
    <mergeCell ref="V51:W51"/>
    <mergeCell ref="Y51:Z51"/>
    <mergeCell ref="AB51:AC51"/>
    <mergeCell ref="B50:C50"/>
    <mergeCell ref="D50:E50"/>
    <mergeCell ref="F50:G50"/>
    <mergeCell ref="H50:I50"/>
    <mergeCell ref="M50:N50"/>
    <mergeCell ref="S50:T50"/>
    <mergeCell ref="V50:W50"/>
    <mergeCell ref="Y50:Z50"/>
    <mergeCell ref="AB50:AC50"/>
    <mergeCell ref="B49:C49"/>
    <mergeCell ref="D49:E49"/>
    <mergeCell ref="F49:G49"/>
    <mergeCell ref="H49:I49"/>
    <mergeCell ref="M49:N49"/>
    <mergeCell ref="S49:T49"/>
    <mergeCell ref="V49:W49"/>
    <mergeCell ref="Y49:Z49"/>
    <mergeCell ref="AB49:AC49"/>
    <mergeCell ref="B48:C48"/>
    <mergeCell ref="D48:E48"/>
    <mergeCell ref="F48:G48"/>
    <mergeCell ref="H48:I48"/>
    <mergeCell ref="M48:N48"/>
    <mergeCell ref="S48:T48"/>
    <mergeCell ref="V48:W48"/>
    <mergeCell ref="Y48:Z48"/>
    <mergeCell ref="AB48:AC48"/>
    <mergeCell ref="B47:C47"/>
    <mergeCell ref="D47:E47"/>
    <mergeCell ref="F47:G47"/>
    <mergeCell ref="H47:I47"/>
    <mergeCell ref="M47:N47"/>
    <mergeCell ref="S47:T47"/>
    <mergeCell ref="V47:W47"/>
    <mergeCell ref="Y47:Z47"/>
    <mergeCell ref="AB47:AC47"/>
    <mergeCell ref="B46:C46"/>
    <mergeCell ref="D46:E46"/>
    <mergeCell ref="F46:G46"/>
    <mergeCell ref="H46:I46"/>
    <mergeCell ref="M46:N46"/>
    <mergeCell ref="S46:T46"/>
    <mergeCell ref="V46:W46"/>
    <mergeCell ref="Y46:Z46"/>
    <mergeCell ref="AB46:AC46"/>
    <mergeCell ref="C2:D2"/>
    <mergeCell ref="A2:B2"/>
    <mergeCell ref="V1:Y1"/>
    <mergeCell ref="Z1:AA1"/>
    <mergeCell ref="V4:W4"/>
    <mergeCell ref="Y4:Z4"/>
    <mergeCell ref="AB4:AC4"/>
    <mergeCell ref="B5:C5"/>
    <mergeCell ref="D5:E5"/>
    <mergeCell ref="F5:G5"/>
    <mergeCell ref="H5:I5"/>
    <mergeCell ref="M5:N5"/>
    <mergeCell ref="S5:T5"/>
    <mergeCell ref="V5:W5"/>
    <mergeCell ref="B4:C4"/>
    <mergeCell ref="D4:E4"/>
    <mergeCell ref="F4:G4"/>
    <mergeCell ref="H4:I4"/>
    <mergeCell ref="S4:T4"/>
    <mergeCell ref="Y5:Z5"/>
    <mergeCell ref="AB5:AC5"/>
    <mergeCell ref="B6:C6"/>
    <mergeCell ref="D6:E6"/>
    <mergeCell ref="F6:G6"/>
    <mergeCell ref="H6:I6"/>
    <mergeCell ref="M6:N6"/>
    <mergeCell ref="S6:T6"/>
    <mergeCell ref="V6:W6"/>
    <mergeCell ref="Y6:Z6"/>
    <mergeCell ref="AB6:AC6"/>
    <mergeCell ref="B7:C7"/>
    <mergeCell ref="D7:E7"/>
    <mergeCell ref="F7:G7"/>
    <mergeCell ref="H7:I7"/>
    <mergeCell ref="M7:N7"/>
    <mergeCell ref="S7:T7"/>
    <mergeCell ref="V7:W7"/>
    <mergeCell ref="Y7:Z7"/>
    <mergeCell ref="AB7:AC7"/>
    <mergeCell ref="V8:W8"/>
    <mergeCell ref="Y8:Z8"/>
    <mergeCell ref="AB8:AC8"/>
    <mergeCell ref="B9:C9"/>
    <mergeCell ref="D9:E9"/>
    <mergeCell ref="F9:G9"/>
    <mergeCell ref="H9:I9"/>
    <mergeCell ref="M9:N9"/>
    <mergeCell ref="S9:T9"/>
    <mergeCell ref="V9:W9"/>
    <mergeCell ref="B8:C8"/>
    <mergeCell ref="D8:E8"/>
    <mergeCell ref="F8:G8"/>
    <mergeCell ref="H8:I8"/>
    <mergeCell ref="M8:N8"/>
    <mergeCell ref="S8:T8"/>
    <mergeCell ref="Y9:Z9"/>
    <mergeCell ref="AB9:AC9"/>
    <mergeCell ref="B10:C10"/>
    <mergeCell ref="D10:E10"/>
    <mergeCell ref="F10:G10"/>
    <mergeCell ref="H10:I10"/>
    <mergeCell ref="M10:N10"/>
    <mergeCell ref="S10:T10"/>
    <mergeCell ref="V10:W10"/>
    <mergeCell ref="Y10:Z10"/>
    <mergeCell ref="AB10:AC10"/>
    <mergeCell ref="B11:C11"/>
    <mergeCell ref="D11:E11"/>
    <mergeCell ref="F11:G11"/>
    <mergeCell ref="H11:I11"/>
    <mergeCell ref="M11:N11"/>
    <mergeCell ref="S11:T11"/>
    <mergeCell ref="V11:W11"/>
    <mergeCell ref="Y11:Z11"/>
    <mergeCell ref="AB11:AC11"/>
    <mergeCell ref="V12:W12"/>
    <mergeCell ref="Y12:Z12"/>
    <mergeCell ref="AB12:AC12"/>
    <mergeCell ref="B13:C13"/>
    <mergeCell ref="D13:E13"/>
    <mergeCell ref="F13:G13"/>
    <mergeCell ref="H13:I13"/>
    <mergeCell ref="M13:N13"/>
    <mergeCell ref="S13:T13"/>
    <mergeCell ref="V13:W13"/>
    <mergeCell ref="B12:C12"/>
    <mergeCell ref="D12:E12"/>
    <mergeCell ref="F12:G12"/>
    <mergeCell ref="H12:I12"/>
    <mergeCell ref="M12:N12"/>
    <mergeCell ref="S12:T12"/>
    <mergeCell ref="Y13:Z13"/>
    <mergeCell ref="AB13:AC13"/>
    <mergeCell ref="B14:C14"/>
    <mergeCell ref="D14:E14"/>
    <mergeCell ref="F14:G14"/>
    <mergeCell ref="H14:I14"/>
    <mergeCell ref="M14:N14"/>
    <mergeCell ref="S14:T14"/>
    <mergeCell ref="V14:W14"/>
    <mergeCell ref="Y14:Z14"/>
    <mergeCell ref="AB14:AC14"/>
    <mergeCell ref="B15:C15"/>
    <mergeCell ref="D15:E15"/>
    <mergeCell ref="F15:G15"/>
    <mergeCell ref="H15:I15"/>
    <mergeCell ref="M15:N15"/>
    <mergeCell ref="S15:T15"/>
    <mergeCell ref="V15:W15"/>
    <mergeCell ref="Y15:Z15"/>
    <mergeCell ref="AB15:AC15"/>
    <mergeCell ref="V16:W16"/>
    <mergeCell ref="Y16:Z16"/>
    <mergeCell ref="AB16:AC16"/>
    <mergeCell ref="B17:C17"/>
    <mergeCell ref="D17:E17"/>
    <mergeCell ref="F17:G17"/>
    <mergeCell ref="H17:I17"/>
    <mergeCell ref="M17:N17"/>
    <mergeCell ref="S17:T17"/>
    <mergeCell ref="V17:W17"/>
    <mergeCell ref="B16:C16"/>
    <mergeCell ref="D16:E16"/>
    <mergeCell ref="F16:G16"/>
    <mergeCell ref="H16:I16"/>
    <mergeCell ref="M16:N16"/>
    <mergeCell ref="S16:T16"/>
    <mergeCell ref="Y17:Z17"/>
    <mergeCell ref="AB17:AC17"/>
    <mergeCell ref="B18:C18"/>
    <mergeCell ref="D18:E18"/>
    <mergeCell ref="F18:G18"/>
    <mergeCell ref="H18:I18"/>
    <mergeCell ref="M18:N18"/>
    <mergeCell ref="S18:T18"/>
    <mergeCell ref="V18:W18"/>
    <mergeCell ref="Y18:Z18"/>
    <mergeCell ref="AB18:AC18"/>
    <mergeCell ref="B19:C19"/>
    <mergeCell ref="D19:E19"/>
    <mergeCell ref="F19:G19"/>
    <mergeCell ref="H19:I19"/>
    <mergeCell ref="M19:N19"/>
    <mergeCell ref="S19:T19"/>
    <mergeCell ref="V19:W19"/>
    <mergeCell ref="Y19:Z19"/>
    <mergeCell ref="AB19:AC19"/>
    <mergeCell ref="V20:W20"/>
    <mergeCell ref="Y20:Z20"/>
    <mergeCell ref="AB20:AC20"/>
    <mergeCell ref="B21:C21"/>
    <mergeCell ref="D21:E21"/>
    <mergeCell ref="F21:G21"/>
    <mergeCell ref="H21:I21"/>
    <mergeCell ref="M21:N21"/>
    <mergeCell ref="S21:T21"/>
    <mergeCell ref="V21:W21"/>
    <mergeCell ref="B20:C20"/>
    <mergeCell ref="D20:E20"/>
    <mergeCell ref="F20:G20"/>
    <mergeCell ref="H20:I20"/>
    <mergeCell ref="M20:N20"/>
    <mergeCell ref="S20:T20"/>
    <mergeCell ref="Y21:Z21"/>
    <mergeCell ref="AB21:AC21"/>
    <mergeCell ref="B22:C22"/>
    <mergeCell ref="D22:E22"/>
    <mergeCell ref="F22:G22"/>
    <mergeCell ref="H22:I22"/>
    <mergeCell ref="M22:N22"/>
    <mergeCell ref="S22:T22"/>
    <mergeCell ref="V22:W22"/>
    <mergeCell ref="Y22:Z22"/>
    <mergeCell ref="AB22:AC22"/>
    <mergeCell ref="B23:C23"/>
    <mergeCell ref="D23:E23"/>
    <mergeCell ref="F23:G23"/>
    <mergeCell ref="H23:I23"/>
    <mergeCell ref="M23:N23"/>
    <mergeCell ref="S23:T23"/>
    <mergeCell ref="V23:W23"/>
    <mergeCell ref="Y23:Z23"/>
    <mergeCell ref="AB23:AC23"/>
    <mergeCell ref="V24:W24"/>
    <mergeCell ref="Y24:Z24"/>
    <mergeCell ref="AB24:AC24"/>
    <mergeCell ref="B25:C25"/>
    <mergeCell ref="D25:E25"/>
    <mergeCell ref="F25:G25"/>
    <mergeCell ref="H25:I25"/>
    <mergeCell ref="M25:N25"/>
    <mergeCell ref="S25:T25"/>
    <mergeCell ref="V25:W25"/>
    <mergeCell ref="B24:C24"/>
    <mergeCell ref="D24:E24"/>
    <mergeCell ref="F24:G24"/>
    <mergeCell ref="H24:I24"/>
    <mergeCell ref="M24:N24"/>
    <mergeCell ref="S24:T24"/>
    <mergeCell ref="AB25:AC25"/>
    <mergeCell ref="B26:C26"/>
    <mergeCell ref="D26:E26"/>
    <mergeCell ref="F26:G26"/>
    <mergeCell ref="H26:I26"/>
    <mergeCell ref="M26:N26"/>
    <mergeCell ref="S26:T26"/>
    <mergeCell ref="V26:W26"/>
    <mergeCell ref="Y26:Z26"/>
    <mergeCell ref="AB26:AC26"/>
    <mergeCell ref="B27:C27"/>
    <mergeCell ref="D27:E27"/>
    <mergeCell ref="F27:G27"/>
    <mergeCell ref="H27:I27"/>
    <mergeCell ref="M27:N27"/>
    <mergeCell ref="S27:T27"/>
    <mergeCell ref="V27:W27"/>
    <mergeCell ref="Y27:Z27"/>
    <mergeCell ref="AB27:AC27"/>
    <mergeCell ref="AB28:AC28"/>
    <mergeCell ref="B29:C29"/>
    <mergeCell ref="D29:E29"/>
    <mergeCell ref="F29:G29"/>
    <mergeCell ref="H29:I29"/>
    <mergeCell ref="M29:N29"/>
    <mergeCell ref="S29:T29"/>
    <mergeCell ref="V29:W29"/>
    <mergeCell ref="B28:C28"/>
    <mergeCell ref="D28:E28"/>
    <mergeCell ref="F28:G28"/>
    <mergeCell ref="H28:I28"/>
    <mergeCell ref="M28:N28"/>
    <mergeCell ref="AB29:AC29"/>
    <mergeCell ref="B30:C30"/>
    <mergeCell ref="D30:E30"/>
    <mergeCell ref="F30:G30"/>
    <mergeCell ref="H30:I30"/>
    <mergeCell ref="M30:N30"/>
    <mergeCell ref="S30:T30"/>
    <mergeCell ref="V30:W30"/>
    <mergeCell ref="Y30:Z30"/>
    <mergeCell ref="AB30:AC30"/>
    <mergeCell ref="B31:C31"/>
    <mergeCell ref="D31:E31"/>
    <mergeCell ref="F31:G31"/>
    <mergeCell ref="H31:I31"/>
    <mergeCell ref="M31:N31"/>
    <mergeCell ref="S31:T31"/>
    <mergeCell ref="V31:W31"/>
    <mergeCell ref="Y31:Z31"/>
    <mergeCell ref="AB31:AC31"/>
    <mergeCell ref="AB32:AC32"/>
    <mergeCell ref="B33:C33"/>
    <mergeCell ref="D33:E33"/>
    <mergeCell ref="F33:G33"/>
    <mergeCell ref="H33:I33"/>
    <mergeCell ref="M33:N33"/>
    <mergeCell ref="S33:T33"/>
    <mergeCell ref="V33:W33"/>
    <mergeCell ref="B32:C32"/>
    <mergeCell ref="D32:E32"/>
    <mergeCell ref="F32:G32"/>
    <mergeCell ref="H32:I32"/>
    <mergeCell ref="M32:N32"/>
    <mergeCell ref="AB33:AC33"/>
    <mergeCell ref="B34:C34"/>
    <mergeCell ref="D34:E34"/>
    <mergeCell ref="F34:G34"/>
    <mergeCell ref="H34:I34"/>
    <mergeCell ref="M34:N34"/>
    <mergeCell ref="S34:T34"/>
    <mergeCell ref="V34:W34"/>
    <mergeCell ref="Y34:Z34"/>
    <mergeCell ref="AB34:AC34"/>
    <mergeCell ref="B35:C35"/>
    <mergeCell ref="D35:E35"/>
    <mergeCell ref="F35:G35"/>
    <mergeCell ref="H35:I35"/>
    <mergeCell ref="M35:N35"/>
    <mergeCell ref="S35:T35"/>
    <mergeCell ref="V35:W35"/>
    <mergeCell ref="Y35:Z35"/>
    <mergeCell ref="AB35:AC35"/>
    <mergeCell ref="AB36:AC36"/>
    <mergeCell ref="B37:C37"/>
    <mergeCell ref="D37:E37"/>
    <mergeCell ref="F37:G37"/>
    <mergeCell ref="H37:I37"/>
    <mergeCell ref="M37:N37"/>
    <mergeCell ref="S37:T37"/>
    <mergeCell ref="V37:W37"/>
    <mergeCell ref="B36:C36"/>
    <mergeCell ref="D36:E36"/>
    <mergeCell ref="F36:G36"/>
    <mergeCell ref="H36:I36"/>
    <mergeCell ref="M36:N36"/>
    <mergeCell ref="AB39:AC39"/>
    <mergeCell ref="Y37:Z37"/>
    <mergeCell ref="AB37:AC37"/>
    <mergeCell ref="B38:C38"/>
    <mergeCell ref="D38:E38"/>
    <mergeCell ref="F38:G38"/>
    <mergeCell ref="H38:I38"/>
    <mergeCell ref="M38:N38"/>
    <mergeCell ref="S38:T38"/>
    <mergeCell ref="V38:W38"/>
    <mergeCell ref="Y38:Z38"/>
    <mergeCell ref="AS3:AV5"/>
    <mergeCell ref="B43:C43"/>
    <mergeCell ref="D43:E43"/>
    <mergeCell ref="F43:G43"/>
    <mergeCell ref="H43:I43"/>
    <mergeCell ref="M43:N43"/>
    <mergeCell ref="S43:T43"/>
    <mergeCell ref="V43:W43"/>
    <mergeCell ref="Y43:Z43"/>
    <mergeCell ref="AB43:AC43"/>
    <mergeCell ref="Y41:Z41"/>
    <mergeCell ref="AB41:AC41"/>
    <mergeCell ref="B42:C42"/>
    <mergeCell ref="D42:E42"/>
    <mergeCell ref="F42:G42"/>
    <mergeCell ref="H42:I42"/>
    <mergeCell ref="M42:N42"/>
    <mergeCell ref="S42:T42"/>
    <mergeCell ref="V42:W42"/>
    <mergeCell ref="Y42:Z42"/>
    <mergeCell ref="AB42:AC42"/>
    <mergeCell ref="V40:W40"/>
    <mergeCell ref="Y40:Z40"/>
    <mergeCell ref="AB40:AC40"/>
    <mergeCell ref="AB44:AC44"/>
    <mergeCell ref="Y44:Z44"/>
    <mergeCell ref="V44:W44"/>
    <mergeCell ref="S36:T36"/>
    <mergeCell ref="S32:T32"/>
    <mergeCell ref="S28:T28"/>
    <mergeCell ref="B41:C41"/>
    <mergeCell ref="D41:E41"/>
    <mergeCell ref="F41:G41"/>
    <mergeCell ref="H41:I41"/>
    <mergeCell ref="M41:N41"/>
    <mergeCell ref="S41:T41"/>
    <mergeCell ref="V41:W41"/>
    <mergeCell ref="B40:C40"/>
    <mergeCell ref="D40:E40"/>
    <mergeCell ref="F40:G40"/>
    <mergeCell ref="H40:I40"/>
    <mergeCell ref="M40:N40"/>
    <mergeCell ref="S40:T40"/>
    <mergeCell ref="AB38:AC38"/>
    <mergeCell ref="B39:C39"/>
    <mergeCell ref="D39:E39"/>
    <mergeCell ref="F39:G39"/>
    <mergeCell ref="H39:I39"/>
    <mergeCell ref="A45:C45"/>
    <mergeCell ref="D1:G1"/>
    <mergeCell ref="D3:AA3"/>
    <mergeCell ref="G2:Z2"/>
    <mergeCell ref="A1:C1"/>
    <mergeCell ref="S44:T44"/>
    <mergeCell ref="M44:N44"/>
    <mergeCell ref="H44:I44"/>
    <mergeCell ref="F44:G44"/>
    <mergeCell ref="D44:E44"/>
    <mergeCell ref="B44:C44"/>
    <mergeCell ref="M39:N39"/>
    <mergeCell ref="S39:T39"/>
    <mergeCell ref="V39:W39"/>
    <mergeCell ref="Y39:Z39"/>
    <mergeCell ref="V36:W36"/>
    <mergeCell ref="Y36:Z36"/>
    <mergeCell ref="Y33:Z33"/>
    <mergeCell ref="V32:W32"/>
    <mergeCell ref="Y32:Z32"/>
    <mergeCell ref="Y29:Z29"/>
    <mergeCell ref="V28:W28"/>
    <mergeCell ref="Y28:Z28"/>
    <mergeCell ref="Y25:Z25"/>
  </mergeCells>
  <conditionalFormatting sqref="A5:AC5 A6:A44 AB5:AC44">
    <cfRule type="expression" dxfId="111" priority="276">
      <formula>$A$5=""</formula>
    </cfRule>
    <cfRule type="expression" dxfId="110" priority="317">
      <formula>$V$5="انثى"</formula>
    </cfRule>
  </conditionalFormatting>
  <conditionalFormatting sqref="A1:C1">
    <cfRule type="expression" dxfId="109" priority="110">
      <formula>$A$5=""</formula>
    </cfRule>
  </conditionalFormatting>
  <conditionalFormatting sqref="A6:AC6">
    <cfRule type="expression" dxfId="108" priority="109">
      <formula>$A$6=""</formula>
    </cfRule>
    <cfRule type="expression" dxfId="107" priority="67">
      <formula>$V$6="انثى"</formula>
    </cfRule>
  </conditionalFormatting>
  <conditionalFormatting sqref="A7:AC7">
    <cfRule type="expression" dxfId="106" priority="108">
      <formula>$A$7=""</formula>
    </cfRule>
    <cfRule type="expression" dxfId="105" priority="68">
      <formula>$V$7="انثى"</formula>
    </cfRule>
  </conditionalFormatting>
  <conditionalFormatting sqref="A8:AC8">
    <cfRule type="expression" dxfId="104" priority="107">
      <formula>$A$8=""</formula>
    </cfRule>
    <cfRule type="expression" dxfId="103" priority="65">
      <formula>$V$8="انثى"</formula>
    </cfRule>
  </conditionalFormatting>
  <conditionalFormatting sqref="A9:AC9">
    <cfRule type="expression" dxfId="102" priority="106">
      <formula>$A$9=""</formula>
    </cfRule>
    <cfRule type="expression" dxfId="101" priority="64">
      <formula>$V$9="انثى"</formula>
    </cfRule>
  </conditionalFormatting>
  <conditionalFormatting sqref="A10:AC10">
    <cfRule type="expression" dxfId="100" priority="105">
      <formula>$A$10=""</formula>
    </cfRule>
    <cfRule type="expression" dxfId="99" priority="63">
      <formula>$V$10="انثى"</formula>
    </cfRule>
  </conditionalFormatting>
  <conditionalFormatting sqref="A11:AC11">
    <cfRule type="expression" dxfId="98" priority="104">
      <formula>$A$11=""</formula>
    </cfRule>
    <cfRule type="expression" dxfId="97" priority="62">
      <formula>$V$11="انثى"</formula>
    </cfRule>
  </conditionalFormatting>
  <conditionalFormatting sqref="A12:AC12">
    <cfRule type="expression" dxfId="96" priority="103">
      <formula>$A$12=""</formula>
    </cfRule>
    <cfRule type="expression" dxfId="95" priority="61">
      <formula>$V$12="انثى"</formula>
    </cfRule>
  </conditionalFormatting>
  <conditionalFormatting sqref="A13:AC13">
    <cfRule type="expression" dxfId="94" priority="102">
      <formula>$A$13=""</formula>
    </cfRule>
    <cfRule type="expression" dxfId="93" priority="60">
      <formula>$V$13="انثى"</formula>
    </cfRule>
  </conditionalFormatting>
  <conditionalFormatting sqref="A14:AC14">
    <cfRule type="expression" dxfId="92" priority="101">
      <formula>$A$14=""</formula>
    </cfRule>
    <cfRule type="expression" dxfId="91" priority="59">
      <formula>$V$14="انثى"</formula>
    </cfRule>
  </conditionalFormatting>
  <conditionalFormatting sqref="A15:AC15">
    <cfRule type="expression" dxfId="90" priority="100">
      <formula>$A$15=""</formula>
    </cfRule>
    <cfRule type="expression" dxfId="89" priority="58">
      <formula>$V$15="انثى"</formula>
    </cfRule>
  </conditionalFormatting>
  <conditionalFormatting sqref="A16:AC16">
    <cfRule type="expression" dxfId="88" priority="99">
      <formula>$A$16=""</formula>
    </cfRule>
    <cfRule type="expression" dxfId="87" priority="57">
      <formula>$V$16="انثى"</formula>
    </cfRule>
  </conditionalFormatting>
  <conditionalFormatting sqref="A17:AC17">
    <cfRule type="expression" dxfId="86" priority="98">
      <formula>$A$17=""</formula>
    </cfRule>
    <cfRule type="expression" dxfId="85" priority="56">
      <formula>$V$17="انثى"</formula>
    </cfRule>
  </conditionalFormatting>
  <conditionalFormatting sqref="A18:AC18">
    <cfRule type="expression" dxfId="84" priority="97">
      <formula>$A$18=""</formula>
    </cfRule>
    <cfRule type="expression" dxfId="83" priority="55">
      <formula>$V$18="انثى"</formula>
    </cfRule>
  </conditionalFormatting>
  <conditionalFormatting sqref="A19:AC19">
    <cfRule type="expression" dxfId="82" priority="96">
      <formula>$A$19=""</formula>
    </cfRule>
    <cfRule type="expression" dxfId="81" priority="54">
      <formula>$V$19="انثى"</formula>
    </cfRule>
  </conditionalFormatting>
  <conditionalFormatting sqref="A20:AC20">
    <cfRule type="expression" dxfId="80" priority="95">
      <formula>$A$20=""</formula>
    </cfRule>
    <cfRule type="expression" dxfId="79" priority="53">
      <formula>$V$20="انثى"</formula>
    </cfRule>
  </conditionalFormatting>
  <conditionalFormatting sqref="A21:AC21">
    <cfRule type="expression" dxfId="78" priority="94">
      <formula>$A$21=""</formula>
    </cfRule>
    <cfRule type="expression" dxfId="77" priority="52">
      <formula>$V$21="انثى"</formula>
    </cfRule>
  </conditionalFormatting>
  <conditionalFormatting sqref="A22:AC22">
    <cfRule type="expression" dxfId="76" priority="93">
      <formula>$A$22=""</formula>
    </cfRule>
    <cfRule type="expression" dxfId="75" priority="51">
      <formula>$V$22="انثى"</formula>
    </cfRule>
  </conditionalFormatting>
  <conditionalFormatting sqref="A23:AC23">
    <cfRule type="expression" dxfId="74" priority="92">
      <formula>$A$23=""</formula>
    </cfRule>
    <cfRule type="expression" dxfId="73" priority="50">
      <formula>$V$23="انثى"</formula>
    </cfRule>
  </conditionalFormatting>
  <conditionalFormatting sqref="A24:AC24">
    <cfRule type="expression" dxfId="72" priority="91">
      <formula>$A$24=""</formula>
    </cfRule>
    <cfRule type="expression" dxfId="71" priority="49">
      <formula>$V$24="انثى"</formula>
    </cfRule>
  </conditionalFormatting>
  <conditionalFormatting sqref="A25:AC25">
    <cfRule type="expression" dxfId="70" priority="90">
      <formula>$A$25=""</formula>
    </cfRule>
    <cfRule type="expression" dxfId="69" priority="48">
      <formula>$V$25="انثى"</formula>
    </cfRule>
  </conditionalFormatting>
  <conditionalFormatting sqref="A26:AC26">
    <cfRule type="expression" dxfId="68" priority="89">
      <formula>$A$26=""</formula>
    </cfRule>
    <cfRule type="expression" dxfId="67" priority="47">
      <formula>$V$26="انثى"</formula>
    </cfRule>
  </conditionalFormatting>
  <conditionalFormatting sqref="A27:AC27">
    <cfRule type="expression" dxfId="66" priority="88">
      <formula>$A$27=""</formula>
    </cfRule>
    <cfRule type="expression" dxfId="65" priority="46">
      <formula>$V$27="انثى"</formula>
    </cfRule>
  </conditionalFormatting>
  <conditionalFormatting sqref="A28:AC28">
    <cfRule type="expression" dxfId="64" priority="87">
      <formula>$A$28=""</formula>
    </cfRule>
    <cfRule type="expression" dxfId="63" priority="45">
      <formula>$V$28="انثى"</formula>
    </cfRule>
  </conditionalFormatting>
  <conditionalFormatting sqref="A29:AC29">
    <cfRule type="expression" dxfId="62" priority="86">
      <formula>$A$29=""</formula>
    </cfRule>
    <cfRule type="expression" dxfId="61" priority="44">
      <formula>$V$29="انثى"</formula>
    </cfRule>
  </conditionalFormatting>
  <conditionalFormatting sqref="A30:AC30">
    <cfRule type="expression" dxfId="60" priority="85">
      <formula>$A$30=""</formula>
    </cfRule>
    <cfRule type="expression" dxfId="59" priority="43">
      <formula>$V$30="انثى"</formula>
    </cfRule>
  </conditionalFormatting>
  <conditionalFormatting sqref="A31:AC31">
    <cfRule type="expression" dxfId="58" priority="84">
      <formula>$A$31=""</formula>
    </cfRule>
    <cfRule type="expression" dxfId="57" priority="42">
      <formula>$V$31="انثى"</formula>
    </cfRule>
  </conditionalFormatting>
  <conditionalFormatting sqref="A32:AC32">
    <cfRule type="expression" dxfId="56" priority="83">
      <formula>$A$32=""</formula>
    </cfRule>
    <cfRule type="expression" dxfId="55" priority="41">
      <formula>$V$32="انثى"</formula>
    </cfRule>
  </conditionalFormatting>
  <conditionalFormatting sqref="A33:AC33">
    <cfRule type="expression" dxfId="54" priority="82">
      <formula>$A$33=""</formula>
    </cfRule>
    <cfRule type="expression" dxfId="53" priority="40">
      <formula>$V$33="انثى"</formula>
    </cfRule>
  </conditionalFormatting>
  <conditionalFormatting sqref="A34:AC34">
    <cfRule type="expression" dxfId="52" priority="81">
      <formula>$A$34=""</formula>
    </cfRule>
    <cfRule type="expression" dxfId="51" priority="39">
      <formula>$V$34="انثى"</formula>
    </cfRule>
  </conditionalFormatting>
  <conditionalFormatting sqref="A35:AC35">
    <cfRule type="expression" dxfId="50" priority="80">
      <formula>$A$35=""</formula>
    </cfRule>
    <cfRule type="expression" dxfId="49" priority="38">
      <formula>$V$35="انثى"</formula>
    </cfRule>
  </conditionalFormatting>
  <conditionalFormatting sqref="A36:AC36">
    <cfRule type="expression" dxfId="48" priority="79">
      <formula>$A$36=""</formula>
    </cfRule>
    <cfRule type="expression" dxfId="47" priority="37">
      <formula>$V$36="انثى"</formula>
    </cfRule>
  </conditionalFormatting>
  <conditionalFormatting sqref="A37:AC37">
    <cfRule type="expression" dxfId="46" priority="78">
      <formula>$A$37=""</formula>
    </cfRule>
    <cfRule type="expression" dxfId="45" priority="36">
      <formula>$V$37="انثى"</formula>
    </cfRule>
  </conditionalFormatting>
  <conditionalFormatting sqref="A38:AC38">
    <cfRule type="expression" dxfId="44" priority="77">
      <formula>$A$38=""</formula>
    </cfRule>
    <cfRule type="expression" dxfId="43" priority="35">
      <formula>$V$38="انثى"</formula>
    </cfRule>
  </conditionalFormatting>
  <conditionalFormatting sqref="A39:AC39">
    <cfRule type="expression" dxfId="42" priority="76">
      <formula>$A$39=""</formula>
    </cfRule>
    <cfRule type="expression" dxfId="41" priority="34">
      <formula>$V$39="انثى"</formula>
    </cfRule>
  </conditionalFormatting>
  <conditionalFormatting sqref="A40:AC40">
    <cfRule type="expression" dxfId="40" priority="75">
      <formula>$A$40=""</formula>
    </cfRule>
    <cfRule type="expression" dxfId="39" priority="33">
      <formula>$V$40="انثى"</formula>
    </cfRule>
  </conditionalFormatting>
  <conditionalFormatting sqref="A41:AC41">
    <cfRule type="expression" dxfId="38" priority="74">
      <formula>$A$41=""</formula>
    </cfRule>
    <cfRule type="expression" dxfId="37" priority="32">
      <formula>$V$41="انثى"</formula>
    </cfRule>
  </conditionalFormatting>
  <conditionalFormatting sqref="A42:AC42">
    <cfRule type="expression" dxfId="36" priority="73">
      <formula>$A$42=""</formula>
    </cfRule>
    <cfRule type="expression" dxfId="35" priority="31">
      <formula>$V$42="انثى"</formula>
    </cfRule>
  </conditionalFormatting>
  <conditionalFormatting sqref="A43:AC43">
    <cfRule type="expression" dxfId="34" priority="72">
      <formula>$A$43=""</formula>
    </cfRule>
    <cfRule type="expression" dxfId="33" priority="30">
      <formula>$V$43="انثى"</formula>
    </cfRule>
  </conditionalFormatting>
  <conditionalFormatting sqref="A44:B44 D44:AC44">
    <cfRule type="expression" dxfId="32" priority="71">
      <formula>$A$44=""</formula>
    </cfRule>
  </conditionalFormatting>
  <conditionalFormatting sqref="A44:C44">
    <cfRule type="expression" dxfId="31" priority="70">
      <formula>$A$44=""</formula>
    </cfRule>
  </conditionalFormatting>
  <conditionalFormatting sqref="A45:C45">
    <cfRule type="expression" dxfId="30" priority="69">
      <formula>$A$44=""</formula>
    </cfRule>
  </conditionalFormatting>
  <conditionalFormatting sqref="A5:AC5">
    <cfRule type="expression" dxfId="29" priority="66">
      <formula>$V$5="انثى"</formula>
    </cfRule>
  </conditionalFormatting>
  <conditionalFormatting sqref="A44:AC44">
    <cfRule type="expression" dxfId="28" priority="29">
      <formula>$V$44="انثى"</formula>
    </cfRule>
  </conditionalFormatting>
  <conditionalFormatting sqref="A56 AB56:AC56">
    <cfRule type="expression" dxfId="27" priority="27">
      <formula>$A$5=""</formula>
    </cfRule>
    <cfRule type="expression" dxfId="26" priority="28">
      <formula>$V$5="انثى"</formula>
    </cfRule>
  </conditionalFormatting>
  <conditionalFormatting sqref="D56:AC56 A56:B56">
    <cfRule type="expression" dxfId="25" priority="26">
      <formula>$A$44=""</formula>
    </cfRule>
  </conditionalFormatting>
  <conditionalFormatting sqref="A56:C56">
    <cfRule type="expression" dxfId="24" priority="25">
      <formula>$A$44=""</formula>
    </cfRule>
  </conditionalFormatting>
  <conditionalFormatting sqref="A56:AC56">
    <cfRule type="expression" dxfId="23" priority="24">
      <formula>$V$44="انثى"</formula>
    </cfRule>
  </conditionalFormatting>
  <conditionalFormatting sqref="A57">
    <cfRule type="expression" dxfId="22" priority="23">
      <formula>$A$44=""</formula>
    </cfRule>
  </conditionalFormatting>
  <conditionalFormatting sqref="A46:AC46 B47:G55 S47:T55 V47:W55 Y47:AC55">
    <cfRule type="expression" dxfId="21" priority="22">
      <formula>$V$46="انثى"</formula>
    </cfRule>
    <cfRule type="expression" dxfId="20" priority="12">
      <formula>$A$46=""</formula>
    </cfRule>
  </conditionalFormatting>
  <conditionalFormatting sqref="A47:AC47">
    <cfRule type="expression" dxfId="19" priority="21">
      <formula>$V$47="انثى"</formula>
    </cfRule>
    <cfRule type="expression" dxfId="18" priority="11">
      <formula>$A$47=""</formula>
    </cfRule>
  </conditionalFormatting>
  <conditionalFormatting sqref="A48:AC48">
    <cfRule type="expression" dxfId="17" priority="20">
      <formula>$V$48="انثى"</formula>
    </cfRule>
    <cfRule type="expression" dxfId="16" priority="10">
      <formula>$A$48=""</formula>
    </cfRule>
  </conditionalFormatting>
  <conditionalFormatting sqref="A49:AC49">
    <cfRule type="expression" dxfId="15" priority="19">
      <formula>$V$49="انثى"</formula>
    </cfRule>
    <cfRule type="expression" dxfId="14" priority="9">
      <formula>$A$49=""</formula>
    </cfRule>
  </conditionalFormatting>
  <conditionalFormatting sqref="A50:AC50">
    <cfRule type="expression" dxfId="13" priority="18">
      <formula>$V$50="انثى"</formula>
    </cfRule>
    <cfRule type="expression" dxfId="12" priority="8">
      <formula>$A$50=""</formula>
    </cfRule>
  </conditionalFormatting>
  <conditionalFormatting sqref="A51:AC51">
    <cfRule type="expression" dxfId="11" priority="17">
      <formula>$V$51="انثى"</formula>
    </cfRule>
    <cfRule type="expression" dxfId="10" priority="7">
      <formula>$A$51=""</formula>
    </cfRule>
  </conditionalFormatting>
  <conditionalFormatting sqref="A52:AC52">
    <cfRule type="expression" dxfId="9" priority="16">
      <formula>$V$52="انثى"</formula>
    </cfRule>
    <cfRule type="expression" dxfId="8" priority="6">
      <formula>$A$52=""</formula>
    </cfRule>
  </conditionalFormatting>
  <conditionalFormatting sqref="A53:AC53">
    <cfRule type="expression" dxfId="7" priority="15">
      <formula>$V$53="انثى"</formula>
    </cfRule>
    <cfRule type="expression" dxfId="6" priority="5">
      <formula>$A$53=""</formula>
    </cfRule>
  </conditionalFormatting>
  <conditionalFormatting sqref="A54:AC54">
    <cfRule type="expression" dxfId="5" priority="14">
      <formula>$V$54="انثى"</formula>
    </cfRule>
    <cfRule type="expression" dxfId="4" priority="4">
      <formula>$A$54=""</formula>
    </cfRule>
  </conditionalFormatting>
  <conditionalFormatting sqref="A55:AC55">
    <cfRule type="expression" dxfId="3" priority="13">
      <formula>$V$55="انثى"</formula>
    </cfRule>
    <cfRule type="expression" dxfId="2" priority="3">
      <formula>$A$55=""</formula>
    </cfRule>
  </conditionalFormatting>
  <conditionalFormatting sqref="A46:AC57">
    <cfRule type="expression" dxfId="1" priority="2">
      <formula>$A$46=""</formula>
    </cfRule>
  </conditionalFormatting>
  <conditionalFormatting sqref="A46:AC94">
    <cfRule type="expression" dxfId="0" priority="1">
      <formula>$A$46=""</formula>
    </cfRule>
  </conditionalFormatting>
  <hyperlinks>
    <hyperlink ref="AS3:AV5" location="'1'!A1" display="عودة للخلف"/>
  </hyperlinks>
  <printOptions horizontalCentered="1" verticalCentered="1"/>
  <pageMargins left="0.15748031496062992" right="0.15748031496062992" top="0.19685039370078741" bottom="0.39370078740157483" header="0" footer="0.39370078740157483"/>
  <pageSetup paperSize="9" orientation="portrait" horizontalDpi="4294967293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19"/>
  <dimension ref="A1:V47"/>
  <sheetViews>
    <sheetView showGridLines="0" showZeros="0" rightToLeft="1" zoomScale="75" zoomScaleNormal="75" workbookViewId="0">
      <selection activeCell="B11" sqref="B11"/>
    </sheetView>
  </sheetViews>
  <sheetFormatPr baseColWidth="10" defaultColWidth="10.28515625" defaultRowHeight="12.75"/>
  <cols>
    <col min="1" max="1" width="14.7109375" style="283" customWidth="1"/>
    <col min="2" max="13" width="8.7109375" style="283" customWidth="1"/>
    <col min="14" max="14" width="8.140625" style="283" customWidth="1"/>
    <col min="15" max="15" width="8" style="283" customWidth="1"/>
    <col min="16" max="16" width="9.85546875" style="283" customWidth="1"/>
    <col min="17" max="16384" width="10.28515625" style="283"/>
  </cols>
  <sheetData>
    <row r="1" spans="1:22" ht="18">
      <c r="A1" s="279" t="s">
        <v>20</v>
      </c>
      <c r="B1" s="280"/>
      <c r="C1" s="409"/>
      <c r="D1" s="409"/>
      <c r="E1" s="281"/>
      <c r="F1" s="281"/>
      <c r="G1" s="281"/>
      <c r="H1" s="281"/>
      <c r="I1" s="281"/>
      <c r="J1" s="281" t="s">
        <v>21</v>
      </c>
      <c r="K1" s="282" t="s">
        <v>22</v>
      </c>
      <c r="L1" s="282"/>
      <c r="M1" s="282"/>
      <c r="N1" s="410"/>
      <c r="O1" s="410"/>
    </row>
    <row r="2" spans="1:22" ht="18">
      <c r="A2" s="279" t="s">
        <v>23</v>
      </c>
      <c r="B2" s="280"/>
      <c r="C2" s="280"/>
      <c r="D2" s="281"/>
      <c r="E2" s="281"/>
      <c r="F2" s="281"/>
      <c r="G2" s="281"/>
      <c r="H2" s="281"/>
      <c r="I2" s="281"/>
      <c r="J2" s="281"/>
      <c r="K2" s="282" t="s">
        <v>24</v>
      </c>
      <c r="L2" s="410"/>
      <c r="M2" s="410"/>
      <c r="N2" s="282"/>
      <c r="O2" s="282"/>
    </row>
    <row r="3" spans="1:22" ht="18">
      <c r="A3" s="279" t="s">
        <v>25</v>
      </c>
      <c r="B3" s="409"/>
      <c r="C3" s="409"/>
      <c r="D3" s="281"/>
      <c r="E3" s="281"/>
      <c r="F3" s="284"/>
      <c r="G3" s="284"/>
      <c r="H3" s="284"/>
      <c r="I3" s="284"/>
      <c r="J3" s="284"/>
      <c r="K3" s="410" t="s">
        <v>26</v>
      </c>
      <c r="L3" s="410"/>
      <c r="M3" s="410"/>
      <c r="N3" s="410"/>
      <c r="O3" s="282"/>
    </row>
    <row r="4" spans="1:22" ht="29.25">
      <c r="A4" s="411" t="s">
        <v>27</v>
      </c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</row>
    <row r="5" spans="1:22" ht="26.25" customHeight="1">
      <c r="A5" s="412" t="s">
        <v>28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2"/>
    </row>
    <row r="6" spans="1:22" ht="13.5" thickBot="1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</row>
    <row r="7" spans="1:22" ht="20.100000000000001" customHeight="1">
      <c r="A7" s="413" t="s">
        <v>29</v>
      </c>
      <c r="B7" s="413" t="s">
        <v>11</v>
      </c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 t="s">
        <v>30</v>
      </c>
      <c r="O7" s="413"/>
      <c r="P7" s="414" t="s">
        <v>31</v>
      </c>
      <c r="T7" s="415" t="s">
        <v>32</v>
      </c>
      <c r="U7" s="416"/>
      <c r="V7" s="417"/>
    </row>
    <row r="8" spans="1:22" ht="20.100000000000001" customHeight="1" thickBot="1">
      <c r="A8" s="413"/>
      <c r="B8" s="285" t="s">
        <v>33</v>
      </c>
      <c r="C8" s="285" t="s">
        <v>34</v>
      </c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6" t="s">
        <v>33</v>
      </c>
      <c r="O8" s="286" t="s">
        <v>34</v>
      </c>
      <c r="P8" s="414"/>
      <c r="T8" s="418"/>
      <c r="U8" s="419"/>
      <c r="V8" s="420"/>
    </row>
    <row r="9" spans="1:22" ht="19.5" customHeight="1">
      <c r="A9" s="287">
        <f>MAX('ق التلاميد'!G5:G54)</f>
        <v>2005</v>
      </c>
      <c r="B9" s="285">
        <f>COUNTIF('ق التلاميد'!AE10:AE59,"ذكر")</f>
        <v>2</v>
      </c>
      <c r="C9" s="285">
        <f>COUNTIF('ق التلاميد'!AD10:AD59,"انثى")</f>
        <v>2</v>
      </c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6">
        <f>SUM(L9+J9+H9+F9+D9+B9)</f>
        <v>2</v>
      </c>
      <c r="O9" s="286">
        <f>SUM(M9+K9+I9+G9+E9+C9)</f>
        <v>2</v>
      </c>
      <c r="P9" s="286">
        <f>SUM(N9:O9)</f>
        <v>4</v>
      </c>
    </row>
    <row r="10" spans="1:22" ht="19.5" customHeight="1">
      <c r="A10" s="287">
        <f t="shared" ref="A10:A15" si="0">A9-1</f>
        <v>2004</v>
      </c>
      <c r="B10" s="285">
        <f>COUNTIF('ق التلاميد'!AL10:AL59,"ذكر")</f>
        <v>2</v>
      </c>
      <c r="C10" s="285">
        <f>COUNTIF('ق التلاميد'!AK10:AK59,"انثى")</f>
        <v>1</v>
      </c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6">
        <f t="shared" ref="N10:O15" si="1">SUM(L10+J10+H10+F10+D10+B10)</f>
        <v>2</v>
      </c>
      <c r="O10" s="286">
        <f t="shared" si="1"/>
        <v>1</v>
      </c>
      <c r="P10" s="286">
        <f t="shared" ref="P10:P15" si="2">SUM(N10:O10)</f>
        <v>3</v>
      </c>
    </row>
    <row r="11" spans="1:22" ht="19.5" customHeight="1">
      <c r="A11" s="287">
        <f t="shared" si="0"/>
        <v>2003</v>
      </c>
      <c r="B11" s="285">
        <f>COUNTIF('ق التلاميد'!AS10:AS59,"ذكر")</f>
        <v>3</v>
      </c>
      <c r="C11" s="285">
        <f>COUNTIF('ق التلاميد'!AR10:AR59,"انثى")</f>
        <v>0</v>
      </c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6">
        <f t="shared" si="1"/>
        <v>3</v>
      </c>
      <c r="O11" s="286">
        <f t="shared" si="1"/>
        <v>0</v>
      </c>
      <c r="P11" s="286">
        <f t="shared" si="2"/>
        <v>3</v>
      </c>
    </row>
    <row r="12" spans="1:22" ht="19.5" customHeight="1">
      <c r="A12" s="287">
        <f t="shared" si="0"/>
        <v>2002</v>
      </c>
      <c r="B12" s="285">
        <f>COUNTIF('ق التلاميد'!AZ10:AZ59,"ذكر")</f>
        <v>1</v>
      </c>
      <c r="C12" s="285">
        <f>COUNTIF('ق التلاميد'!AY10:AY59,"انثى")</f>
        <v>1</v>
      </c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6">
        <f t="shared" si="1"/>
        <v>1</v>
      </c>
      <c r="O12" s="286">
        <f t="shared" si="1"/>
        <v>1</v>
      </c>
      <c r="P12" s="286">
        <f t="shared" si="2"/>
        <v>2</v>
      </c>
    </row>
    <row r="13" spans="1:22" ht="19.5" customHeight="1">
      <c r="A13" s="287">
        <f t="shared" si="0"/>
        <v>2001</v>
      </c>
      <c r="B13" s="285">
        <f>COUNTIF('ق التلاميد'!BG10:BG59,"ذكر")</f>
        <v>0</v>
      </c>
      <c r="C13" s="285">
        <f>COUNTIF('ق التلاميد'!BF10:BF59,"انثى")</f>
        <v>0</v>
      </c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6">
        <f t="shared" si="1"/>
        <v>0</v>
      </c>
      <c r="O13" s="286">
        <f t="shared" si="1"/>
        <v>0</v>
      </c>
      <c r="P13" s="286">
        <f t="shared" si="2"/>
        <v>0</v>
      </c>
    </row>
    <row r="14" spans="1:22" ht="19.5" customHeight="1">
      <c r="A14" s="287">
        <f t="shared" si="0"/>
        <v>2000</v>
      </c>
      <c r="B14" s="285">
        <f>COUNTIF('ق التلاميد'!BN10:BN59,"ذكر")</f>
        <v>0</v>
      </c>
      <c r="C14" s="285">
        <f>COUNTIF('ق التلاميد'!BM10:BM59,"انثى")</f>
        <v>0</v>
      </c>
      <c r="D14" s="285"/>
      <c r="E14" s="285"/>
      <c r="F14" s="285"/>
      <c r="G14" s="285"/>
      <c r="H14" s="285"/>
      <c r="I14" s="285"/>
      <c r="J14" s="285"/>
      <c r="K14" s="285"/>
      <c r="L14" s="285"/>
      <c r="M14" s="285"/>
      <c r="N14" s="286">
        <f t="shared" si="1"/>
        <v>0</v>
      </c>
      <c r="O14" s="286">
        <f t="shared" si="1"/>
        <v>0</v>
      </c>
      <c r="P14" s="286">
        <f t="shared" si="2"/>
        <v>0</v>
      </c>
    </row>
    <row r="15" spans="1:22" ht="19.5" customHeight="1">
      <c r="A15" s="287">
        <f t="shared" si="0"/>
        <v>1999</v>
      </c>
      <c r="B15" s="285">
        <f>COUNTIF('ق التلاميد'!BV10:BV59,"ذكر")</f>
        <v>0</v>
      </c>
      <c r="C15" s="285">
        <f>COUNTIF('ق التلاميد'!BU10:BU59,"انثى")</f>
        <v>0</v>
      </c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6">
        <f t="shared" si="1"/>
        <v>0</v>
      </c>
      <c r="O15" s="286">
        <f t="shared" si="1"/>
        <v>0</v>
      </c>
      <c r="P15" s="286">
        <f t="shared" si="2"/>
        <v>0</v>
      </c>
    </row>
    <row r="16" spans="1:22" s="291" customFormat="1">
      <c r="A16" s="288"/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90"/>
      <c r="O16" s="290"/>
    </row>
    <row r="17" spans="1:16" ht="20.100000000000001" customHeight="1">
      <c r="A17" s="292" t="s">
        <v>35</v>
      </c>
      <c r="B17" s="286">
        <f t="shared" ref="B17:P17" si="3">SUM(B9:B15)</f>
        <v>8</v>
      </c>
      <c r="C17" s="286">
        <f>SUM(C9:C15)</f>
        <v>4</v>
      </c>
      <c r="D17" s="286">
        <f t="shared" si="3"/>
        <v>0</v>
      </c>
      <c r="E17" s="286">
        <f t="shared" si="3"/>
        <v>0</v>
      </c>
      <c r="F17" s="286">
        <f t="shared" si="3"/>
        <v>0</v>
      </c>
      <c r="G17" s="286">
        <f t="shared" si="3"/>
        <v>0</v>
      </c>
      <c r="H17" s="286">
        <f t="shared" si="3"/>
        <v>0</v>
      </c>
      <c r="I17" s="286">
        <f t="shared" si="3"/>
        <v>0</v>
      </c>
      <c r="J17" s="286">
        <f t="shared" si="3"/>
        <v>0</v>
      </c>
      <c r="K17" s="286">
        <f t="shared" si="3"/>
        <v>0</v>
      </c>
      <c r="L17" s="286">
        <f t="shared" si="3"/>
        <v>0</v>
      </c>
      <c r="M17" s="286">
        <f t="shared" si="3"/>
        <v>0</v>
      </c>
      <c r="N17" s="286">
        <f t="shared" si="3"/>
        <v>8</v>
      </c>
      <c r="O17" s="286">
        <f t="shared" si="3"/>
        <v>4</v>
      </c>
      <c r="P17" s="286">
        <f t="shared" si="3"/>
        <v>12</v>
      </c>
    </row>
    <row r="18" spans="1:16" s="291" customFormat="1">
      <c r="A18" s="288"/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</row>
    <row r="19" spans="1:16" ht="24.95" customHeight="1">
      <c r="A19" s="292" t="s">
        <v>36</v>
      </c>
      <c r="B19" s="413">
        <f>SUM(B17:C17)</f>
        <v>12</v>
      </c>
      <c r="C19" s="413"/>
      <c r="D19" s="413">
        <f>SUM(D17:E17)</f>
        <v>0</v>
      </c>
      <c r="E19" s="413"/>
      <c r="F19" s="413">
        <f>SUM(F17:G17)</f>
        <v>0</v>
      </c>
      <c r="G19" s="413"/>
      <c r="H19" s="413">
        <f>SUM(H17:I17)</f>
        <v>0</v>
      </c>
      <c r="I19" s="413"/>
      <c r="J19" s="413">
        <f>SUM(J17:K17)</f>
        <v>0</v>
      </c>
      <c r="K19" s="413"/>
      <c r="L19" s="413">
        <f>SUM(L17:M17)</f>
        <v>0</v>
      </c>
      <c r="M19" s="413"/>
      <c r="N19" s="413">
        <f>SUM(N17:O17)</f>
        <v>12</v>
      </c>
      <c r="O19" s="413"/>
      <c r="P19" s="413"/>
    </row>
    <row r="20" spans="1:16">
      <c r="A20" s="284"/>
      <c r="B20" s="284"/>
      <c r="C20" s="28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</row>
    <row r="21" spans="1:16" ht="20.25">
      <c r="A21" s="410" t="s">
        <v>37</v>
      </c>
      <c r="B21" s="410"/>
      <c r="C21" s="421">
        <f>SUM(N17*100/N19)</f>
        <v>66.666666666666671</v>
      </c>
      <c r="D21" s="421"/>
      <c r="E21" s="293" t="s">
        <v>38</v>
      </c>
      <c r="F21" s="284"/>
      <c r="G21" s="284"/>
      <c r="H21" s="284"/>
      <c r="I21" s="284"/>
      <c r="J21" s="284"/>
      <c r="K21" s="284"/>
      <c r="L21" s="284"/>
      <c r="N21" s="284"/>
      <c r="O21" s="284"/>
    </row>
    <row r="22" spans="1:16" ht="21" customHeight="1">
      <c r="A22" s="410" t="s">
        <v>39</v>
      </c>
      <c r="B22" s="410"/>
      <c r="C22" s="421">
        <f>SUM(O17*100/N19)</f>
        <v>33.333333333333336</v>
      </c>
      <c r="D22" s="421"/>
      <c r="E22" s="293" t="s">
        <v>38</v>
      </c>
      <c r="F22" s="284"/>
      <c r="G22" s="284"/>
      <c r="H22" s="284"/>
      <c r="I22" s="284"/>
      <c r="J22" s="284"/>
      <c r="K22" s="284"/>
      <c r="L22" s="284"/>
      <c r="N22" s="284"/>
      <c r="O22" s="284"/>
    </row>
    <row r="23" spans="1:16">
      <c r="A23" s="284"/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N23" s="284"/>
      <c r="O23" s="284"/>
    </row>
    <row r="24" spans="1:16" ht="18">
      <c r="A24" s="286" t="s">
        <v>40</v>
      </c>
      <c r="B24" s="422">
        <v>39365</v>
      </c>
      <c r="C24" s="422"/>
      <c r="D24" s="294"/>
      <c r="E24" s="294"/>
      <c r="F24" s="284"/>
      <c r="G24" s="284"/>
      <c r="H24" s="284"/>
      <c r="I24" s="284"/>
      <c r="J24" s="284"/>
      <c r="K24" s="284"/>
      <c r="L24" s="284"/>
      <c r="N24" s="284"/>
      <c r="O24" s="284"/>
    </row>
    <row r="34" spans="1:3" ht="27.75" customHeight="1">
      <c r="A34" s="285"/>
      <c r="B34" s="285"/>
      <c r="C34" s="285"/>
    </row>
    <row r="35" spans="1:3" ht="27.75" customHeight="1">
      <c r="A35" s="285"/>
      <c r="B35" s="285" t="s">
        <v>41</v>
      </c>
      <c r="C35" s="285" t="s">
        <v>42</v>
      </c>
    </row>
    <row r="36" spans="1:3" ht="27.75" customHeight="1">
      <c r="A36" s="285">
        <f t="shared" ref="A36:A42" si="4">A9</f>
        <v>2005</v>
      </c>
      <c r="B36" s="285">
        <f t="shared" ref="B36:C42" si="5">N9</f>
        <v>2</v>
      </c>
      <c r="C36" s="285">
        <f t="shared" si="5"/>
        <v>2</v>
      </c>
    </row>
    <row r="37" spans="1:3" ht="27.75" customHeight="1">
      <c r="A37" s="285">
        <f t="shared" si="4"/>
        <v>2004</v>
      </c>
      <c r="B37" s="285">
        <f t="shared" si="5"/>
        <v>2</v>
      </c>
      <c r="C37" s="285">
        <f t="shared" si="5"/>
        <v>1</v>
      </c>
    </row>
    <row r="38" spans="1:3" ht="27.75" customHeight="1">
      <c r="A38" s="285">
        <f t="shared" si="4"/>
        <v>2003</v>
      </c>
      <c r="B38" s="285">
        <f t="shared" si="5"/>
        <v>3</v>
      </c>
      <c r="C38" s="285">
        <f t="shared" si="5"/>
        <v>0</v>
      </c>
    </row>
    <row r="39" spans="1:3" ht="27.75" customHeight="1">
      <c r="A39" s="285">
        <f t="shared" si="4"/>
        <v>2002</v>
      </c>
      <c r="B39" s="285">
        <f t="shared" si="5"/>
        <v>1</v>
      </c>
      <c r="C39" s="285">
        <f t="shared" si="5"/>
        <v>1</v>
      </c>
    </row>
    <row r="40" spans="1:3" ht="27.75" customHeight="1">
      <c r="A40" s="285">
        <f t="shared" si="4"/>
        <v>2001</v>
      </c>
      <c r="B40" s="285">
        <f t="shared" si="5"/>
        <v>0</v>
      </c>
      <c r="C40" s="285">
        <f t="shared" si="5"/>
        <v>0</v>
      </c>
    </row>
    <row r="41" spans="1:3" ht="27.75" customHeight="1">
      <c r="A41" s="285">
        <f t="shared" si="4"/>
        <v>2000</v>
      </c>
      <c r="B41" s="285">
        <f t="shared" si="5"/>
        <v>0</v>
      </c>
      <c r="C41" s="285">
        <f t="shared" si="5"/>
        <v>0</v>
      </c>
    </row>
    <row r="42" spans="1:3" ht="27.75" customHeight="1">
      <c r="A42" s="285">
        <f t="shared" si="4"/>
        <v>1999</v>
      </c>
      <c r="B42" s="285">
        <f t="shared" si="5"/>
        <v>0</v>
      </c>
      <c r="C42" s="285">
        <f t="shared" si="5"/>
        <v>0</v>
      </c>
    </row>
    <row r="43" spans="1:3" ht="27.75" customHeight="1">
      <c r="A43" s="285"/>
      <c r="B43" s="285"/>
      <c r="C43" s="285"/>
    </row>
    <row r="44" spans="1:3" ht="27.75" customHeight="1">
      <c r="A44" s="285"/>
      <c r="B44" s="285"/>
      <c r="C44" s="285"/>
    </row>
    <row r="45" spans="1:3" ht="27.75" customHeight="1">
      <c r="A45" s="285"/>
      <c r="B45" s="285"/>
      <c r="C45" s="285"/>
    </row>
    <row r="46" spans="1:3" ht="27.75" customHeight="1">
      <c r="A46" s="285"/>
      <c r="B46" s="285"/>
      <c r="C46" s="285"/>
    </row>
    <row r="47" spans="1:3" ht="27.75" customHeight="1">
      <c r="A47" s="285"/>
      <c r="B47" s="285"/>
      <c r="C47" s="285"/>
    </row>
  </sheetData>
  <sheetProtection password="D002" sheet="1" objects="1" scenarios="1" selectLockedCells="1" selectUnlockedCells="1"/>
  <mergeCells count="30">
    <mergeCell ref="A21:B21"/>
    <mergeCell ref="C21:D21"/>
    <mergeCell ref="A22:B22"/>
    <mergeCell ref="C22:D22"/>
    <mergeCell ref="B24:C24"/>
    <mergeCell ref="T7:V8"/>
    <mergeCell ref="B19:C19"/>
    <mergeCell ref="D19:E19"/>
    <mergeCell ref="F19:G19"/>
    <mergeCell ref="H19:I19"/>
    <mergeCell ref="J19:K19"/>
    <mergeCell ref="L19:M19"/>
    <mergeCell ref="N19:P19"/>
    <mergeCell ref="A4:P4"/>
    <mergeCell ref="A5:P5"/>
    <mergeCell ref="A7:A8"/>
    <mergeCell ref="B7:C7"/>
    <mergeCell ref="D7:E7"/>
    <mergeCell ref="F7:G7"/>
    <mergeCell ref="H7:I7"/>
    <mergeCell ref="J7:K7"/>
    <mergeCell ref="L7:M7"/>
    <mergeCell ref="N7:O7"/>
    <mergeCell ref="P7:P8"/>
    <mergeCell ref="C1:D1"/>
    <mergeCell ref="N1:O1"/>
    <mergeCell ref="L2:M2"/>
    <mergeCell ref="B3:C3"/>
    <mergeCell ref="K3:L3"/>
    <mergeCell ref="M3:N3"/>
  </mergeCells>
  <hyperlinks>
    <hyperlink ref="T7:V8" location="'مايخص التلميد'!A1" display="عودة للصفحة الرئيسة"/>
  </hyperlinks>
  <printOptions horizontalCentered="1" verticalCentered="1"/>
  <pageMargins left="0.19685039370078741" right="0.19685039370078741" top="0.39370078740157483" bottom="0.19685039370078741" header="0.31496062992125984" footer="0.31496062992125984"/>
  <pageSetup paperSize="9" orientation="landscape" horizontalDpi="4294967294" verticalDpi="144" r:id="rId1"/>
  <headerFooter alignWithMargins="0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43">
    <tabColor indexed="40"/>
  </sheetPr>
  <dimension ref="A1:KT1361"/>
  <sheetViews>
    <sheetView showGridLines="0" rightToLeft="1" zoomScale="90" zoomScaleNormal="90" workbookViewId="0">
      <pane ySplit="4" topLeftCell="A5" activePane="bottomLeft" state="frozen"/>
      <selection activeCell="AK32" sqref="AK32"/>
      <selection pane="bottomLeft" activeCell="T2" sqref="T2:V2"/>
    </sheetView>
  </sheetViews>
  <sheetFormatPr baseColWidth="10" defaultColWidth="9.140625" defaultRowHeight="15"/>
  <cols>
    <col min="1" max="1" width="9.140625" style="1" hidden="1" customWidth="1"/>
    <col min="2" max="2" width="5.5703125" style="1" customWidth="1"/>
    <col min="3" max="3" width="12.5703125" style="1" customWidth="1"/>
    <col min="4" max="4" width="12.28515625" style="1" customWidth="1"/>
    <col min="5" max="5" width="6.28515625" style="3" customWidth="1"/>
    <col min="6" max="6" width="7.85546875" style="3" customWidth="1"/>
    <col min="7" max="7" width="7.7109375" style="4" customWidth="1"/>
    <col min="8" max="8" width="14.28515625" style="1" customWidth="1"/>
    <col min="9" max="9" width="7.7109375" style="1" customWidth="1"/>
    <col min="10" max="10" width="16.5703125" style="1" customWidth="1"/>
    <col min="11" max="11" width="2.140625" style="1" customWidth="1"/>
    <col min="12" max="12" width="1.42578125" style="1" customWidth="1"/>
    <col min="13" max="13" width="5.42578125" style="1" customWidth="1"/>
    <col min="14" max="14" width="6.140625" style="1" customWidth="1"/>
    <col min="15" max="15" width="6" style="1" customWidth="1"/>
    <col min="16" max="16" width="16" style="1" customWidth="1"/>
    <col min="17" max="17" width="15.85546875" style="1" customWidth="1"/>
    <col min="18" max="18" width="17.5703125" style="1" customWidth="1"/>
    <col min="19" max="19" width="8.5703125" style="1" customWidth="1"/>
    <col min="20" max="20" width="9.140625" style="114"/>
    <col min="21" max="21" width="11.42578125" style="114" customWidth="1"/>
    <col min="22" max="22" width="15.7109375" style="114" customWidth="1"/>
    <col min="23" max="25" width="9.140625" style="2" hidden="1" customWidth="1"/>
    <col min="26" max="28" width="10.28515625" style="183" hidden="1" customWidth="1"/>
    <col min="29" max="30" width="10.28515625" style="2" hidden="1" customWidth="1"/>
    <col min="31" max="35" width="10.28515625" style="183" hidden="1" customWidth="1"/>
    <col min="36" max="37" width="10.28515625" style="2" hidden="1" customWidth="1"/>
    <col min="38" max="42" width="10.28515625" style="183" hidden="1" customWidth="1"/>
    <col min="43" max="44" width="10.28515625" style="2" hidden="1" customWidth="1"/>
    <col min="45" max="49" width="10.28515625" style="183" hidden="1" customWidth="1"/>
    <col min="50" max="51" width="10.28515625" style="2" hidden="1" customWidth="1"/>
    <col min="52" max="56" width="10.28515625" style="183" hidden="1" customWidth="1"/>
    <col min="57" max="58" width="10.28515625" style="2" hidden="1" customWidth="1"/>
    <col min="59" max="63" width="10.28515625" style="183" hidden="1" customWidth="1"/>
    <col min="64" max="65" width="10.28515625" style="2" hidden="1" customWidth="1"/>
    <col min="66" max="75" width="10.28515625" style="183" hidden="1" customWidth="1"/>
    <col min="76" max="119" width="9.140625" style="2" hidden="1" customWidth="1"/>
    <col min="120" max="120" width="9.140625" style="270" hidden="1" customWidth="1"/>
    <col min="121" max="121" width="3.5703125" style="270" hidden="1" customWidth="1"/>
    <col min="122" max="122" width="4.140625" style="270" hidden="1" customWidth="1"/>
    <col min="123" max="123" width="4.85546875" style="270" hidden="1" customWidth="1"/>
    <col min="124" max="124" width="4.42578125" style="270" hidden="1" customWidth="1"/>
    <col min="125" max="125" width="6" style="270" hidden="1" customWidth="1"/>
    <col min="126" max="126" width="6.140625" style="2" hidden="1" customWidth="1"/>
    <col min="127" max="127" width="5.7109375" style="2" hidden="1" customWidth="1"/>
    <col min="128" max="143" width="9.140625" style="2" hidden="1" customWidth="1"/>
    <col min="144" max="190" width="0" style="2" hidden="1" customWidth="1"/>
    <col min="191" max="191" width="9.140625" style="2" hidden="1" customWidth="1"/>
    <col min="192" max="260" width="0" style="2" hidden="1" customWidth="1"/>
    <col min="261" max="297" width="9.140625" style="299"/>
    <col min="298" max="306" width="9.140625" style="2"/>
    <col min="307" max="16384" width="9.140625" style="1"/>
  </cols>
  <sheetData>
    <row r="1" spans="1:191" ht="36" customHeight="1" thickBot="1">
      <c r="A1" s="222"/>
      <c r="B1" s="449" t="s">
        <v>0</v>
      </c>
      <c r="C1" s="451"/>
      <c r="D1" s="452" t="s">
        <v>158</v>
      </c>
      <c r="E1" s="452"/>
      <c r="F1" s="452"/>
      <c r="G1" s="452"/>
      <c r="H1" s="101" t="s">
        <v>1</v>
      </c>
      <c r="I1" s="429" t="s">
        <v>180</v>
      </c>
      <c r="J1" s="429"/>
      <c r="K1" s="429"/>
      <c r="L1" s="429"/>
      <c r="M1" s="429"/>
      <c r="N1" s="449" t="s">
        <v>2</v>
      </c>
      <c r="O1" s="449"/>
      <c r="P1" s="436" t="s">
        <v>181</v>
      </c>
      <c r="Q1" s="436"/>
      <c r="R1" s="436"/>
      <c r="S1" s="102"/>
      <c r="T1" s="112"/>
      <c r="U1" s="113"/>
      <c r="W1" s="437"/>
      <c r="X1" s="437"/>
    </row>
    <row r="2" spans="1:191" ht="36" customHeight="1">
      <c r="B2" s="427" t="s">
        <v>186</v>
      </c>
      <c r="C2" s="428"/>
      <c r="D2" s="434" t="s">
        <v>185</v>
      </c>
      <c r="E2" s="434"/>
      <c r="F2" s="434"/>
      <c r="G2" s="434"/>
      <c r="H2" s="449" t="s">
        <v>78</v>
      </c>
      <c r="I2" s="449"/>
      <c r="J2" s="103">
        <v>2013</v>
      </c>
      <c r="K2" s="335" t="s">
        <v>19</v>
      </c>
      <c r="L2" s="450">
        <f>J2+1</f>
        <v>2014</v>
      </c>
      <c r="M2" s="450"/>
      <c r="N2" s="104"/>
      <c r="O2" s="430" t="str">
        <f>IF(CK10&lt;3,":  معلم اللغة الفرنسية","")</f>
        <v>:  معلم اللغة الفرنسية</v>
      </c>
      <c r="P2" s="430"/>
      <c r="Q2" s="435"/>
      <c r="R2" s="435"/>
      <c r="S2" s="105"/>
      <c r="T2" s="442" t="s">
        <v>66</v>
      </c>
      <c r="U2" s="443"/>
      <c r="V2" s="444"/>
      <c r="W2" s="438"/>
      <c r="X2" s="439"/>
      <c r="AC2" s="462" t="str">
        <f>CONCATENATE(L2,K2,J2)</f>
        <v>2014/2013</v>
      </c>
      <c r="AD2" s="462"/>
      <c r="AF2" s="458">
        <f>AI3-AH3</f>
        <v>12</v>
      </c>
      <c r="AG2" s="459"/>
    </row>
    <row r="3" spans="1:191" ht="39.950000000000003" customHeight="1" thickBot="1">
      <c r="B3" s="446" t="s">
        <v>4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106"/>
      <c r="Q3" s="107"/>
      <c r="R3" s="107"/>
      <c r="S3" s="107"/>
      <c r="T3" s="447" t="s">
        <v>5</v>
      </c>
      <c r="U3" s="447"/>
      <c r="V3" s="224" t="s">
        <v>147</v>
      </c>
      <c r="W3" s="448"/>
      <c r="X3" s="439"/>
      <c r="AB3" s="185"/>
      <c r="AC3" s="187"/>
      <c r="AD3" s="184"/>
      <c r="AE3" s="185" t="s">
        <v>19</v>
      </c>
      <c r="AF3" s="460"/>
      <c r="AG3" s="461"/>
      <c r="AH3" s="186">
        <f>COUNTIF(قائمة!AB5:AC60,"انقطع (ت) عن الدراسة")</f>
        <v>1</v>
      </c>
      <c r="AI3" s="186">
        <f>COUNT(B5:B54)</f>
        <v>13</v>
      </c>
      <c r="AJ3" s="187">
        <f>IF(O2="معلم اللغة الفرنسية",11,8)</f>
        <v>8</v>
      </c>
      <c r="AK3" s="184"/>
      <c r="AL3" s="185"/>
      <c r="AP3" s="185"/>
      <c r="AQ3" s="187"/>
      <c r="AR3" s="184"/>
      <c r="AS3" s="185"/>
      <c r="AW3" s="185"/>
      <c r="AX3" s="187"/>
      <c r="AY3" s="184"/>
      <c r="AZ3" s="185"/>
      <c r="BD3" s="185"/>
      <c r="BE3" s="187"/>
      <c r="BF3" s="184"/>
      <c r="BG3" s="185"/>
      <c r="BK3" s="185"/>
      <c r="BL3" s="187"/>
      <c r="BM3" s="184"/>
      <c r="BN3" s="185"/>
    </row>
    <row r="4" spans="1:191" ht="29.25">
      <c r="B4" s="96" t="s">
        <v>6</v>
      </c>
      <c r="C4" s="97" t="s">
        <v>7</v>
      </c>
      <c r="D4" s="97" t="s">
        <v>8</v>
      </c>
      <c r="E4" s="440" t="s">
        <v>9</v>
      </c>
      <c r="F4" s="440"/>
      <c r="G4" s="440"/>
      <c r="H4" s="98" t="s">
        <v>10</v>
      </c>
      <c r="I4" s="98" t="s">
        <v>11</v>
      </c>
      <c r="J4" s="98" t="s">
        <v>12</v>
      </c>
      <c r="K4" s="445" t="s">
        <v>13</v>
      </c>
      <c r="L4" s="445"/>
      <c r="M4" s="445"/>
      <c r="N4" s="441" t="s">
        <v>14</v>
      </c>
      <c r="O4" s="441"/>
      <c r="P4" s="99" t="s">
        <v>15</v>
      </c>
      <c r="Q4" s="100" t="s">
        <v>71</v>
      </c>
      <c r="R4" s="432" t="s">
        <v>55</v>
      </c>
      <c r="S4" s="433"/>
      <c r="T4" s="115" t="s">
        <v>16</v>
      </c>
      <c r="U4" s="431" t="s">
        <v>142</v>
      </c>
      <c r="V4" s="431"/>
      <c r="W4" s="457"/>
      <c r="X4" s="457"/>
      <c r="AB4" s="185"/>
      <c r="AC4" s="187"/>
      <c r="AD4" s="187"/>
      <c r="AE4" s="185"/>
      <c r="AI4" s="185"/>
      <c r="AJ4" s="187"/>
      <c r="AK4" s="187"/>
      <c r="AL4" s="185"/>
      <c r="AP4" s="185"/>
      <c r="AQ4" s="187"/>
      <c r="AR4" s="187"/>
      <c r="AS4" s="185"/>
      <c r="AW4" s="185"/>
      <c r="AX4" s="187"/>
      <c r="AY4" s="187"/>
      <c r="AZ4" s="185"/>
      <c r="BD4" s="185"/>
      <c r="BE4" s="187"/>
      <c r="BF4" s="187"/>
      <c r="BG4" s="185"/>
      <c r="BK4" s="185"/>
      <c r="BL4" s="187"/>
      <c r="BM4" s="187"/>
      <c r="BN4" s="185"/>
    </row>
    <row r="5" spans="1:191" ht="27.95" customHeight="1">
      <c r="A5" s="1">
        <v>1</v>
      </c>
      <c r="B5" s="108">
        <f>IF(C5&gt;=1,GI5,"")</f>
        <v>1</v>
      </c>
      <c r="C5" s="225" t="s">
        <v>162</v>
      </c>
      <c r="D5" s="226" t="s">
        <v>178</v>
      </c>
      <c r="E5" s="109">
        <v>8</v>
      </c>
      <c r="F5" s="110" t="s">
        <v>77</v>
      </c>
      <c r="G5" s="111">
        <v>2004</v>
      </c>
      <c r="H5" s="227" t="s">
        <v>159</v>
      </c>
      <c r="I5" s="228" t="s">
        <v>141</v>
      </c>
      <c r="J5" s="228" t="s">
        <v>171</v>
      </c>
      <c r="K5" s="229"/>
      <c r="L5" s="230" t="str">
        <f>IF(M5&lt;1,"",AE3)</f>
        <v/>
      </c>
      <c r="M5" s="231"/>
      <c r="N5" s="425"/>
      <c r="O5" s="426"/>
      <c r="P5" s="353"/>
      <c r="Q5" s="233"/>
      <c r="R5" s="234"/>
      <c r="S5" s="235"/>
      <c r="T5" s="115" t="s">
        <v>17</v>
      </c>
      <c r="U5" s="431" t="s">
        <v>142</v>
      </c>
      <c r="V5" s="431"/>
      <c r="W5" s="457"/>
      <c r="X5" s="457"/>
      <c r="AB5" s="185"/>
      <c r="AC5" s="188"/>
      <c r="AD5" s="188"/>
      <c r="AE5" s="185"/>
      <c r="AI5" s="185"/>
      <c r="AJ5" s="188"/>
      <c r="AK5" s="188"/>
      <c r="AL5" s="185"/>
      <c r="AP5" s="185"/>
      <c r="AQ5" s="188"/>
      <c r="AR5" s="188"/>
      <c r="AS5" s="185"/>
      <c r="AW5" s="185"/>
      <c r="AX5" s="188"/>
      <c r="AY5" s="188"/>
      <c r="AZ5" s="185"/>
      <c r="BD5" s="185"/>
      <c r="BE5" s="188"/>
      <c r="BF5" s="188"/>
      <c r="BG5" s="185"/>
      <c r="BK5" s="185"/>
      <c r="BL5" s="188"/>
      <c r="BM5" s="188"/>
      <c r="BN5" s="185"/>
      <c r="BY5" s="271"/>
      <c r="DP5" s="270" t="str">
        <f>IF(B5="",""," - ")</f>
        <v xml:space="preserve"> - </v>
      </c>
      <c r="DQ5" s="194">
        <f>E5</f>
        <v>8</v>
      </c>
      <c r="DR5" s="194" t="s">
        <v>109</v>
      </c>
      <c r="DS5" s="194" t="str">
        <f>F5</f>
        <v>ديسمبر</v>
      </c>
      <c r="DT5" s="194" t="s">
        <v>109</v>
      </c>
      <c r="DU5" s="194">
        <f>G5</f>
        <v>2004</v>
      </c>
      <c r="GI5" s="2">
        <v>1</v>
      </c>
    </row>
    <row r="6" spans="1:191" ht="27.95" customHeight="1">
      <c r="A6" s="1">
        <v>2</v>
      </c>
      <c r="B6" s="108">
        <f t="shared" ref="B6:B54" si="0">IF(C6&gt;1,GI6,"")</f>
        <v>2</v>
      </c>
      <c r="C6" s="225" t="s">
        <v>139</v>
      </c>
      <c r="D6" s="226" t="s">
        <v>140</v>
      </c>
      <c r="E6" s="109">
        <v>16</v>
      </c>
      <c r="F6" s="110" t="s">
        <v>76</v>
      </c>
      <c r="G6" s="111">
        <v>2005</v>
      </c>
      <c r="H6" s="227" t="s">
        <v>159</v>
      </c>
      <c r="I6" s="228" t="s">
        <v>141</v>
      </c>
      <c r="J6" s="228" t="s">
        <v>171</v>
      </c>
      <c r="K6" s="229"/>
      <c r="L6" s="230" t="str">
        <f>IF(M6&lt;1,"",AE3)</f>
        <v>/</v>
      </c>
      <c r="M6" s="231">
        <v>508</v>
      </c>
      <c r="N6" s="425"/>
      <c r="O6" s="426"/>
      <c r="P6" s="232"/>
      <c r="Q6" s="233"/>
      <c r="R6" s="234"/>
      <c r="S6" s="235"/>
      <c r="T6" s="116" t="s">
        <v>18</v>
      </c>
      <c r="U6" s="463"/>
      <c r="V6" s="463"/>
      <c r="W6" s="184"/>
      <c r="X6" s="184"/>
      <c r="AB6" s="185"/>
      <c r="AC6" s="188"/>
      <c r="AD6" s="188"/>
      <c r="AE6" s="185"/>
      <c r="AI6" s="185"/>
      <c r="AJ6" s="188"/>
      <c r="AK6" s="188"/>
      <c r="AL6" s="185"/>
      <c r="AP6" s="185"/>
      <c r="AQ6" s="188"/>
      <c r="AR6" s="188"/>
      <c r="AS6" s="185"/>
      <c r="AW6" s="185"/>
      <c r="AX6" s="188"/>
      <c r="AY6" s="188"/>
      <c r="AZ6" s="185"/>
      <c r="BD6" s="185"/>
      <c r="BE6" s="188"/>
      <c r="BF6" s="188"/>
      <c r="BG6" s="185"/>
      <c r="BK6" s="185"/>
      <c r="BL6" s="188"/>
      <c r="BM6" s="188"/>
      <c r="BN6" s="185"/>
      <c r="BY6" s="271"/>
      <c r="DP6" s="270" t="str">
        <f t="shared" ref="DP6:DP44" si="1">IF(B6="",""," - ")</f>
        <v xml:space="preserve"> - </v>
      </c>
      <c r="DQ6" s="194">
        <f t="shared" ref="DQ6:DQ54" si="2">E6</f>
        <v>16</v>
      </c>
      <c r="DR6" s="194" t="s">
        <v>109</v>
      </c>
      <c r="DS6" s="194" t="str">
        <f t="shared" ref="DS6:DS54" si="3">F6</f>
        <v>جويلية</v>
      </c>
      <c r="DT6" s="194" t="s">
        <v>109</v>
      </c>
      <c r="DU6" s="194">
        <f t="shared" ref="DU6:DU54" si="4">G6</f>
        <v>2005</v>
      </c>
      <c r="GI6" s="2">
        <v>2</v>
      </c>
    </row>
    <row r="7" spans="1:191" ht="27.95" customHeight="1">
      <c r="A7" s="1">
        <v>3</v>
      </c>
      <c r="B7" s="108">
        <f t="shared" si="0"/>
        <v>3</v>
      </c>
      <c r="C7" s="336" t="s">
        <v>139</v>
      </c>
      <c r="D7" s="337" t="s">
        <v>165</v>
      </c>
      <c r="E7" s="109">
        <v>7</v>
      </c>
      <c r="F7" s="110" t="s">
        <v>87</v>
      </c>
      <c r="G7" s="111">
        <v>2004</v>
      </c>
      <c r="H7" s="227" t="s">
        <v>147</v>
      </c>
      <c r="I7" s="228" t="s">
        <v>143</v>
      </c>
      <c r="J7" s="228" t="s">
        <v>172</v>
      </c>
      <c r="K7" s="229"/>
      <c r="L7" s="230" t="str">
        <f>IF(M7&lt;1,"",AE3)</f>
        <v>/</v>
      </c>
      <c r="M7" s="231">
        <v>499</v>
      </c>
      <c r="N7" s="425"/>
      <c r="O7" s="426"/>
      <c r="P7" s="232"/>
      <c r="Q7" s="233"/>
      <c r="R7" s="234"/>
      <c r="S7" s="235"/>
      <c r="AB7" s="185"/>
      <c r="AC7" s="188"/>
      <c r="AD7" s="188"/>
      <c r="AE7" s="185"/>
      <c r="AI7" s="185"/>
      <c r="AJ7" s="188"/>
      <c r="AK7" s="188"/>
      <c r="AL7" s="185"/>
      <c r="AP7" s="185"/>
      <c r="AQ7" s="188"/>
      <c r="AR7" s="188"/>
      <c r="AS7" s="185"/>
      <c r="AW7" s="185"/>
      <c r="AX7" s="188"/>
      <c r="AY7" s="188"/>
      <c r="AZ7" s="185"/>
      <c r="BD7" s="185"/>
      <c r="BE7" s="188"/>
      <c r="BF7" s="188"/>
      <c r="BG7" s="185"/>
      <c r="BK7" s="185"/>
      <c r="BL7" s="188"/>
      <c r="BM7" s="188"/>
      <c r="BN7" s="185"/>
      <c r="BY7" s="271"/>
      <c r="CJ7" s="271"/>
      <c r="CK7" s="272" t="str">
        <f>IF(I1="السنة الخامسة ابتدائي","1","")</f>
        <v/>
      </c>
      <c r="DP7" s="270" t="str">
        <f t="shared" si="1"/>
        <v xml:space="preserve"> - </v>
      </c>
      <c r="DQ7" s="194">
        <f t="shared" si="2"/>
        <v>7</v>
      </c>
      <c r="DR7" s="194" t="s">
        <v>109</v>
      </c>
      <c r="DS7" s="194" t="str">
        <f t="shared" si="3"/>
        <v>مارس</v>
      </c>
      <c r="DT7" s="194" t="s">
        <v>109</v>
      </c>
      <c r="DU7" s="194">
        <f t="shared" si="4"/>
        <v>2004</v>
      </c>
      <c r="GI7" s="2">
        <v>3</v>
      </c>
    </row>
    <row r="8" spans="1:191" ht="27.95" customHeight="1">
      <c r="A8" s="1">
        <v>4</v>
      </c>
      <c r="B8" s="108">
        <f t="shared" si="0"/>
        <v>4</v>
      </c>
      <c r="C8" s="336" t="s">
        <v>163</v>
      </c>
      <c r="D8" s="337" t="s">
        <v>164</v>
      </c>
      <c r="E8" s="109">
        <v>11</v>
      </c>
      <c r="F8" s="110" t="s">
        <v>86</v>
      </c>
      <c r="G8" s="111">
        <v>2002</v>
      </c>
      <c r="H8" s="227" t="s">
        <v>182</v>
      </c>
      <c r="I8" s="228" t="s">
        <v>143</v>
      </c>
      <c r="J8" s="228" t="s">
        <v>172</v>
      </c>
      <c r="K8" s="229"/>
      <c r="L8" s="230" t="str">
        <f>IF(M8&lt;1,"",AE3)</f>
        <v>/</v>
      </c>
      <c r="M8" s="231">
        <v>507</v>
      </c>
      <c r="N8" s="425"/>
      <c r="O8" s="426"/>
      <c r="P8" s="232"/>
      <c r="Q8" s="233"/>
      <c r="R8" s="234"/>
      <c r="S8" s="235"/>
      <c r="U8" s="117"/>
      <c r="V8" s="117"/>
      <c r="Z8" s="273"/>
      <c r="AA8" s="265"/>
      <c r="AB8" s="453">
        <f>'التصفية '!A9</f>
        <v>2005</v>
      </c>
      <c r="AC8" s="454"/>
      <c r="AD8" s="453" t="s">
        <v>11</v>
      </c>
      <c r="AE8" s="454"/>
      <c r="AF8" s="189"/>
      <c r="AG8" s="190"/>
      <c r="AH8" s="267"/>
      <c r="AI8" s="455">
        <f>'التصفية '!A10</f>
        <v>2004</v>
      </c>
      <c r="AJ8" s="456"/>
      <c r="AK8" s="455" t="s">
        <v>11</v>
      </c>
      <c r="AL8" s="456"/>
      <c r="AM8" s="189"/>
      <c r="AN8" s="190"/>
      <c r="AO8" s="267"/>
      <c r="AP8" s="455">
        <f>'التصفية '!A11</f>
        <v>2003</v>
      </c>
      <c r="AQ8" s="456"/>
      <c r="AR8" s="455" t="s">
        <v>11</v>
      </c>
      <c r="AS8" s="456"/>
      <c r="AT8" s="189"/>
      <c r="AU8" s="190"/>
      <c r="AV8" s="267"/>
      <c r="AW8" s="455">
        <f>'التصفية '!A12</f>
        <v>2002</v>
      </c>
      <c r="AX8" s="456"/>
      <c r="AY8" s="455" t="s">
        <v>11</v>
      </c>
      <c r="AZ8" s="456"/>
      <c r="BA8" s="189"/>
      <c r="BB8" s="190"/>
      <c r="BC8" s="267"/>
      <c r="BD8" s="455">
        <f>'التصفية '!A13</f>
        <v>2001</v>
      </c>
      <c r="BE8" s="456"/>
      <c r="BF8" s="455" t="s">
        <v>11</v>
      </c>
      <c r="BG8" s="456"/>
      <c r="BH8" s="189"/>
      <c r="BI8" s="190"/>
      <c r="BJ8" s="267"/>
      <c r="BK8" s="455">
        <f>'التصفية '!A14</f>
        <v>2000</v>
      </c>
      <c r="BL8" s="456"/>
      <c r="BM8" s="455" t="s">
        <v>11</v>
      </c>
      <c r="BN8" s="456"/>
      <c r="BO8" s="189"/>
      <c r="BP8" s="189"/>
      <c r="BQ8" s="273"/>
      <c r="BR8" s="265"/>
      <c r="BS8" s="453">
        <f>'التصفية '!A15</f>
        <v>1999</v>
      </c>
      <c r="BT8" s="454"/>
      <c r="BU8" s="453" t="s">
        <v>11</v>
      </c>
      <c r="BV8" s="454"/>
      <c r="BW8" s="189"/>
      <c r="BY8" s="271"/>
      <c r="CJ8" s="271"/>
      <c r="CK8" s="274" t="str">
        <f>IF(I1="السنة الرابعة ابتدائي","1","")</f>
        <v>1</v>
      </c>
      <c r="DP8" s="270" t="str">
        <f t="shared" si="1"/>
        <v xml:space="preserve"> - </v>
      </c>
      <c r="DQ8" s="194">
        <f t="shared" si="2"/>
        <v>11</v>
      </c>
      <c r="DR8" s="194" t="s">
        <v>109</v>
      </c>
      <c r="DS8" s="194" t="str">
        <f t="shared" si="3"/>
        <v>فيفري</v>
      </c>
      <c r="DT8" s="194" t="s">
        <v>109</v>
      </c>
      <c r="DU8" s="194">
        <f t="shared" si="4"/>
        <v>2002</v>
      </c>
      <c r="GI8" s="2">
        <v>4</v>
      </c>
    </row>
    <row r="9" spans="1:191" ht="27.95" customHeight="1">
      <c r="A9" s="1">
        <v>5</v>
      </c>
      <c r="B9" s="108">
        <f t="shared" si="0"/>
        <v>5</v>
      </c>
      <c r="C9" s="225" t="s">
        <v>168</v>
      </c>
      <c r="D9" s="226" t="s">
        <v>169</v>
      </c>
      <c r="E9" s="109">
        <v>17</v>
      </c>
      <c r="F9" s="110" t="s">
        <v>88</v>
      </c>
      <c r="G9" s="111">
        <v>2003</v>
      </c>
      <c r="H9" s="227" t="s">
        <v>183</v>
      </c>
      <c r="I9" s="228" t="s">
        <v>141</v>
      </c>
      <c r="J9" s="228" t="s">
        <v>172</v>
      </c>
      <c r="K9" s="229"/>
      <c r="L9" s="230" t="str">
        <f>IF(M9&lt;1,"",AE3)</f>
        <v>/</v>
      </c>
      <c r="M9" s="231">
        <v>482</v>
      </c>
      <c r="N9" s="423"/>
      <c r="O9" s="423"/>
      <c r="P9" s="352"/>
      <c r="Q9" s="233"/>
      <c r="R9" s="234"/>
      <c r="S9" s="235"/>
      <c r="U9" s="117"/>
      <c r="V9" s="117"/>
      <c r="Z9" s="273"/>
      <c r="AA9" s="265"/>
      <c r="AB9" s="265"/>
      <c r="AC9" s="266"/>
      <c r="AD9" s="265"/>
      <c r="AE9" s="266"/>
      <c r="AF9" s="189"/>
      <c r="AG9" s="190"/>
      <c r="AH9" s="191"/>
      <c r="AI9" s="191"/>
      <c r="AJ9" s="268"/>
      <c r="AK9" s="192"/>
      <c r="AL9" s="268"/>
      <c r="AM9" s="189"/>
      <c r="AN9" s="190"/>
      <c r="AO9" s="191"/>
      <c r="AP9" s="191"/>
      <c r="AQ9" s="268"/>
      <c r="AR9" s="192"/>
      <c r="AS9" s="268"/>
      <c r="AT9" s="189"/>
      <c r="AU9" s="190"/>
      <c r="AV9" s="191"/>
      <c r="AW9" s="191"/>
      <c r="AX9" s="268"/>
      <c r="AY9" s="192"/>
      <c r="AZ9" s="268"/>
      <c r="BA9" s="189"/>
      <c r="BB9" s="190"/>
      <c r="BC9" s="191"/>
      <c r="BD9" s="191"/>
      <c r="BE9" s="268"/>
      <c r="BF9" s="192"/>
      <c r="BG9" s="268"/>
      <c r="BH9" s="189"/>
      <c r="BI9" s="190"/>
      <c r="BJ9" s="191"/>
      <c r="BK9" s="191"/>
      <c r="BL9" s="268"/>
      <c r="BM9" s="192"/>
      <c r="BN9" s="268"/>
      <c r="BO9" s="189"/>
      <c r="BP9" s="189"/>
      <c r="BQ9" s="273"/>
      <c r="BR9" s="265"/>
      <c r="BS9" s="265"/>
      <c r="BT9" s="266"/>
      <c r="BU9" s="265"/>
      <c r="BV9" s="266"/>
      <c r="BW9" s="189"/>
      <c r="BY9" s="271"/>
      <c r="CJ9" s="271"/>
      <c r="CK9" s="274" t="str">
        <f>IF(I1="السنة الثالثة ابتدائي","1","")</f>
        <v/>
      </c>
      <c r="DP9" s="270" t="str">
        <f t="shared" si="1"/>
        <v xml:space="preserve"> - </v>
      </c>
      <c r="DQ9" s="194">
        <f t="shared" si="2"/>
        <v>17</v>
      </c>
      <c r="DR9" s="194" t="s">
        <v>109</v>
      </c>
      <c r="DS9" s="194" t="str">
        <f t="shared" si="3"/>
        <v>ماي</v>
      </c>
      <c r="DT9" s="194" t="s">
        <v>109</v>
      </c>
      <c r="DU9" s="194">
        <f t="shared" si="4"/>
        <v>2003</v>
      </c>
      <c r="GI9" s="2">
        <v>5</v>
      </c>
    </row>
    <row r="10" spans="1:191" ht="27.95" customHeight="1">
      <c r="A10" s="1">
        <v>6</v>
      </c>
      <c r="B10" s="108">
        <f t="shared" si="0"/>
        <v>6</v>
      </c>
      <c r="C10" s="225" t="s">
        <v>163</v>
      </c>
      <c r="D10" s="226" t="s">
        <v>166</v>
      </c>
      <c r="E10" s="109">
        <v>15</v>
      </c>
      <c r="F10" s="110" t="s">
        <v>86</v>
      </c>
      <c r="G10" s="111">
        <v>2002</v>
      </c>
      <c r="H10" s="227" t="s">
        <v>159</v>
      </c>
      <c r="I10" s="228" t="s">
        <v>141</v>
      </c>
      <c r="J10" s="228" t="s">
        <v>172</v>
      </c>
      <c r="K10" s="229"/>
      <c r="L10" s="230" t="str">
        <f>IF(M10&lt;1,"",AE3)</f>
        <v>/</v>
      </c>
      <c r="M10" s="231">
        <v>466</v>
      </c>
      <c r="N10" s="423"/>
      <c r="O10" s="423"/>
      <c r="P10" s="352"/>
      <c r="Q10" s="233"/>
      <c r="R10" s="234"/>
      <c r="S10" s="235"/>
      <c r="U10" s="117"/>
      <c r="V10" s="117"/>
      <c r="Z10" s="190">
        <f>IF(I5="ذكر",G5,"")</f>
        <v>2004</v>
      </c>
      <c r="AA10" s="190">
        <f>IF(G5&gt;0,G5,"")</f>
        <v>2004</v>
      </c>
      <c r="AB10" s="196" t="str">
        <f>IF(AA10=AF10,AF10,"")</f>
        <v/>
      </c>
      <c r="AC10" s="197" t="str">
        <f t="shared" ref="AC10:AC49" si="5">IF(AA10=AF10,I5,"")</f>
        <v/>
      </c>
      <c r="AD10" s="193" t="str">
        <f>IF(قائمة!AB5="انقطع (ت) عن الدراسة","",IF(AC10="انثى",AC10,""))</f>
        <v/>
      </c>
      <c r="AE10" s="194" t="str">
        <f>IF(قائمة!AB5="انقطع (ت) عن الدراسة","",IF(AC10="ذكر",AC10,""))</f>
        <v/>
      </c>
      <c r="AF10" s="195">
        <f>AB8</f>
        <v>2005</v>
      </c>
      <c r="AG10" s="190">
        <f>IF(I5="ذكر",G5,"")</f>
        <v>2004</v>
      </c>
      <c r="AH10" s="190">
        <f>IF(G5&gt;0,G5,"")</f>
        <v>2004</v>
      </c>
      <c r="AI10" s="196">
        <f>IF(AH10=AM10,AH10,"")</f>
        <v>2004</v>
      </c>
      <c r="AJ10" s="197" t="str">
        <f t="shared" ref="AJ10:AJ49" si="6">IF(AH10=AM10,I5,"")</f>
        <v>ذكر</v>
      </c>
      <c r="AK10" s="193" t="str">
        <f>IF(قائمة!AB5="انقطع (ت) عن الدراسة","",IF(AJ10="انثى",AJ10,""))</f>
        <v/>
      </c>
      <c r="AL10" s="194" t="str">
        <f>IF(قائمة!AB5="انقطع (ت) عن الدراسة","",IF(AJ10="ذكر",AJ10,""))</f>
        <v>ذكر</v>
      </c>
      <c r="AM10" s="195">
        <f>AI8</f>
        <v>2004</v>
      </c>
      <c r="AN10" s="190">
        <f>IF(I5="ذكر",G5,"")</f>
        <v>2004</v>
      </c>
      <c r="AO10" s="190">
        <f>IF(G5&gt;0,G5,"")</f>
        <v>2004</v>
      </c>
      <c r="AP10" s="196" t="str">
        <f>IF(AO10=AT10,AO10,"")</f>
        <v/>
      </c>
      <c r="AQ10" s="197" t="str">
        <f t="shared" ref="AQ10:AQ49" si="7">IF(AO10=AT10,I5,"")</f>
        <v/>
      </c>
      <c r="AR10" s="193" t="str">
        <f>IF(قائمة!AB5="توقف (ت) عن الدراسة","",IF(AQ10="انثى",AQ10,""))</f>
        <v/>
      </c>
      <c r="AS10" s="194" t="str">
        <f>IF(قائمة!AB5="انقطع (ت) عن الدراسة","",IF(AQ10="ذكر",AQ10,""))</f>
        <v/>
      </c>
      <c r="AT10" s="195">
        <f>AP8</f>
        <v>2003</v>
      </c>
      <c r="AU10" s="190">
        <f>IF(I5="ذكر",G5,"")</f>
        <v>2004</v>
      </c>
      <c r="AV10" s="190">
        <f>IF(G5&gt;0,G5,"")</f>
        <v>2004</v>
      </c>
      <c r="AW10" s="196" t="str">
        <f>IF(AV10=BA10,AV10,"")</f>
        <v/>
      </c>
      <c r="AX10" s="197" t="str">
        <f t="shared" ref="AX10:AX49" si="8">IF(AV10=BA10,I5,"")</f>
        <v/>
      </c>
      <c r="AY10" s="193" t="str">
        <f>IF(قائمة!AB5="انقطع (ت) عن الدراسة","",IF(AX10="انثى",AX10,""))</f>
        <v/>
      </c>
      <c r="AZ10" s="194" t="str">
        <f>IF(قائمة!AB5="انقطع (ت) عن الدراسة","",IF(AX10="ذكر",AX10,""))</f>
        <v/>
      </c>
      <c r="BA10" s="195">
        <f>AW8</f>
        <v>2002</v>
      </c>
      <c r="BB10" s="190">
        <f>IF(I5="ذكر",G5,"")</f>
        <v>2004</v>
      </c>
      <c r="BC10" s="190">
        <f>IF(G5&gt;0,G5,"")</f>
        <v>2004</v>
      </c>
      <c r="BD10" s="196" t="str">
        <f>IF(BC10=BH10,BC10,"")</f>
        <v/>
      </c>
      <c r="BE10" s="197" t="str">
        <f t="shared" ref="BE10:BE49" si="9">IF(BC10=BH10,I5,"")</f>
        <v/>
      </c>
      <c r="BF10" s="193" t="str">
        <f>IF(قائمة!AB5="انقطع (ت) عن الدراسة","",IF(BE10="انثى",BE10,""))</f>
        <v/>
      </c>
      <c r="BG10" s="194" t="str">
        <f>IF(قائمة!AB5="انقطع (ت) عن الدراسة","",IF(BE10="ذكر",BE10,""))</f>
        <v/>
      </c>
      <c r="BH10" s="275">
        <f>BD8</f>
        <v>2001</v>
      </c>
      <c r="BI10" s="190">
        <f>IF(I5="ذكر",G5,"")</f>
        <v>2004</v>
      </c>
      <c r="BJ10" s="190">
        <f>IF(G5&gt;0,G5,"")</f>
        <v>2004</v>
      </c>
      <c r="BK10" s="196" t="str">
        <f>IF(BJ10=BO10,BJ10,"")</f>
        <v/>
      </c>
      <c r="BL10" s="197" t="str">
        <f t="shared" ref="BL10:BL49" si="10">IF(BJ10=BO10,I5,"")</f>
        <v/>
      </c>
      <c r="BM10" s="193" t="str">
        <f>IF(قائمة!AB5="انقطع (ت) عن الدراسة","",IF(BL10="انثى",BL10,""))</f>
        <v/>
      </c>
      <c r="BN10" s="194" t="str">
        <f>IF(قائمة!AB5="انقطع (ت) عن الدراسة","",IF(BL10="ذكر",BL10,""))</f>
        <v/>
      </c>
      <c r="BO10" s="275">
        <f>BK8</f>
        <v>2000</v>
      </c>
      <c r="BP10" s="275"/>
      <c r="BQ10" s="190">
        <f>IF(I5="ذكر",G5,"")</f>
        <v>2004</v>
      </c>
      <c r="BR10" s="190">
        <f>IF(G5&gt;0,G5,"")</f>
        <v>2004</v>
      </c>
      <c r="BS10" s="196" t="str">
        <f>IF(BR10=BW10,BR10,"")</f>
        <v/>
      </c>
      <c r="BT10" s="197" t="str">
        <f t="shared" ref="BT10:BT49" si="11">IF(BR10=BW10,I5,"")</f>
        <v/>
      </c>
      <c r="BU10" s="193" t="str">
        <f>IF(قائمة!AB5="انقطع (ت) عن الدراسة","",IF(BT10="انثى",BT10,""))</f>
        <v/>
      </c>
      <c r="BV10" s="194" t="str">
        <f>IF(قائمة!AB5="انقطع (ت) عن الدراسة","",IF(BT10="ذكر",BT10,""))</f>
        <v/>
      </c>
      <c r="BW10" s="195">
        <f>BS8</f>
        <v>1999</v>
      </c>
      <c r="BY10" s="271"/>
      <c r="CK10" s="276">
        <f>COUNTIF(CK7:CK9,"")</f>
        <v>2</v>
      </c>
      <c r="DP10" s="270" t="str">
        <f t="shared" si="1"/>
        <v xml:space="preserve"> - </v>
      </c>
      <c r="DQ10" s="194">
        <f t="shared" si="2"/>
        <v>15</v>
      </c>
      <c r="DR10" s="194" t="s">
        <v>109</v>
      </c>
      <c r="DS10" s="194" t="str">
        <f t="shared" si="3"/>
        <v>فيفري</v>
      </c>
      <c r="DT10" s="194" t="s">
        <v>109</v>
      </c>
      <c r="DU10" s="194">
        <f t="shared" si="4"/>
        <v>2002</v>
      </c>
      <c r="GI10" s="2">
        <v>6</v>
      </c>
    </row>
    <row r="11" spans="1:191" ht="27.95" customHeight="1">
      <c r="A11" s="1">
        <v>7</v>
      </c>
      <c r="B11" s="236">
        <f t="shared" si="0"/>
        <v>7</v>
      </c>
      <c r="C11" s="336" t="s">
        <v>179</v>
      </c>
      <c r="D11" s="337" t="s">
        <v>170</v>
      </c>
      <c r="E11" s="109">
        <v>11</v>
      </c>
      <c r="F11" s="110" t="s">
        <v>76</v>
      </c>
      <c r="G11" s="111">
        <v>2003</v>
      </c>
      <c r="H11" s="227" t="s">
        <v>147</v>
      </c>
      <c r="I11" s="228" t="s">
        <v>141</v>
      </c>
      <c r="J11" s="228" t="s">
        <v>172</v>
      </c>
      <c r="K11" s="229"/>
      <c r="L11" s="230" t="str">
        <f>IF(M11&lt;1,"",AE3)</f>
        <v>/</v>
      </c>
      <c r="M11" s="231">
        <v>488</v>
      </c>
      <c r="N11" s="423"/>
      <c r="O11" s="423"/>
      <c r="P11" s="352"/>
      <c r="Q11" s="233"/>
      <c r="R11" s="234"/>
      <c r="S11" s="235"/>
      <c r="U11" s="424"/>
      <c r="V11" s="424"/>
      <c r="Z11" s="190">
        <f t="shared" ref="Z11:Z59" si="12">IF(I6="ذكر",G6,"")</f>
        <v>2005</v>
      </c>
      <c r="AA11" s="190">
        <f t="shared" ref="AA11:AA49" si="13">IF(G6&gt;0,G6,"")</f>
        <v>2005</v>
      </c>
      <c r="AB11" s="196">
        <f t="shared" ref="AB11:AB49" si="14">IF(AA11=AF11,AF11,"")</f>
        <v>2005</v>
      </c>
      <c r="AC11" s="197" t="str">
        <f t="shared" si="5"/>
        <v>ذكر</v>
      </c>
      <c r="AD11" s="193" t="str">
        <f>IF(قائمة!AB6="انقطع (ت) عن الدراسة","",IF(AC11="انثى",AC11,""))</f>
        <v/>
      </c>
      <c r="AE11" s="194" t="str">
        <f>IF(قائمة!AB6="انقطع (ت) عن الدراسة","",IF(AC11="ذكر",AC11,""))</f>
        <v>ذكر</v>
      </c>
      <c r="AF11" s="195">
        <f t="shared" ref="AF11:AF59" si="15">$AF$10</f>
        <v>2005</v>
      </c>
      <c r="AG11" s="190">
        <f t="shared" ref="AG11:AG49" si="16">IF(I6="ذكر",G6,"")</f>
        <v>2005</v>
      </c>
      <c r="AH11" s="190">
        <f t="shared" ref="AH11:AH49" si="17">IF(G6&gt;0,G6,"")</f>
        <v>2005</v>
      </c>
      <c r="AI11" s="196" t="str">
        <f t="shared" ref="AI11:AI49" si="18">IF(AH11=AM11,AH11,"")</f>
        <v/>
      </c>
      <c r="AJ11" s="197" t="str">
        <f t="shared" si="6"/>
        <v/>
      </c>
      <c r="AK11" s="193" t="str">
        <f>IF(قائمة!AB6="انقطع (ت) عن الدراسة","",IF(AJ11="انثى",AJ11,""))</f>
        <v/>
      </c>
      <c r="AL11" s="194" t="str">
        <f>IF(قائمة!AB6="انقطع (ت) عن الدراسة","",IF(AJ11="ذكر",AJ11,""))</f>
        <v/>
      </c>
      <c r="AM11" s="195">
        <f t="shared" ref="AM11:AM59" si="19">$AM$10</f>
        <v>2004</v>
      </c>
      <c r="AN11" s="190">
        <f t="shared" ref="AN11:AN49" si="20">IF(I6="ذكر",G6,"")</f>
        <v>2005</v>
      </c>
      <c r="AO11" s="190">
        <f t="shared" ref="AO11:AO49" si="21">IF(G6&gt;0,G6,"")</f>
        <v>2005</v>
      </c>
      <c r="AP11" s="196" t="str">
        <f t="shared" ref="AP11:AP49" si="22">IF(AO11=AT11,AO11,"")</f>
        <v/>
      </c>
      <c r="AQ11" s="197" t="str">
        <f t="shared" si="7"/>
        <v/>
      </c>
      <c r="AR11" s="193" t="str">
        <f>IF(قائمة!AB6="توقف (ت) عن الدراسة","",IF(AQ11="انثى",AQ11,""))</f>
        <v/>
      </c>
      <c r="AS11" s="194" t="str">
        <f>IF(قائمة!AB6="انقطع (ت) عن الدراسة","",IF(AQ11="ذكر",AQ11,""))</f>
        <v/>
      </c>
      <c r="AT11" s="195">
        <f t="shared" ref="AT11:AT59" si="23">$AT$10</f>
        <v>2003</v>
      </c>
      <c r="AU11" s="190">
        <f t="shared" ref="AU11:AU49" si="24">IF(I6="ذكر",G6,"")</f>
        <v>2005</v>
      </c>
      <c r="AV11" s="190">
        <f t="shared" ref="AV11:AV49" si="25">IF(G6&gt;0,G6,"")</f>
        <v>2005</v>
      </c>
      <c r="AW11" s="196" t="str">
        <f t="shared" ref="AW11:AW49" si="26">IF(AV11=BA11,AV11,"")</f>
        <v/>
      </c>
      <c r="AX11" s="197" t="str">
        <f t="shared" si="8"/>
        <v/>
      </c>
      <c r="AY11" s="193" t="str">
        <f>IF(قائمة!AB6="انقطع (ت) عن الدراسة","",IF(AX11="انثى",AX11,""))</f>
        <v/>
      </c>
      <c r="AZ11" s="194" t="str">
        <f>IF(قائمة!AB6="انقطع (ت) عن الدراسة","",IF(AX11="ذكر",AX11,""))</f>
        <v/>
      </c>
      <c r="BA11" s="195">
        <f t="shared" ref="BA11:BA59" si="27">$BA$10</f>
        <v>2002</v>
      </c>
      <c r="BB11" s="190">
        <f t="shared" ref="BB11:BB49" si="28">IF(I6="ذكر",G6,"")</f>
        <v>2005</v>
      </c>
      <c r="BC11" s="190">
        <f t="shared" ref="BC11:BC49" si="29">IF(G6&gt;0,G6,"")</f>
        <v>2005</v>
      </c>
      <c r="BD11" s="196" t="str">
        <f t="shared" ref="BD11:BD49" si="30">IF(BC11=BH11,BC11,"")</f>
        <v/>
      </c>
      <c r="BE11" s="197" t="str">
        <f t="shared" si="9"/>
        <v/>
      </c>
      <c r="BF11" s="193" t="str">
        <f>IF(قائمة!AB6="انقطع (ت) عن الدراسة","",IF(BE11="انثى",BE11,""))</f>
        <v/>
      </c>
      <c r="BG11" s="194" t="str">
        <f>IF(قائمة!AB6="انقطع (ت) عن الدراسة","",IF(BE11="ذكر",BE11,""))</f>
        <v/>
      </c>
      <c r="BH11" s="195">
        <f t="shared" ref="BH11:BH59" si="31">$BH$10</f>
        <v>2001</v>
      </c>
      <c r="BI11" s="190">
        <f t="shared" ref="BI11:BI49" si="32">IF(I6="ذكر",G6,"")</f>
        <v>2005</v>
      </c>
      <c r="BJ11" s="190">
        <f t="shared" ref="BJ11:BJ49" si="33">IF(G6&gt;0,G6,"")</f>
        <v>2005</v>
      </c>
      <c r="BK11" s="196" t="str">
        <f t="shared" ref="BK11:BK49" si="34">IF(BJ11=BO11,BJ11,"")</f>
        <v/>
      </c>
      <c r="BL11" s="197" t="str">
        <f t="shared" si="10"/>
        <v/>
      </c>
      <c r="BM11" s="193" t="str">
        <f>IF(قائمة!AB6="انقطع (ت) عن الدراسة","",IF(BL11="انثى",BL11,""))</f>
        <v/>
      </c>
      <c r="BN11" s="194" t="str">
        <f>IF(قائمة!AB6="انقطع (ت) عن الدراسة","",IF(BL11="ذكر",BL11,""))</f>
        <v/>
      </c>
      <c r="BO11" s="275">
        <f t="shared" ref="BO11:BO59" si="35">$BO$10</f>
        <v>2000</v>
      </c>
      <c r="BP11" s="275"/>
      <c r="BQ11" s="190">
        <f t="shared" ref="BQ11:BQ49" si="36">IF(I6="ذكر",G6,"")</f>
        <v>2005</v>
      </c>
      <c r="BR11" s="190">
        <f t="shared" ref="BR11:BR49" si="37">IF(G6&gt;0,G6,"")</f>
        <v>2005</v>
      </c>
      <c r="BS11" s="196" t="str">
        <f t="shared" ref="BS11:BS49" si="38">IF(BR11=BW11,BR11,"")</f>
        <v/>
      </c>
      <c r="BT11" s="197" t="str">
        <f t="shared" si="11"/>
        <v/>
      </c>
      <c r="BU11" s="193" t="str">
        <f>IF(قائمة!AB6="انقطع (ت) عن الدراسة","",IF(BT11="انثى",BT11,""))</f>
        <v/>
      </c>
      <c r="BV11" s="194" t="str">
        <f>IF(قائمة!AB6="انقطع (ت) عن الدراسة","",IF(BT11="ذكر",BT11,""))</f>
        <v/>
      </c>
      <c r="BW11" s="195">
        <f t="shared" ref="BW11:BW59" si="39">$BW$10</f>
        <v>1999</v>
      </c>
      <c r="BY11" s="271"/>
      <c r="DP11" s="270" t="str">
        <f t="shared" si="1"/>
        <v xml:space="preserve"> - </v>
      </c>
      <c r="DQ11" s="194">
        <f t="shared" si="2"/>
        <v>11</v>
      </c>
      <c r="DR11" s="194" t="s">
        <v>109</v>
      </c>
      <c r="DS11" s="194" t="str">
        <f t="shared" si="3"/>
        <v>جويلية</v>
      </c>
      <c r="DT11" s="194" t="s">
        <v>109</v>
      </c>
      <c r="DU11" s="194">
        <f t="shared" si="4"/>
        <v>2003</v>
      </c>
      <c r="GI11" s="2">
        <v>7</v>
      </c>
    </row>
    <row r="12" spans="1:191" ht="27.95" customHeight="1">
      <c r="A12" s="1">
        <v>8</v>
      </c>
      <c r="B12" s="236">
        <f t="shared" si="0"/>
        <v>8</v>
      </c>
      <c r="C12" s="336" t="s">
        <v>144</v>
      </c>
      <c r="D12" s="337" t="s">
        <v>173</v>
      </c>
      <c r="E12" s="109">
        <v>20</v>
      </c>
      <c r="F12" s="110" t="s">
        <v>76</v>
      </c>
      <c r="G12" s="111">
        <v>2005</v>
      </c>
      <c r="H12" s="227" t="s">
        <v>142</v>
      </c>
      <c r="I12" s="228" t="s">
        <v>143</v>
      </c>
      <c r="J12" s="228" t="s">
        <v>171</v>
      </c>
      <c r="K12" s="229"/>
      <c r="L12" s="230" t="str">
        <f>IF(M12&lt;1,"",AE3)</f>
        <v>/</v>
      </c>
      <c r="M12" s="231">
        <v>510</v>
      </c>
      <c r="N12" s="425"/>
      <c r="O12" s="426"/>
      <c r="P12" s="232"/>
      <c r="Q12" s="233"/>
      <c r="R12" s="234"/>
      <c r="S12" s="235"/>
      <c r="U12" s="424"/>
      <c r="V12" s="424"/>
      <c r="Z12" s="190" t="str">
        <f t="shared" si="12"/>
        <v/>
      </c>
      <c r="AA12" s="190">
        <f t="shared" si="13"/>
        <v>2004</v>
      </c>
      <c r="AB12" s="196" t="str">
        <f t="shared" si="14"/>
        <v/>
      </c>
      <c r="AC12" s="197" t="str">
        <f t="shared" si="5"/>
        <v/>
      </c>
      <c r="AD12" s="193" t="str">
        <f>IF(قائمة!AB7="انقطع (ت) عن الدراسة","",IF(AC12="انثى",AC12,""))</f>
        <v/>
      </c>
      <c r="AE12" s="194" t="str">
        <f>IF(قائمة!AB7="انقطع (ت) عن الدراسة","",IF(AC12="ذكر",AC12,""))</f>
        <v/>
      </c>
      <c r="AF12" s="195">
        <f t="shared" si="15"/>
        <v>2005</v>
      </c>
      <c r="AG12" s="190" t="str">
        <f t="shared" si="16"/>
        <v/>
      </c>
      <c r="AH12" s="190">
        <f t="shared" si="17"/>
        <v>2004</v>
      </c>
      <c r="AI12" s="196">
        <f t="shared" si="18"/>
        <v>2004</v>
      </c>
      <c r="AJ12" s="197" t="str">
        <f t="shared" si="6"/>
        <v>انثى</v>
      </c>
      <c r="AK12" s="193" t="str">
        <f>IF(قائمة!AB7="انقطع (ت) عن الدراسة","",IF(AJ12="انثى",AJ12,""))</f>
        <v>انثى</v>
      </c>
      <c r="AL12" s="194" t="str">
        <f>IF(قائمة!AB7="انقطع (ت) عن الدراسة","",IF(AJ12="ذكر",AJ12,""))</f>
        <v/>
      </c>
      <c r="AM12" s="195">
        <f t="shared" si="19"/>
        <v>2004</v>
      </c>
      <c r="AN12" s="190" t="str">
        <f t="shared" si="20"/>
        <v/>
      </c>
      <c r="AO12" s="190">
        <f t="shared" si="21"/>
        <v>2004</v>
      </c>
      <c r="AP12" s="196" t="str">
        <f t="shared" si="22"/>
        <v/>
      </c>
      <c r="AQ12" s="197" t="str">
        <f t="shared" si="7"/>
        <v/>
      </c>
      <c r="AR12" s="193" t="str">
        <f>IF(قائمة!AB7="توقف (ت) عن الدراسة","",IF(AQ12="انثى",AQ12,""))</f>
        <v/>
      </c>
      <c r="AS12" s="194" t="str">
        <f>IF(قائمة!AB7="انقطع (ت) عن الدراسة","",IF(AQ12="ذكر",AQ12,""))</f>
        <v/>
      </c>
      <c r="AT12" s="195">
        <f t="shared" si="23"/>
        <v>2003</v>
      </c>
      <c r="AU12" s="190" t="str">
        <f t="shared" si="24"/>
        <v/>
      </c>
      <c r="AV12" s="190">
        <f t="shared" si="25"/>
        <v>2004</v>
      </c>
      <c r="AW12" s="196" t="str">
        <f t="shared" si="26"/>
        <v/>
      </c>
      <c r="AX12" s="197" t="str">
        <f t="shared" si="8"/>
        <v/>
      </c>
      <c r="AY12" s="193" t="str">
        <f>IF(قائمة!AB7="انقطع (ت) عن الدراسة","",IF(AX12="انثى",AX12,""))</f>
        <v/>
      </c>
      <c r="AZ12" s="194" t="str">
        <f>IF(قائمة!AB7="انقطع (ت) عن الدراسة","",IF(AX12="ذكر",AX12,""))</f>
        <v/>
      </c>
      <c r="BA12" s="195">
        <f t="shared" si="27"/>
        <v>2002</v>
      </c>
      <c r="BB12" s="190" t="str">
        <f t="shared" si="28"/>
        <v/>
      </c>
      <c r="BC12" s="190">
        <f t="shared" si="29"/>
        <v>2004</v>
      </c>
      <c r="BD12" s="196" t="str">
        <f t="shared" si="30"/>
        <v/>
      </c>
      <c r="BE12" s="197" t="str">
        <f t="shared" si="9"/>
        <v/>
      </c>
      <c r="BF12" s="193" t="str">
        <f>IF(قائمة!AB7="انقطع (ت) عن الدراسة","",IF(BE12="انثى",BE12,""))</f>
        <v/>
      </c>
      <c r="BG12" s="194" t="str">
        <f>IF(قائمة!AB7="انقطع (ت) عن الدراسة","",IF(BE12="ذكر",BE12,""))</f>
        <v/>
      </c>
      <c r="BH12" s="195">
        <f t="shared" si="31"/>
        <v>2001</v>
      </c>
      <c r="BI12" s="190" t="str">
        <f t="shared" si="32"/>
        <v/>
      </c>
      <c r="BJ12" s="190">
        <f t="shared" si="33"/>
        <v>2004</v>
      </c>
      <c r="BK12" s="196" t="str">
        <f t="shared" si="34"/>
        <v/>
      </c>
      <c r="BL12" s="197" t="str">
        <f t="shared" si="10"/>
        <v/>
      </c>
      <c r="BM12" s="193" t="str">
        <f>IF(قائمة!AB7="انقطع (ت) عن الدراسة","",IF(BL12="انثى",BL12,""))</f>
        <v/>
      </c>
      <c r="BN12" s="194" t="str">
        <f>IF(قائمة!AB7="انقطع (ت) عن الدراسة","",IF(BL12="ذكر",BL12,""))</f>
        <v/>
      </c>
      <c r="BO12" s="275">
        <f t="shared" si="35"/>
        <v>2000</v>
      </c>
      <c r="BP12" s="275"/>
      <c r="BQ12" s="190" t="str">
        <f t="shared" si="36"/>
        <v/>
      </c>
      <c r="BR12" s="190">
        <f t="shared" si="37"/>
        <v>2004</v>
      </c>
      <c r="BS12" s="196" t="str">
        <f t="shared" si="38"/>
        <v/>
      </c>
      <c r="BT12" s="197" t="str">
        <f t="shared" si="11"/>
        <v/>
      </c>
      <c r="BU12" s="193" t="str">
        <f>IF(قائمة!AB7="انقطع (ت) عن الدراسة","",IF(BT12="انثى",BT12,""))</f>
        <v/>
      </c>
      <c r="BV12" s="194" t="str">
        <f>IF(قائمة!AB7="انقطع (ت) عن الدراسة","",IF(BT12="ذكر",BT12,""))</f>
        <v/>
      </c>
      <c r="BW12" s="195">
        <f t="shared" si="39"/>
        <v>1999</v>
      </c>
      <c r="BY12" s="271"/>
      <c r="DP12" s="270" t="str">
        <f t="shared" si="1"/>
        <v xml:space="preserve"> - </v>
      </c>
      <c r="DQ12" s="194">
        <f t="shared" si="2"/>
        <v>20</v>
      </c>
      <c r="DR12" s="194" t="s">
        <v>109</v>
      </c>
      <c r="DS12" s="194" t="str">
        <f t="shared" si="3"/>
        <v>جويلية</v>
      </c>
      <c r="DT12" s="194" t="s">
        <v>109</v>
      </c>
      <c r="DU12" s="194">
        <f t="shared" si="4"/>
        <v>2005</v>
      </c>
      <c r="GI12" s="2">
        <v>8</v>
      </c>
    </row>
    <row r="13" spans="1:191" ht="27.95" customHeight="1">
      <c r="A13" s="1">
        <v>9</v>
      </c>
      <c r="B13" s="236">
        <f t="shared" si="0"/>
        <v>9</v>
      </c>
      <c r="C13" s="225" t="s">
        <v>145</v>
      </c>
      <c r="D13" s="226" t="s">
        <v>174</v>
      </c>
      <c r="E13" s="109">
        <v>14</v>
      </c>
      <c r="F13" s="110" t="s">
        <v>86</v>
      </c>
      <c r="G13" s="111">
        <v>2005</v>
      </c>
      <c r="H13" s="227" t="s">
        <v>159</v>
      </c>
      <c r="I13" s="228" t="s">
        <v>141</v>
      </c>
      <c r="J13" s="228" t="s">
        <v>171</v>
      </c>
      <c r="K13" s="229"/>
      <c r="L13" s="230" t="str">
        <f>IF(M13&lt;1,"",AE3)</f>
        <v>/</v>
      </c>
      <c r="M13" s="231">
        <v>511</v>
      </c>
      <c r="N13" s="423"/>
      <c r="O13" s="423"/>
      <c r="P13" s="352"/>
      <c r="Q13" s="233"/>
      <c r="R13" s="234"/>
      <c r="S13" s="235"/>
      <c r="Z13" s="190" t="str">
        <f t="shared" si="12"/>
        <v/>
      </c>
      <c r="AA13" s="190">
        <f t="shared" si="13"/>
        <v>2002</v>
      </c>
      <c r="AB13" s="196" t="str">
        <f t="shared" si="14"/>
        <v/>
      </c>
      <c r="AC13" s="197" t="str">
        <f t="shared" si="5"/>
        <v/>
      </c>
      <c r="AD13" s="193" t="str">
        <f>IF(قائمة!AB8="انقطع (ت) عن الدراسة","",IF(AC13="انثى",AC13,""))</f>
        <v/>
      </c>
      <c r="AE13" s="194" t="str">
        <f>IF(قائمة!AB8="انقطع (ت) عن الدراسة","",IF(AC13="ذكر",AC13,""))</f>
        <v/>
      </c>
      <c r="AF13" s="195">
        <f t="shared" si="15"/>
        <v>2005</v>
      </c>
      <c r="AG13" s="190" t="str">
        <f t="shared" si="16"/>
        <v/>
      </c>
      <c r="AH13" s="190">
        <f t="shared" si="17"/>
        <v>2002</v>
      </c>
      <c r="AI13" s="196" t="str">
        <f t="shared" si="18"/>
        <v/>
      </c>
      <c r="AJ13" s="197" t="str">
        <f t="shared" si="6"/>
        <v/>
      </c>
      <c r="AK13" s="193" t="str">
        <f>IF(قائمة!AB8="انقطع (ت) عن الدراسة","",IF(AJ13="انثى",AJ13,""))</f>
        <v/>
      </c>
      <c r="AL13" s="194" t="str">
        <f>IF(قائمة!AB8="انقطع (ت) عن الدراسة","",IF(AJ13="ذكر",AJ13,""))</f>
        <v/>
      </c>
      <c r="AM13" s="195">
        <f t="shared" si="19"/>
        <v>2004</v>
      </c>
      <c r="AN13" s="190" t="str">
        <f t="shared" si="20"/>
        <v/>
      </c>
      <c r="AO13" s="190">
        <f t="shared" si="21"/>
        <v>2002</v>
      </c>
      <c r="AP13" s="196" t="str">
        <f t="shared" si="22"/>
        <v/>
      </c>
      <c r="AQ13" s="197" t="str">
        <f t="shared" si="7"/>
        <v/>
      </c>
      <c r="AR13" s="193" t="str">
        <f>IF(قائمة!AB8="توقف (ت) عن الدراسة","",IF(AQ13="انثى",AQ13,""))</f>
        <v/>
      </c>
      <c r="AS13" s="194" t="str">
        <f>IF(قائمة!AB8="انقطع (ت) عن الدراسة","",IF(AQ13="ذكر",AQ13,""))</f>
        <v/>
      </c>
      <c r="AT13" s="195">
        <f t="shared" si="23"/>
        <v>2003</v>
      </c>
      <c r="AU13" s="190" t="str">
        <f t="shared" si="24"/>
        <v/>
      </c>
      <c r="AV13" s="190">
        <f t="shared" si="25"/>
        <v>2002</v>
      </c>
      <c r="AW13" s="196">
        <f t="shared" si="26"/>
        <v>2002</v>
      </c>
      <c r="AX13" s="197" t="str">
        <f t="shared" si="8"/>
        <v>انثى</v>
      </c>
      <c r="AY13" s="193" t="str">
        <f>IF(قائمة!AB8="انقطع (ت) عن الدراسة","",IF(AX13="انثى",AX13,""))</f>
        <v>انثى</v>
      </c>
      <c r="AZ13" s="194" t="str">
        <f>IF(قائمة!AB8="انقطع (ت) عن الدراسة","",IF(AX13="ذكر",AX13,""))</f>
        <v/>
      </c>
      <c r="BA13" s="195">
        <f t="shared" si="27"/>
        <v>2002</v>
      </c>
      <c r="BB13" s="190" t="str">
        <f t="shared" si="28"/>
        <v/>
      </c>
      <c r="BC13" s="190">
        <f t="shared" si="29"/>
        <v>2002</v>
      </c>
      <c r="BD13" s="196" t="str">
        <f t="shared" si="30"/>
        <v/>
      </c>
      <c r="BE13" s="197" t="str">
        <f t="shared" si="9"/>
        <v/>
      </c>
      <c r="BF13" s="193" t="str">
        <f>IF(قائمة!AB8="انقطع (ت) عن الدراسة","",IF(BE13="انثى",BE13,""))</f>
        <v/>
      </c>
      <c r="BG13" s="194" t="str">
        <f>IF(قائمة!AB8="انقطع (ت) عن الدراسة","",IF(BE13="ذكر",BE13,""))</f>
        <v/>
      </c>
      <c r="BH13" s="195">
        <f t="shared" si="31"/>
        <v>2001</v>
      </c>
      <c r="BI13" s="190" t="str">
        <f t="shared" si="32"/>
        <v/>
      </c>
      <c r="BJ13" s="190">
        <f t="shared" si="33"/>
        <v>2002</v>
      </c>
      <c r="BK13" s="196" t="str">
        <f t="shared" si="34"/>
        <v/>
      </c>
      <c r="BL13" s="197" t="str">
        <f t="shared" si="10"/>
        <v/>
      </c>
      <c r="BM13" s="193" t="str">
        <f>IF(قائمة!AB8="انقطع (ت) عن الدراسة","",IF(BL13="انثى",BL13,""))</f>
        <v/>
      </c>
      <c r="BN13" s="194" t="str">
        <f>IF(قائمة!AB8="انقطع (ت) عن الدراسة","",IF(BL13="ذكر",BL13,""))</f>
        <v/>
      </c>
      <c r="BO13" s="275">
        <f t="shared" si="35"/>
        <v>2000</v>
      </c>
      <c r="BP13" s="275"/>
      <c r="BQ13" s="190" t="str">
        <f t="shared" si="36"/>
        <v/>
      </c>
      <c r="BR13" s="190">
        <f t="shared" si="37"/>
        <v>2002</v>
      </c>
      <c r="BS13" s="196" t="str">
        <f t="shared" si="38"/>
        <v/>
      </c>
      <c r="BT13" s="197" t="str">
        <f t="shared" si="11"/>
        <v/>
      </c>
      <c r="BU13" s="193" t="str">
        <f>IF(قائمة!AB8="انقطع (ت) عن الدراسة","",IF(BT13="انثى",BT13,""))</f>
        <v/>
      </c>
      <c r="BV13" s="194" t="str">
        <f>IF(قائمة!AB8="انقطع (ت) عن الدراسة","",IF(BT13="ذكر",BT13,""))</f>
        <v/>
      </c>
      <c r="BW13" s="195">
        <f t="shared" si="39"/>
        <v>1999</v>
      </c>
      <c r="BY13" s="271"/>
      <c r="DP13" s="270" t="str">
        <f t="shared" si="1"/>
        <v xml:space="preserve"> - </v>
      </c>
      <c r="DQ13" s="194">
        <f t="shared" si="2"/>
        <v>14</v>
      </c>
      <c r="DR13" s="194" t="s">
        <v>109</v>
      </c>
      <c r="DS13" s="194" t="str">
        <f t="shared" si="3"/>
        <v>فيفري</v>
      </c>
      <c r="DT13" s="194" t="s">
        <v>109</v>
      </c>
      <c r="DU13" s="194">
        <f t="shared" si="4"/>
        <v>2005</v>
      </c>
      <c r="GI13" s="2">
        <v>9</v>
      </c>
    </row>
    <row r="14" spans="1:191" ht="27.95" customHeight="1">
      <c r="A14" s="1">
        <v>10</v>
      </c>
      <c r="B14" s="108">
        <f t="shared" si="0"/>
        <v>10</v>
      </c>
      <c r="C14" s="225" t="s">
        <v>146</v>
      </c>
      <c r="D14" s="226" t="s">
        <v>175</v>
      </c>
      <c r="E14" s="109">
        <v>22</v>
      </c>
      <c r="F14" s="110" t="s">
        <v>81</v>
      </c>
      <c r="G14" s="111">
        <v>2004</v>
      </c>
      <c r="H14" s="227" t="s">
        <v>142</v>
      </c>
      <c r="I14" s="228" t="s">
        <v>141</v>
      </c>
      <c r="J14" s="228" t="s">
        <v>172</v>
      </c>
      <c r="K14" s="229"/>
      <c r="L14" s="230" t="str">
        <f>IF(M14&lt;1,"",AE3)</f>
        <v>/</v>
      </c>
      <c r="M14" s="231">
        <v>504</v>
      </c>
      <c r="N14" s="423"/>
      <c r="O14" s="423"/>
      <c r="P14" s="352"/>
      <c r="Q14" s="233"/>
      <c r="R14" s="234"/>
      <c r="S14" s="235"/>
      <c r="Z14" s="190">
        <f t="shared" si="12"/>
        <v>2003</v>
      </c>
      <c r="AA14" s="190">
        <f t="shared" si="13"/>
        <v>2003</v>
      </c>
      <c r="AB14" s="196" t="str">
        <f t="shared" si="14"/>
        <v/>
      </c>
      <c r="AC14" s="197" t="str">
        <f t="shared" si="5"/>
        <v/>
      </c>
      <c r="AD14" s="193" t="str">
        <f>IF(قائمة!AB9="انقطع (ت) عن الدراسة","",IF(AC14="انثى",AC14,""))</f>
        <v/>
      </c>
      <c r="AE14" s="194" t="str">
        <f>IF(قائمة!AB9="انقطع (ت) عن الدراسة","",IF(AC14="ذكر",AC14,""))</f>
        <v/>
      </c>
      <c r="AF14" s="195">
        <f t="shared" si="15"/>
        <v>2005</v>
      </c>
      <c r="AG14" s="190">
        <f t="shared" si="16"/>
        <v>2003</v>
      </c>
      <c r="AH14" s="190">
        <f t="shared" si="17"/>
        <v>2003</v>
      </c>
      <c r="AI14" s="196" t="str">
        <f t="shared" si="18"/>
        <v/>
      </c>
      <c r="AJ14" s="197" t="str">
        <f t="shared" si="6"/>
        <v/>
      </c>
      <c r="AK14" s="193" t="str">
        <f>IF(قائمة!AB9="انقطع (ت) عن الدراسة","",IF(AJ14="انثى",AJ14,""))</f>
        <v/>
      </c>
      <c r="AL14" s="194" t="str">
        <f>IF(قائمة!AB9="انقطع (ت) عن الدراسة","",IF(AJ14="ذكر",AJ14,""))</f>
        <v/>
      </c>
      <c r="AM14" s="195">
        <f t="shared" si="19"/>
        <v>2004</v>
      </c>
      <c r="AN14" s="190">
        <f t="shared" si="20"/>
        <v>2003</v>
      </c>
      <c r="AO14" s="190">
        <f t="shared" si="21"/>
        <v>2003</v>
      </c>
      <c r="AP14" s="196">
        <f t="shared" si="22"/>
        <v>2003</v>
      </c>
      <c r="AQ14" s="197" t="str">
        <f t="shared" si="7"/>
        <v>ذكر</v>
      </c>
      <c r="AR14" s="193" t="str">
        <f>IF(قائمة!AB9="انقطع (ت) عن الدراسة","",IF(AQ14="انثى",AQ14,""))</f>
        <v/>
      </c>
      <c r="AS14" s="194" t="str">
        <f>IF(قائمة!AB9="انقطع (ت) عن الدراسة","",IF(AQ14="ذكر",AQ14,""))</f>
        <v>ذكر</v>
      </c>
      <c r="AT14" s="195">
        <f t="shared" si="23"/>
        <v>2003</v>
      </c>
      <c r="AU14" s="190">
        <f t="shared" si="24"/>
        <v>2003</v>
      </c>
      <c r="AV14" s="190">
        <f t="shared" si="25"/>
        <v>2003</v>
      </c>
      <c r="AW14" s="196" t="str">
        <f t="shared" si="26"/>
        <v/>
      </c>
      <c r="AX14" s="197" t="str">
        <f t="shared" si="8"/>
        <v/>
      </c>
      <c r="AY14" s="193" t="str">
        <f>IF(قائمة!AB9="انقطع (ت) عن الدراسة","",IF(AX14="انثى",AX14,""))</f>
        <v/>
      </c>
      <c r="AZ14" s="194" t="str">
        <f>IF(قائمة!AB9="انقطع (ت) عن الدراسة","",IF(AX14="ذكر",AX14,""))</f>
        <v/>
      </c>
      <c r="BA14" s="195">
        <f t="shared" si="27"/>
        <v>2002</v>
      </c>
      <c r="BB14" s="190">
        <f t="shared" si="28"/>
        <v>2003</v>
      </c>
      <c r="BC14" s="190">
        <f t="shared" si="29"/>
        <v>2003</v>
      </c>
      <c r="BD14" s="196" t="str">
        <f t="shared" si="30"/>
        <v/>
      </c>
      <c r="BE14" s="197" t="str">
        <f t="shared" si="9"/>
        <v/>
      </c>
      <c r="BF14" s="193" t="str">
        <f>IF(قائمة!AB9="انقطع (ت) عن الدراسة","",IF(BE14="انثى",BE14,""))</f>
        <v/>
      </c>
      <c r="BG14" s="194" t="str">
        <f>IF(قائمة!AB9="انقطع (ت) عن الدراسة","",IF(BE14="ذكر",BE14,""))</f>
        <v/>
      </c>
      <c r="BH14" s="195">
        <f t="shared" si="31"/>
        <v>2001</v>
      </c>
      <c r="BI14" s="190">
        <f t="shared" si="32"/>
        <v>2003</v>
      </c>
      <c r="BJ14" s="190">
        <f t="shared" si="33"/>
        <v>2003</v>
      </c>
      <c r="BK14" s="196" t="str">
        <f t="shared" si="34"/>
        <v/>
      </c>
      <c r="BL14" s="197" t="str">
        <f t="shared" si="10"/>
        <v/>
      </c>
      <c r="BM14" s="193" t="str">
        <f>IF(قائمة!AB9="انقطع (ت) عن الدراسة","",IF(BL14="انثى",BL14,""))</f>
        <v/>
      </c>
      <c r="BN14" s="194" t="str">
        <f>IF(قائمة!AB9="انقطع (ت) عن الدراسة","",IF(BL14="ذكر",BL14,""))</f>
        <v/>
      </c>
      <c r="BO14" s="275">
        <f t="shared" si="35"/>
        <v>2000</v>
      </c>
      <c r="BP14" s="275"/>
      <c r="BQ14" s="190">
        <f t="shared" si="36"/>
        <v>2003</v>
      </c>
      <c r="BR14" s="190">
        <f t="shared" si="37"/>
        <v>2003</v>
      </c>
      <c r="BS14" s="196" t="str">
        <f t="shared" si="38"/>
        <v/>
      </c>
      <c r="BT14" s="197" t="str">
        <f t="shared" si="11"/>
        <v/>
      </c>
      <c r="BU14" s="193" t="str">
        <f>IF(قائمة!AB9="انقطع (ت) عن الدراسة","",IF(BT14="انثى",BT14,""))</f>
        <v/>
      </c>
      <c r="BV14" s="194" t="str">
        <f>IF(قائمة!AB9="انقطع (ت) عن الدراسة","",IF(BT14="ذكر",BT14,""))</f>
        <v/>
      </c>
      <c r="BW14" s="195">
        <f t="shared" si="39"/>
        <v>1999</v>
      </c>
      <c r="BY14" s="271"/>
      <c r="DP14" s="270" t="str">
        <f t="shared" si="1"/>
        <v xml:space="preserve"> - </v>
      </c>
      <c r="DQ14" s="194">
        <f t="shared" si="2"/>
        <v>22</v>
      </c>
      <c r="DR14" s="194" t="s">
        <v>109</v>
      </c>
      <c r="DS14" s="194" t="str">
        <f t="shared" si="3"/>
        <v>سبتمبر</v>
      </c>
      <c r="DT14" s="194" t="s">
        <v>109</v>
      </c>
      <c r="DU14" s="194">
        <f t="shared" si="4"/>
        <v>2004</v>
      </c>
      <c r="GI14" s="2">
        <v>10</v>
      </c>
    </row>
    <row r="15" spans="1:191" ht="27.95" customHeight="1">
      <c r="A15" s="1">
        <v>11</v>
      </c>
      <c r="B15" s="108">
        <f t="shared" ref="B15:B20" si="40">IF(C15&gt;1,GI15,"")</f>
        <v>11</v>
      </c>
      <c r="C15" s="336" t="s">
        <v>160</v>
      </c>
      <c r="D15" s="337" t="s">
        <v>176</v>
      </c>
      <c r="E15" s="109">
        <v>17</v>
      </c>
      <c r="F15" s="110" t="s">
        <v>161</v>
      </c>
      <c r="G15" s="111">
        <v>2005</v>
      </c>
      <c r="H15" s="227" t="s">
        <v>159</v>
      </c>
      <c r="I15" s="228" t="s">
        <v>143</v>
      </c>
      <c r="J15" s="228" t="s">
        <v>171</v>
      </c>
      <c r="K15" s="229"/>
      <c r="L15" s="230" t="str">
        <f>IF(M15&lt;1,"",AE3)</f>
        <v>/</v>
      </c>
      <c r="M15" s="231">
        <v>513</v>
      </c>
      <c r="N15" s="423"/>
      <c r="O15" s="423"/>
      <c r="P15" s="353"/>
      <c r="Q15" s="233"/>
      <c r="R15" s="234"/>
      <c r="S15" s="235"/>
      <c r="Z15" s="190">
        <f t="shared" si="12"/>
        <v>2002</v>
      </c>
      <c r="AA15" s="190">
        <f t="shared" si="13"/>
        <v>2002</v>
      </c>
      <c r="AB15" s="196" t="str">
        <f t="shared" si="14"/>
        <v/>
      </c>
      <c r="AC15" s="197" t="str">
        <f t="shared" si="5"/>
        <v/>
      </c>
      <c r="AD15" s="193" t="str">
        <f>IF(قائمة!AB10="انقطع (ت) عن الدراسة","",IF(AC15="انثى",AC15,""))</f>
        <v/>
      </c>
      <c r="AE15" s="194" t="str">
        <f>IF(قائمة!AB10="انقطع (ت) عن الدراسة","",IF(AC15="ذكر",AC15,""))</f>
        <v/>
      </c>
      <c r="AF15" s="195">
        <f t="shared" si="15"/>
        <v>2005</v>
      </c>
      <c r="AG15" s="190">
        <f t="shared" si="16"/>
        <v>2002</v>
      </c>
      <c r="AH15" s="190">
        <f t="shared" si="17"/>
        <v>2002</v>
      </c>
      <c r="AI15" s="196" t="str">
        <f t="shared" si="18"/>
        <v/>
      </c>
      <c r="AJ15" s="197" t="str">
        <f t="shared" si="6"/>
        <v/>
      </c>
      <c r="AK15" s="193" t="str">
        <f>IF(قائمة!AB10="انقطع (ت) عن الدراسة","",IF(AJ15="انثى",AJ15,""))</f>
        <v/>
      </c>
      <c r="AL15" s="194" t="str">
        <f>IF(قائمة!AB10="انقطع (ت) عن الدراسة","",IF(AJ15="ذكر",AJ15,""))</f>
        <v/>
      </c>
      <c r="AM15" s="195">
        <f t="shared" si="19"/>
        <v>2004</v>
      </c>
      <c r="AN15" s="190">
        <f t="shared" si="20"/>
        <v>2002</v>
      </c>
      <c r="AO15" s="190">
        <f t="shared" si="21"/>
        <v>2002</v>
      </c>
      <c r="AP15" s="196" t="str">
        <f t="shared" si="22"/>
        <v/>
      </c>
      <c r="AQ15" s="197" t="str">
        <f t="shared" si="7"/>
        <v/>
      </c>
      <c r="AR15" s="193" t="str">
        <f>IF(قائمة!AB10="انقطع (ت) عن الدراسة","",IF(AQ15="انثى",AQ15,""))</f>
        <v/>
      </c>
      <c r="AS15" s="194" t="str">
        <f>IF(قائمة!AB10="انقطع (ت) عن الدراسة","",IF(AQ15="ذكر",AQ15,""))</f>
        <v/>
      </c>
      <c r="AT15" s="195">
        <f t="shared" si="23"/>
        <v>2003</v>
      </c>
      <c r="AU15" s="190">
        <f t="shared" si="24"/>
        <v>2002</v>
      </c>
      <c r="AV15" s="190">
        <f t="shared" si="25"/>
        <v>2002</v>
      </c>
      <c r="AW15" s="196">
        <f t="shared" si="26"/>
        <v>2002</v>
      </c>
      <c r="AX15" s="197" t="str">
        <f t="shared" si="8"/>
        <v>ذكر</v>
      </c>
      <c r="AY15" s="193" t="str">
        <f>IF(قائمة!AB10="انقطع (ت) عن الدراسة","",IF(AX15="انثى",AX15,""))</f>
        <v/>
      </c>
      <c r="AZ15" s="194" t="str">
        <f>IF(قائمة!AB10="انقطع (ت) عن الدراسة","",IF(AX15="ذكر",AX15,""))</f>
        <v>ذكر</v>
      </c>
      <c r="BA15" s="195">
        <f t="shared" si="27"/>
        <v>2002</v>
      </c>
      <c r="BB15" s="190">
        <f t="shared" si="28"/>
        <v>2002</v>
      </c>
      <c r="BC15" s="190">
        <f t="shared" si="29"/>
        <v>2002</v>
      </c>
      <c r="BD15" s="196" t="str">
        <f t="shared" si="30"/>
        <v/>
      </c>
      <c r="BE15" s="197" t="str">
        <f t="shared" si="9"/>
        <v/>
      </c>
      <c r="BF15" s="193" t="str">
        <f>IF(قائمة!AB10="انقطع (ت) عن الدراسة","",IF(BE15="انثى",BE15,""))</f>
        <v/>
      </c>
      <c r="BG15" s="194" t="str">
        <f>IF(قائمة!AB10="انقطع (ت) عن الدراسة","",IF(BE15="ذكر",BE15,""))</f>
        <v/>
      </c>
      <c r="BH15" s="195">
        <f t="shared" si="31"/>
        <v>2001</v>
      </c>
      <c r="BI15" s="190">
        <f t="shared" si="32"/>
        <v>2002</v>
      </c>
      <c r="BJ15" s="190">
        <f t="shared" si="33"/>
        <v>2002</v>
      </c>
      <c r="BK15" s="196" t="str">
        <f t="shared" si="34"/>
        <v/>
      </c>
      <c r="BL15" s="197" t="str">
        <f t="shared" si="10"/>
        <v/>
      </c>
      <c r="BM15" s="193" t="str">
        <f>IF(قائمة!AB10="انقطع (ت) عن الدراسة","",IF(BL15="انثى",BL15,""))</f>
        <v/>
      </c>
      <c r="BN15" s="194" t="str">
        <f>IF(قائمة!AB10="انقطع (ت) عن الدراسة","",IF(BL15="ذكر",BL15,""))</f>
        <v/>
      </c>
      <c r="BO15" s="275">
        <f t="shared" si="35"/>
        <v>2000</v>
      </c>
      <c r="BP15" s="275"/>
      <c r="BQ15" s="190">
        <f t="shared" si="36"/>
        <v>2002</v>
      </c>
      <c r="BR15" s="190">
        <f t="shared" si="37"/>
        <v>2002</v>
      </c>
      <c r="BS15" s="196" t="str">
        <f t="shared" si="38"/>
        <v/>
      </c>
      <c r="BT15" s="197" t="str">
        <f t="shared" si="11"/>
        <v/>
      </c>
      <c r="BU15" s="193" t="str">
        <f>IF(قائمة!AB10="انقطع (ت) عن الدراسة","",IF(BT15="انثى",BT15,""))</f>
        <v/>
      </c>
      <c r="BV15" s="194" t="str">
        <f>IF(قائمة!AB10="انقطع (ت) عن الدراسة","",IF(BT15="ذكر",BT15,""))</f>
        <v/>
      </c>
      <c r="BW15" s="195">
        <f t="shared" si="39"/>
        <v>1999</v>
      </c>
      <c r="BY15" s="271"/>
      <c r="DP15" s="270" t="str">
        <f t="shared" si="1"/>
        <v xml:space="preserve"> - </v>
      </c>
      <c r="DQ15" s="194">
        <f t="shared" ref="DQ15:DQ20" si="41">E15</f>
        <v>17</v>
      </c>
      <c r="DR15" s="194" t="s">
        <v>109</v>
      </c>
      <c r="DS15" s="194" t="str">
        <f t="shared" ref="DS15:DS20" si="42">F15</f>
        <v>يناير</v>
      </c>
      <c r="DT15" s="194" t="s">
        <v>109</v>
      </c>
      <c r="DU15" s="194">
        <f t="shared" ref="DU15:DU20" si="43">G15</f>
        <v>2005</v>
      </c>
      <c r="GI15" s="2">
        <v>11</v>
      </c>
    </row>
    <row r="16" spans="1:191" ht="27.95" customHeight="1">
      <c r="A16" s="1">
        <v>12</v>
      </c>
      <c r="B16" s="108">
        <f t="shared" si="40"/>
        <v>12</v>
      </c>
      <c r="C16" s="225" t="s">
        <v>160</v>
      </c>
      <c r="D16" s="226" t="s">
        <v>177</v>
      </c>
      <c r="E16" s="109">
        <v>26</v>
      </c>
      <c r="F16" s="110" t="s">
        <v>86</v>
      </c>
      <c r="G16" s="111">
        <v>2003</v>
      </c>
      <c r="H16" s="227" t="s">
        <v>159</v>
      </c>
      <c r="I16" s="228" t="s">
        <v>141</v>
      </c>
      <c r="J16" s="228" t="s">
        <v>172</v>
      </c>
      <c r="K16" s="229"/>
      <c r="L16" s="230" t="str">
        <f>IF(M16&lt;1,"",AE3)</f>
        <v>/</v>
      </c>
      <c r="M16" s="231">
        <v>491</v>
      </c>
      <c r="N16" s="425"/>
      <c r="O16" s="426"/>
      <c r="P16" s="353"/>
      <c r="Q16" s="233"/>
      <c r="R16" s="234"/>
      <c r="S16" s="235"/>
      <c r="U16" s="162"/>
      <c r="Z16" s="190">
        <f t="shared" si="12"/>
        <v>2003</v>
      </c>
      <c r="AA16" s="190">
        <f t="shared" si="13"/>
        <v>2003</v>
      </c>
      <c r="AB16" s="196" t="str">
        <f t="shared" si="14"/>
        <v/>
      </c>
      <c r="AC16" s="197" t="str">
        <f t="shared" si="5"/>
        <v/>
      </c>
      <c r="AD16" s="193" t="str">
        <f>IF(قائمة!AB11="انقطع (ت) عن الدراسة","",IF(AC16="انثى",AC16,""))</f>
        <v/>
      </c>
      <c r="AE16" s="194" t="str">
        <f>IF(قائمة!AB11="انقطع (ت) عن الدراسة","",IF(AC16="ذكر",AC16,""))</f>
        <v/>
      </c>
      <c r="AF16" s="195">
        <f t="shared" si="15"/>
        <v>2005</v>
      </c>
      <c r="AG16" s="190">
        <f t="shared" si="16"/>
        <v>2003</v>
      </c>
      <c r="AH16" s="190">
        <f t="shared" si="17"/>
        <v>2003</v>
      </c>
      <c r="AI16" s="196" t="str">
        <f t="shared" si="18"/>
        <v/>
      </c>
      <c r="AJ16" s="197" t="str">
        <f t="shared" si="6"/>
        <v/>
      </c>
      <c r="AK16" s="193" t="str">
        <f>IF(قائمة!AB11="انقطع (ت) عن الدراسة","",IF(AJ16="انثى",AJ16,""))</f>
        <v/>
      </c>
      <c r="AL16" s="194" t="str">
        <f>IF(قائمة!AB11="انقطع (ت) عن الدراسة","",IF(AJ16="ذكر",AJ16,""))</f>
        <v/>
      </c>
      <c r="AM16" s="195">
        <f t="shared" si="19"/>
        <v>2004</v>
      </c>
      <c r="AN16" s="190">
        <f t="shared" si="20"/>
        <v>2003</v>
      </c>
      <c r="AO16" s="190">
        <f t="shared" si="21"/>
        <v>2003</v>
      </c>
      <c r="AP16" s="196">
        <f t="shared" si="22"/>
        <v>2003</v>
      </c>
      <c r="AQ16" s="197" t="str">
        <f t="shared" si="7"/>
        <v>ذكر</v>
      </c>
      <c r="AR16" s="193" t="str">
        <f>IF(قائمة!AB11="انقطع (ت) عن الدراسة","",IF(AQ16="انثى",AQ16,""))</f>
        <v/>
      </c>
      <c r="AS16" s="194" t="str">
        <f>IF(قائمة!AB11="انقطع (ت) عن الدراسة","",IF(AQ16="ذكر",AQ16,""))</f>
        <v>ذكر</v>
      </c>
      <c r="AT16" s="195">
        <f t="shared" si="23"/>
        <v>2003</v>
      </c>
      <c r="AU16" s="190">
        <f t="shared" si="24"/>
        <v>2003</v>
      </c>
      <c r="AV16" s="190">
        <f t="shared" si="25"/>
        <v>2003</v>
      </c>
      <c r="AW16" s="196" t="str">
        <f t="shared" si="26"/>
        <v/>
      </c>
      <c r="AX16" s="197" t="str">
        <f t="shared" si="8"/>
        <v/>
      </c>
      <c r="AY16" s="193" t="str">
        <f>IF(قائمة!AB11="انقطع (ت) عن الدراسة","",IF(AX16="انثى",AX16,""))</f>
        <v/>
      </c>
      <c r="AZ16" s="194" t="str">
        <f>IF(قائمة!AB11="انقطع (ت) عن الدراسة","",IF(AX16="ذكر",AX16,""))</f>
        <v/>
      </c>
      <c r="BA16" s="195">
        <f t="shared" si="27"/>
        <v>2002</v>
      </c>
      <c r="BB16" s="190">
        <f t="shared" si="28"/>
        <v>2003</v>
      </c>
      <c r="BC16" s="190">
        <f t="shared" si="29"/>
        <v>2003</v>
      </c>
      <c r="BD16" s="196" t="str">
        <f t="shared" si="30"/>
        <v/>
      </c>
      <c r="BE16" s="197" t="str">
        <f t="shared" si="9"/>
        <v/>
      </c>
      <c r="BF16" s="193" t="str">
        <f>IF(قائمة!AB11="انقطع (ت) عن الدراسة","",IF(BE16="انثى",BE16,""))</f>
        <v/>
      </c>
      <c r="BG16" s="194" t="str">
        <f>IF(قائمة!AB11="انقطع (ت) عن الدراسة","",IF(BE16="ذكر",BE16,""))</f>
        <v/>
      </c>
      <c r="BH16" s="195">
        <f t="shared" si="31"/>
        <v>2001</v>
      </c>
      <c r="BI16" s="190">
        <f t="shared" si="32"/>
        <v>2003</v>
      </c>
      <c r="BJ16" s="190">
        <f t="shared" si="33"/>
        <v>2003</v>
      </c>
      <c r="BK16" s="196" t="str">
        <f t="shared" si="34"/>
        <v/>
      </c>
      <c r="BL16" s="197" t="str">
        <f t="shared" si="10"/>
        <v/>
      </c>
      <c r="BM16" s="193" t="str">
        <f>IF(قائمة!AB11="انقطع (ت) عن الدراسة","",IF(BL16="انثى",BL16,""))</f>
        <v/>
      </c>
      <c r="BN16" s="194" t="str">
        <f>IF(قائمة!AB11="انقطع (ت) عن الدراسة","",IF(BL16="ذكر",BL16,""))</f>
        <v/>
      </c>
      <c r="BO16" s="275">
        <f t="shared" si="35"/>
        <v>2000</v>
      </c>
      <c r="BP16" s="275"/>
      <c r="BQ16" s="190">
        <f t="shared" si="36"/>
        <v>2003</v>
      </c>
      <c r="BR16" s="190">
        <f t="shared" si="37"/>
        <v>2003</v>
      </c>
      <c r="BS16" s="196" t="str">
        <f t="shared" si="38"/>
        <v/>
      </c>
      <c r="BT16" s="197" t="str">
        <f t="shared" si="11"/>
        <v/>
      </c>
      <c r="BU16" s="193" t="str">
        <f>IF(قائمة!AB11="انقطع (ت) عن الدراسة","",IF(BT16="انثى",BT16,""))</f>
        <v/>
      </c>
      <c r="BV16" s="194" t="str">
        <f>IF(قائمة!AB11="انقطع (ت) عن الدراسة","",IF(BT16="ذكر",BT16,""))</f>
        <v/>
      </c>
      <c r="BW16" s="195">
        <f t="shared" si="39"/>
        <v>1999</v>
      </c>
      <c r="BY16" s="271"/>
      <c r="DP16" s="270" t="str">
        <f t="shared" si="1"/>
        <v xml:space="preserve"> - </v>
      </c>
      <c r="DQ16" s="194">
        <f t="shared" si="41"/>
        <v>26</v>
      </c>
      <c r="DR16" s="194" t="s">
        <v>109</v>
      </c>
      <c r="DS16" s="194" t="str">
        <f t="shared" si="42"/>
        <v>فيفري</v>
      </c>
      <c r="DT16" s="194" t="s">
        <v>109</v>
      </c>
      <c r="DU16" s="194">
        <f t="shared" si="43"/>
        <v>2003</v>
      </c>
      <c r="GI16" s="2">
        <v>12</v>
      </c>
    </row>
    <row r="17" spans="1:297" s="2" customFormat="1" ht="27.95" customHeight="1">
      <c r="A17" s="1">
        <v>13</v>
      </c>
      <c r="B17" s="108">
        <f t="shared" si="40"/>
        <v>13</v>
      </c>
      <c r="C17" s="225" t="s">
        <v>139</v>
      </c>
      <c r="D17" s="225" t="s">
        <v>167</v>
      </c>
      <c r="E17" s="109">
        <v>3</v>
      </c>
      <c r="F17" s="110" t="s">
        <v>161</v>
      </c>
      <c r="G17" s="111">
        <v>1999</v>
      </c>
      <c r="H17" s="227" t="s">
        <v>159</v>
      </c>
      <c r="I17" s="228" t="s">
        <v>143</v>
      </c>
      <c r="J17" s="228" t="s">
        <v>172</v>
      </c>
      <c r="K17" s="229"/>
      <c r="L17" s="230" t="str">
        <f>IF(M17&lt;1,"",AE3)</f>
        <v>/</v>
      </c>
      <c r="M17" s="231">
        <v>437</v>
      </c>
      <c r="N17" s="423"/>
      <c r="O17" s="423"/>
      <c r="P17" s="232"/>
      <c r="Q17" s="233"/>
      <c r="R17" s="234" t="s">
        <v>184</v>
      </c>
      <c r="S17" s="235"/>
      <c r="T17" s="114"/>
      <c r="U17" s="163"/>
      <c r="V17" s="114"/>
      <c r="Z17" s="190" t="str">
        <f t="shared" si="12"/>
        <v/>
      </c>
      <c r="AA17" s="190">
        <f t="shared" si="13"/>
        <v>2005</v>
      </c>
      <c r="AB17" s="196">
        <f t="shared" si="14"/>
        <v>2005</v>
      </c>
      <c r="AC17" s="197" t="str">
        <f t="shared" si="5"/>
        <v>انثى</v>
      </c>
      <c r="AD17" s="193" t="str">
        <f>IF(قائمة!AB12="انقطع (ت) عن الدراسة","",IF(AC17="انثى",AC17,""))</f>
        <v>انثى</v>
      </c>
      <c r="AE17" s="194" t="str">
        <f>IF(قائمة!AB12="انقطع (ت) عن الدراسة","",IF(AC17="ذكر",AC17,""))</f>
        <v/>
      </c>
      <c r="AF17" s="195">
        <f t="shared" si="15"/>
        <v>2005</v>
      </c>
      <c r="AG17" s="190" t="str">
        <f t="shared" si="16"/>
        <v/>
      </c>
      <c r="AH17" s="190">
        <f t="shared" si="17"/>
        <v>2005</v>
      </c>
      <c r="AI17" s="196" t="str">
        <f t="shared" si="18"/>
        <v/>
      </c>
      <c r="AJ17" s="197" t="str">
        <f t="shared" si="6"/>
        <v/>
      </c>
      <c r="AK17" s="193" t="str">
        <f>IF(قائمة!AB12="انقطع (ت) عن الدراسة","",IF(AJ17="انثى",AJ17,""))</f>
        <v/>
      </c>
      <c r="AL17" s="194" t="str">
        <f>IF(قائمة!AB12="انقطع (ت) عن الدراسة","",IF(AJ17="ذكر",AJ17,""))</f>
        <v/>
      </c>
      <c r="AM17" s="195">
        <f t="shared" si="19"/>
        <v>2004</v>
      </c>
      <c r="AN17" s="190" t="str">
        <f t="shared" si="20"/>
        <v/>
      </c>
      <c r="AO17" s="190">
        <f t="shared" si="21"/>
        <v>2005</v>
      </c>
      <c r="AP17" s="196" t="str">
        <f t="shared" si="22"/>
        <v/>
      </c>
      <c r="AQ17" s="197" t="str">
        <f t="shared" si="7"/>
        <v/>
      </c>
      <c r="AR17" s="193" t="str">
        <f>IF(قائمة!AB12="انقطع (ت) عن الدراسة","",IF(AQ17="انثى",AQ17,""))</f>
        <v/>
      </c>
      <c r="AS17" s="194" t="str">
        <f>IF(قائمة!AB12="انقطع (ت) عن الدراسة","",IF(AQ17="ذكر",AQ17,""))</f>
        <v/>
      </c>
      <c r="AT17" s="195">
        <f t="shared" si="23"/>
        <v>2003</v>
      </c>
      <c r="AU17" s="190" t="str">
        <f t="shared" si="24"/>
        <v/>
      </c>
      <c r="AV17" s="190">
        <f t="shared" si="25"/>
        <v>2005</v>
      </c>
      <c r="AW17" s="196" t="str">
        <f t="shared" si="26"/>
        <v/>
      </c>
      <c r="AX17" s="197" t="str">
        <f t="shared" si="8"/>
        <v/>
      </c>
      <c r="AY17" s="193" t="str">
        <f>IF(قائمة!AB12="انقطع (ت) عن الدراسة","",IF(AX17="انثى",AX17,""))</f>
        <v/>
      </c>
      <c r="AZ17" s="194" t="str">
        <f>IF(قائمة!AB12="انقطع (ت) عن الدراسة","",IF(AX17="ذكر",AX17,""))</f>
        <v/>
      </c>
      <c r="BA17" s="195">
        <f t="shared" si="27"/>
        <v>2002</v>
      </c>
      <c r="BB17" s="190" t="str">
        <f t="shared" si="28"/>
        <v/>
      </c>
      <c r="BC17" s="190">
        <f t="shared" si="29"/>
        <v>2005</v>
      </c>
      <c r="BD17" s="196" t="str">
        <f t="shared" si="30"/>
        <v/>
      </c>
      <c r="BE17" s="197" t="str">
        <f t="shared" si="9"/>
        <v/>
      </c>
      <c r="BF17" s="193" t="str">
        <f>IF(قائمة!AB12="انقطع (ت) عن الدراسة","",IF(BE17="انثى",BE17,""))</f>
        <v/>
      </c>
      <c r="BG17" s="194" t="str">
        <f>IF(قائمة!AB12="انقطع (ت) عن الدراسة","",IF(BE17="ذكر",BE17,""))</f>
        <v/>
      </c>
      <c r="BH17" s="195">
        <f t="shared" si="31"/>
        <v>2001</v>
      </c>
      <c r="BI17" s="190" t="str">
        <f t="shared" si="32"/>
        <v/>
      </c>
      <c r="BJ17" s="190">
        <f t="shared" si="33"/>
        <v>2005</v>
      </c>
      <c r="BK17" s="196" t="str">
        <f t="shared" si="34"/>
        <v/>
      </c>
      <c r="BL17" s="197" t="str">
        <f t="shared" si="10"/>
        <v/>
      </c>
      <c r="BM17" s="193" t="str">
        <f>IF(قائمة!AB12="انقطع (ت) عن الدراسة","",IF(BL17="انثى",BL17,""))</f>
        <v/>
      </c>
      <c r="BN17" s="194" t="str">
        <f>IF(قائمة!AB12="انقطع (ت) عن الدراسة","",IF(BL17="ذكر",BL17,""))</f>
        <v/>
      </c>
      <c r="BO17" s="275">
        <f t="shared" si="35"/>
        <v>2000</v>
      </c>
      <c r="BP17" s="275"/>
      <c r="BQ17" s="190" t="str">
        <f t="shared" si="36"/>
        <v/>
      </c>
      <c r="BR17" s="190">
        <f t="shared" si="37"/>
        <v>2005</v>
      </c>
      <c r="BS17" s="196" t="str">
        <f t="shared" si="38"/>
        <v/>
      </c>
      <c r="BT17" s="197" t="str">
        <f t="shared" si="11"/>
        <v/>
      </c>
      <c r="BU17" s="193" t="str">
        <f>IF(قائمة!AB12="انقطع (ت) عن الدراسة","",IF(BT17="انثى",BT17,""))</f>
        <v/>
      </c>
      <c r="BV17" s="194" t="str">
        <f>IF(قائمة!AB12="انقطع (ت) عن الدراسة","",IF(BT17="ذكر",BT17,""))</f>
        <v/>
      </c>
      <c r="BW17" s="195">
        <f t="shared" si="39"/>
        <v>1999</v>
      </c>
      <c r="BY17" s="271"/>
      <c r="DP17" s="270" t="str">
        <f t="shared" si="1"/>
        <v xml:space="preserve"> - </v>
      </c>
      <c r="DQ17" s="194">
        <f t="shared" si="41"/>
        <v>3</v>
      </c>
      <c r="DR17" s="194" t="s">
        <v>109</v>
      </c>
      <c r="DS17" s="194" t="str">
        <f t="shared" si="42"/>
        <v>يناير</v>
      </c>
      <c r="DT17" s="194" t="s">
        <v>109</v>
      </c>
      <c r="DU17" s="194">
        <f t="shared" si="43"/>
        <v>1999</v>
      </c>
      <c r="GI17" s="2">
        <v>13</v>
      </c>
      <c r="JA17" s="299"/>
      <c r="JB17" s="299"/>
      <c r="JC17" s="299"/>
      <c r="JD17" s="299"/>
      <c r="JE17" s="299"/>
      <c r="JF17" s="299"/>
      <c r="JG17" s="299"/>
      <c r="JH17" s="299"/>
      <c r="JI17" s="299"/>
      <c r="JJ17" s="299"/>
      <c r="JK17" s="299"/>
      <c r="JL17" s="299"/>
      <c r="JM17" s="299"/>
      <c r="JN17" s="299"/>
      <c r="JO17" s="299"/>
      <c r="JP17" s="299"/>
      <c r="JQ17" s="299"/>
      <c r="JR17" s="299"/>
      <c r="JS17" s="299"/>
      <c r="JT17" s="299"/>
      <c r="JU17" s="299"/>
      <c r="JV17" s="299"/>
      <c r="JW17" s="299"/>
      <c r="JX17" s="299"/>
      <c r="JY17" s="299"/>
      <c r="JZ17" s="299"/>
      <c r="KA17" s="299"/>
      <c r="KB17" s="299"/>
      <c r="KC17" s="299"/>
      <c r="KD17" s="299"/>
      <c r="KE17" s="299"/>
      <c r="KF17" s="299"/>
      <c r="KG17" s="299"/>
      <c r="KH17" s="299"/>
      <c r="KI17" s="299"/>
      <c r="KJ17" s="299"/>
      <c r="KK17" s="299"/>
    </row>
    <row r="18" spans="1:297" s="2" customFormat="1" ht="27.95" customHeight="1">
      <c r="A18" s="1">
        <v>14</v>
      </c>
      <c r="B18" s="108" t="str">
        <f t="shared" si="40"/>
        <v/>
      </c>
      <c r="C18" s="225"/>
      <c r="D18" s="225"/>
      <c r="E18" s="109"/>
      <c r="F18" s="110"/>
      <c r="G18" s="111"/>
      <c r="H18" s="227"/>
      <c r="I18" s="228"/>
      <c r="J18" s="228"/>
      <c r="K18" s="229"/>
      <c r="L18" s="230" t="str">
        <f>IF(M18&lt;1,"",AE3)</f>
        <v/>
      </c>
      <c r="M18" s="231"/>
      <c r="N18" s="423"/>
      <c r="O18" s="423"/>
      <c r="P18" s="232"/>
      <c r="Q18" s="233"/>
      <c r="R18" s="234"/>
      <c r="S18" s="235"/>
      <c r="T18" s="114"/>
      <c r="U18" s="114"/>
      <c r="V18" s="114"/>
      <c r="Z18" s="190">
        <f t="shared" si="12"/>
        <v>2005</v>
      </c>
      <c r="AA18" s="190">
        <f t="shared" si="13"/>
        <v>2005</v>
      </c>
      <c r="AB18" s="196">
        <f t="shared" si="14"/>
        <v>2005</v>
      </c>
      <c r="AC18" s="197" t="str">
        <f t="shared" si="5"/>
        <v>ذكر</v>
      </c>
      <c r="AD18" s="193" t="str">
        <f>IF(قائمة!AB13="انقطع (ت) عن الدراسة","",IF(AC18="انثى",AC18,""))</f>
        <v/>
      </c>
      <c r="AE18" s="194" t="str">
        <f>IF(قائمة!AB13="انقطع (ت) عن الدراسة","",IF(AC18="ذكر",AC18,""))</f>
        <v>ذكر</v>
      </c>
      <c r="AF18" s="195">
        <f t="shared" si="15"/>
        <v>2005</v>
      </c>
      <c r="AG18" s="190">
        <f t="shared" si="16"/>
        <v>2005</v>
      </c>
      <c r="AH18" s="190">
        <f t="shared" si="17"/>
        <v>2005</v>
      </c>
      <c r="AI18" s="196" t="str">
        <f t="shared" si="18"/>
        <v/>
      </c>
      <c r="AJ18" s="197" t="str">
        <f t="shared" si="6"/>
        <v/>
      </c>
      <c r="AK18" s="193" t="str">
        <f>IF(قائمة!AB13="انقطع (ت) عن الدراسة","",IF(AJ18="انثى",AJ18,""))</f>
        <v/>
      </c>
      <c r="AL18" s="194" t="str">
        <f>IF(قائمة!AB13="انقطع (ت) عن الدراسة","",IF(AJ18="ذكر",AJ18,""))</f>
        <v/>
      </c>
      <c r="AM18" s="195">
        <f t="shared" si="19"/>
        <v>2004</v>
      </c>
      <c r="AN18" s="190">
        <f t="shared" si="20"/>
        <v>2005</v>
      </c>
      <c r="AO18" s="190">
        <f t="shared" si="21"/>
        <v>2005</v>
      </c>
      <c r="AP18" s="196" t="str">
        <f t="shared" si="22"/>
        <v/>
      </c>
      <c r="AQ18" s="197" t="str">
        <f t="shared" si="7"/>
        <v/>
      </c>
      <c r="AR18" s="193" t="str">
        <f>IF(قائمة!AB13="انقطع (ت) عن الدراسة","",IF(AQ18="انثى",AQ18,""))</f>
        <v/>
      </c>
      <c r="AS18" s="194" t="str">
        <f>IF(قائمة!AB13="انقطع (ت) عن الدراسة","",IF(AQ18="ذكر",AQ18,""))</f>
        <v/>
      </c>
      <c r="AT18" s="195">
        <f t="shared" si="23"/>
        <v>2003</v>
      </c>
      <c r="AU18" s="190">
        <f t="shared" si="24"/>
        <v>2005</v>
      </c>
      <c r="AV18" s="190">
        <f t="shared" si="25"/>
        <v>2005</v>
      </c>
      <c r="AW18" s="196" t="str">
        <f t="shared" si="26"/>
        <v/>
      </c>
      <c r="AX18" s="197" t="str">
        <f t="shared" si="8"/>
        <v/>
      </c>
      <c r="AY18" s="193" t="str">
        <f>IF(قائمة!AB13="انقطع (ت) عن الدراسة","",IF(AX18="انثى",AX18,""))</f>
        <v/>
      </c>
      <c r="AZ18" s="194" t="str">
        <f>IF(قائمة!AB13="انقطع (ت) عن الدراسة","",IF(AX18="ذكر",AX18,""))</f>
        <v/>
      </c>
      <c r="BA18" s="195">
        <f t="shared" si="27"/>
        <v>2002</v>
      </c>
      <c r="BB18" s="190">
        <f t="shared" si="28"/>
        <v>2005</v>
      </c>
      <c r="BC18" s="190">
        <f t="shared" si="29"/>
        <v>2005</v>
      </c>
      <c r="BD18" s="196" t="str">
        <f t="shared" si="30"/>
        <v/>
      </c>
      <c r="BE18" s="197" t="str">
        <f t="shared" si="9"/>
        <v/>
      </c>
      <c r="BF18" s="193" t="str">
        <f>IF(قائمة!AB13="انقطع (ت) عن الدراسة","",IF(BE18="انثى",BE18,""))</f>
        <v/>
      </c>
      <c r="BG18" s="194" t="str">
        <f>IF(قائمة!AB13="انقطع (ت) عن الدراسة","",IF(BE18="ذكر",BE18,""))</f>
        <v/>
      </c>
      <c r="BH18" s="195">
        <f t="shared" si="31"/>
        <v>2001</v>
      </c>
      <c r="BI18" s="190">
        <f t="shared" si="32"/>
        <v>2005</v>
      </c>
      <c r="BJ18" s="190">
        <f t="shared" si="33"/>
        <v>2005</v>
      </c>
      <c r="BK18" s="196" t="str">
        <f t="shared" si="34"/>
        <v/>
      </c>
      <c r="BL18" s="197" t="str">
        <f t="shared" si="10"/>
        <v/>
      </c>
      <c r="BM18" s="193" t="str">
        <f>IF(قائمة!AB13="انقطع (ت) عن الدراسة","",IF(BL18="انثى",BL18,""))</f>
        <v/>
      </c>
      <c r="BN18" s="194" t="str">
        <f>IF(قائمة!AB13="انقطع (ت) عن الدراسة","",IF(BL18="ذكر",BL18,""))</f>
        <v/>
      </c>
      <c r="BO18" s="275">
        <f t="shared" si="35"/>
        <v>2000</v>
      </c>
      <c r="BP18" s="275"/>
      <c r="BQ18" s="190">
        <f t="shared" si="36"/>
        <v>2005</v>
      </c>
      <c r="BR18" s="190">
        <f t="shared" si="37"/>
        <v>2005</v>
      </c>
      <c r="BS18" s="196" t="str">
        <f t="shared" si="38"/>
        <v/>
      </c>
      <c r="BT18" s="197" t="str">
        <f t="shared" si="11"/>
        <v/>
      </c>
      <c r="BU18" s="193" t="str">
        <f>IF(قائمة!AB13="انقطع (ت) عن الدراسة","",IF(BT18="انثى",BT18,""))</f>
        <v/>
      </c>
      <c r="BV18" s="194" t="str">
        <f>IF(قائمة!AB13="انقطع (ت) عن الدراسة","",IF(BT18="ذكر",BT18,""))</f>
        <v/>
      </c>
      <c r="BW18" s="195">
        <f t="shared" si="39"/>
        <v>1999</v>
      </c>
      <c r="BY18" s="271"/>
      <c r="DP18" s="270" t="str">
        <f t="shared" si="1"/>
        <v/>
      </c>
      <c r="DQ18" s="194">
        <f t="shared" si="41"/>
        <v>0</v>
      </c>
      <c r="DR18" s="194" t="s">
        <v>109</v>
      </c>
      <c r="DS18" s="194">
        <f t="shared" si="42"/>
        <v>0</v>
      </c>
      <c r="DT18" s="194" t="s">
        <v>109</v>
      </c>
      <c r="DU18" s="194">
        <f t="shared" si="43"/>
        <v>0</v>
      </c>
      <c r="GI18" s="2">
        <v>14</v>
      </c>
      <c r="JA18" s="299"/>
      <c r="JB18" s="299"/>
      <c r="JC18" s="299"/>
      <c r="JD18" s="299"/>
      <c r="JE18" s="299"/>
      <c r="JF18" s="299"/>
      <c r="JG18" s="299"/>
      <c r="JH18" s="299"/>
      <c r="JI18" s="299"/>
      <c r="JJ18" s="299"/>
      <c r="JK18" s="299"/>
      <c r="JL18" s="299"/>
      <c r="JM18" s="299"/>
      <c r="JN18" s="299"/>
      <c r="JO18" s="299"/>
      <c r="JP18" s="299"/>
      <c r="JQ18" s="299"/>
      <c r="JR18" s="299"/>
      <c r="JS18" s="299"/>
      <c r="JT18" s="299"/>
      <c r="JU18" s="299"/>
      <c r="JV18" s="299"/>
      <c r="JW18" s="299"/>
      <c r="JX18" s="299"/>
      <c r="JY18" s="299"/>
      <c r="JZ18" s="299"/>
      <c r="KA18" s="299"/>
      <c r="KB18" s="299"/>
      <c r="KC18" s="299"/>
      <c r="KD18" s="299"/>
      <c r="KE18" s="299"/>
      <c r="KF18" s="299"/>
      <c r="KG18" s="299"/>
      <c r="KH18" s="299"/>
      <c r="KI18" s="299"/>
      <c r="KJ18" s="299"/>
      <c r="KK18" s="299"/>
    </row>
    <row r="19" spans="1:297" s="2" customFormat="1" ht="27.95" customHeight="1">
      <c r="A19" s="1">
        <v>15</v>
      </c>
      <c r="B19" s="108" t="str">
        <f t="shared" si="40"/>
        <v/>
      </c>
      <c r="C19" s="225"/>
      <c r="D19" s="226"/>
      <c r="E19" s="109"/>
      <c r="F19" s="110"/>
      <c r="G19" s="111"/>
      <c r="H19" s="227"/>
      <c r="I19" s="228"/>
      <c r="J19" s="228"/>
      <c r="K19" s="229"/>
      <c r="L19" s="230" t="str">
        <f>IF(M19&lt;1,"",AE3)</f>
        <v/>
      </c>
      <c r="M19" s="231"/>
      <c r="N19" s="425"/>
      <c r="O19" s="426"/>
      <c r="P19" s="352"/>
      <c r="Q19" s="233"/>
      <c r="R19" s="234"/>
      <c r="S19" s="235"/>
      <c r="T19" s="114"/>
      <c r="U19" s="114"/>
      <c r="V19" s="114"/>
      <c r="Z19" s="190">
        <f t="shared" si="12"/>
        <v>2004</v>
      </c>
      <c r="AA19" s="190">
        <f t="shared" si="13"/>
        <v>2004</v>
      </c>
      <c r="AB19" s="196" t="str">
        <f t="shared" si="14"/>
        <v/>
      </c>
      <c r="AC19" s="197" t="str">
        <f t="shared" si="5"/>
        <v/>
      </c>
      <c r="AD19" s="193" t="str">
        <f>IF(قائمة!AB14="انقطع (ت) عن الدراسة","",IF(AC19="انثى",AC19,""))</f>
        <v/>
      </c>
      <c r="AE19" s="194" t="str">
        <f>IF(قائمة!AB14="انقطع (ت) عن الدراسة","",IF(AC19="ذكر",AC19,""))</f>
        <v/>
      </c>
      <c r="AF19" s="195">
        <f t="shared" si="15"/>
        <v>2005</v>
      </c>
      <c r="AG19" s="190">
        <f t="shared" si="16"/>
        <v>2004</v>
      </c>
      <c r="AH19" s="190">
        <f t="shared" si="17"/>
        <v>2004</v>
      </c>
      <c r="AI19" s="196">
        <f t="shared" si="18"/>
        <v>2004</v>
      </c>
      <c r="AJ19" s="197" t="str">
        <f t="shared" si="6"/>
        <v>ذكر</v>
      </c>
      <c r="AK19" s="193" t="str">
        <f>IF(قائمة!AB14="انقطع (ت) عن الدراسة","",IF(AJ19="انثى",AJ19,""))</f>
        <v/>
      </c>
      <c r="AL19" s="194" t="str">
        <f>IF(قائمة!AB14="انقطع (ت) عن الدراسة","",IF(AJ19="ذكر",AJ19,""))</f>
        <v>ذكر</v>
      </c>
      <c r="AM19" s="195">
        <f t="shared" si="19"/>
        <v>2004</v>
      </c>
      <c r="AN19" s="190">
        <f t="shared" si="20"/>
        <v>2004</v>
      </c>
      <c r="AO19" s="190">
        <f t="shared" si="21"/>
        <v>2004</v>
      </c>
      <c r="AP19" s="196" t="str">
        <f t="shared" si="22"/>
        <v/>
      </c>
      <c r="AQ19" s="197" t="str">
        <f t="shared" si="7"/>
        <v/>
      </c>
      <c r="AR19" s="193" t="str">
        <f>IF(قائمة!AB14="انقطع (ت) عن الدراسة","",IF(AQ19="انثى",AQ19,""))</f>
        <v/>
      </c>
      <c r="AS19" s="194" t="str">
        <f>IF(قائمة!AB14="انقطع (ت) عن الدراسة","",IF(AQ19="ذكر",AQ19,""))</f>
        <v/>
      </c>
      <c r="AT19" s="195">
        <f t="shared" si="23"/>
        <v>2003</v>
      </c>
      <c r="AU19" s="190">
        <f t="shared" si="24"/>
        <v>2004</v>
      </c>
      <c r="AV19" s="190">
        <f t="shared" si="25"/>
        <v>2004</v>
      </c>
      <c r="AW19" s="196" t="str">
        <f t="shared" si="26"/>
        <v/>
      </c>
      <c r="AX19" s="197" t="str">
        <f t="shared" si="8"/>
        <v/>
      </c>
      <c r="AY19" s="193" t="str">
        <f>IF(قائمة!AB14="انقطع (ت) عن الدراسة","",IF(AX19="انثى",AX19,""))</f>
        <v/>
      </c>
      <c r="AZ19" s="194" t="str">
        <f>IF(قائمة!AB14="انقطع (ت) عن الدراسة","",IF(AX19="ذكر",AX19,""))</f>
        <v/>
      </c>
      <c r="BA19" s="195">
        <f t="shared" si="27"/>
        <v>2002</v>
      </c>
      <c r="BB19" s="190">
        <f t="shared" si="28"/>
        <v>2004</v>
      </c>
      <c r="BC19" s="190">
        <f t="shared" si="29"/>
        <v>2004</v>
      </c>
      <c r="BD19" s="196" t="str">
        <f t="shared" si="30"/>
        <v/>
      </c>
      <c r="BE19" s="197" t="str">
        <f t="shared" si="9"/>
        <v/>
      </c>
      <c r="BF19" s="193" t="str">
        <f>IF(قائمة!AB14="انقطع (ت) عن الدراسة","",IF(BE19="انثى",BE19,""))</f>
        <v/>
      </c>
      <c r="BG19" s="194" t="str">
        <f>IF(قائمة!AB14="انقطع (ت) عن الدراسة","",IF(BE19="ذكر",BE19,""))</f>
        <v/>
      </c>
      <c r="BH19" s="195">
        <f t="shared" si="31"/>
        <v>2001</v>
      </c>
      <c r="BI19" s="190">
        <f t="shared" si="32"/>
        <v>2004</v>
      </c>
      <c r="BJ19" s="190">
        <f t="shared" si="33"/>
        <v>2004</v>
      </c>
      <c r="BK19" s="196" t="str">
        <f t="shared" si="34"/>
        <v/>
      </c>
      <c r="BL19" s="197" t="str">
        <f t="shared" si="10"/>
        <v/>
      </c>
      <c r="BM19" s="193" t="str">
        <f>IF(قائمة!AB14="انقطع (ت) عن الدراسة","",IF(BL19="انثى",BL19,""))</f>
        <v/>
      </c>
      <c r="BN19" s="194" t="str">
        <f>IF(قائمة!AB14="انقطع (ت) عن الدراسة","",IF(BL19="ذكر",BL19,""))</f>
        <v/>
      </c>
      <c r="BO19" s="275">
        <f t="shared" si="35"/>
        <v>2000</v>
      </c>
      <c r="BP19" s="275"/>
      <c r="BQ19" s="190">
        <f t="shared" si="36"/>
        <v>2004</v>
      </c>
      <c r="BR19" s="190">
        <f t="shared" si="37"/>
        <v>2004</v>
      </c>
      <c r="BS19" s="196" t="str">
        <f t="shared" si="38"/>
        <v/>
      </c>
      <c r="BT19" s="197" t="str">
        <f t="shared" si="11"/>
        <v/>
      </c>
      <c r="BU19" s="193" t="str">
        <f>IF(قائمة!AB14="انقطع (ت) عن الدراسة","",IF(BT19="انثى",BT19,""))</f>
        <v/>
      </c>
      <c r="BV19" s="194" t="str">
        <f>IF(قائمة!AB14="انقطع (ت) عن الدراسة","",IF(BT19="ذكر",BT19,""))</f>
        <v/>
      </c>
      <c r="BW19" s="195">
        <f t="shared" si="39"/>
        <v>1999</v>
      </c>
      <c r="BY19" s="271"/>
      <c r="DP19" s="270" t="str">
        <f t="shared" si="1"/>
        <v/>
      </c>
      <c r="DQ19" s="194">
        <f t="shared" si="41"/>
        <v>0</v>
      </c>
      <c r="DR19" s="194" t="s">
        <v>109</v>
      </c>
      <c r="DS19" s="194">
        <f t="shared" si="42"/>
        <v>0</v>
      </c>
      <c r="DT19" s="194" t="s">
        <v>109</v>
      </c>
      <c r="DU19" s="194">
        <f t="shared" si="43"/>
        <v>0</v>
      </c>
      <c r="GI19" s="2">
        <v>15</v>
      </c>
      <c r="JA19" s="299"/>
      <c r="JB19" s="299"/>
      <c r="JC19" s="299"/>
      <c r="JD19" s="299"/>
      <c r="JE19" s="299"/>
      <c r="JF19" s="299"/>
      <c r="JG19" s="299"/>
      <c r="JH19" s="299"/>
      <c r="JI19" s="299"/>
      <c r="JJ19" s="299"/>
      <c r="JK19" s="299"/>
      <c r="JL19" s="299"/>
      <c r="JM19" s="299"/>
      <c r="JN19" s="299"/>
      <c r="JO19" s="299"/>
      <c r="JP19" s="299"/>
      <c r="JQ19" s="299"/>
      <c r="JR19" s="299"/>
      <c r="JS19" s="299"/>
      <c r="JT19" s="299"/>
      <c r="JU19" s="299"/>
      <c r="JV19" s="299"/>
      <c r="JW19" s="299"/>
      <c r="JX19" s="299"/>
      <c r="JY19" s="299"/>
      <c r="JZ19" s="299"/>
      <c r="KA19" s="299"/>
      <c r="KB19" s="299"/>
      <c r="KC19" s="299"/>
      <c r="KD19" s="299"/>
      <c r="KE19" s="299"/>
      <c r="KF19" s="299"/>
      <c r="KG19" s="299"/>
      <c r="KH19" s="299"/>
      <c r="KI19" s="299"/>
      <c r="KJ19" s="299"/>
      <c r="KK19" s="299"/>
    </row>
    <row r="20" spans="1:297" s="2" customFormat="1" ht="27.95" customHeight="1">
      <c r="A20" s="1">
        <v>16</v>
      </c>
      <c r="B20" s="108" t="str">
        <f t="shared" si="40"/>
        <v/>
      </c>
      <c r="C20" s="225"/>
      <c r="D20" s="225"/>
      <c r="E20" s="109"/>
      <c r="F20" s="110"/>
      <c r="G20" s="111"/>
      <c r="H20" s="227"/>
      <c r="I20" s="228"/>
      <c r="J20" s="228"/>
      <c r="K20" s="229"/>
      <c r="L20" s="230" t="str">
        <f>IF(M20&lt;1,"",AE3)</f>
        <v/>
      </c>
      <c r="M20" s="231"/>
      <c r="N20" s="423"/>
      <c r="O20" s="423"/>
      <c r="P20" s="232"/>
      <c r="Q20" s="233"/>
      <c r="R20" s="234"/>
      <c r="S20" s="235"/>
      <c r="T20" s="114"/>
      <c r="U20" s="114"/>
      <c r="V20" s="114"/>
      <c r="Z20" s="190" t="str">
        <f t="shared" ref="Z20:Z25" si="44">IF(I15="ذكر",G15,"")</f>
        <v/>
      </c>
      <c r="AA20" s="190">
        <f t="shared" ref="AA20:AA25" si="45">IF(G15&gt;0,G15,"")</f>
        <v>2005</v>
      </c>
      <c r="AB20" s="196">
        <f t="shared" si="14"/>
        <v>2005</v>
      </c>
      <c r="AC20" s="197" t="str">
        <f t="shared" ref="AC20:AC25" si="46">IF(AA20=AF20,I15,"")</f>
        <v>انثى</v>
      </c>
      <c r="AD20" s="193" t="str">
        <f>IF(قائمة!AB15="انقطع (ت) عن الدراسة","",IF(AC20="انثى",AC20,""))</f>
        <v>انثى</v>
      </c>
      <c r="AE20" s="194" t="str">
        <f>IF(قائمة!AB15="انقطع (ت) عن الدراسة","",IF(AC20="ذكر",AC20,""))</f>
        <v/>
      </c>
      <c r="AF20" s="195">
        <f t="shared" si="15"/>
        <v>2005</v>
      </c>
      <c r="AG20" s="190" t="str">
        <f t="shared" ref="AG20:AG25" si="47">IF(I15="ذكر",G15,"")</f>
        <v/>
      </c>
      <c r="AH20" s="190">
        <f t="shared" ref="AH20:AH25" si="48">IF(G15&gt;0,G15,"")</f>
        <v>2005</v>
      </c>
      <c r="AI20" s="196" t="str">
        <f t="shared" si="18"/>
        <v/>
      </c>
      <c r="AJ20" s="197" t="str">
        <f t="shared" ref="AJ20:AJ25" si="49">IF(AH20=AM20,I15,"")</f>
        <v/>
      </c>
      <c r="AK20" s="193" t="str">
        <f>IF(قائمة!AB15="انقطع (ت) عن الدراسة","",IF(AJ20="انثى",AJ20,""))</f>
        <v/>
      </c>
      <c r="AL20" s="194" t="str">
        <f>IF(قائمة!AB15="انقطع (ت) عن الدراسة","",IF(AJ20="ذكر",AJ20,""))</f>
        <v/>
      </c>
      <c r="AM20" s="195">
        <f t="shared" si="19"/>
        <v>2004</v>
      </c>
      <c r="AN20" s="190" t="str">
        <f t="shared" ref="AN20:AN25" si="50">IF(I15="ذكر",G15,"")</f>
        <v/>
      </c>
      <c r="AO20" s="190">
        <f t="shared" ref="AO20:AO25" si="51">IF(G15&gt;0,G15,"")</f>
        <v>2005</v>
      </c>
      <c r="AP20" s="196" t="str">
        <f t="shared" si="22"/>
        <v/>
      </c>
      <c r="AQ20" s="197" t="str">
        <f t="shared" ref="AQ20:AQ25" si="52">IF(AO20=AT20,I15,"")</f>
        <v/>
      </c>
      <c r="AR20" s="193" t="str">
        <f>IF(قائمة!AB15="انقطع (ت) عن الدراسة","",IF(AQ20="انثى",AQ20,""))</f>
        <v/>
      </c>
      <c r="AS20" s="194" t="str">
        <f>IF(قائمة!AB15="انقطع (ت) عن الدراسة","",IF(AQ20="ذكر",AQ20,""))</f>
        <v/>
      </c>
      <c r="AT20" s="195">
        <f t="shared" si="23"/>
        <v>2003</v>
      </c>
      <c r="AU20" s="190" t="str">
        <f t="shared" ref="AU20:AU25" si="53">IF(I15="ذكر",G15,"")</f>
        <v/>
      </c>
      <c r="AV20" s="190">
        <f t="shared" ref="AV20:AV25" si="54">IF(G15&gt;0,G15,"")</f>
        <v>2005</v>
      </c>
      <c r="AW20" s="196" t="str">
        <f t="shared" si="26"/>
        <v/>
      </c>
      <c r="AX20" s="197" t="str">
        <f t="shared" ref="AX20:AX25" si="55">IF(AV20=BA20,I15,"")</f>
        <v/>
      </c>
      <c r="AY20" s="193" t="str">
        <f>IF(قائمة!AB15="انقطع (ت) عن الدراسة","",IF(AX20="انثى",AX20,""))</f>
        <v/>
      </c>
      <c r="AZ20" s="194" t="str">
        <f>IF(قائمة!AB15="انقطع (ت) عن الدراسة","",IF(AX20="ذكر",AX20,""))</f>
        <v/>
      </c>
      <c r="BA20" s="195">
        <f t="shared" si="27"/>
        <v>2002</v>
      </c>
      <c r="BB20" s="190" t="str">
        <f t="shared" ref="BB20:BB25" si="56">IF(I15="ذكر",G15,"")</f>
        <v/>
      </c>
      <c r="BC20" s="190">
        <f t="shared" ref="BC20:BC25" si="57">IF(G15&gt;0,G15,"")</f>
        <v>2005</v>
      </c>
      <c r="BD20" s="196" t="str">
        <f t="shared" si="30"/>
        <v/>
      </c>
      <c r="BE20" s="197" t="str">
        <f t="shared" ref="BE20:BE25" si="58">IF(BC20=BH20,I15,"")</f>
        <v/>
      </c>
      <c r="BF20" s="193" t="str">
        <f>IF(قائمة!AB15="انقطع (ت) عن الدراسة","",IF(BE20="انثى",BE20,""))</f>
        <v/>
      </c>
      <c r="BG20" s="194" t="str">
        <f>IF(قائمة!AB15="انقطع (ت) عن الدراسة","",IF(BE20="ذكر",BE20,""))</f>
        <v/>
      </c>
      <c r="BH20" s="195">
        <f t="shared" si="31"/>
        <v>2001</v>
      </c>
      <c r="BI20" s="190" t="str">
        <f t="shared" ref="BI20:BI25" si="59">IF(I15="ذكر",G15,"")</f>
        <v/>
      </c>
      <c r="BJ20" s="190">
        <f t="shared" ref="BJ20:BJ25" si="60">IF(G15&gt;0,G15,"")</f>
        <v>2005</v>
      </c>
      <c r="BK20" s="196" t="str">
        <f t="shared" si="34"/>
        <v/>
      </c>
      <c r="BL20" s="197" t="str">
        <f t="shared" ref="BL20:BL25" si="61">IF(BJ20=BO20,I15,"")</f>
        <v/>
      </c>
      <c r="BM20" s="193" t="str">
        <f>IF(قائمة!AB15="انقطع (ت) عن الدراسة","",IF(BL20="انثى",BL20,""))</f>
        <v/>
      </c>
      <c r="BN20" s="194" t="str">
        <f>IF(قائمة!AB15="انقطع (ت) عن الدراسة","",IF(BL20="ذكر",BL20,""))</f>
        <v/>
      </c>
      <c r="BO20" s="275">
        <f t="shared" si="35"/>
        <v>2000</v>
      </c>
      <c r="BP20" s="275"/>
      <c r="BQ20" s="190" t="str">
        <f t="shared" ref="BQ20:BQ25" si="62">IF(I15="ذكر",G15,"")</f>
        <v/>
      </c>
      <c r="BR20" s="190">
        <f t="shared" ref="BR20:BR25" si="63">IF(G15&gt;0,G15,"")</f>
        <v>2005</v>
      </c>
      <c r="BS20" s="196" t="str">
        <f t="shared" si="38"/>
        <v/>
      </c>
      <c r="BT20" s="197" t="str">
        <f t="shared" ref="BT20:BT25" si="64">IF(BR20=BW20,I15,"")</f>
        <v/>
      </c>
      <c r="BU20" s="193" t="str">
        <f>IF(قائمة!AB15="انقطع (ت) عن الدراسة","",IF(BT20="انثى",BT20,""))</f>
        <v/>
      </c>
      <c r="BV20" s="194" t="str">
        <f>IF(قائمة!AB15="انقطع (ت) عن الدراسة","",IF(BT20="ذكر",BT20,""))</f>
        <v/>
      </c>
      <c r="BW20" s="195">
        <f t="shared" si="39"/>
        <v>1999</v>
      </c>
      <c r="BY20" s="271"/>
      <c r="DP20" s="270" t="str">
        <f t="shared" si="1"/>
        <v/>
      </c>
      <c r="DQ20" s="194">
        <f t="shared" si="41"/>
        <v>0</v>
      </c>
      <c r="DR20" s="194" t="s">
        <v>109</v>
      </c>
      <c r="DS20" s="194">
        <f t="shared" si="42"/>
        <v>0</v>
      </c>
      <c r="DT20" s="194" t="s">
        <v>109</v>
      </c>
      <c r="DU20" s="194">
        <f t="shared" si="43"/>
        <v>0</v>
      </c>
      <c r="GI20" s="2">
        <v>16</v>
      </c>
      <c r="JA20" s="299"/>
      <c r="JB20" s="299"/>
      <c r="JC20" s="299"/>
      <c r="JD20" s="299"/>
      <c r="JE20" s="299"/>
      <c r="JF20" s="299"/>
      <c r="JG20" s="299"/>
      <c r="JH20" s="299"/>
      <c r="JI20" s="299"/>
      <c r="JJ20" s="299"/>
      <c r="JK20" s="299"/>
      <c r="JL20" s="299"/>
      <c r="JM20" s="299"/>
      <c r="JN20" s="299"/>
      <c r="JO20" s="299"/>
      <c r="JP20" s="299"/>
      <c r="JQ20" s="299"/>
      <c r="JR20" s="299"/>
      <c r="JS20" s="299"/>
      <c r="JT20" s="299"/>
      <c r="JU20" s="299"/>
      <c r="JV20" s="299"/>
      <c r="JW20" s="299"/>
      <c r="JX20" s="299"/>
      <c r="JY20" s="299"/>
      <c r="JZ20" s="299"/>
      <c r="KA20" s="299"/>
      <c r="KB20" s="299"/>
      <c r="KC20" s="299"/>
      <c r="KD20" s="299"/>
      <c r="KE20" s="299"/>
      <c r="KF20" s="299"/>
      <c r="KG20" s="299"/>
      <c r="KH20" s="299"/>
      <c r="KI20" s="299"/>
      <c r="KJ20" s="299"/>
      <c r="KK20" s="299"/>
    </row>
    <row r="21" spans="1:297" s="2" customFormat="1" ht="27.95" customHeight="1">
      <c r="A21" s="1">
        <v>17</v>
      </c>
      <c r="B21" s="108" t="str">
        <f t="shared" si="0"/>
        <v/>
      </c>
      <c r="C21" s="225"/>
      <c r="D21" s="225"/>
      <c r="E21" s="109"/>
      <c r="F21" s="110"/>
      <c r="G21" s="111"/>
      <c r="H21" s="227"/>
      <c r="I21" s="228"/>
      <c r="J21" s="228"/>
      <c r="K21" s="229"/>
      <c r="L21" s="230" t="str">
        <f>IF(M21&lt;1,"",AE3)</f>
        <v/>
      </c>
      <c r="M21" s="231"/>
      <c r="N21" s="423"/>
      <c r="O21" s="423"/>
      <c r="P21" s="232"/>
      <c r="Q21" s="233"/>
      <c r="R21" s="234"/>
      <c r="S21" s="235"/>
      <c r="T21" s="114"/>
      <c r="U21" s="114"/>
      <c r="V21" s="114"/>
      <c r="Z21" s="190">
        <f t="shared" si="44"/>
        <v>2003</v>
      </c>
      <c r="AA21" s="190">
        <f t="shared" si="45"/>
        <v>2003</v>
      </c>
      <c r="AB21" s="196" t="str">
        <f t="shared" si="14"/>
        <v/>
      </c>
      <c r="AC21" s="197" t="str">
        <f t="shared" si="46"/>
        <v/>
      </c>
      <c r="AD21" s="193" t="str">
        <f>IF(قائمة!AB16="انقطع (ت) عن الدراسة","",IF(AC21="انثى",AC21,""))</f>
        <v/>
      </c>
      <c r="AE21" s="194" t="str">
        <f>IF(قائمة!AB16="انقطع (ت) عن الدراسة","",IF(AC21="ذكر",AC21,""))</f>
        <v/>
      </c>
      <c r="AF21" s="195">
        <f t="shared" si="15"/>
        <v>2005</v>
      </c>
      <c r="AG21" s="190">
        <f t="shared" si="47"/>
        <v>2003</v>
      </c>
      <c r="AH21" s="190">
        <f t="shared" si="48"/>
        <v>2003</v>
      </c>
      <c r="AI21" s="196" t="str">
        <f t="shared" si="18"/>
        <v/>
      </c>
      <c r="AJ21" s="197" t="str">
        <f t="shared" si="49"/>
        <v/>
      </c>
      <c r="AK21" s="193" t="str">
        <f>IF(قائمة!AB16="انقطع (ت) عن الدراسة","",IF(AJ21="انثى",AJ21,""))</f>
        <v/>
      </c>
      <c r="AL21" s="194" t="str">
        <f>IF(قائمة!AB16="انقطع (ت) عن الدراسة","",IF(AJ21="ذكر",AJ21,""))</f>
        <v/>
      </c>
      <c r="AM21" s="195">
        <f t="shared" si="19"/>
        <v>2004</v>
      </c>
      <c r="AN21" s="190">
        <f t="shared" si="50"/>
        <v>2003</v>
      </c>
      <c r="AO21" s="190">
        <f t="shared" si="51"/>
        <v>2003</v>
      </c>
      <c r="AP21" s="196">
        <f t="shared" si="22"/>
        <v>2003</v>
      </c>
      <c r="AQ21" s="197" t="str">
        <f t="shared" si="52"/>
        <v>ذكر</v>
      </c>
      <c r="AR21" s="193" t="str">
        <f>IF(قائمة!AB16="انقطع (ت) عن الدراسة","",IF(AQ21="انثى",AQ21,""))</f>
        <v/>
      </c>
      <c r="AS21" s="194" t="str">
        <f>IF(قائمة!AB16="انقطع (ت) عن الدراسة","",IF(AQ21="ذكر",AQ21,""))</f>
        <v>ذكر</v>
      </c>
      <c r="AT21" s="195">
        <f t="shared" si="23"/>
        <v>2003</v>
      </c>
      <c r="AU21" s="190">
        <f t="shared" si="53"/>
        <v>2003</v>
      </c>
      <c r="AV21" s="190">
        <f t="shared" si="54"/>
        <v>2003</v>
      </c>
      <c r="AW21" s="196" t="str">
        <f t="shared" si="26"/>
        <v/>
      </c>
      <c r="AX21" s="197" t="str">
        <f t="shared" si="55"/>
        <v/>
      </c>
      <c r="AY21" s="193" t="str">
        <f>IF(قائمة!AB16="انقطع (ت) عن الدراسة","",IF(AX21="انثى",AX21,""))</f>
        <v/>
      </c>
      <c r="AZ21" s="194" t="str">
        <f>IF(قائمة!AB16="انقطع (ت) عن الدراسة","",IF(AX21="ذكر",AX21,""))</f>
        <v/>
      </c>
      <c r="BA21" s="195">
        <f t="shared" si="27"/>
        <v>2002</v>
      </c>
      <c r="BB21" s="190">
        <f t="shared" si="56"/>
        <v>2003</v>
      </c>
      <c r="BC21" s="190">
        <f t="shared" si="57"/>
        <v>2003</v>
      </c>
      <c r="BD21" s="196" t="str">
        <f t="shared" si="30"/>
        <v/>
      </c>
      <c r="BE21" s="197" t="str">
        <f t="shared" si="58"/>
        <v/>
      </c>
      <c r="BF21" s="193" t="str">
        <f>IF(قائمة!AB16="انقطع (ت) عن الدراسة","",IF(BE21="انثى",BE21,""))</f>
        <v/>
      </c>
      <c r="BG21" s="194" t="str">
        <f>IF(قائمة!AB16="انقطع (ت) عن الدراسة","",IF(BE21="ذكر",BE21,""))</f>
        <v/>
      </c>
      <c r="BH21" s="195">
        <f t="shared" si="31"/>
        <v>2001</v>
      </c>
      <c r="BI21" s="190">
        <f t="shared" si="59"/>
        <v>2003</v>
      </c>
      <c r="BJ21" s="190">
        <f t="shared" si="60"/>
        <v>2003</v>
      </c>
      <c r="BK21" s="196" t="str">
        <f t="shared" si="34"/>
        <v/>
      </c>
      <c r="BL21" s="197" t="str">
        <f t="shared" si="61"/>
        <v/>
      </c>
      <c r="BM21" s="193" t="str">
        <f>IF(قائمة!AB16="انقطع (ت) عن الدراسة","",IF(BL21="انثى",BL21,""))</f>
        <v/>
      </c>
      <c r="BN21" s="194" t="str">
        <f>IF(قائمة!AB16="انقطع (ت) عن الدراسة","",IF(BL21="ذكر",BL21,""))</f>
        <v/>
      </c>
      <c r="BO21" s="275">
        <f t="shared" si="35"/>
        <v>2000</v>
      </c>
      <c r="BP21" s="275"/>
      <c r="BQ21" s="190">
        <f t="shared" si="62"/>
        <v>2003</v>
      </c>
      <c r="BR21" s="190">
        <f t="shared" si="63"/>
        <v>2003</v>
      </c>
      <c r="BS21" s="196" t="str">
        <f t="shared" si="38"/>
        <v/>
      </c>
      <c r="BT21" s="197" t="str">
        <f t="shared" si="64"/>
        <v/>
      </c>
      <c r="BU21" s="193" t="str">
        <f>IF(قائمة!AB16="انقطع (ت) عن الدراسة","",IF(BT21="انثى",BT21,""))</f>
        <v/>
      </c>
      <c r="BV21" s="194" t="str">
        <f>IF(قائمة!AB16="انقطع (ت) عن الدراسة","",IF(BT21="ذكر",BT21,""))</f>
        <v/>
      </c>
      <c r="BW21" s="195">
        <f t="shared" si="39"/>
        <v>1999</v>
      </c>
      <c r="BY21" s="271"/>
      <c r="DP21" s="270" t="str">
        <f t="shared" si="1"/>
        <v/>
      </c>
      <c r="DQ21" s="194">
        <f t="shared" si="2"/>
        <v>0</v>
      </c>
      <c r="DR21" s="194" t="s">
        <v>109</v>
      </c>
      <c r="DS21" s="194">
        <f t="shared" si="3"/>
        <v>0</v>
      </c>
      <c r="DT21" s="194" t="s">
        <v>109</v>
      </c>
      <c r="DU21" s="194">
        <f t="shared" si="4"/>
        <v>0</v>
      </c>
      <c r="GI21" s="2">
        <v>17</v>
      </c>
      <c r="JA21" s="299"/>
      <c r="JB21" s="299"/>
      <c r="JC21" s="299"/>
      <c r="JD21" s="299"/>
      <c r="JE21" s="299"/>
      <c r="JF21" s="299"/>
      <c r="JG21" s="299"/>
      <c r="JH21" s="299"/>
      <c r="JI21" s="299"/>
      <c r="JJ21" s="299"/>
      <c r="JK21" s="299"/>
      <c r="JL21" s="299"/>
      <c r="JM21" s="299"/>
      <c r="JN21" s="299"/>
      <c r="JO21" s="299"/>
      <c r="JP21" s="299"/>
      <c r="JQ21" s="299"/>
      <c r="JR21" s="299"/>
      <c r="JS21" s="299"/>
      <c r="JT21" s="299"/>
      <c r="JU21" s="299"/>
      <c r="JV21" s="299"/>
      <c r="JW21" s="299"/>
      <c r="JX21" s="299"/>
      <c r="JY21" s="299"/>
      <c r="JZ21" s="299"/>
      <c r="KA21" s="299"/>
      <c r="KB21" s="299"/>
      <c r="KC21" s="299"/>
      <c r="KD21" s="299"/>
      <c r="KE21" s="299"/>
      <c r="KF21" s="299"/>
      <c r="KG21" s="299"/>
      <c r="KH21" s="299"/>
      <c r="KI21" s="299"/>
      <c r="KJ21" s="299"/>
      <c r="KK21" s="299"/>
    </row>
    <row r="22" spans="1:297" s="2" customFormat="1" ht="27.95" customHeight="1">
      <c r="A22" s="1">
        <v>18</v>
      </c>
      <c r="B22" s="108" t="str">
        <f t="shared" si="0"/>
        <v/>
      </c>
      <c r="C22" s="225"/>
      <c r="D22" s="225"/>
      <c r="E22" s="109"/>
      <c r="F22" s="110"/>
      <c r="G22" s="111"/>
      <c r="H22" s="227"/>
      <c r="I22" s="228"/>
      <c r="J22" s="228"/>
      <c r="K22" s="229"/>
      <c r="L22" s="230" t="str">
        <f>IF(M22&lt;1,"",AE3)</f>
        <v/>
      </c>
      <c r="M22" s="231"/>
      <c r="N22" s="423"/>
      <c r="O22" s="423"/>
      <c r="P22" s="232"/>
      <c r="Q22" s="233"/>
      <c r="R22" s="234"/>
      <c r="S22" s="235"/>
      <c r="T22" s="114"/>
      <c r="U22" s="114"/>
      <c r="V22" s="114"/>
      <c r="Z22" s="190" t="str">
        <f t="shared" si="44"/>
        <v/>
      </c>
      <c r="AA22" s="190">
        <f t="shared" si="45"/>
        <v>1999</v>
      </c>
      <c r="AB22" s="196" t="str">
        <f t="shared" ref="AB22:AB41" si="65">IF(AA22=AF22,AF22,"")</f>
        <v/>
      </c>
      <c r="AC22" s="197" t="str">
        <f t="shared" si="46"/>
        <v/>
      </c>
      <c r="AD22" s="193" t="str">
        <f>IF(قائمة!AB17="انقطع (ت) عن الدراسة","",IF(AC22="انثى",AC22,""))</f>
        <v/>
      </c>
      <c r="AE22" s="194" t="str">
        <f>IF(قائمة!AB17="انقطع (ت) عن الدراسة","",IF(AC22="ذكر",AC22,""))</f>
        <v/>
      </c>
      <c r="AF22" s="195">
        <f t="shared" si="15"/>
        <v>2005</v>
      </c>
      <c r="AG22" s="190" t="str">
        <f t="shared" si="47"/>
        <v/>
      </c>
      <c r="AH22" s="190">
        <f t="shared" si="48"/>
        <v>1999</v>
      </c>
      <c r="AI22" s="196" t="str">
        <f t="shared" ref="AI22:AI41" si="66">IF(AH22=AM22,AH22,"")</f>
        <v/>
      </c>
      <c r="AJ22" s="197" t="str">
        <f t="shared" si="49"/>
        <v/>
      </c>
      <c r="AK22" s="193" t="str">
        <f>IF(قائمة!AB17="انقطع (ت) عن الدراسة","",IF(AJ22="انثى",AJ22,""))</f>
        <v/>
      </c>
      <c r="AL22" s="194" t="str">
        <f>IF(قائمة!AB17="انقطع (ت) عن الدراسة","",IF(AJ22="ذكر",AJ22,""))</f>
        <v/>
      </c>
      <c r="AM22" s="195">
        <f t="shared" si="19"/>
        <v>2004</v>
      </c>
      <c r="AN22" s="190" t="str">
        <f t="shared" si="50"/>
        <v/>
      </c>
      <c r="AO22" s="190">
        <f t="shared" si="51"/>
        <v>1999</v>
      </c>
      <c r="AP22" s="196" t="str">
        <f t="shared" ref="AP22:AP41" si="67">IF(AO22=AT22,AO22,"")</f>
        <v/>
      </c>
      <c r="AQ22" s="197" t="str">
        <f t="shared" si="52"/>
        <v/>
      </c>
      <c r="AR22" s="193" t="str">
        <f>IF(قائمة!AB17="انقطع (ت) عن الدراسة","",IF(AQ22="انثى",AQ22,""))</f>
        <v/>
      </c>
      <c r="AS22" s="194" t="str">
        <f>IF(قائمة!AB17="انقطع (ت) عن الدراسة","",IF(AQ22="ذكر",AQ22,""))</f>
        <v/>
      </c>
      <c r="AT22" s="195">
        <f t="shared" si="23"/>
        <v>2003</v>
      </c>
      <c r="AU22" s="190" t="str">
        <f t="shared" si="53"/>
        <v/>
      </c>
      <c r="AV22" s="190">
        <f t="shared" si="54"/>
        <v>1999</v>
      </c>
      <c r="AW22" s="196" t="str">
        <f t="shared" ref="AW22:AW41" si="68">IF(AV22=BA22,AV22,"")</f>
        <v/>
      </c>
      <c r="AX22" s="197" t="str">
        <f t="shared" si="55"/>
        <v/>
      </c>
      <c r="AY22" s="193" t="str">
        <f>IF(قائمة!AB17="انقطع (ت) عن الدراسة","",IF(AX22="انثى",AX22,""))</f>
        <v/>
      </c>
      <c r="AZ22" s="194" t="str">
        <f>IF(قائمة!AB17="انقطع (ت) عن الدراسة","",IF(AX22="ذكر",AX22,""))</f>
        <v/>
      </c>
      <c r="BA22" s="195">
        <f t="shared" si="27"/>
        <v>2002</v>
      </c>
      <c r="BB22" s="190" t="str">
        <f t="shared" si="56"/>
        <v/>
      </c>
      <c r="BC22" s="190">
        <f t="shared" si="57"/>
        <v>1999</v>
      </c>
      <c r="BD22" s="196" t="str">
        <f t="shared" ref="BD22:BD41" si="69">IF(BC22=BH22,BC22,"")</f>
        <v/>
      </c>
      <c r="BE22" s="197" t="str">
        <f t="shared" si="58"/>
        <v/>
      </c>
      <c r="BF22" s="193" t="str">
        <f>IF(قائمة!AB17="انقطع (ت) عن الدراسة","",IF(BE22="انثى",BE22,""))</f>
        <v/>
      </c>
      <c r="BG22" s="194" t="str">
        <f>IF(قائمة!AB17="انقطع (ت) عن الدراسة","",IF(BE22="ذكر",BE22,""))</f>
        <v/>
      </c>
      <c r="BH22" s="195">
        <f t="shared" si="31"/>
        <v>2001</v>
      </c>
      <c r="BI22" s="190" t="str">
        <f t="shared" si="59"/>
        <v/>
      </c>
      <c r="BJ22" s="190">
        <f t="shared" si="60"/>
        <v>1999</v>
      </c>
      <c r="BK22" s="196" t="str">
        <f t="shared" ref="BK22:BK41" si="70">IF(BJ22=BO22,BJ22,"")</f>
        <v/>
      </c>
      <c r="BL22" s="197" t="str">
        <f t="shared" si="61"/>
        <v/>
      </c>
      <c r="BM22" s="193" t="str">
        <f>IF(قائمة!AB17="انقطع (ت) عن الدراسة","",IF(BL22="انثى",BL22,""))</f>
        <v/>
      </c>
      <c r="BN22" s="194" t="str">
        <f>IF(قائمة!AB17="انقطع (ت) عن الدراسة","",IF(BL22="ذكر",BL22,""))</f>
        <v/>
      </c>
      <c r="BO22" s="275">
        <f t="shared" si="35"/>
        <v>2000</v>
      </c>
      <c r="BP22" s="275"/>
      <c r="BQ22" s="190" t="str">
        <f t="shared" si="62"/>
        <v/>
      </c>
      <c r="BR22" s="190">
        <f t="shared" si="63"/>
        <v>1999</v>
      </c>
      <c r="BS22" s="196">
        <f t="shared" ref="BS22:BS41" si="71">IF(BR22=BW22,BR22,"")</f>
        <v>1999</v>
      </c>
      <c r="BT22" s="197" t="str">
        <f t="shared" si="64"/>
        <v>انثى</v>
      </c>
      <c r="BU22" s="193" t="str">
        <f>IF(قائمة!AB17="انقطع (ت) عن الدراسة","",IF(BT22="انثى",BT22,""))</f>
        <v/>
      </c>
      <c r="BV22" s="194" t="str">
        <f>IF(قائمة!AB17="انقطع (ت) عن الدراسة","",IF(BT22="ذكر",BT22,""))</f>
        <v/>
      </c>
      <c r="BW22" s="195">
        <f t="shared" si="39"/>
        <v>1999</v>
      </c>
      <c r="BY22" s="271"/>
      <c r="DP22" s="270" t="str">
        <f t="shared" si="1"/>
        <v/>
      </c>
      <c r="DQ22" s="194">
        <f t="shared" si="2"/>
        <v>0</v>
      </c>
      <c r="DR22" s="194" t="s">
        <v>109</v>
      </c>
      <c r="DS22" s="194">
        <f t="shared" si="3"/>
        <v>0</v>
      </c>
      <c r="DT22" s="194" t="s">
        <v>109</v>
      </c>
      <c r="DU22" s="194">
        <f t="shared" si="4"/>
        <v>0</v>
      </c>
      <c r="GI22" s="2">
        <v>18</v>
      </c>
      <c r="JA22" s="299"/>
      <c r="JB22" s="299"/>
      <c r="JC22" s="299"/>
      <c r="JD22" s="299"/>
      <c r="JE22" s="299"/>
      <c r="JF22" s="299"/>
      <c r="JG22" s="299"/>
      <c r="JH22" s="299"/>
      <c r="JI22" s="299"/>
      <c r="JJ22" s="299"/>
      <c r="JK22" s="299"/>
      <c r="JL22" s="299"/>
      <c r="JM22" s="299"/>
      <c r="JN22" s="299"/>
      <c r="JO22" s="299"/>
      <c r="JP22" s="299"/>
      <c r="JQ22" s="299"/>
      <c r="JR22" s="299"/>
      <c r="JS22" s="299"/>
      <c r="JT22" s="299"/>
      <c r="JU22" s="299"/>
      <c r="JV22" s="299"/>
      <c r="JW22" s="299"/>
      <c r="JX22" s="299"/>
      <c r="JY22" s="299"/>
      <c r="JZ22" s="299"/>
      <c r="KA22" s="299"/>
      <c r="KB22" s="299"/>
      <c r="KC22" s="299"/>
      <c r="KD22" s="299"/>
      <c r="KE22" s="299"/>
      <c r="KF22" s="299"/>
      <c r="KG22" s="299"/>
      <c r="KH22" s="299"/>
      <c r="KI22" s="299"/>
      <c r="KJ22" s="299"/>
      <c r="KK22" s="299"/>
    </row>
    <row r="23" spans="1:297" s="2" customFormat="1" ht="27.95" customHeight="1">
      <c r="A23" s="1">
        <v>19</v>
      </c>
      <c r="B23" s="108" t="str">
        <f t="shared" si="0"/>
        <v/>
      </c>
      <c r="C23" s="225"/>
      <c r="D23" s="225"/>
      <c r="E23" s="109"/>
      <c r="F23" s="110"/>
      <c r="G23" s="111"/>
      <c r="H23" s="227"/>
      <c r="I23" s="228"/>
      <c r="J23" s="228"/>
      <c r="K23" s="229"/>
      <c r="L23" s="230" t="str">
        <f>IF(M23&lt;1,"",AE3)</f>
        <v/>
      </c>
      <c r="M23" s="231"/>
      <c r="N23" s="423"/>
      <c r="O23" s="423"/>
      <c r="P23" s="232"/>
      <c r="Q23" s="233"/>
      <c r="R23" s="234"/>
      <c r="S23" s="235"/>
      <c r="T23" s="114"/>
      <c r="U23" s="114"/>
      <c r="V23" s="114"/>
      <c r="Z23" s="190" t="str">
        <f t="shared" si="44"/>
        <v/>
      </c>
      <c r="AA23" s="190" t="str">
        <f t="shared" si="45"/>
        <v/>
      </c>
      <c r="AB23" s="196" t="str">
        <f t="shared" si="65"/>
        <v/>
      </c>
      <c r="AC23" s="197" t="str">
        <f t="shared" si="46"/>
        <v/>
      </c>
      <c r="AD23" s="193" t="str">
        <f>IF(قائمة!AB18="انقطع (ت) عن الدراسة","",IF(AC23="انثى",AC23,""))</f>
        <v/>
      </c>
      <c r="AE23" s="194" t="str">
        <f>IF(قائمة!AB18="انقطع (ت) عن الدراسة","",IF(AC23="ذكر",AC23,""))</f>
        <v/>
      </c>
      <c r="AF23" s="195">
        <f t="shared" si="15"/>
        <v>2005</v>
      </c>
      <c r="AG23" s="190" t="str">
        <f t="shared" si="47"/>
        <v/>
      </c>
      <c r="AH23" s="190" t="str">
        <f t="shared" si="48"/>
        <v/>
      </c>
      <c r="AI23" s="196" t="str">
        <f t="shared" si="66"/>
        <v/>
      </c>
      <c r="AJ23" s="197" t="str">
        <f t="shared" si="49"/>
        <v/>
      </c>
      <c r="AK23" s="193" t="str">
        <f>IF(قائمة!AB18="انقطع (ت) عن الدراسة","",IF(AJ23="انثى",AJ23,""))</f>
        <v/>
      </c>
      <c r="AL23" s="194" t="str">
        <f>IF(قائمة!AB18="انقطع (ت) عن الدراسة","",IF(AJ23="ذكر",AJ23,""))</f>
        <v/>
      </c>
      <c r="AM23" s="195">
        <f t="shared" si="19"/>
        <v>2004</v>
      </c>
      <c r="AN23" s="190" t="str">
        <f t="shared" si="50"/>
        <v/>
      </c>
      <c r="AO23" s="190" t="str">
        <f t="shared" si="51"/>
        <v/>
      </c>
      <c r="AP23" s="196" t="str">
        <f t="shared" si="67"/>
        <v/>
      </c>
      <c r="AQ23" s="197" t="str">
        <f t="shared" si="52"/>
        <v/>
      </c>
      <c r="AR23" s="193" t="str">
        <f>IF(قائمة!AB18="انقطع (ت) عن الدراسة","",IF(AQ23="انثى",AQ23,""))</f>
        <v/>
      </c>
      <c r="AS23" s="194" t="str">
        <f>IF(قائمة!AB18="انقطع (ت) عن الدراسة","",IF(AQ23="ذكر",AQ23,""))</f>
        <v/>
      </c>
      <c r="AT23" s="195">
        <f t="shared" si="23"/>
        <v>2003</v>
      </c>
      <c r="AU23" s="190" t="str">
        <f t="shared" si="53"/>
        <v/>
      </c>
      <c r="AV23" s="190" t="str">
        <f t="shared" si="54"/>
        <v/>
      </c>
      <c r="AW23" s="196" t="str">
        <f t="shared" si="68"/>
        <v/>
      </c>
      <c r="AX23" s="197" t="str">
        <f t="shared" si="55"/>
        <v/>
      </c>
      <c r="AY23" s="193" t="str">
        <f>IF(قائمة!AB18="انقطع (ت) عن الدراسة","",IF(AX23="انثى",AX23,""))</f>
        <v/>
      </c>
      <c r="AZ23" s="194" t="str">
        <f>IF(قائمة!AB18="انقطع (ت) عن الدراسة","",IF(AX23="ذكر",AX23,""))</f>
        <v/>
      </c>
      <c r="BA23" s="195">
        <f t="shared" si="27"/>
        <v>2002</v>
      </c>
      <c r="BB23" s="190" t="str">
        <f t="shared" si="56"/>
        <v/>
      </c>
      <c r="BC23" s="190" t="str">
        <f t="shared" si="57"/>
        <v/>
      </c>
      <c r="BD23" s="196" t="str">
        <f t="shared" si="69"/>
        <v/>
      </c>
      <c r="BE23" s="197" t="str">
        <f t="shared" si="58"/>
        <v/>
      </c>
      <c r="BF23" s="193" t="str">
        <f>IF(قائمة!AB18="انقطع (ت) عن الدراسة","",IF(BE23="انثى",BE23,""))</f>
        <v/>
      </c>
      <c r="BG23" s="194" t="str">
        <f>IF(قائمة!AB18="انقطع (ت) عن الدراسة","",IF(BE23="ذكر",BE23,""))</f>
        <v/>
      </c>
      <c r="BH23" s="195">
        <f t="shared" si="31"/>
        <v>2001</v>
      </c>
      <c r="BI23" s="190" t="str">
        <f t="shared" si="59"/>
        <v/>
      </c>
      <c r="BJ23" s="190" t="str">
        <f t="shared" si="60"/>
        <v/>
      </c>
      <c r="BK23" s="196" t="str">
        <f t="shared" si="70"/>
        <v/>
      </c>
      <c r="BL23" s="197" t="str">
        <f t="shared" si="61"/>
        <v/>
      </c>
      <c r="BM23" s="193" t="str">
        <f>IF(قائمة!AB18="انقطع (ت) عن الدراسة","",IF(BL23="انثى",BL23,""))</f>
        <v/>
      </c>
      <c r="BN23" s="194" t="str">
        <f>IF(قائمة!AB18="انقطع (ت) عن الدراسة","",IF(BL23="ذكر",BL23,""))</f>
        <v/>
      </c>
      <c r="BO23" s="275">
        <f t="shared" si="35"/>
        <v>2000</v>
      </c>
      <c r="BP23" s="275"/>
      <c r="BQ23" s="190" t="str">
        <f t="shared" si="62"/>
        <v/>
      </c>
      <c r="BR23" s="190" t="str">
        <f t="shared" si="63"/>
        <v/>
      </c>
      <c r="BS23" s="196" t="str">
        <f t="shared" si="71"/>
        <v/>
      </c>
      <c r="BT23" s="197" t="str">
        <f t="shared" si="64"/>
        <v/>
      </c>
      <c r="BU23" s="193" t="str">
        <f>IF(قائمة!AB18="انقطع (ت) عن الدراسة","",IF(BT23="انثى",BT23,""))</f>
        <v/>
      </c>
      <c r="BV23" s="194" t="str">
        <f>IF(قائمة!AB18="انقطع (ت) عن الدراسة","",IF(BT23="ذكر",BT23,""))</f>
        <v/>
      </c>
      <c r="BW23" s="195">
        <f t="shared" si="39"/>
        <v>1999</v>
      </c>
      <c r="BY23" s="271"/>
      <c r="DP23" s="270" t="str">
        <f t="shared" si="1"/>
        <v/>
      </c>
      <c r="DQ23" s="194">
        <f t="shared" si="2"/>
        <v>0</v>
      </c>
      <c r="DR23" s="194" t="s">
        <v>109</v>
      </c>
      <c r="DS23" s="194">
        <f t="shared" si="3"/>
        <v>0</v>
      </c>
      <c r="DT23" s="194" t="s">
        <v>109</v>
      </c>
      <c r="DU23" s="194">
        <f t="shared" si="4"/>
        <v>0</v>
      </c>
      <c r="GI23" s="2">
        <v>19</v>
      </c>
      <c r="JA23" s="299"/>
      <c r="JB23" s="299"/>
      <c r="JC23" s="299"/>
      <c r="JD23" s="299"/>
      <c r="JE23" s="299"/>
      <c r="JF23" s="299"/>
      <c r="JG23" s="299"/>
      <c r="JH23" s="299"/>
      <c r="JI23" s="299"/>
      <c r="JJ23" s="299"/>
      <c r="JK23" s="299"/>
      <c r="JL23" s="299"/>
      <c r="JM23" s="299"/>
      <c r="JN23" s="299"/>
      <c r="JO23" s="299"/>
      <c r="JP23" s="299"/>
      <c r="JQ23" s="299"/>
      <c r="JR23" s="299"/>
      <c r="JS23" s="299"/>
      <c r="JT23" s="299"/>
      <c r="JU23" s="299"/>
      <c r="JV23" s="299"/>
      <c r="JW23" s="299"/>
      <c r="JX23" s="299"/>
      <c r="JY23" s="299"/>
      <c r="JZ23" s="299"/>
      <c r="KA23" s="299"/>
      <c r="KB23" s="299"/>
      <c r="KC23" s="299"/>
      <c r="KD23" s="299"/>
      <c r="KE23" s="299"/>
      <c r="KF23" s="299"/>
      <c r="KG23" s="299"/>
      <c r="KH23" s="299"/>
      <c r="KI23" s="299"/>
      <c r="KJ23" s="299"/>
      <c r="KK23" s="299"/>
    </row>
    <row r="24" spans="1:297" s="2" customFormat="1" ht="27.95" customHeight="1">
      <c r="A24" s="1">
        <v>20</v>
      </c>
      <c r="B24" s="108" t="str">
        <f t="shared" si="0"/>
        <v/>
      </c>
      <c r="C24" s="225"/>
      <c r="D24" s="225"/>
      <c r="E24" s="109"/>
      <c r="F24" s="110"/>
      <c r="G24" s="111"/>
      <c r="H24" s="227"/>
      <c r="I24" s="228"/>
      <c r="J24" s="228"/>
      <c r="K24" s="229"/>
      <c r="L24" s="230" t="str">
        <f>IF(M24&lt;1,"",AE3)</f>
        <v/>
      </c>
      <c r="M24" s="231"/>
      <c r="N24" s="423"/>
      <c r="O24" s="423"/>
      <c r="P24" s="232"/>
      <c r="Q24" s="233"/>
      <c r="R24" s="234"/>
      <c r="S24" s="235"/>
      <c r="T24" s="114"/>
      <c r="U24" s="114"/>
      <c r="V24" s="114"/>
      <c r="Z24" s="190" t="str">
        <f t="shared" si="44"/>
        <v/>
      </c>
      <c r="AA24" s="190" t="str">
        <f t="shared" si="45"/>
        <v/>
      </c>
      <c r="AB24" s="196" t="str">
        <f t="shared" si="65"/>
        <v/>
      </c>
      <c r="AC24" s="197" t="str">
        <f t="shared" si="46"/>
        <v/>
      </c>
      <c r="AD24" s="193" t="str">
        <f>IF(قائمة!AB19="انقطع (ت) عن الدراسة","",IF(AC24="انثى",AC24,""))</f>
        <v/>
      </c>
      <c r="AE24" s="194" t="str">
        <f>IF(قائمة!AB19="انقطع (ت) عن الدراسة","",IF(AC24="ذكر",AC24,""))</f>
        <v/>
      </c>
      <c r="AF24" s="195">
        <f t="shared" si="15"/>
        <v>2005</v>
      </c>
      <c r="AG24" s="190" t="str">
        <f t="shared" si="47"/>
        <v/>
      </c>
      <c r="AH24" s="190" t="str">
        <f t="shared" si="48"/>
        <v/>
      </c>
      <c r="AI24" s="196" t="str">
        <f t="shared" si="66"/>
        <v/>
      </c>
      <c r="AJ24" s="197" t="str">
        <f t="shared" si="49"/>
        <v/>
      </c>
      <c r="AK24" s="193" t="str">
        <f>IF(قائمة!AB19="انقطع (ت) عن الدراسة","",IF(AJ24="انثى",AJ24,""))</f>
        <v/>
      </c>
      <c r="AL24" s="194" t="str">
        <f>IF(قائمة!AB19="انقطع (ت) عن الدراسة","",IF(AJ24="ذكر",AJ24,""))</f>
        <v/>
      </c>
      <c r="AM24" s="195">
        <f t="shared" si="19"/>
        <v>2004</v>
      </c>
      <c r="AN24" s="190" t="str">
        <f t="shared" si="50"/>
        <v/>
      </c>
      <c r="AO24" s="190" t="str">
        <f t="shared" si="51"/>
        <v/>
      </c>
      <c r="AP24" s="196" t="str">
        <f t="shared" si="67"/>
        <v/>
      </c>
      <c r="AQ24" s="197" t="str">
        <f t="shared" si="52"/>
        <v/>
      </c>
      <c r="AR24" s="193" t="str">
        <f>IF(قائمة!AB19="انقطع (ت) عن الدراسة","",IF(AQ24="انثى",AQ24,""))</f>
        <v/>
      </c>
      <c r="AS24" s="194" t="str">
        <f>IF(قائمة!AB19="انقطع (ت) عن الدراسة","",IF(AQ24="ذكر",AQ24,""))</f>
        <v/>
      </c>
      <c r="AT24" s="195">
        <f t="shared" si="23"/>
        <v>2003</v>
      </c>
      <c r="AU24" s="190" t="str">
        <f t="shared" si="53"/>
        <v/>
      </c>
      <c r="AV24" s="190" t="str">
        <f t="shared" si="54"/>
        <v/>
      </c>
      <c r="AW24" s="196" t="str">
        <f t="shared" si="68"/>
        <v/>
      </c>
      <c r="AX24" s="197" t="str">
        <f t="shared" si="55"/>
        <v/>
      </c>
      <c r="AY24" s="193" t="str">
        <f>IF(قائمة!AB19="انقطع (ت) عن الدراسة","",IF(AX24="انثى",AX24,""))</f>
        <v/>
      </c>
      <c r="AZ24" s="194" t="str">
        <f>IF(قائمة!AB19="انقطع (ت) عن الدراسة","",IF(AX24="ذكر",AX24,""))</f>
        <v/>
      </c>
      <c r="BA24" s="195">
        <f t="shared" si="27"/>
        <v>2002</v>
      </c>
      <c r="BB24" s="190" t="str">
        <f t="shared" si="56"/>
        <v/>
      </c>
      <c r="BC24" s="190" t="str">
        <f t="shared" si="57"/>
        <v/>
      </c>
      <c r="BD24" s="196" t="str">
        <f t="shared" si="69"/>
        <v/>
      </c>
      <c r="BE24" s="197" t="str">
        <f t="shared" si="58"/>
        <v/>
      </c>
      <c r="BF24" s="193" t="str">
        <f>IF(قائمة!AB19="انقطع (ت) عن الدراسة","",IF(BE24="انثى",BE24,""))</f>
        <v/>
      </c>
      <c r="BG24" s="194" t="str">
        <f>IF(قائمة!AB19="انقطع (ت) عن الدراسة","",IF(BE24="ذكر",BE24,""))</f>
        <v/>
      </c>
      <c r="BH24" s="195">
        <f t="shared" si="31"/>
        <v>2001</v>
      </c>
      <c r="BI24" s="190" t="str">
        <f t="shared" si="59"/>
        <v/>
      </c>
      <c r="BJ24" s="190" t="str">
        <f t="shared" si="60"/>
        <v/>
      </c>
      <c r="BK24" s="196" t="str">
        <f t="shared" si="70"/>
        <v/>
      </c>
      <c r="BL24" s="197" t="str">
        <f t="shared" si="61"/>
        <v/>
      </c>
      <c r="BM24" s="193" t="str">
        <f>IF(قائمة!AB19="انقطع (ت) عن الدراسة","",IF(BL24="انثى",BL24,""))</f>
        <v/>
      </c>
      <c r="BN24" s="194" t="str">
        <f>IF(قائمة!AB19="انقطع (ت) عن الدراسة","",IF(BL24="ذكر",BL24,""))</f>
        <v/>
      </c>
      <c r="BO24" s="275">
        <f t="shared" si="35"/>
        <v>2000</v>
      </c>
      <c r="BP24" s="275"/>
      <c r="BQ24" s="190" t="str">
        <f t="shared" si="62"/>
        <v/>
      </c>
      <c r="BR24" s="190" t="str">
        <f t="shared" si="63"/>
        <v/>
      </c>
      <c r="BS24" s="196" t="str">
        <f t="shared" si="71"/>
        <v/>
      </c>
      <c r="BT24" s="197" t="str">
        <f t="shared" si="64"/>
        <v/>
      </c>
      <c r="BU24" s="193" t="str">
        <f>IF(قائمة!AB19="انقطع (ت) عن الدراسة","",IF(BT24="انثى",BT24,""))</f>
        <v/>
      </c>
      <c r="BV24" s="194" t="str">
        <f>IF(قائمة!AB19="انقطع (ت) عن الدراسة","",IF(BT24="ذكر",BT24,""))</f>
        <v/>
      </c>
      <c r="BW24" s="195">
        <f t="shared" si="39"/>
        <v>1999</v>
      </c>
      <c r="BY24" s="271"/>
      <c r="DP24" s="270" t="str">
        <f t="shared" si="1"/>
        <v/>
      </c>
      <c r="DQ24" s="194">
        <f t="shared" si="2"/>
        <v>0</v>
      </c>
      <c r="DR24" s="194" t="s">
        <v>109</v>
      </c>
      <c r="DS24" s="194">
        <f t="shared" si="3"/>
        <v>0</v>
      </c>
      <c r="DT24" s="194" t="s">
        <v>109</v>
      </c>
      <c r="DU24" s="194">
        <f t="shared" si="4"/>
        <v>0</v>
      </c>
      <c r="GI24" s="2">
        <v>20</v>
      </c>
      <c r="JA24" s="299"/>
      <c r="JB24" s="299"/>
      <c r="JC24" s="299"/>
      <c r="JD24" s="299"/>
      <c r="JE24" s="299"/>
      <c r="JF24" s="299"/>
      <c r="JG24" s="299"/>
      <c r="JH24" s="299"/>
      <c r="JI24" s="299"/>
      <c r="JJ24" s="299"/>
      <c r="JK24" s="299"/>
      <c r="JL24" s="299"/>
      <c r="JM24" s="299"/>
      <c r="JN24" s="299"/>
      <c r="JO24" s="299"/>
      <c r="JP24" s="299"/>
      <c r="JQ24" s="299"/>
      <c r="JR24" s="299"/>
      <c r="JS24" s="299"/>
      <c r="JT24" s="299"/>
      <c r="JU24" s="299"/>
      <c r="JV24" s="299"/>
      <c r="JW24" s="299"/>
      <c r="JX24" s="299"/>
      <c r="JY24" s="299"/>
      <c r="JZ24" s="299"/>
      <c r="KA24" s="299"/>
      <c r="KB24" s="299"/>
      <c r="KC24" s="299"/>
      <c r="KD24" s="299"/>
      <c r="KE24" s="299"/>
      <c r="KF24" s="299"/>
      <c r="KG24" s="299"/>
      <c r="KH24" s="299"/>
      <c r="KI24" s="299"/>
      <c r="KJ24" s="299"/>
      <c r="KK24" s="299"/>
    </row>
    <row r="25" spans="1:297" s="2" customFormat="1" ht="27.95" customHeight="1">
      <c r="A25" s="1">
        <v>21</v>
      </c>
      <c r="B25" s="108" t="str">
        <f t="shared" si="0"/>
        <v/>
      </c>
      <c r="C25" s="225"/>
      <c r="D25" s="225"/>
      <c r="E25" s="109"/>
      <c r="F25" s="110"/>
      <c r="G25" s="111"/>
      <c r="H25" s="227"/>
      <c r="I25" s="228"/>
      <c r="J25" s="228"/>
      <c r="K25" s="229"/>
      <c r="L25" s="230" t="str">
        <f>IF(M25&lt;1,"",AE3)</f>
        <v/>
      </c>
      <c r="M25" s="231"/>
      <c r="N25" s="423"/>
      <c r="O25" s="423"/>
      <c r="P25" s="232"/>
      <c r="Q25" s="233"/>
      <c r="R25" s="234"/>
      <c r="S25" s="235"/>
      <c r="T25" s="114"/>
      <c r="U25" s="114"/>
      <c r="V25" s="114"/>
      <c r="Z25" s="190" t="str">
        <f t="shared" si="44"/>
        <v/>
      </c>
      <c r="AA25" s="190" t="str">
        <f t="shared" si="45"/>
        <v/>
      </c>
      <c r="AB25" s="196" t="str">
        <f t="shared" si="65"/>
        <v/>
      </c>
      <c r="AC25" s="197" t="str">
        <f t="shared" si="46"/>
        <v/>
      </c>
      <c r="AD25" s="193" t="str">
        <f>IF(قائمة!AB20="انقطع (ت) عن الدراسة","",IF(AC25="انثى",AC25,""))</f>
        <v/>
      </c>
      <c r="AE25" s="194" t="str">
        <f>IF(قائمة!AB20="انقطع (ت) عن الدراسة","",IF(AC25="ذكر",AC25,""))</f>
        <v/>
      </c>
      <c r="AF25" s="195">
        <f t="shared" si="15"/>
        <v>2005</v>
      </c>
      <c r="AG25" s="190" t="str">
        <f t="shared" si="47"/>
        <v/>
      </c>
      <c r="AH25" s="190" t="str">
        <f t="shared" si="48"/>
        <v/>
      </c>
      <c r="AI25" s="196" t="str">
        <f t="shared" si="66"/>
        <v/>
      </c>
      <c r="AJ25" s="197" t="str">
        <f t="shared" si="49"/>
        <v/>
      </c>
      <c r="AK25" s="193" t="str">
        <f>IF(قائمة!AB20="انقطع (ت) عن الدراسة","",IF(AJ25="انثى",AJ25,""))</f>
        <v/>
      </c>
      <c r="AL25" s="194" t="str">
        <f>IF(قائمة!AB20="انقطع (ت) عن الدراسة","",IF(AJ25="ذكر",AJ25,""))</f>
        <v/>
      </c>
      <c r="AM25" s="195">
        <f t="shared" si="19"/>
        <v>2004</v>
      </c>
      <c r="AN25" s="190" t="str">
        <f t="shared" si="50"/>
        <v/>
      </c>
      <c r="AO25" s="190" t="str">
        <f t="shared" si="51"/>
        <v/>
      </c>
      <c r="AP25" s="196" t="str">
        <f t="shared" si="67"/>
        <v/>
      </c>
      <c r="AQ25" s="197" t="str">
        <f t="shared" si="52"/>
        <v/>
      </c>
      <c r="AR25" s="193" t="str">
        <f>IF(قائمة!AB20="انقطع (ت) عن الدراسة","",IF(AQ25="انثى",AQ25,""))</f>
        <v/>
      </c>
      <c r="AS25" s="194" t="str">
        <f>IF(قائمة!AB20="انقطع (ت) عن الدراسة","",IF(AQ25="ذكر",AQ25,""))</f>
        <v/>
      </c>
      <c r="AT25" s="195">
        <f t="shared" si="23"/>
        <v>2003</v>
      </c>
      <c r="AU25" s="190" t="str">
        <f t="shared" si="53"/>
        <v/>
      </c>
      <c r="AV25" s="190" t="str">
        <f t="shared" si="54"/>
        <v/>
      </c>
      <c r="AW25" s="196" t="str">
        <f t="shared" si="68"/>
        <v/>
      </c>
      <c r="AX25" s="197" t="str">
        <f t="shared" si="55"/>
        <v/>
      </c>
      <c r="AY25" s="193" t="str">
        <f>IF(قائمة!AB20="انقطع (ت) عن الدراسة","",IF(AX25="انثى",AX25,""))</f>
        <v/>
      </c>
      <c r="AZ25" s="194" t="str">
        <f>IF(قائمة!AB20="انقطع (ت) عن الدراسة","",IF(AX25="ذكر",AX25,""))</f>
        <v/>
      </c>
      <c r="BA25" s="195">
        <f t="shared" si="27"/>
        <v>2002</v>
      </c>
      <c r="BB25" s="190" t="str">
        <f t="shared" si="56"/>
        <v/>
      </c>
      <c r="BC25" s="190" t="str">
        <f t="shared" si="57"/>
        <v/>
      </c>
      <c r="BD25" s="196" t="str">
        <f t="shared" si="69"/>
        <v/>
      </c>
      <c r="BE25" s="197" t="str">
        <f t="shared" si="58"/>
        <v/>
      </c>
      <c r="BF25" s="193" t="str">
        <f>IF(قائمة!AB20="انقطع (ت) عن الدراسة","",IF(BE25="انثى",BE25,""))</f>
        <v/>
      </c>
      <c r="BG25" s="194" t="str">
        <f>IF(قائمة!AB20="انقطع (ت) عن الدراسة","",IF(BE25="ذكر",BE25,""))</f>
        <v/>
      </c>
      <c r="BH25" s="195">
        <f t="shared" si="31"/>
        <v>2001</v>
      </c>
      <c r="BI25" s="190" t="str">
        <f t="shared" si="59"/>
        <v/>
      </c>
      <c r="BJ25" s="190" t="str">
        <f t="shared" si="60"/>
        <v/>
      </c>
      <c r="BK25" s="196" t="str">
        <f t="shared" si="70"/>
        <v/>
      </c>
      <c r="BL25" s="197" t="str">
        <f t="shared" si="61"/>
        <v/>
      </c>
      <c r="BM25" s="193" t="str">
        <f>IF(قائمة!AB20="انقطع (ت) عن الدراسة","",IF(BL25="انثى",BL25,""))</f>
        <v/>
      </c>
      <c r="BN25" s="194" t="str">
        <f>IF(قائمة!AB20="انقطع (ت) عن الدراسة","",IF(BL25="ذكر",BL25,""))</f>
        <v/>
      </c>
      <c r="BO25" s="275">
        <f t="shared" si="35"/>
        <v>2000</v>
      </c>
      <c r="BP25" s="275"/>
      <c r="BQ25" s="190" t="str">
        <f t="shared" si="62"/>
        <v/>
      </c>
      <c r="BR25" s="190" t="str">
        <f t="shared" si="63"/>
        <v/>
      </c>
      <c r="BS25" s="196" t="str">
        <f t="shared" si="71"/>
        <v/>
      </c>
      <c r="BT25" s="197" t="str">
        <f t="shared" si="64"/>
        <v/>
      </c>
      <c r="BU25" s="193" t="str">
        <f>IF(قائمة!AB20="انقطع (ت) عن الدراسة","",IF(BT25="انثى",BT25,""))</f>
        <v/>
      </c>
      <c r="BV25" s="194" t="str">
        <f>IF(قائمة!AB20="انقطع (ت) عن الدراسة","",IF(BT25="ذكر",BT25,""))</f>
        <v/>
      </c>
      <c r="BW25" s="195">
        <f t="shared" si="39"/>
        <v>1999</v>
      </c>
      <c r="BY25" s="271"/>
      <c r="DP25" s="270" t="str">
        <f t="shared" si="1"/>
        <v/>
      </c>
      <c r="DQ25" s="194">
        <f t="shared" si="2"/>
        <v>0</v>
      </c>
      <c r="DR25" s="194" t="s">
        <v>109</v>
      </c>
      <c r="DS25" s="194">
        <f t="shared" si="3"/>
        <v>0</v>
      </c>
      <c r="DT25" s="194" t="s">
        <v>109</v>
      </c>
      <c r="DU25" s="194">
        <f t="shared" si="4"/>
        <v>0</v>
      </c>
      <c r="GI25" s="2">
        <v>21</v>
      </c>
      <c r="JA25" s="299"/>
      <c r="JB25" s="299"/>
      <c r="JC25" s="299"/>
      <c r="JD25" s="299"/>
      <c r="JE25" s="299"/>
      <c r="JF25" s="299"/>
      <c r="JG25" s="299"/>
      <c r="JH25" s="299"/>
      <c r="JI25" s="299"/>
      <c r="JJ25" s="299"/>
      <c r="JK25" s="299"/>
      <c r="JL25" s="299"/>
      <c r="JM25" s="299"/>
      <c r="JN25" s="299"/>
      <c r="JO25" s="299"/>
      <c r="JP25" s="299"/>
      <c r="JQ25" s="299"/>
      <c r="JR25" s="299"/>
      <c r="JS25" s="299"/>
      <c r="JT25" s="299"/>
      <c r="JU25" s="299"/>
      <c r="JV25" s="299"/>
      <c r="JW25" s="299"/>
      <c r="JX25" s="299"/>
      <c r="JY25" s="299"/>
      <c r="JZ25" s="299"/>
      <c r="KA25" s="299"/>
      <c r="KB25" s="299"/>
      <c r="KC25" s="299"/>
      <c r="KD25" s="299"/>
      <c r="KE25" s="299"/>
      <c r="KF25" s="299"/>
      <c r="KG25" s="299"/>
      <c r="KH25" s="299"/>
      <c r="KI25" s="299"/>
      <c r="KJ25" s="299"/>
      <c r="KK25" s="299"/>
    </row>
    <row r="26" spans="1:297" s="2" customFormat="1" ht="27.95" customHeight="1">
      <c r="A26" s="1">
        <v>22</v>
      </c>
      <c r="B26" s="108" t="str">
        <f t="shared" si="0"/>
        <v/>
      </c>
      <c r="C26" s="225"/>
      <c r="D26" s="225"/>
      <c r="E26" s="109"/>
      <c r="F26" s="110"/>
      <c r="G26" s="111"/>
      <c r="H26" s="227"/>
      <c r="I26" s="228"/>
      <c r="J26" s="228"/>
      <c r="K26" s="229"/>
      <c r="L26" s="230" t="str">
        <f>IF(M26&lt;1,"",AE3)</f>
        <v/>
      </c>
      <c r="M26" s="231"/>
      <c r="N26" s="423"/>
      <c r="O26" s="423"/>
      <c r="P26" s="232"/>
      <c r="Q26" s="233"/>
      <c r="R26" s="234"/>
      <c r="S26" s="235"/>
      <c r="T26" s="114"/>
      <c r="U26" s="114"/>
      <c r="V26" s="114"/>
      <c r="Z26" s="190" t="str">
        <f t="shared" ref="Z26:Z41" si="72">IF(I21="ذكر",G21,"")</f>
        <v/>
      </c>
      <c r="AA26" s="190" t="str">
        <f t="shared" ref="AA26:AA41" si="73">IF(G21&gt;0,G21,"")</f>
        <v/>
      </c>
      <c r="AB26" s="196" t="str">
        <f t="shared" si="65"/>
        <v/>
      </c>
      <c r="AC26" s="197" t="str">
        <f t="shared" si="5"/>
        <v/>
      </c>
      <c r="AD26" s="193" t="str">
        <f>IF(قائمة!AB21="انقطع (ت) عن الدراسة","",IF(AC26="انثى",AC26,""))</f>
        <v/>
      </c>
      <c r="AE26" s="194" t="str">
        <f>IF(قائمة!AB21="انقطع (ت) عن الدراسة","",IF(AC26="ذكر",AC26,""))</f>
        <v/>
      </c>
      <c r="AF26" s="195">
        <f t="shared" si="15"/>
        <v>2005</v>
      </c>
      <c r="AG26" s="190" t="str">
        <f t="shared" ref="AG26:AG41" si="74">IF(I21="ذكر",G21,"")</f>
        <v/>
      </c>
      <c r="AH26" s="190" t="str">
        <f t="shared" ref="AH26:AH41" si="75">IF(G21&gt;0,G21,"")</f>
        <v/>
      </c>
      <c r="AI26" s="196" t="str">
        <f t="shared" si="66"/>
        <v/>
      </c>
      <c r="AJ26" s="197" t="str">
        <f t="shared" si="6"/>
        <v/>
      </c>
      <c r="AK26" s="193" t="str">
        <f>IF(قائمة!AB21="انقطع (ت) عن الدراسة","",IF(AJ26="انثى",AJ26,""))</f>
        <v/>
      </c>
      <c r="AL26" s="194" t="str">
        <f>IF(قائمة!AB21="انقطع (ت) عن الدراسة","",IF(AJ26="ذكر",AJ26,""))</f>
        <v/>
      </c>
      <c r="AM26" s="195">
        <f t="shared" si="19"/>
        <v>2004</v>
      </c>
      <c r="AN26" s="190" t="str">
        <f t="shared" ref="AN26:AN41" si="76">IF(I21="ذكر",G21,"")</f>
        <v/>
      </c>
      <c r="AO26" s="190" t="str">
        <f t="shared" ref="AO26:AO41" si="77">IF(G21&gt;0,G21,"")</f>
        <v/>
      </c>
      <c r="AP26" s="196" t="str">
        <f t="shared" si="67"/>
        <v/>
      </c>
      <c r="AQ26" s="197" t="str">
        <f t="shared" si="7"/>
        <v/>
      </c>
      <c r="AR26" s="193" t="str">
        <f>IF(قائمة!AB21="انقطع (ت) عن الدراسة","",IF(AQ26="انثى",AQ26,""))</f>
        <v/>
      </c>
      <c r="AS26" s="194" t="str">
        <f>IF(قائمة!AB21="انقطع (ت) عن الدراسة","",IF(AQ26="ذكر",AQ26,""))</f>
        <v/>
      </c>
      <c r="AT26" s="195">
        <f t="shared" si="23"/>
        <v>2003</v>
      </c>
      <c r="AU26" s="190" t="str">
        <f t="shared" ref="AU26:AU41" si="78">IF(I21="ذكر",G21,"")</f>
        <v/>
      </c>
      <c r="AV26" s="190" t="str">
        <f t="shared" ref="AV26:AV41" si="79">IF(G21&gt;0,G21,"")</f>
        <v/>
      </c>
      <c r="AW26" s="196" t="str">
        <f t="shared" si="68"/>
        <v/>
      </c>
      <c r="AX26" s="197" t="str">
        <f t="shared" si="8"/>
        <v/>
      </c>
      <c r="AY26" s="193" t="str">
        <f>IF(قائمة!AB21="انقطع (ت) عن الدراسة","",IF(AX26="انثى",AX26,""))</f>
        <v/>
      </c>
      <c r="AZ26" s="194" t="str">
        <f>IF(قائمة!AB21="انقطع (ت) عن الدراسة","",IF(AX26="ذكر",AX26,""))</f>
        <v/>
      </c>
      <c r="BA26" s="195">
        <f t="shared" si="27"/>
        <v>2002</v>
      </c>
      <c r="BB26" s="190" t="str">
        <f t="shared" ref="BB26:BB41" si="80">IF(I21="ذكر",G21,"")</f>
        <v/>
      </c>
      <c r="BC26" s="190" t="str">
        <f t="shared" ref="BC26:BC41" si="81">IF(G21&gt;0,G21,"")</f>
        <v/>
      </c>
      <c r="BD26" s="196" t="str">
        <f t="shared" si="69"/>
        <v/>
      </c>
      <c r="BE26" s="197" t="str">
        <f t="shared" si="9"/>
        <v/>
      </c>
      <c r="BF26" s="193" t="str">
        <f>IF(قائمة!AB21="انقطع (ت) عن الدراسة","",IF(BE26="انثى",BE26,""))</f>
        <v/>
      </c>
      <c r="BG26" s="194" t="str">
        <f>IF(قائمة!AB21="انقطع (ت) عن الدراسة","",IF(BE26="ذكر",BE26,""))</f>
        <v/>
      </c>
      <c r="BH26" s="195">
        <f t="shared" si="31"/>
        <v>2001</v>
      </c>
      <c r="BI26" s="190" t="str">
        <f t="shared" ref="BI26:BI41" si="82">IF(I21="ذكر",G21,"")</f>
        <v/>
      </c>
      <c r="BJ26" s="190" t="str">
        <f t="shared" ref="BJ26:BJ41" si="83">IF(G21&gt;0,G21,"")</f>
        <v/>
      </c>
      <c r="BK26" s="196" t="str">
        <f t="shared" si="70"/>
        <v/>
      </c>
      <c r="BL26" s="197" t="str">
        <f t="shared" si="10"/>
        <v/>
      </c>
      <c r="BM26" s="193" t="str">
        <f>IF(قائمة!AB21="انقطع (ت) عن الدراسة","",IF(BL26="انثى",BL26,""))</f>
        <v/>
      </c>
      <c r="BN26" s="194" t="str">
        <f>IF(قائمة!AB21="انقطع (ت) عن الدراسة","",IF(BL26="ذكر",BL26,""))</f>
        <v/>
      </c>
      <c r="BO26" s="275">
        <f t="shared" si="35"/>
        <v>2000</v>
      </c>
      <c r="BP26" s="275"/>
      <c r="BQ26" s="190" t="str">
        <f t="shared" ref="BQ26:BQ41" si="84">IF(I21="ذكر",G21,"")</f>
        <v/>
      </c>
      <c r="BR26" s="190" t="str">
        <f t="shared" ref="BR26:BR41" si="85">IF(G21&gt;0,G21,"")</f>
        <v/>
      </c>
      <c r="BS26" s="196" t="str">
        <f t="shared" si="71"/>
        <v/>
      </c>
      <c r="BT26" s="197" t="str">
        <f t="shared" si="11"/>
        <v/>
      </c>
      <c r="BU26" s="193" t="str">
        <f>IF(قائمة!AB21="انقطع (ت) عن الدراسة","",IF(BT26="انثى",BT26,""))</f>
        <v/>
      </c>
      <c r="BV26" s="194" t="str">
        <f>IF(قائمة!AB21="انقطع (ت) عن الدراسة","",IF(BT26="ذكر",BT26,""))</f>
        <v/>
      </c>
      <c r="BW26" s="195">
        <f t="shared" si="39"/>
        <v>1999</v>
      </c>
      <c r="BY26" s="271"/>
      <c r="DP26" s="270" t="str">
        <f t="shared" si="1"/>
        <v/>
      </c>
      <c r="DQ26" s="194">
        <f t="shared" si="2"/>
        <v>0</v>
      </c>
      <c r="DR26" s="194" t="s">
        <v>109</v>
      </c>
      <c r="DS26" s="194">
        <f t="shared" si="3"/>
        <v>0</v>
      </c>
      <c r="DT26" s="194" t="s">
        <v>109</v>
      </c>
      <c r="DU26" s="194">
        <f t="shared" si="4"/>
        <v>0</v>
      </c>
      <c r="GI26" s="2">
        <v>22</v>
      </c>
      <c r="JA26" s="299"/>
      <c r="JB26" s="299"/>
      <c r="JC26" s="299"/>
      <c r="JD26" s="299"/>
      <c r="JE26" s="299"/>
      <c r="JF26" s="299"/>
      <c r="JG26" s="299"/>
      <c r="JH26" s="299"/>
      <c r="JI26" s="299"/>
      <c r="JJ26" s="299"/>
      <c r="JK26" s="299"/>
      <c r="JL26" s="299"/>
      <c r="JM26" s="299"/>
      <c r="JN26" s="299"/>
      <c r="JO26" s="299"/>
      <c r="JP26" s="299"/>
      <c r="JQ26" s="299"/>
      <c r="JR26" s="299"/>
      <c r="JS26" s="299"/>
      <c r="JT26" s="299"/>
      <c r="JU26" s="299"/>
      <c r="JV26" s="299"/>
      <c r="JW26" s="299"/>
      <c r="JX26" s="299"/>
      <c r="JY26" s="299"/>
      <c r="JZ26" s="299"/>
      <c r="KA26" s="299"/>
      <c r="KB26" s="299"/>
      <c r="KC26" s="299"/>
      <c r="KD26" s="299"/>
      <c r="KE26" s="299"/>
      <c r="KF26" s="299"/>
      <c r="KG26" s="299"/>
      <c r="KH26" s="299"/>
      <c r="KI26" s="299"/>
      <c r="KJ26" s="299"/>
      <c r="KK26" s="299"/>
    </row>
    <row r="27" spans="1:297" s="2" customFormat="1" ht="27.95" customHeight="1">
      <c r="A27" s="1">
        <v>23</v>
      </c>
      <c r="B27" s="108" t="str">
        <f t="shared" si="0"/>
        <v/>
      </c>
      <c r="C27" s="225"/>
      <c r="D27" s="225"/>
      <c r="E27" s="109"/>
      <c r="F27" s="110"/>
      <c r="G27" s="111"/>
      <c r="H27" s="227"/>
      <c r="I27" s="228"/>
      <c r="J27" s="228"/>
      <c r="K27" s="229"/>
      <c r="L27" s="230" t="str">
        <f>IF(M27&lt;1,"",AE3)</f>
        <v/>
      </c>
      <c r="M27" s="231"/>
      <c r="N27" s="423"/>
      <c r="O27" s="423"/>
      <c r="P27" s="232"/>
      <c r="Q27" s="233"/>
      <c r="R27" s="234"/>
      <c r="S27" s="235"/>
      <c r="T27" s="114"/>
      <c r="U27" s="114"/>
      <c r="V27" s="114"/>
      <c r="Z27" s="190" t="str">
        <f t="shared" si="72"/>
        <v/>
      </c>
      <c r="AA27" s="190" t="str">
        <f t="shared" si="73"/>
        <v/>
      </c>
      <c r="AB27" s="196" t="str">
        <f t="shared" si="65"/>
        <v/>
      </c>
      <c r="AC27" s="197" t="str">
        <f t="shared" si="5"/>
        <v/>
      </c>
      <c r="AD27" s="193" t="str">
        <f>IF(قائمة!AB22="انقطع (ت) عن الدراسة","",IF(AC27="انثى",AC27,""))</f>
        <v/>
      </c>
      <c r="AE27" s="194" t="str">
        <f>IF(قائمة!AB22="انقطع (ت) عن الدراسة","",IF(AC27="ذكر",AC27,""))</f>
        <v/>
      </c>
      <c r="AF27" s="195">
        <f t="shared" si="15"/>
        <v>2005</v>
      </c>
      <c r="AG27" s="190" t="str">
        <f t="shared" si="74"/>
        <v/>
      </c>
      <c r="AH27" s="190" t="str">
        <f t="shared" si="75"/>
        <v/>
      </c>
      <c r="AI27" s="196" t="str">
        <f t="shared" si="66"/>
        <v/>
      </c>
      <c r="AJ27" s="197" t="str">
        <f t="shared" si="6"/>
        <v/>
      </c>
      <c r="AK27" s="193" t="str">
        <f>IF(قائمة!AB22="انقطع (ت) عن الدراسة","",IF(AJ27="انثى",AJ27,""))</f>
        <v/>
      </c>
      <c r="AL27" s="194" t="str">
        <f>IF(قائمة!AB22="انقطع (ت) عن الدراسة","",IF(AJ27="ذكر",AJ27,""))</f>
        <v/>
      </c>
      <c r="AM27" s="195">
        <f t="shared" si="19"/>
        <v>2004</v>
      </c>
      <c r="AN27" s="190" t="str">
        <f t="shared" si="76"/>
        <v/>
      </c>
      <c r="AO27" s="190" t="str">
        <f t="shared" si="77"/>
        <v/>
      </c>
      <c r="AP27" s="196" t="str">
        <f t="shared" si="67"/>
        <v/>
      </c>
      <c r="AQ27" s="197" t="str">
        <f t="shared" si="7"/>
        <v/>
      </c>
      <c r="AR27" s="193" t="str">
        <f>IF(قائمة!AB22="انقطع (ت) عن الدراسة","",IF(AQ27="انثى",AQ27,""))</f>
        <v/>
      </c>
      <c r="AS27" s="194" t="str">
        <f>IF(قائمة!AB22="انقطع (ت) عن الدراسة","",IF(AQ27="ذكر",AQ27,""))</f>
        <v/>
      </c>
      <c r="AT27" s="195">
        <f t="shared" si="23"/>
        <v>2003</v>
      </c>
      <c r="AU27" s="190" t="str">
        <f t="shared" si="78"/>
        <v/>
      </c>
      <c r="AV27" s="190" t="str">
        <f t="shared" si="79"/>
        <v/>
      </c>
      <c r="AW27" s="196" t="str">
        <f t="shared" si="68"/>
        <v/>
      </c>
      <c r="AX27" s="197" t="str">
        <f t="shared" si="8"/>
        <v/>
      </c>
      <c r="AY27" s="193" t="str">
        <f>IF(قائمة!AB22="انقطع (ت) عن الدراسة","",IF(AX27="انثى",AX27,""))</f>
        <v/>
      </c>
      <c r="AZ27" s="194" t="str">
        <f>IF(قائمة!AB22="انقطع (ت) عن الدراسة","",IF(AX27="ذكر",AX27,""))</f>
        <v/>
      </c>
      <c r="BA27" s="195">
        <f t="shared" si="27"/>
        <v>2002</v>
      </c>
      <c r="BB27" s="190" t="str">
        <f t="shared" si="80"/>
        <v/>
      </c>
      <c r="BC27" s="190" t="str">
        <f t="shared" si="81"/>
        <v/>
      </c>
      <c r="BD27" s="196" t="str">
        <f t="shared" si="69"/>
        <v/>
      </c>
      <c r="BE27" s="197" t="str">
        <f t="shared" si="9"/>
        <v/>
      </c>
      <c r="BF27" s="193" t="str">
        <f>IF(قائمة!AB22="انقطع (ت) عن الدراسة","",IF(BE27="انثى",BE27,""))</f>
        <v/>
      </c>
      <c r="BG27" s="194" t="str">
        <f>IF(قائمة!AB22="انقطع (ت) عن الدراسة","",IF(BE27="ذكر",BE27,""))</f>
        <v/>
      </c>
      <c r="BH27" s="195">
        <f t="shared" si="31"/>
        <v>2001</v>
      </c>
      <c r="BI27" s="190" t="str">
        <f t="shared" si="82"/>
        <v/>
      </c>
      <c r="BJ27" s="190" t="str">
        <f t="shared" si="83"/>
        <v/>
      </c>
      <c r="BK27" s="196" t="str">
        <f t="shared" si="70"/>
        <v/>
      </c>
      <c r="BL27" s="197" t="str">
        <f t="shared" si="10"/>
        <v/>
      </c>
      <c r="BM27" s="193" t="str">
        <f>IF(قائمة!AB22="انقطع (ت) عن الدراسة","",IF(BL27="انثى",BL27,""))</f>
        <v/>
      </c>
      <c r="BN27" s="194" t="str">
        <f>IF(قائمة!AB22="انقطع (ت) عن الدراسة","",IF(BL27="ذكر",BL27,""))</f>
        <v/>
      </c>
      <c r="BO27" s="275">
        <f t="shared" si="35"/>
        <v>2000</v>
      </c>
      <c r="BP27" s="275"/>
      <c r="BQ27" s="190" t="str">
        <f t="shared" si="84"/>
        <v/>
      </c>
      <c r="BR27" s="190" t="str">
        <f t="shared" si="85"/>
        <v/>
      </c>
      <c r="BS27" s="196" t="str">
        <f t="shared" si="71"/>
        <v/>
      </c>
      <c r="BT27" s="197" t="str">
        <f t="shared" si="11"/>
        <v/>
      </c>
      <c r="BU27" s="193" t="str">
        <f>IF(قائمة!AB22="انقطع (ت) عن الدراسة","",IF(BT27="انثى",BT27,""))</f>
        <v/>
      </c>
      <c r="BV27" s="194" t="str">
        <f>IF(قائمة!AB22="انقطع (ت) عن الدراسة","",IF(BT27="ذكر",BT27,""))</f>
        <v/>
      </c>
      <c r="BW27" s="195">
        <f t="shared" si="39"/>
        <v>1999</v>
      </c>
      <c r="BY27" s="271"/>
      <c r="DP27" s="270" t="str">
        <f t="shared" si="1"/>
        <v/>
      </c>
      <c r="DQ27" s="194">
        <f t="shared" si="2"/>
        <v>0</v>
      </c>
      <c r="DR27" s="194" t="s">
        <v>109</v>
      </c>
      <c r="DS27" s="194">
        <f t="shared" si="3"/>
        <v>0</v>
      </c>
      <c r="DT27" s="194" t="s">
        <v>109</v>
      </c>
      <c r="DU27" s="194">
        <f t="shared" si="4"/>
        <v>0</v>
      </c>
      <c r="GI27" s="2">
        <v>23</v>
      </c>
      <c r="JA27" s="299"/>
      <c r="JB27" s="299"/>
      <c r="JC27" s="299"/>
      <c r="JD27" s="299"/>
      <c r="JE27" s="299"/>
      <c r="JF27" s="299"/>
      <c r="JG27" s="299"/>
      <c r="JH27" s="299"/>
      <c r="JI27" s="299"/>
      <c r="JJ27" s="299"/>
      <c r="JK27" s="299"/>
      <c r="JL27" s="299"/>
      <c r="JM27" s="299"/>
      <c r="JN27" s="299"/>
      <c r="JO27" s="299"/>
      <c r="JP27" s="299"/>
      <c r="JQ27" s="299"/>
      <c r="JR27" s="299"/>
      <c r="JS27" s="299"/>
      <c r="JT27" s="299"/>
      <c r="JU27" s="299"/>
      <c r="JV27" s="299"/>
      <c r="JW27" s="299"/>
      <c r="JX27" s="299"/>
      <c r="JY27" s="299"/>
      <c r="JZ27" s="299"/>
      <c r="KA27" s="299"/>
      <c r="KB27" s="299"/>
      <c r="KC27" s="299"/>
      <c r="KD27" s="299"/>
      <c r="KE27" s="299"/>
      <c r="KF27" s="299"/>
      <c r="KG27" s="299"/>
      <c r="KH27" s="299"/>
      <c r="KI27" s="299"/>
      <c r="KJ27" s="299"/>
      <c r="KK27" s="299"/>
    </row>
    <row r="28" spans="1:297" s="2" customFormat="1" ht="27.95" customHeight="1">
      <c r="A28" s="1">
        <v>24</v>
      </c>
      <c r="B28" s="108" t="str">
        <f t="shared" si="0"/>
        <v/>
      </c>
      <c r="C28" s="225"/>
      <c r="D28" s="225"/>
      <c r="E28" s="109"/>
      <c r="F28" s="110"/>
      <c r="G28" s="111"/>
      <c r="H28" s="227"/>
      <c r="I28" s="228"/>
      <c r="J28" s="228"/>
      <c r="K28" s="229"/>
      <c r="L28" s="230" t="str">
        <f>IF(M28&lt;1,"",AE3)</f>
        <v/>
      </c>
      <c r="M28" s="231"/>
      <c r="N28" s="423"/>
      <c r="O28" s="423"/>
      <c r="P28" s="232"/>
      <c r="Q28" s="233"/>
      <c r="R28" s="234"/>
      <c r="S28" s="235"/>
      <c r="T28" s="114"/>
      <c r="U28" s="114"/>
      <c r="V28" s="114"/>
      <c r="Z28" s="190" t="str">
        <f t="shared" si="72"/>
        <v/>
      </c>
      <c r="AA28" s="190" t="str">
        <f t="shared" si="73"/>
        <v/>
      </c>
      <c r="AB28" s="196" t="str">
        <f t="shared" si="65"/>
        <v/>
      </c>
      <c r="AC28" s="197" t="str">
        <f t="shared" si="5"/>
        <v/>
      </c>
      <c r="AD28" s="193" t="str">
        <f>IF(قائمة!AB23="انقطع (ت) عن الدراسة","",IF(AC28="انثى",AC28,""))</f>
        <v/>
      </c>
      <c r="AE28" s="194" t="str">
        <f>IF(قائمة!AB23="انقطع (ت) عن الدراسة","",IF(AC28="ذكر",AC28,""))</f>
        <v/>
      </c>
      <c r="AF28" s="195">
        <f t="shared" si="15"/>
        <v>2005</v>
      </c>
      <c r="AG28" s="190" t="str">
        <f t="shared" si="74"/>
        <v/>
      </c>
      <c r="AH28" s="190" t="str">
        <f t="shared" si="75"/>
        <v/>
      </c>
      <c r="AI28" s="196" t="str">
        <f t="shared" si="66"/>
        <v/>
      </c>
      <c r="AJ28" s="197" t="str">
        <f t="shared" si="6"/>
        <v/>
      </c>
      <c r="AK28" s="193" t="str">
        <f>IF(قائمة!AB23="انقطع (ت) عن الدراسة","",IF(AJ28="انثى",AJ28,""))</f>
        <v/>
      </c>
      <c r="AL28" s="194" t="str">
        <f>IF(قائمة!AB23="انقطع (ت) عن الدراسة","",IF(AJ28="ذكر",AJ28,""))</f>
        <v/>
      </c>
      <c r="AM28" s="195">
        <f t="shared" si="19"/>
        <v>2004</v>
      </c>
      <c r="AN28" s="190" t="str">
        <f t="shared" si="76"/>
        <v/>
      </c>
      <c r="AO28" s="190" t="str">
        <f t="shared" si="77"/>
        <v/>
      </c>
      <c r="AP28" s="196" t="str">
        <f t="shared" si="67"/>
        <v/>
      </c>
      <c r="AQ28" s="197" t="str">
        <f t="shared" si="7"/>
        <v/>
      </c>
      <c r="AR28" s="193" t="str">
        <f>IF(قائمة!AB23="انقطع (ت) عن الدراسة","",IF(AQ28="انثى",AQ28,""))</f>
        <v/>
      </c>
      <c r="AS28" s="194" t="str">
        <f>IF(قائمة!AB23="انقطع (ت) عن الدراسة","",IF(AQ28="ذكر",AQ28,""))</f>
        <v/>
      </c>
      <c r="AT28" s="195">
        <f t="shared" si="23"/>
        <v>2003</v>
      </c>
      <c r="AU28" s="190" t="str">
        <f t="shared" si="78"/>
        <v/>
      </c>
      <c r="AV28" s="190" t="str">
        <f t="shared" si="79"/>
        <v/>
      </c>
      <c r="AW28" s="196" t="str">
        <f t="shared" si="68"/>
        <v/>
      </c>
      <c r="AX28" s="197" t="str">
        <f t="shared" si="8"/>
        <v/>
      </c>
      <c r="AY28" s="193" t="str">
        <f>IF(قائمة!AB23="انقطع (ت) عن الدراسة","",IF(AX28="انثى",AX28,""))</f>
        <v/>
      </c>
      <c r="AZ28" s="194" t="str">
        <f>IF(قائمة!AB23="انقطع (ت) عن الدراسة","",IF(AX28="ذكر",AX28,""))</f>
        <v/>
      </c>
      <c r="BA28" s="195">
        <f t="shared" si="27"/>
        <v>2002</v>
      </c>
      <c r="BB28" s="190" t="str">
        <f t="shared" si="80"/>
        <v/>
      </c>
      <c r="BC28" s="190" t="str">
        <f t="shared" si="81"/>
        <v/>
      </c>
      <c r="BD28" s="196" t="str">
        <f t="shared" si="69"/>
        <v/>
      </c>
      <c r="BE28" s="197" t="str">
        <f t="shared" si="9"/>
        <v/>
      </c>
      <c r="BF28" s="193" t="str">
        <f>IF(قائمة!AB23="انقطع (ت) عن الدراسة","",IF(BE28="انثى",BE28,""))</f>
        <v/>
      </c>
      <c r="BG28" s="194" t="str">
        <f>IF(قائمة!AB23="انقطع (ت) عن الدراسة","",IF(BE28="ذكر",BE28,""))</f>
        <v/>
      </c>
      <c r="BH28" s="195">
        <f t="shared" si="31"/>
        <v>2001</v>
      </c>
      <c r="BI28" s="190" t="str">
        <f t="shared" si="82"/>
        <v/>
      </c>
      <c r="BJ28" s="190" t="str">
        <f t="shared" si="83"/>
        <v/>
      </c>
      <c r="BK28" s="196" t="str">
        <f t="shared" si="70"/>
        <v/>
      </c>
      <c r="BL28" s="197" t="str">
        <f t="shared" si="10"/>
        <v/>
      </c>
      <c r="BM28" s="193" t="str">
        <f>IF(قائمة!AB23="انقطع (ت) عن الدراسة","",IF(BL28="انثى",BL28,""))</f>
        <v/>
      </c>
      <c r="BN28" s="194" t="str">
        <f>IF(قائمة!AB23="انقطع (ت) عن الدراسة","",IF(BL28="ذكر",BL28,""))</f>
        <v/>
      </c>
      <c r="BO28" s="275">
        <f t="shared" si="35"/>
        <v>2000</v>
      </c>
      <c r="BP28" s="275"/>
      <c r="BQ28" s="190" t="str">
        <f t="shared" si="84"/>
        <v/>
      </c>
      <c r="BR28" s="190" t="str">
        <f t="shared" si="85"/>
        <v/>
      </c>
      <c r="BS28" s="196" t="str">
        <f t="shared" si="71"/>
        <v/>
      </c>
      <c r="BT28" s="197" t="str">
        <f t="shared" si="11"/>
        <v/>
      </c>
      <c r="BU28" s="193" t="str">
        <f>IF(قائمة!AB23="انقطع (ت) عن الدراسة","",IF(BT28="انثى",BT28,""))</f>
        <v/>
      </c>
      <c r="BV28" s="194" t="str">
        <f>IF(قائمة!AB23="انقطع (ت) عن الدراسة","",IF(BT28="ذكر",BT28,""))</f>
        <v/>
      </c>
      <c r="BW28" s="195">
        <f t="shared" si="39"/>
        <v>1999</v>
      </c>
      <c r="BY28" s="271"/>
      <c r="DP28" s="270" t="str">
        <f t="shared" si="1"/>
        <v/>
      </c>
      <c r="DQ28" s="194">
        <f t="shared" si="2"/>
        <v>0</v>
      </c>
      <c r="DR28" s="194" t="s">
        <v>109</v>
      </c>
      <c r="DS28" s="194">
        <f t="shared" si="3"/>
        <v>0</v>
      </c>
      <c r="DT28" s="194" t="s">
        <v>109</v>
      </c>
      <c r="DU28" s="194">
        <f t="shared" si="4"/>
        <v>0</v>
      </c>
      <c r="GI28" s="2">
        <v>24</v>
      </c>
      <c r="JA28" s="299"/>
      <c r="JB28" s="299"/>
      <c r="JC28" s="299"/>
      <c r="JD28" s="299"/>
      <c r="JE28" s="299"/>
      <c r="JF28" s="299"/>
      <c r="JG28" s="299"/>
      <c r="JH28" s="299"/>
      <c r="JI28" s="299"/>
      <c r="JJ28" s="299"/>
      <c r="JK28" s="299"/>
      <c r="JL28" s="299"/>
      <c r="JM28" s="299"/>
      <c r="JN28" s="299"/>
      <c r="JO28" s="299"/>
      <c r="JP28" s="299"/>
      <c r="JQ28" s="299"/>
      <c r="JR28" s="299"/>
      <c r="JS28" s="299"/>
      <c r="JT28" s="299"/>
      <c r="JU28" s="299"/>
      <c r="JV28" s="299"/>
      <c r="JW28" s="299"/>
      <c r="JX28" s="299"/>
      <c r="JY28" s="299"/>
      <c r="JZ28" s="299"/>
      <c r="KA28" s="299"/>
      <c r="KB28" s="299"/>
      <c r="KC28" s="299"/>
      <c r="KD28" s="299"/>
      <c r="KE28" s="299"/>
      <c r="KF28" s="299"/>
      <c r="KG28" s="299"/>
      <c r="KH28" s="299"/>
      <c r="KI28" s="299"/>
      <c r="KJ28" s="299"/>
      <c r="KK28" s="299"/>
    </row>
    <row r="29" spans="1:297" s="2" customFormat="1" ht="27.95" customHeight="1">
      <c r="A29" s="1">
        <v>25</v>
      </c>
      <c r="B29" s="108" t="str">
        <f t="shared" si="0"/>
        <v/>
      </c>
      <c r="C29" s="225"/>
      <c r="D29" s="225"/>
      <c r="E29" s="109"/>
      <c r="F29" s="110"/>
      <c r="G29" s="111"/>
      <c r="H29" s="227"/>
      <c r="I29" s="228"/>
      <c r="J29" s="228"/>
      <c r="K29" s="229"/>
      <c r="L29" s="230" t="str">
        <f>IF(M29&lt;1,"",AE3)</f>
        <v/>
      </c>
      <c r="M29" s="231"/>
      <c r="N29" s="423"/>
      <c r="O29" s="423"/>
      <c r="P29" s="232"/>
      <c r="Q29" s="233"/>
      <c r="R29" s="234"/>
      <c r="S29" s="235"/>
      <c r="T29" s="114"/>
      <c r="U29" s="114"/>
      <c r="V29" s="114"/>
      <c r="Z29" s="190" t="str">
        <f t="shared" si="72"/>
        <v/>
      </c>
      <c r="AA29" s="190" t="str">
        <f t="shared" si="73"/>
        <v/>
      </c>
      <c r="AB29" s="196" t="str">
        <f t="shared" si="65"/>
        <v/>
      </c>
      <c r="AC29" s="197" t="str">
        <f t="shared" si="5"/>
        <v/>
      </c>
      <c r="AD29" s="193" t="str">
        <f>IF(قائمة!AB24="انقطع (ت) عن الدراسة","",IF(AC29="انثى",AC29,""))</f>
        <v/>
      </c>
      <c r="AE29" s="194" t="str">
        <f>IF(قائمة!AB24="انقطع (ت) عن الدراسة","",IF(AC29="ذكر",AC29,""))</f>
        <v/>
      </c>
      <c r="AF29" s="195">
        <f t="shared" si="15"/>
        <v>2005</v>
      </c>
      <c r="AG29" s="190" t="str">
        <f t="shared" si="74"/>
        <v/>
      </c>
      <c r="AH29" s="190" t="str">
        <f t="shared" si="75"/>
        <v/>
      </c>
      <c r="AI29" s="196" t="str">
        <f t="shared" si="66"/>
        <v/>
      </c>
      <c r="AJ29" s="197" t="str">
        <f t="shared" si="6"/>
        <v/>
      </c>
      <c r="AK29" s="193" t="str">
        <f>IF(قائمة!AB24="انقطع (ت) عن الدراسة","",IF(AJ29="انثى",AJ29,""))</f>
        <v/>
      </c>
      <c r="AL29" s="194" t="str">
        <f>IF(قائمة!AB24="انقطع (ت) عن الدراسة","",IF(AJ29="ذكر",AJ29,""))</f>
        <v/>
      </c>
      <c r="AM29" s="195">
        <f t="shared" si="19"/>
        <v>2004</v>
      </c>
      <c r="AN29" s="190" t="str">
        <f t="shared" si="76"/>
        <v/>
      </c>
      <c r="AO29" s="190" t="str">
        <f t="shared" si="77"/>
        <v/>
      </c>
      <c r="AP29" s="196" t="str">
        <f t="shared" si="67"/>
        <v/>
      </c>
      <c r="AQ29" s="197" t="str">
        <f t="shared" si="7"/>
        <v/>
      </c>
      <c r="AR29" s="193" t="str">
        <f>IF(قائمة!AB24="انقطع (ت) عن الدراسة","",IF(AQ29="انثى",AQ29,""))</f>
        <v/>
      </c>
      <c r="AS29" s="194" t="str">
        <f>IF(قائمة!AB24="انقطع (ت) عن الدراسة","",IF(AQ29="ذكر",AQ29,""))</f>
        <v/>
      </c>
      <c r="AT29" s="195">
        <f t="shared" si="23"/>
        <v>2003</v>
      </c>
      <c r="AU29" s="190" t="str">
        <f t="shared" si="78"/>
        <v/>
      </c>
      <c r="AV29" s="190" t="str">
        <f t="shared" si="79"/>
        <v/>
      </c>
      <c r="AW29" s="196" t="str">
        <f t="shared" si="68"/>
        <v/>
      </c>
      <c r="AX29" s="197" t="str">
        <f t="shared" si="8"/>
        <v/>
      </c>
      <c r="AY29" s="193" t="str">
        <f>IF(قائمة!AB24="انقطع (ت) عن الدراسة","",IF(AX29="انثى",AX29,""))</f>
        <v/>
      </c>
      <c r="AZ29" s="194" t="str">
        <f>IF(قائمة!AB24="انقطع (ت) عن الدراسة","",IF(AX29="ذكر",AX29,""))</f>
        <v/>
      </c>
      <c r="BA29" s="195">
        <f t="shared" si="27"/>
        <v>2002</v>
      </c>
      <c r="BB29" s="190" t="str">
        <f t="shared" si="80"/>
        <v/>
      </c>
      <c r="BC29" s="190" t="str">
        <f t="shared" si="81"/>
        <v/>
      </c>
      <c r="BD29" s="196" t="str">
        <f t="shared" si="69"/>
        <v/>
      </c>
      <c r="BE29" s="197" t="str">
        <f t="shared" si="9"/>
        <v/>
      </c>
      <c r="BF29" s="193" t="str">
        <f>IF(قائمة!AB24="انقطع (ت) عن الدراسة","",IF(BE29="انثى",BE29,""))</f>
        <v/>
      </c>
      <c r="BG29" s="194" t="str">
        <f>IF(قائمة!AB24="انقطع (ت) عن الدراسة","",IF(BE29="ذكر",BE29,""))</f>
        <v/>
      </c>
      <c r="BH29" s="195">
        <f t="shared" si="31"/>
        <v>2001</v>
      </c>
      <c r="BI29" s="190" t="str">
        <f t="shared" si="82"/>
        <v/>
      </c>
      <c r="BJ29" s="190" t="str">
        <f t="shared" si="83"/>
        <v/>
      </c>
      <c r="BK29" s="196" t="str">
        <f t="shared" si="70"/>
        <v/>
      </c>
      <c r="BL29" s="197" t="str">
        <f t="shared" si="10"/>
        <v/>
      </c>
      <c r="BM29" s="193" t="str">
        <f>IF(قائمة!AB24="انقطع (ت) عن الدراسة","",IF(BL29="انثى",BL29,""))</f>
        <v/>
      </c>
      <c r="BN29" s="194" t="str">
        <f>IF(قائمة!AB24="انقطع (ت) عن الدراسة","",IF(BL29="ذكر",BL29,""))</f>
        <v/>
      </c>
      <c r="BO29" s="275">
        <f t="shared" si="35"/>
        <v>2000</v>
      </c>
      <c r="BP29" s="275"/>
      <c r="BQ29" s="190" t="str">
        <f t="shared" si="84"/>
        <v/>
      </c>
      <c r="BR29" s="190" t="str">
        <f t="shared" si="85"/>
        <v/>
      </c>
      <c r="BS29" s="196" t="str">
        <f t="shared" si="71"/>
        <v/>
      </c>
      <c r="BT29" s="197" t="str">
        <f t="shared" si="11"/>
        <v/>
      </c>
      <c r="BU29" s="193" t="str">
        <f>IF(قائمة!AB24="انقطع (ت) عن الدراسة","",IF(BT29="انثى",BT29,""))</f>
        <v/>
      </c>
      <c r="BV29" s="194" t="str">
        <f>IF(قائمة!AB24="انقطع (ت) عن الدراسة","",IF(BT29="ذكر",BT29,""))</f>
        <v/>
      </c>
      <c r="BW29" s="195">
        <f t="shared" si="39"/>
        <v>1999</v>
      </c>
      <c r="BY29" s="271"/>
      <c r="DP29" s="270" t="str">
        <f t="shared" si="1"/>
        <v/>
      </c>
      <c r="DQ29" s="194">
        <f t="shared" si="2"/>
        <v>0</v>
      </c>
      <c r="DR29" s="194" t="s">
        <v>109</v>
      </c>
      <c r="DS29" s="194">
        <f t="shared" si="3"/>
        <v>0</v>
      </c>
      <c r="DT29" s="194" t="s">
        <v>109</v>
      </c>
      <c r="DU29" s="194">
        <f t="shared" si="4"/>
        <v>0</v>
      </c>
      <c r="GI29" s="2">
        <v>25</v>
      </c>
      <c r="JA29" s="299"/>
      <c r="JB29" s="299"/>
      <c r="JC29" s="299"/>
      <c r="JD29" s="299"/>
      <c r="JE29" s="299"/>
      <c r="JF29" s="299"/>
      <c r="JG29" s="299"/>
      <c r="JH29" s="299"/>
      <c r="JI29" s="299"/>
      <c r="JJ29" s="299"/>
      <c r="JK29" s="299"/>
      <c r="JL29" s="299"/>
      <c r="JM29" s="299"/>
      <c r="JN29" s="299"/>
      <c r="JO29" s="299"/>
      <c r="JP29" s="299"/>
      <c r="JQ29" s="299"/>
      <c r="JR29" s="299"/>
      <c r="JS29" s="299"/>
      <c r="JT29" s="299"/>
      <c r="JU29" s="299"/>
      <c r="JV29" s="299"/>
      <c r="JW29" s="299"/>
      <c r="JX29" s="299"/>
      <c r="JY29" s="299"/>
      <c r="JZ29" s="299"/>
      <c r="KA29" s="299"/>
      <c r="KB29" s="299"/>
      <c r="KC29" s="299"/>
      <c r="KD29" s="299"/>
      <c r="KE29" s="299"/>
      <c r="KF29" s="299"/>
      <c r="KG29" s="299"/>
      <c r="KH29" s="299"/>
      <c r="KI29" s="299"/>
      <c r="KJ29" s="299"/>
      <c r="KK29" s="299"/>
    </row>
    <row r="30" spans="1:297" s="2" customFormat="1" ht="27.95" customHeight="1">
      <c r="A30" s="1">
        <v>26</v>
      </c>
      <c r="B30" s="108" t="str">
        <f t="shared" si="0"/>
        <v/>
      </c>
      <c r="C30" s="225"/>
      <c r="D30" s="225"/>
      <c r="E30" s="109"/>
      <c r="F30" s="110"/>
      <c r="G30" s="111"/>
      <c r="H30" s="227"/>
      <c r="I30" s="228"/>
      <c r="J30" s="228"/>
      <c r="K30" s="229"/>
      <c r="L30" s="230" t="str">
        <f>IF(M30&lt;1,"",AE3)</f>
        <v/>
      </c>
      <c r="M30" s="231"/>
      <c r="N30" s="423"/>
      <c r="O30" s="423"/>
      <c r="P30" s="232"/>
      <c r="Q30" s="233"/>
      <c r="R30" s="234"/>
      <c r="S30" s="235"/>
      <c r="T30" s="114"/>
      <c r="U30" s="114"/>
      <c r="V30" s="114"/>
      <c r="Z30" s="190" t="str">
        <f t="shared" si="72"/>
        <v/>
      </c>
      <c r="AA30" s="190" t="str">
        <f t="shared" si="73"/>
        <v/>
      </c>
      <c r="AB30" s="196" t="str">
        <f t="shared" si="65"/>
        <v/>
      </c>
      <c r="AC30" s="197" t="str">
        <f t="shared" si="5"/>
        <v/>
      </c>
      <c r="AD30" s="193" t="str">
        <f>IF(قائمة!AB25="انقطع (ت) عن الدراسة","",IF(AC30="انثى",AC30,""))</f>
        <v/>
      </c>
      <c r="AE30" s="194" t="str">
        <f>IF(قائمة!AB25="انقطع (ت) عن الدراسة","",IF(AC30="ذكر",AC30,""))</f>
        <v/>
      </c>
      <c r="AF30" s="195">
        <f t="shared" si="15"/>
        <v>2005</v>
      </c>
      <c r="AG30" s="190" t="str">
        <f t="shared" si="74"/>
        <v/>
      </c>
      <c r="AH30" s="190" t="str">
        <f t="shared" si="75"/>
        <v/>
      </c>
      <c r="AI30" s="196" t="str">
        <f t="shared" si="66"/>
        <v/>
      </c>
      <c r="AJ30" s="197" t="str">
        <f t="shared" si="6"/>
        <v/>
      </c>
      <c r="AK30" s="193" t="str">
        <f>IF(قائمة!AB25="انقطع (ت) عن الدراسة","",IF(AJ30="انثى",AJ30,""))</f>
        <v/>
      </c>
      <c r="AL30" s="194" t="str">
        <f>IF(قائمة!AB25="انقطع (ت) عن الدراسة","",IF(AJ30="ذكر",AJ30,""))</f>
        <v/>
      </c>
      <c r="AM30" s="195">
        <f t="shared" si="19"/>
        <v>2004</v>
      </c>
      <c r="AN30" s="190" t="str">
        <f t="shared" si="76"/>
        <v/>
      </c>
      <c r="AO30" s="190" t="str">
        <f t="shared" si="77"/>
        <v/>
      </c>
      <c r="AP30" s="196" t="str">
        <f t="shared" si="67"/>
        <v/>
      </c>
      <c r="AQ30" s="197" t="str">
        <f t="shared" si="7"/>
        <v/>
      </c>
      <c r="AR30" s="193" t="str">
        <f>IF(قائمة!AB25="انقطع (ت) عن الدراسة","",IF(AQ30="انثى",AQ30,""))</f>
        <v/>
      </c>
      <c r="AS30" s="194" t="str">
        <f>IF(قائمة!AB25="انقطع (ت) عن الدراسة","",IF(AQ30="ذكر",AQ30,""))</f>
        <v/>
      </c>
      <c r="AT30" s="195">
        <f t="shared" si="23"/>
        <v>2003</v>
      </c>
      <c r="AU30" s="190" t="str">
        <f t="shared" si="78"/>
        <v/>
      </c>
      <c r="AV30" s="190" t="str">
        <f t="shared" si="79"/>
        <v/>
      </c>
      <c r="AW30" s="196" t="str">
        <f t="shared" si="68"/>
        <v/>
      </c>
      <c r="AX30" s="197" t="str">
        <f t="shared" si="8"/>
        <v/>
      </c>
      <c r="AY30" s="193" t="str">
        <f>IF(قائمة!AB25="انقطع (ت) عن الدراسة","",IF(AX30="انثى",AX30,""))</f>
        <v/>
      </c>
      <c r="AZ30" s="194" t="str">
        <f>IF(قائمة!AB25="انقطع (ت) عن الدراسة","",IF(AX30="ذكر",AX30,""))</f>
        <v/>
      </c>
      <c r="BA30" s="195">
        <f t="shared" si="27"/>
        <v>2002</v>
      </c>
      <c r="BB30" s="190" t="str">
        <f t="shared" si="80"/>
        <v/>
      </c>
      <c r="BC30" s="190" t="str">
        <f t="shared" si="81"/>
        <v/>
      </c>
      <c r="BD30" s="196" t="str">
        <f t="shared" si="69"/>
        <v/>
      </c>
      <c r="BE30" s="197" t="str">
        <f t="shared" si="9"/>
        <v/>
      </c>
      <c r="BF30" s="193" t="str">
        <f>IF(قائمة!AB25="انقطع (ت) عن الدراسة","",IF(BE30="انثى",BE30,""))</f>
        <v/>
      </c>
      <c r="BG30" s="194" t="str">
        <f>IF(قائمة!AB25="انقطع (ت) عن الدراسة","",IF(BE30="ذكر",BE30,""))</f>
        <v/>
      </c>
      <c r="BH30" s="195">
        <f t="shared" si="31"/>
        <v>2001</v>
      </c>
      <c r="BI30" s="190" t="str">
        <f t="shared" si="82"/>
        <v/>
      </c>
      <c r="BJ30" s="190" t="str">
        <f t="shared" si="83"/>
        <v/>
      </c>
      <c r="BK30" s="196" t="str">
        <f t="shared" si="70"/>
        <v/>
      </c>
      <c r="BL30" s="197" t="str">
        <f t="shared" si="10"/>
        <v/>
      </c>
      <c r="BM30" s="193" t="str">
        <f>IF(قائمة!AB25="انقطع (ت) عن الدراسة","",IF(BL30="انثى",BL30,""))</f>
        <v/>
      </c>
      <c r="BN30" s="194" t="str">
        <f>IF(قائمة!AB25="انقطع (ت) عن الدراسة","",IF(BL30="ذكر",BL30,""))</f>
        <v/>
      </c>
      <c r="BO30" s="275">
        <f t="shared" si="35"/>
        <v>2000</v>
      </c>
      <c r="BP30" s="275"/>
      <c r="BQ30" s="190" t="str">
        <f t="shared" si="84"/>
        <v/>
      </c>
      <c r="BR30" s="190" t="str">
        <f t="shared" si="85"/>
        <v/>
      </c>
      <c r="BS30" s="196" t="str">
        <f t="shared" si="71"/>
        <v/>
      </c>
      <c r="BT30" s="197" t="str">
        <f t="shared" si="11"/>
        <v/>
      </c>
      <c r="BU30" s="193" t="str">
        <f>IF(قائمة!AB25="انقطع (ت) عن الدراسة","",IF(BT30="انثى",BT30,""))</f>
        <v/>
      </c>
      <c r="BV30" s="194" t="str">
        <f>IF(قائمة!AB25="انقطع (ت) عن الدراسة","",IF(BT30="ذكر",BT30,""))</f>
        <v/>
      </c>
      <c r="BW30" s="195">
        <f t="shared" si="39"/>
        <v>1999</v>
      </c>
      <c r="BY30" s="271"/>
      <c r="DP30" s="270" t="str">
        <f t="shared" si="1"/>
        <v/>
      </c>
      <c r="DQ30" s="194">
        <f t="shared" si="2"/>
        <v>0</v>
      </c>
      <c r="DR30" s="194" t="s">
        <v>109</v>
      </c>
      <c r="DS30" s="194">
        <f t="shared" si="3"/>
        <v>0</v>
      </c>
      <c r="DT30" s="194" t="s">
        <v>109</v>
      </c>
      <c r="DU30" s="194">
        <f t="shared" si="4"/>
        <v>0</v>
      </c>
      <c r="GI30" s="2">
        <v>26</v>
      </c>
      <c r="JA30" s="299"/>
      <c r="JB30" s="299"/>
      <c r="JC30" s="299"/>
      <c r="JD30" s="299"/>
      <c r="JE30" s="299"/>
      <c r="JF30" s="299"/>
      <c r="JG30" s="299"/>
      <c r="JH30" s="299"/>
      <c r="JI30" s="299"/>
      <c r="JJ30" s="299"/>
      <c r="JK30" s="299"/>
      <c r="JL30" s="299"/>
      <c r="JM30" s="299"/>
      <c r="JN30" s="299"/>
      <c r="JO30" s="299"/>
      <c r="JP30" s="299"/>
      <c r="JQ30" s="299"/>
      <c r="JR30" s="299"/>
      <c r="JS30" s="299"/>
      <c r="JT30" s="299"/>
      <c r="JU30" s="299"/>
      <c r="JV30" s="299"/>
      <c r="JW30" s="299"/>
      <c r="JX30" s="299"/>
      <c r="JY30" s="299"/>
      <c r="JZ30" s="299"/>
      <c r="KA30" s="299"/>
      <c r="KB30" s="299"/>
      <c r="KC30" s="299"/>
      <c r="KD30" s="299"/>
      <c r="KE30" s="299"/>
      <c r="KF30" s="299"/>
      <c r="KG30" s="299"/>
      <c r="KH30" s="299"/>
      <c r="KI30" s="299"/>
      <c r="KJ30" s="299"/>
      <c r="KK30" s="299"/>
    </row>
    <row r="31" spans="1:297" s="2" customFormat="1" ht="27.95" customHeight="1">
      <c r="A31" s="1">
        <v>27</v>
      </c>
      <c r="B31" s="108" t="str">
        <f t="shared" si="0"/>
        <v/>
      </c>
      <c r="C31" s="225"/>
      <c r="D31" s="225"/>
      <c r="E31" s="109"/>
      <c r="F31" s="110"/>
      <c r="G31" s="111"/>
      <c r="H31" s="227"/>
      <c r="I31" s="228"/>
      <c r="J31" s="228"/>
      <c r="K31" s="229"/>
      <c r="L31" s="230" t="str">
        <f>IF(M31&lt;1,"",AE3)</f>
        <v/>
      </c>
      <c r="M31" s="231"/>
      <c r="N31" s="423"/>
      <c r="O31" s="423"/>
      <c r="P31" s="232"/>
      <c r="Q31" s="233"/>
      <c r="R31" s="234"/>
      <c r="S31" s="235"/>
      <c r="T31" s="114"/>
      <c r="U31" s="114"/>
      <c r="V31" s="114"/>
      <c r="Z31" s="190" t="str">
        <f t="shared" si="72"/>
        <v/>
      </c>
      <c r="AA31" s="190" t="str">
        <f t="shared" si="73"/>
        <v/>
      </c>
      <c r="AB31" s="196" t="str">
        <f t="shared" si="65"/>
        <v/>
      </c>
      <c r="AC31" s="197" t="str">
        <f t="shared" si="5"/>
        <v/>
      </c>
      <c r="AD31" s="193" t="str">
        <f>IF(قائمة!AB26="انقطع (ت) عن الدراسة","",IF(AC31="انثى",AC31,""))</f>
        <v/>
      </c>
      <c r="AE31" s="194" t="str">
        <f>IF(قائمة!AB26="انقطع (ت) عن الدراسة","",IF(AC31="ذكر",AC31,""))</f>
        <v/>
      </c>
      <c r="AF31" s="195">
        <f t="shared" si="15"/>
        <v>2005</v>
      </c>
      <c r="AG31" s="190" t="str">
        <f t="shared" si="74"/>
        <v/>
      </c>
      <c r="AH31" s="190" t="str">
        <f t="shared" si="75"/>
        <v/>
      </c>
      <c r="AI31" s="196" t="str">
        <f t="shared" si="66"/>
        <v/>
      </c>
      <c r="AJ31" s="197" t="str">
        <f t="shared" si="6"/>
        <v/>
      </c>
      <c r="AK31" s="193" t="str">
        <f>IF(قائمة!AB26="انقطع (ت) عن الدراسة","",IF(AJ31="انثى",AJ31,""))</f>
        <v/>
      </c>
      <c r="AL31" s="194" t="str">
        <f>IF(قائمة!AB26="انقطع (ت) عن الدراسة","",IF(AJ31="ذكر",AJ31,""))</f>
        <v/>
      </c>
      <c r="AM31" s="195">
        <f t="shared" si="19"/>
        <v>2004</v>
      </c>
      <c r="AN31" s="190" t="str">
        <f t="shared" si="76"/>
        <v/>
      </c>
      <c r="AO31" s="190" t="str">
        <f t="shared" si="77"/>
        <v/>
      </c>
      <c r="AP31" s="196" t="str">
        <f t="shared" si="67"/>
        <v/>
      </c>
      <c r="AQ31" s="197" t="str">
        <f t="shared" si="7"/>
        <v/>
      </c>
      <c r="AR31" s="193" t="str">
        <f>IF(قائمة!AB26="انقطع (ت) عن الدراسة","",IF(AQ31="انثى",AQ31,""))</f>
        <v/>
      </c>
      <c r="AS31" s="194" t="str">
        <f>IF(قائمة!AB26="انقطع (ت) عن الدراسة","",IF(AQ31="ذكر",AQ31,""))</f>
        <v/>
      </c>
      <c r="AT31" s="195">
        <f t="shared" si="23"/>
        <v>2003</v>
      </c>
      <c r="AU31" s="190" t="str">
        <f t="shared" si="78"/>
        <v/>
      </c>
      <c r="AV31" s="190" t="str">
        <f t="shared" si="79"/>
        <v/>
      </c>
      <c r="AW31" s="196" t="str">
        <f t="shared" si="68"/>
        <v/>
      </c>
      <c r="AX31" s="197" t="str">
        <f t="shared" si="8"/>
        <v/>
      </c>
      <c r="AY31" s="193" t="str">
        <f>IF(قائمة!AB26="انقطع (ت) عن الدراسة","",IF(AX31="انثى",AX31,""))</f>
        <v/>
      </c>
      <c r="AZ31" s="194" t="str">
        <f>IF(قائمة!AB26="انقطع (ت) عن الدراسة","",IF(AX31="ذكر",AX31,""))</f>
        <v/>
      </c>
      <c r="BA31" s="195">
        <f t="shared" si="27"/>
        <v>2002</v>
      </c>
      <c r="BB31" s="190" t="str">
        <f t="shared" si="80"/>
        <v/>
      </c>
      <c r="BC31" s="190" t="str">
        <f t="shared" si="81"/>
        <v/>
      </c>
      <c r="BD31" s="196" t="str">
        <f t="shared" si="69"/>
        <v/>
      </c>
      <c r="BE31" s="197" t="str">
        <f t="shared" si="9"/>
        <v/>
      </c>
      <c r="BF31" s="193" t="str">
        <f>IF(قائمة!AB26="انقطع (ت) عن الدراسة","",IF(BE31="انثى",BE31,""))</f>
        <v/>
      </c>
      <c r="BG31" s="194" t="str">
        <f>IF(قائمة!AB26="انقطع (ت) عن الدراسة","",IF(BE31="ذكر",BE31,""))</f>
        <v/>
      </c>
      <c r="BH31" s="195">
        <f t="shared" si="31"/>
        <v>2001</v>
      </c>
      <c r="BI31" s="190" t="str">
        <f t="shared" si="82"/>
        <v/>
      </c>
      <c r="BJ31" s="190" t="str">
        <f t="shared" si="83"/>
        <v/>
      </c>
      <c r="BK31" s="196" t="str">
        <f t="shared" si="70"/>
        <v/>
      </c>
      <c r="BL31" s="197" t="str">
        <f t="shared" si="10"/>
        <v/>
      </c>
      <c r="BM31" s="193" t="str">
        <f>IF(قائمة!AB26="انقطع (ت) عن الدراسة","",IF(BL31="انثى",BL31,""))</f>
        <v/>
      </c>
      <c r="BN31" s="194" t="str">
        <f>IF(قائمة!AB26="انقطع (ت) عن الدراسة","",IF(BL31="ذكر",BL31,""))</f>
        <v/>
      </c>
      <c r="BO31" s="275">
        <f t="shared" si="35"/>
        <v>2000</v>
      </c>
      <c r="BP31" s="275"/>
      <c r="BQ31" s="190" t="str">
        <f t="shared" si="84"/>
        <v/>
      </c>
      <c r="BR31" s="190" t="str">
        <f t="shared" si="85"/>
        <v/>
      </c>
      <c r="BS31" s="196" t="str">
        <f t="shared" si="71"/>
        <v/>
      </c>
      <c r="BT31" s="197" t="str">
        <f t="shared" si="11"/>
        <v/>
      </c>
      <c r="BU31" s="193" t="str">
        <f>IF(قائمة!AB26="انقطع (ت) عن الدراسة","",IF(BT31="انثى",BT31,""))</f>
        <v/>
      </c>
      <c r="BV31" s="194" t="str">
        <f>IF(قائمة!AB26="انقطع (ت) عن الدراسة","",IF(BT31="ذكر",BT31,""))</f>
        <v/>
      </c>
      <c r="BW31" s="195">
        <f t="shared" si="39"/>
        <v>1999</v>
      </c>
      <c r="BY31" s="271"/>
      <c r="DP31" s="270" t="str">
        <f t="shared" si="1"/>
        <v/>
      </c>
      <c r="DQ31" s="194">
        <f t="shared" si="2"/>
        <v>0</v>
      </c>
      <c r="DR31" s="194" t="s">
        <v>109</v>
      </c>
      <c r="DS31" s="194">
        <f t="shared" si="3"/>
        <v>0</v>
      </c>
      <c r="DT31" s="194" t="s">
        <v>109</v>
      </c>
      <c r="DU31" s="194">
        <f t="shared" si="4"/>
        <v>0</v>
      </c>
      <c r="GI31" s="2">
        <v>27</v>
      </c>
      <c r="JA31" s="299"/>
      <c r="JB31" s="299"/>
      <c r="JC31" s="299"/>
      <c r="JD31" s="299"/>
      <c r="JE31" s="299"/>
      <c r="JF31" s="299"/>
      <c r="JG31" s="299"/>
      <c r="JH31" s="299"/>
      <c r="JI31" s="299"/>
      <c r="JJ31" s="299"/>
      <c r="JK31" s="299"/>
      <c r="JL31" s="299"/>
      <c r="JM31" s="299"/>
      <c r="JN31" s="299"/>
      <c r="JO31" s="299"/>
      <c r="JP31" s="299"/>
      <c r="JQ31" s="299"/>
      <c r="JR31" s="299"/>
      <c r="JS31" s="299"/>
      <c r="JT31" s="299"/>
      <c r="JU31" s="299"/>
      <c r="JV31" s="299"/>
      <c r="JW31" s="299"/>
      <c r="JX31" s="299"/>
      <c r="JY31" s="299"/>
      <c r="JZ31" s="299"/>
      <c r="KA31" s="299"/>
      <c r="KB31" s="299"/>
      <c r="KC31" s="299"/>
      <c r="KD31" s="299"/>
      <c r="KE31" s="299"/>
      <c r="KF31" s="299"/>
      <c r="KG31" s="299"/>
      <c r="KH31" s="299"/>
      <c r="KI31" s="299"/>
      <c r="KJ31" s="299"/>
      <c r="KK31" s="299"/>
    </row>
    <row r="32" spans="1:297" s="2" customFormat="1" ht="27.95" customHeight="1">
      <c r="A32" s="1">
        <v>28</v>
      </c>
      <c r="B32" s="108" t="str">
        <f t="shared" si="0"/>
        <v/>
      </c>
      <c r="C32" s="225"/>
      <c r="D32" s="225"/>
      <c r="E32" s="109"/>
      <c r="F32" s="110"/>
      <c r="G32" s="111"/>
      <c r="H32" s="227"/>
      <c r="I32" s="228"/>
      <c r="J32" s="228"/>
      <c r="K32" s="229"/>
      <c r="L32" s="230" t="str">
        <f>IF(M32&lt;1,"",AE3)</f>
        <v/>
      </c>
      <c r="M32" s="231"/>
      <c r="N32" s="423"/>
      <c r="O32" s="423"/>
      <c r="P32" s="232"/>
      <c r="Q32" s="233"/>
      <c r="R32" s="234"/>
      <c r="S32" s="235"/>
      <c r="T32" s="114"/>
      <c r="U32" s="114"/>
      <c r="V32" s="114"/>
      <c r="Z32" s="190" t="str">
        <f t="shared" si="72"/>
        <v/>
      </c>
      <c r="AA32" s="190" t="str">
        <f t="shared" si="73"/>
        <v/>
      </c>
      <c r="AB32" s="196" t="str">
        <f t="shared" si="65"/>
        <v/>
      </c>
      <c r="AC32" s="197" t="str">
        <f t="shared" si="5"/>
        <v/>
      </c>
      <c r="AD32" s="193" t="str">
        <f>IF(قائمة!AB27="انقطع (ت) عن الدراسة","",IF(AC32="انثى",AC32,""))</f>
        <v/>
      </c>
      <c r="AE32" s="194" t="str">
        <f>IF(قائمة!AB27="انقطع (ت) عن الدراسة","",IF(AC32="ذكر",AC32,""))</f>
        <v/>
      </c>
      <c r="AF32" s="195">
        <f t="shared" si="15"/>
        <v>2005</v>
      </c>
      <c r="AG32" s="190" t="str">
        <f t="shared" si="74"/>
        <v/>
      </c>
      <c r="AH32" s="190" t="str">
        <f t="shared" si="75"/>
        <v/>
      </c>
      <c r="AI32" s="196" t="str">
        <f t="shared" si="66"/>
        <v/>
      </c>
      <c r="AJ32" s="197" t="str">
        <f t="shared" si="6"/>
        <v/>
      </c>
      <c r="AK32" s="193" t="str">
        <f>IF(قائمة!AB27="انقطع (ت) عن الدراسة","",IF(AJ32="انثى",AJ32,""))</f>
        <v/>
      </c>
      <c r="AL32" s="194" t="str">
        <f>IF(قائمة!AB27="انقطع (ت) عن الدراسة","",IF(AJ32="ذكر",AJ32,""))</f>
        <v/>
      </c>
      <c r="AM32" s="195">
        <f t="shared" si="19"/>
        <v>2004</v>
      </c>
      <c r="AN32" s="190" t="str">
        <f t="shared" si="76"/>
        <v/>
      </c>
      <c r="AO32" s="190" t="str">
        <f t="shared" si="77"/>
        <v/>
      </c>
      <c r="AP32" s="196" t="str">
        <f t="shared" si="67"/>
        <v/>
      </c>
      <c r="AQ32" s="197" t="str">
        <f t="shared" si="7"/>
        <v/>
      </c>
      <c r="AR32" s="193" t="str">
        <f>IF(قائمة!AB27="انقطع (ت) عن الدراسة","",IF(AQ32="انثى",AQ32,""))</f>
        <v/>
      </c>
      <c r="AS32" s="194" t="str">
        <f>IF(قائمة!AB27="انقطع (ت) عن الدراسة","",IF(AQ32="ذكر",AQ32,""))</f>
        <v/>
      </c>
      <c r="AT32" s="195">
        <f t="shared" si="23"/>
        <v>2003</v>
      </c>
      <c r="AU32" s="190" t="str">
        <f t="shared" si="78"/>
        <v/>
      </c>
      <c r="AV32" s="190" t="str">
        <f t="shared" si="79"/>
        <v/>
      </c>
      <c r="AW32" s="196" t="str">
        <f t="shared" si="68"/>
        <v/>
      </c>
      <c r="AX32" s="197" t="str">
        <f t="shared" si="8"/>
        <v/>
      </c>
      <c r="AY32" s="193" t="str">
        <f>IF(قائمة!AB27="انقطع (ت) عن الدراسة","",IF(AX32="انثى",AX32,""))</f>
        <v/>
      </c>
      <c r="AZ32" s="194" t="str">
        <f>IF(قائمة!AB27="انقطع (ت) عن الدراسة","",IF(AX32="ذكر",AX32,""))</f>
        <v/>
      </c>
      <c r="BA32" s="195">
        <f t="shared" si="27"/>
        <v>2002</v>
      </c>
      <c r="BB32" s="190" t="str">
        <f t="shared" si="80"/>
        <v/>
      </c>
      <c r="BC32" s="190" t="str">
        <f t="shared" si="81"/>
        <v/>
      </c>
      <c r="BD32" s="196" t="str">
        <f t="shared" si="69"/>
        <v/>
      </c>
      <c r="BE32" s="197" t="str">
        <f t="shared" si="9"/>
        <v/>
      </c>
      <c r="BF32" s="193" t="str">
        <f>IF(قائمة!AB27="انقطع (ت) عن الدراسة","",IF(BE32="انثى",BE32,""))</f>
        <v/>
      </c>
      <c r="BG32" s="194" t="str">
        <f>IF(قائمة!AB27="انقطع (ت) عن الدراسة","",IF(BE32="ذكر",BE32,""))</f>
        <v/>
      </c>
      <c r="BH32" s="195">
        <f t="shared" si="31"/>
        <v>2001</v>
      </c>
      <c r="BI32" s="190" t="str">
        <f t="shared" si="82"/>
        <v/>
      </c>
      <c r="BJ32" s="190" t="str">
        <f t="shared" si="83"/>
        <v/>
      </c>
      <c r="BK32" s="196" t="str">
        <f t="shared" si="70"/>
        <v/>
      </c>
      <c r="BL32" s="197" t="str">
        <f t="shared" si="10"/>
        <v/>
      </c>
      <c r="BM32" s="193" t="str">
        <f>IF(قائمة!AB27="انقطع (ت) عن الدراسة","",IF(BL32="انثى",BL32,""))</f>
        <v/>
      </c>
      <c r="BN32" s="194" t="str">
        <f>IF(قائمة!AB27="انقطع (ت) عن الدراسة","",IF(BL32="ذكر",BL32,""))</f>
        <v/>
      </c>
      <c r="BO32" s="275">
        <f t="shared" si="35"/>
        <v>2000</v>
      </c>
      <c r="BP32" s="275"/>
      <c r="BQ32" s="190" t="str">
        <f t="shared" si="84"/>
        <v/>
      </c>
      <c r="BR32" s="190" t="str">
        <f t="shared" si="85"/>
        <v/>
      </c>
      <c r="BS32" s="196" t="str">
        <f t="shared" si="71"/>
        <v/>
      </c>
      <c r="BT32" s="197" t="str">
        <f t="shared" si="11"/>
        <v/>
      </c>
      <c r="BU32" s="193" t="str">
        <f>IF(قائمة!AB27="انقطع (ت) عن الدراسة","",IF(BT32="انثى",BT32,""))</f>
        <v/>
      </c>
      <c r="BV32" s="194" t="str">
        <f>IF(قائمة!AB27="انقطع (ت) عن الدراسة","",IF(BT32="ذكر",BT32,""))</f>
        <v/>
      </c>
      <c r="BW32" s="195">
        <f t="shared" si="39"/>
        <v>1999</v>
      </c>
      <c r="BY32" s="271"/>
      <c r="DP32" s="270" t="str">
        <f t="shared" si="1"/>
        <v/>
      </c>
      <c r="DQ32" s="194">
        <f t="shared" si="2"/>
        <v>0</v>
      </c>
      <c r="DR32" s="194" t="s">
        <v>109</v>
      </c>
      <c r="DS32" s="194">
        <f t="shared" si="3"/>
        <v>0</v>
      </c>
      <c r="DT32" s="194" t="s">
        <v>109</v>
      </c>
      <c r="DU32" s="194">
        <f t="shared" si="4"/>
        <v>0</v>
      </c>
      <c r="GI32" s="2">
        <v>28</v>
      </c>
      <c r="JA32" s="299"/>
      <c r="JB32" s="299"/>
      <c r="JC32" s="299"/>
      <c r="JD32" s="299"/>
      <c r="JE32" s="299"/>
      <c r="JF32" s="299"/>
      <c r="JG32" s="299"/>
      <c r="JH32" s="299"/>
      <c r="JI32" s="299"/>
      <c r="JJ32" s="299"/>
      <c r="JK32" s="299"/>
      <c r="JL32" s="299"/>
      <c r="JM32" s="299"/>
      <c r="JN32" s="299"/>
      <c r="JO32" s="299"/>
      <c r="JP32" s="299"/>
      <c r="JQ32" s="299"/>
      <c r="JR32" s="299"/>
      <c r="JS32" s="299"/>
      <c r="JT32" s="299"/>
      <c r="JU32" s="299"/>
      <c r="JV32" s="299"/>
      <c r="JW32" s="299"/>
      <c r="JX32" s="299"/>
      <c r="JY32" s="299"/>
      <c r="JZ32" s="299"/>
      <c r="KA32" s="299"/>
      <c r="KB32" s="299"/>
      <c r="KC32" s="299"/>
      <c r="KD32" s="299"/>
      <c r="KE32" s="299"/>
      <c r="KF32" s="299"/>
      <c r="KG32" s="299"/>
      <c r="KH32" s="299"/>
      <c r="KI32" s="299"/>
      <c r="KJ32" s="299"/>
      <c r="KK32" s="299"/>
    </row>
    <row r="33" spans="1:306" s="2" customFormat="1" ht="27.95" customHeight="1">
      <c r="A33" s="1">
        <v>29</v>
      </c>
      <c r="B33" s="108" t="str">
        <f t="shared" si="0"/>
        <v/>
      </c>
      <c r="C33" s="225"/>
      <c r="D33" s="225"/>
      <c r="E33" s="109"/>
      <c r="F33" s="110"/>
      <c r="G33" s="111"/>
      <c r="H33" s="227"/>
      <c r="I33" s="228"/>
      <c r="J33" s="228"/>
      <c r="K33" s="229"/>
      <c r="L33" s="230" t="str">
        <f>IF(M33&lt;1,"",AE3)</f>
        <v/>
      </c>
      <c r="M33" s="231"/>
      <c r="N33" s="423"/>
      <c r="O33" s="423"/>
      <c r="P33" s="232"/>
      <c r="Q33" s="233"/>
      <c r="R33" s="234"/>
      <c r="S33" s="235"/>
      <c r="T33" s="114"/>
      <c r="U33" s="114"/>
      <c r="V33" s="114"/>
      <c r="Z33" s="190" t="str">
        <f t="shared" si="72"/>
        <v/>
      </c>
      <c r="AA33" s="190" t="str">
        <f t="shared" si="73"/>
        <v/>
      </c>
      <c r="AB33" s="196" t="str">
        <f t="shared" si="65"/>
        <v/>
      </c>
      <c r="AC33" s="197" t="str">
        <f t="shared" si="5"/>
        <v/>
      </c>
      <c r="AD33" s="193" t="str">
        <f>IF(قائمة!AB28="انقطع (ت) عن الدراسة","",IF(AC33="انثى",AC33,""))</f>
        <v/>
      </c>
      <c r="AE33" s="194" t="str">
        <f>IF(قائمة!AB28="انقطع (ت) عن الدراسة","",IF(AC33="ذكر",AC33,""))</f>
        <v/>
      </c>
      <c r="AF33" s="195">
        <f t="shared" si="15"/>
        <v>2005</v>
      </c>
      <c r="AG33" s="190" t="str">
        <f t="shared" si="74"/>
        <v/>
      </c>
      <c r="AH33" s="190" t="str">
        <f t="shared" si="75"/>
        <v/>
      </c>
      <c r="AI33" s="196" t="str">
        <f t="shared" si="66"/>
        <v/>
      </c>
      <c r="AJ33" s="197" t="str">
        <f t="shared" si="6"/>
        <v/>
      </c>
      <c r="AK33" s="193" t="str">
        <f>IF(قائمة!AB28="انقطع (ت) عن الدراسة","",IF(AJ33="انثى",AJ33,""))</f>
        <v/>
      </c>
      <c r="AL33" s="194" t="str">
        <f>IF(قائمة!AB28="انقطع (ت) عن الدراسة","",IF(AJ33="ذكر",AJ33,""))</f>
        <v/>
      </c>
      <c r="AM33" s="195">
        <f t="shared" si="19"/>
        <v>2004</v>
      </c>
      <c r="AN33" s="190" t="str">
        <f t="shared" si="76"/>
        <v/>
      </c>
      <c r="AO33" s="190" t="str">
        <f t="shared" si="77"/>
        <v/>
      </c>
      <c r="AP33" s="196" t="str">
        <f t="shared" si="67"/>
        <v/>
      </c>
      <c r="AQ33" s="197" t="str">
        <f t="shared" si="7"/>
        <v/>
      </c>
      <c r="AR33" s="193" t="str">
        <f>IF(قائمة!AB28="انقطع (ت) عن الدراسة","",IF(AQ33="انثى",AQ33,""))</f>
        <v/>
      </c>
      <c r="AS33" s="194" t="str">
        <f>IF(قائمة!AB28="انقطع (ت) عن الدراسة","",IF(AQ33="ذكر",AQ33,""))</f>
        <v/>
      </c>
      <c r="AT33" s="195">
        <f t="shared" si="23"/>
        <v>2003</v>
      </c>
      <c r="AU33" s="190" t="str">
        <f t="shared" si="78"/>
        <v/>
      </c>
      <c r="AV33" s="190" t="str">
        <f t="shared" si="79"/>
        <v/>
      </c>
      <c r="AW33" s="196" t="str">
        <f t="shared" si="68"/>
        <v/>
      </c>
      <c r="AX33" s="197" t="str">
        <f t="shared" si="8"/>
        <v/>
      </c>
      <c r="AY33" s="193" t="str">
        <f>IF(قائمة!AB28="انقطع (ت) عن الدراسة","",IF(AX33="انثى",AX33,""))</f>
        <v/>
      </c>
      <c r="AZ33" s="194" t="str">
        <f>IF(قائمة!AB28="انقطع (ت) عن الدراسة","",IF(AX33="ذكر",AX33,""))</f>
        <v/>
      </c>
      <c r="BA33" s="195">
        <f t="shared" si="27"/>
        <v>2002</v>
      </c>
      <c r="BB33" s="190" t="str">
        <f t="shared" si="80"/>
        <v/>
      </c>
      <c r="BC33" s="190" t="str">
        <f t="shared" si="81"/>
        <v/>
      </c>
      <c r="BD33" s="196" t="str">
        <f t="shared" si="69"/>
        <v/>
      </c>
      <c r="BE33" s="197" t="str">
        <f t="shared" si="9"/>
        <v/>
      </c>
      <c r="BF33" s="193" t="str">
        <f>IF(قائمة!AB28="انقطع (ت) عن الدراسة","",IF(BE33="انثى",BE33,""))</f>
        <v/>
      </c>
      <c r="BG33" s="194" t="str">
        <f>IF(قائمة!AB28="انقطع (ت) عن الدراسة","",IF(BE33="ذكر",BE33,""))</f>
        <v/>
      </c>
      <c r="BH33" s="195">
        <f t="shared" si="31"/>
        <v>2001</v>
      </c>
      <c r="BI33" s="190" t="str">
        <f t="shared" si="82"/>
        <v/>
      </c>
      <c r="BJ33" s="190" t="str">
        <f t="shared" si="83"/>
        <v/>
      </c>
      <c r="BK33" s="196" t="str">
        <f t="shared" si="70"/>
        <v/>
      </c>
      <c r="BL33" s="197" t="str">
        <f t="shared" si="10"/>
        <v/>
      </c>
      <c r="BM33" s="193" t="str">
        <f>IF(قائمة!AB28="انقطع (ت) عن الدراسة","",IF(BL33="انثى",BL33,""))</f>
        <v/>
      </c>
      <c r="BN33" s="194" t="str">
        <f>IF(قائمة!AB28="انقطع (ت) عن الدراسة","",IF(BL33="ذكر",BL33,""))</f>
        <v/>
      </c>
      <c r="BO33" s="275">
        <f t="shared" si="35"/>
        <v>2000</v>
      </c>
      <c r="BP33" s="275"/>
      <c r="BQ33" s="190" t="str">
        <f t="shared" si="84"/>
        <v/>
      </c>
      <c r="BR33" s="190" t="str">
        <f t="shared" si="85"/>
        <v/>
      </c>
      <c r="BS33" s="196" t="str">
        <f t="shared" si="71"/>
        <v/>
      </c>
      <c r="BT33" s="197" t="str">
        <f t="shared" si="11"/>
        <v/>
      </c>
      <c r="BU33" s="193" t="str">
        <f>IF(قائمة!AB28="انقطع (ت) عن الدراسة","",IF(BT33="انثى",BT33,""))</f>
        <v/>
      </c>
      <c r="BV33" s="194" t="str">
        <f>IF(قائمة!AB28="انقطع (ت) عن الدراسة","",IF(BT33="ذكر",BT33,""))</f>
        <v/>
      </c>
      <c r="BW33" s="195">
        <f t="shared" si="39"/>
        <v>1999</v>
      </c>
      <c r="BY33" s="271"/>
      <c r="DP33" s="270" t="str">
        <f t="shared" si="1"/>
        <v/>
      </c>
      <c r="DQ33" s="194">
        <f t="shared" si="2"/>
        <v>0</v>
      </c>
      <c r="DR33" s="194" t="s">
        <v>109</v>
      </c>
      <c r="DS33" s="194">
        <f t="shared" si="3"/>
        <v>0</v>
      </c>
      <c r="DT33" s="194" t="s">
        <v>109</v>
      </c>
      <c r="DU33" s="194">
        <f t="shared" si="4"/>
        <v>0</v>
      </c>
      <c r="GI33" s="2">
        <v>29</v>
      </c>
      <c r="JA33" s="299"/>
      <c r="JB33" s="299"/>
      <c r="JC33" s="299"/>
      <c r="JD33" s="299"/>
      <c r="JE33" s="299"/>
      <c r="JF33" s="299"/>
      <c r="JG33" s="299"/>
      <c r="JH33" s="299"/>
      <c r="JI33" s="299"/>
      <c r="JJ33" s="299"/>
      <c r="JK33" s="299"/>
      <c r="JL33" s="299"/>
      <c r="JM33" s="299"/>
      <c r="JN33" s="299"/>
      <c r="JO33" s="299"/>
      <c r="JP33" s="299"/>
      <c r="JQ33" s="299"/>
      <c r="JR33" s="299"/>
      <c r="JS33" s="299"/>
      <c r="JT33" s="299"/>
      <c r="JU33" s="299"/>
      <c r="JV33" s="299"/>
      <c r="JW33" s="299"/>
      <c r="JX33" s="299"/>
      <c r="JY33" s="299"/>
      <c r="JZ33" s="299"/>
      <c r="KA33" s="299"/>
      <c r="KB33" s="299"/>
      <c r="KC33" s="299"/>
      <c r="KD33" s="299"/>
      <c r="KE33" s="299"/>
      <c r="KF33" s="299"/>
      <c r="KG33" s="299"/>
      <c r="KH33" s="299"/>
      <c r="KI33" s="299"/>
      <c r="KJ33" s="299"/>
      <c r="KK33" s="299"/>
    </row>
    <row r="34" spans="1:306" s="2" customFormat="1" ht="27.95" customHeight="1">
      <c r="A34" s="1">
        <v>30</v>
      </c>
      <c r="B34" s="108" t="str">
        <f t="shared" si="0"/>
        <v/>
      </c>
      <c r="C34" s="225"/>
      <c r="D34" s="225"/>
      <c r="E34" s="109"/>
      <c r="F34" s="110"/>
      <c r="G34" s="111"/>
      <c r="H34" s="227"/>
      <c r="I34" s="228"/>
      <c r="J34" s="228"/>
      <c r="K34" s="229"/>
      <c r="L34" s="230" t="str">
        <f>IF(M34&lt;1,"",AE3)</f>
        <v/>
      </c>
      <c r="M34" s="231"/>
      <c r="N34" s="423"/>
      <c r="O34" s="423"/>
      <c r="P34" s="232"/>
      <c r="Q34" s="233"/>
      <c r="R34" s="234"/>
      <c r="S34" s="235"/>
      <c r="T34" s="114"/>
      <c r="U34" s="114"/>
      <c r="V34" s="114"/>
      <c r="Z34" s="190" t="str">
        <f t="shared" si="72"/>
        <v/>
      </c>
      <c r="AA34" s="190" t="str">
        <f t="shared" si="73"/>
        <v/>
      </c>
      <c r="AB34" s="196" t="str">
        <f t="shared" si="65"/>
        <v/>
      </c>
      <c r="AC34" s="197" t="str">
        <f t="shared" si="5"/>
        <v/>
      </c>
      <c r="AD34" s="193" t="str">
        <f>IF(قائمة!AB29="انقطع (ت) عن الدراسة","",IF(AC34="انثى",AC34,""))</f>
        <v/>
      </c>
      <c r="AE34" s="194" t="str">
        <f>IF(قائمة!AB29="انقطع (ت) عن الدراسة","",IF(AC34="ذكر",AC34,""))</f>
        <v/>
      </c>
      <c r="AF34" s="195">
        <f t="shared" si="15"/>
        <v>2005</v>
      </c>
      <c r="AG34" s="190" t="str">
        <f t="shared" si="74"/>
        <v/>
      </c>
      <c r="AH34" s="190" t="str">
        <f t="shared" si="75"/>
        <v/>
      </c>
      <c r="AI34" s="196" t="str">
        <f t="shared" si="66"/>
        <v/>
      </c>
      <c r="AJ34" s="197" t="str">
        <f t="shared" si="6"/>
        <v/>
      </c>
      <c r="AK34" s="193" t="str">
        <f>IF(قائمة!AB29="انقطع (ت) عن الدراسة","",IF(AJ34="انثى",AJ34,""))</f>
        <v/>
      </c>
      <c r="AL34" s="194" t="str">
        <f>IF(قائمة!AB29="انقطع (ت) عن الدراسة","",IF(AJ34="ذكر",AJ34,""))</f>
        <v/>
      </c>
      <c r="AM34" s="195">
        <f t="shared" si="19"/>
        <v>2004</v>
      </c>
      <c r="AN34" s="190" t="str">
        <f t="shared" si="76"/>
        <v/>
      </c>
      <c r="AO34" s="190" t="str">
        <f t="shared" si="77"/>
        <v/>
      </c>
      <c r="AP34" s="196" t="str">
        <f t="shared" si="67"/>
        <v/>
      </c>
      <c r="AQ34" s="197" t="str">
        <f t="shared" si="7"/>
        <v/>
      </c>
      <c r="AR34" s="193" t="str">
        <f>IF(قائمة!AB29="انقطع (ت) عن الدراسة","",IF(AQ34="انثى",AQ34,""))</f>
        <v/>
      </c>
      <c r="AS34" s="194" t="str">
        <f>IF(قائمة!AB29="انقطع (ت) عن الدراسة","",IF(AQ34="ذكر",AQ34,""))</f>
        <v/>
      </c>
      <c r="AT34" s="195">
        <f t="shared" si="23"/>
        <v>2003</v>
      </c>
      <c r="AU34" s="190" t="str">
        <f t="shared" si="78"/>
        <v/>
      </c>
      <c r="AV34" s="190" t="str">
        <f t="shared" si="79"/>
        <v/>
      </c>
      <c r="AW34" s="196" t="str">
        <f t="shared" si="68"/>
        <v/>
      </c>
      <c r="AX34" s="197" t="str">
        <f t="shared" si="8"/>
        <v/>
      </c>
      <c r="AY34" s="193" t="str">
        <f>IF(قائمة!AB29="انقطع (ت) عن الدراسة","",IF(AX34="انثى",AX34,""))</f>
        <v/>
      </c>
      <c r="AZ34" s="194" t="str">
        <f>IF(قائمة!AB29="انقطع (ت) عن الدراسة","",IF(AX34="ذكر",AX34,""))</f>
        <v/>
      </c>
      <c r="BA34" s="195">
        <f t="shared" si="27"/>
        <v>2002</v>
      </c>
      <c r="BB34" s="190" t="str">
        <f t="shared" si="80"/>
        <v/>
      </c>
      <c r="BC34" s="190" t="str">
        <f t="shared" si="81"/>
        <v/>
      </c>
      <c r="BD34" s="196" t="str">
        <f t="shared" si="69"/>
        <v/>
      </c>
      <c r="BE34" s="197" t="str">
        <f t="shared" si="9"/>
        <v/>
      </c>
      <c r="BF34" s="193" t="str">
        <f>IF(قائمة!AB29="انقطع (ت) عن الدراسة","",IF(BE34="انثى",BE34,""))</f>
        <v/>
      </c>
      <c r="BG34" s="194" t="str">
        <f>IF(قائمة!AB29="انقطع (ت) عن الدراسة","",IF(BE34="ذكر",BE34,""))</f>
        <v/>
      </c>
      <c r="BH34" s="195">
        <f t="shared" si="31"/>
        <v>2001</v>
      </c>
      <c r="BI34" s="190" t="str">
        <f t="shared" si="82"/>
        <v/>
      </c>
      <c r="BJ34" s="190" t="str">
        <f t="shared" si="83"/>
        <v/>
      </c>
      <c r="BK34" s="196" t="str">
        <f t="shared" si="70"/>
        <v/>
      </c>
      <c r="BL34" s="197" t="str">
        <f t="shared" si="10"/>
        <v/>
      </c>
      <c r="BM34" s="193" t="str">
        <f>IF(قائمة!AB29="انقطع (ت) عن الدراسة","",IF(BL34="انثى",BL34,""))</f>
        <v/>
      </c>
      <c r="BN34" s="194" t="str">
        <f>IF(قائمة!AB29="انقطع (ت) عن الدراسة","",IF(BL34="ذكر",BL34,""))</f>
        <v/>
      </c>
      <c r="BO34" s="275">
        <f t="shared" si="35"/>
        <v>2000</v>
      </c>
      <c r="BP34" s="275"/>
      <c r="BQ34" s="190" t="str">
        <f t="shared" si="84"/>
        <v/>
      </c>
      <c r="BR34" s="190" t="str">
        <f t="shared" si="85"/>
        <v/>
      </c>
      <c r="BS34" s="196" t="str">
        <f t="shared" si="71"/>
        <v/>
      </c>
      <c r="BT34" s="197" t="str">
        <f t="shared" si="11"/>
        <v/>
      </c>
      <c r="BU34" s="193" t="str">
        <f>IF(قائمة!AB29="انقطع (ت) عن الدراسة","",IF(BT34="انثى",BT34,""))</f>
        <v/>
      </c>
      <c r="BV34" s="194" t="str">
        <f>IF(قائمة!AB29="انقطع (ت) عن الدراسة","",IF(BT34="ذكر",BT34,""))</f>
        <v/>
      </c>
      <c r="BW34" s="195">
        <f t="shared" si="39"/>
        <v>1999</v>
      </c>
      <c r="BY34" s="271"/>
      <c r="DP34" s="270" t="str">
        <f t="shared" si="1"/>
        <v/>
      </c>
      <c r="DQ34" s="194">
        <f t="shared" si="2"/>
        <v>0</v>
      </c>
      <c r="DR34" s="194" t="s">
        <v>109</v>
      </c>
      <c r="DS34" s="194">
        <f t="shared" si="3"/>
        <v>0</v>
      </c>
      <c r="DT34" s="194" t="s">
        <v>109</v>
      </c>
      <c r="DU34" s="194">
        <f t="shared" si="4"/>
        <v>0</v>
      </c>
      <c r="GI34" s="2">
        <v>30</v>
      </c>
      <c r="JA34" s="299"/>
      <c r="JB34" s="299"/>
      <c r="JC34" s="299"/>
      <c r="JD34" s="299"/>
      <c r="JE34" s="299"/>
      <c r="JF34" s="299"/>
      <c r="JG34" s="299"/>
      <c r="JH34" s="299"/>
      <c r="JI34" s="299"/>
      <c r="JJ34" s="299"/>
      <c r="JK34" s="299"/>
      <c r="JL34" s="299"/>
      <c r="JM34" s="299"/>
      <c r="JN34" s="299"/>
      <c r="JO34" s="299"/>
      <c r="JP34" s="299"/>
      <c r="JQ34" s="299"/>
      <c r="JR34" s="299"/>
      <c r="JS34" s="299"/>
      <c r="JT34" s="299"/>
      <c r="JU34" s="299"/>
      <c r="JV34" s="299"/>
      <c r="JW34" s="299"/>
      <c r="JX34" s="299"/>
      <c r="JY34" s="299"/>
      <c r="JZ34" s="299"/>
      <c r="KA34" s="299"/>
      <c r="KB34" s="299"/>
      <c r="KC34" s="299"/>
      <c r="KD34" s="299"/>
      <c r="KE34" s="299"/>
      <c r="KF34" s="299"/>
      <c r="KG34" s="299"/>
      <c r="KH34" s="299"/>
      <c r="KI34" s="299"/>
      <c r="KJ34" s="299"/>
      <c r="KK34" s="299"/>
    </row>
    <row r="35" spans="1:306" s="2" customFormat="1" ht="27.95" customHeight="1">
      <c r="A35" s="1">
        <v>31</v>
      </c>
      <c r="B35" s="108" t="str">
        <f t="shared" si="0"/>
        <v/>
      </c>
      <c r="C35" s="225"/>
      <c r="D35" s="225"/>
      <c r="E35" s="109"/>
      <c r="F35" s="110"/>
      <c r="G35" s="111"/>
      <c r="H35" s="227"/>
      <c r="I35" s="228"/>
      <c r="J35" s="228"/>
      <c r="K35" s="229"/>
      <c r="L35" s="230" t="str">
        <f>IF(M35&lt;1,"",AE3)</f>
        <v/>
      </c>
      <c r="M35" s="231"/>
      <c r="N35" s="423"/>
      <c r="O35" s="423"/>
      <c r="P35" s="232"/>
      <c r="Q35" s="233"/>
      <c r="R35" s="234"/>
      <c r="S35" s="235"/>
      <c r="T35" s="114"/>
      <c r="U35" s="114"/>
      <c r="V35" s="114"/>
      <c r="Z35" s="190" t="str">
        <f t="shared" si="72"/>
        <v/>
      </c>
      <c r="AA35" s="190" t="str">
        <f t="shared" si="73"/>
        <v/>
      </c>
      <c r="AB35" s="196" t="str">
        <f t="shared" si="65"/>
        <v/>
      </c>
      <c r="AC35" s="197" t="str">
        <f t="shared" si="5"/>
        <v/>
      </c>
      <c r="AD35" s="193" t="str">
        <f>IF(قائمة!AB30="انقطع (ت) عن الدراسة","",IF(AC35="انثى",AC35,""))</f>
        <v/>
      </c>
      <c r="AE35" s="194" t="str">
        <f>IF(قائمة!AB30="انقطع (ت) عن الدراسة","",IF(AC35="ذكر",AC35,""))</f>
        <v/>
      </c>
      <c r="AF35" s="195">
        <f t="shared" si="15"/>
        <v>2005</v>
      </c>
      <c r="AG35" s="190" t="str">
        <f t="shared" si="74"/>
        <v/>
      </c>
      <c r="AH35" s="190" t="str">
        <f t="shared" si="75"/>
        <v/>
      </c>
      <c r="AI35" s="196" t="str">
        <f t="shared" si="66"/>
        <v/>
      </c>
      <c r="AJ35" s="197" t="str">
        <f t="shared" si="6"/>
        <v/>
      </c>
      <c r="AK35" s="193" t="str">
        <f>IF(قائمة!AB30="انقطع (ت) عن الدراسة","",IF(AJ35="انثى",AJ35,""))</f>
        <v/>
      </c>
      <c r="AL35" s="194" t="str">
        <f>IF(قائمة!AB30="انقطع (ت) عن الدراسة","",IF(AJ35="ذكر",AJ35,""))</f>
        <v/>
      </c>
      <c r="AM35" s="195">
        <f t="shared" si="19"/>
        <v>2004</v>
      </c>
      <c r="AN35" s="190" t="str">
        <f t="shared" si="76"/>
        <v/>
      </c>
      <c r="AO35" s="190" t="str">
        <f t="shared" si="77"/>
        <v/>
      </c>
      <c r="AP35" s="196" t="str">
        <f t="shared" si="67"/>
        <v/>
      </c>
      <c r="AQ35" s="197" t="str">
        <f t="shared" si="7"/>
        <v/>
      </c>
      <c r="AR35" s="193" t="str">
        <f>IF(قائمة!AB30="انقطع (ت) عن الدراسة","",IF(AQ35="انثى",AQ35,""))</f>
        <v/>
      </c>
      <c r="AS35" s="194" t="str">
        <f>IF(قائمة!AB30="انقطع (ت) عن الدراسة","",IF(AQ35="ذكر",AQ35,""))</f>
        <v/>
      </c>
      <c r="AT35" s="195">
        <f t="shared" si="23"/>
        <v>2003</v>
      </c>
      <c r="AU35" s="190" t="str">
        <f t="shared" si="78"/>
        <v/>
      </c>
      <c r="AV35" s="190" t="str">
        <f t="shared" si="79"/>
        <v/>
      </c>
      <c r="AW35" s="196" t="str">
        <f t="shared" si="68"/>
        <v/>
      </c>
      <c r="AX35" s="197" t="str">
        <f t="shared" si="8"/>
        <v/>
      </c>
      <c r="AY35" s="193" t="str">
        <f>IF(قائمة!AB30="انقطع (ت) عن الدراسة","",IF(AX35="انثى",AX35,""))</f>
        <v/>
      </c>
      <c r="AZ35" s="194" t="str">
        <f>IF(قائمة!AB30="انقطع (ت) عن الدراسة","",IF(AX35="ذكر",AX35,""))</f>
        <v/>
      </c>
      <c r="BA35" s="195">
        <f t="shared" si="27"/>
        <v>2002</v>
      </c>
      <c r="BB35" s="190" t="str">
        <f t="shared" si="80"/>
        <v/>
      </c>
      <c r="BC35" s="190" t="str">
        <f t="shared" si="81"/>
        <v/>
      </c>
      <c r="BD35" s="196" t="str">
        <f t="shared" si="69"/>
        <v/>
      </c>
      <c r="BE35" s="197" t="str">
        <f t="shared" si="9"/>
        <v/>
      </c>
      <c r="BF35" s="193" t="str">
        <f>IF(قائمة!AB30="انقطع (ت) عن الدراسة","",IF(BE35="انثى",BE35,""))</f>
        <v/>
      </c>
      <c r="BG35" s="194" t="str">
        <f>IF(قائمة!AB30="انقطع (ت) عن الدراسة","",IF(BE35="ذكر",BE35,""))</f>
        <v/>
      </c>
      <c r="BH35" s="195">
        <f t="shared" si="31"/>
        <v>2001</v>
      </c>
      <c r="BI35" s="190" t="str">
        <f t="shared" si="82"/>
        <v/>
      </c>
      <c r="BJ35" s="190" t="str">
        <f t="shared" si="83"/>
        <v/>
      </c>
      <c r="BK35" s="196" t="str">
        <f t="shared" si="70"/>
        <v/>
      </c>
      <c r="BL35" s="197" t="str">
        <f t="shared" si="10"/>
        <v/>
      </c>
      <c r="BM35" s="193" t="str">
        <f>IF(قائمة!AB30="انقطع (ت) عن الدراسة","",IF(BL35="انثى",BL35,""))</f>
        <v/>
      </c>
      <c r="BN35" s="194" t="str">
        <f>IF(قائمة!AB30="انقطع (ت) عن الدراسة","",IF(BL35="ذكر",BL35,""))</f>
        <v/>
      </c>
      <c r="BO35" s="275">
        <f t="shared" si="35"/>
        <v>2000</v>
      </c>
      <c r="BP35" s="275"/>
      <c r="BQ35" s="190" t="str">
        <f t="shared" si="84"/>
        <v/>
      </c>
      <c r="BR35" s="190" t="str">
        <f t="shared" si="85"/>
        <v/>
      </c>
      <c r="BS35" s="196" t="str">
        <f t="shared" si="71"/>
        <v/>
      </c>
      <c r="BT35" s="197" t="str">
        <f t="shared" si="11"/>
        <v/>
      </c>
      <c r="BU35" s="193" t="str">
        <f>IF(قائمة!AB30="انقطع (ت) عن الدراسة","",IF(BT35="انثى",BT35,""))</f>
        <v/>
      </c>
      <c r="BV35" s="194" t="str">
        <f>IF(قائمة!AB30="انقطع (ت) عن الدراسة","",IF(BT35="ذكر",BT35,""))</f>
        <v/>
      </c>
      <c r="BW35" s="195">
        <f t="shared" si="39"/>
        <v>1999</v>
      </c>
      <c r="BY35" s="271"/>
      <c r="DP35" s="270" t="str">
        <f t="shared" si="1"/>
        <v/>
      </c>
      <c r="DQ35" s="194">
        <f t="shared" si="2"/>
        <v>0</v>
      </c>
      <c r="DR35" s="194" t="s">
        <v>109</v>
      </c>
      <c r="DS35" s="194">
        <f t="shared" si="3"/>
        <v>0</v>
      </c>
      <c r="DT35" s="194" t="s">
        <v>109</v>
      </c>
      <c r="DU35" s="194">
        <f t="shared" si="4"/>
        <v>0</v>
      </c>
      <c r="GI35" s="2">
        <v>31</v>
      </c>
      <c r="JA35" s="299"/>
      <c r="JB35" s="299"/>
      <c r="JC35" s="299"/>
      <c r="JD35" s="299"/>
      <c r="JE35" s="299"/>
      <c r="JF35" s="299"/>
      <c r="JG35" s="299"/>
      <c r="JH35" s="299"/>
      <c r="JI35" s="299"/>
      <c r="JJ35" s="299"/>
      <c r="JK35" s="299"/>
      <c r="JL35" s="299"/>
      <c r="JM35" s="299"/>
      <c r="JN35" s="299"/>
      <c r="JO35" s="299"/>
      <c r="JP35" s="299"/>
      <c r="JQ35" s="299"/>
      <c r="JR35" s="299"/>
      <c r="JS35" s="299"/>
      <c r="JT35" s="299"/>
      <c r="JU35" s="299"/>
      <c r="JV35" s="299"/>
      <c r="JW35" s="299"/>
      <c r="JX35" s="299"/>
      <c r="JY35" s="299"/>
      <c r="JZ35" s="299"/>
      <c r="KA35" s="299"/>
      <c r="KB35" s="299"/>
      <c r="KC35" s="299"/>
      <c r="KD35" s="299"/>
      <c r="KE35" s="299"/>
      <c r="KF35" s="299"/>
      <c r="KG35" s="299"/>
      <c r="KH35" s="299"/>
      <c r="KI35" s="299"/>
      <c r="KJ35" s="299"/>
      <c r="KK35" s="299"/>
    </row>
    <row r="36" spans="1:306" s="2" customFormat="1" ht="27.95" customHeight="1">
      <c r="A36" s="1">
        <v>32</v>
      </c>
      <c r="B36" s="108" t="str">
        <f t="shared" si="0"/>
        <v/>
      </c>
      <c r="C36" s="225"/>
      <c r="D36" s="225"/>
      <c r="E36" s="109"/>
      <c r="F36" s="110"/>
      <c r="G36" s="111"/>
      <c r="H36" s="227"/>
      <c r="I36" s="228"/>
      <c r="J36" s="228"/>
      <c r="K36" s="229"/>
      <c r="L36" s="230" t="str">
        <f>IF(M36&lt;1,"",AE3)</f>
        <v/>
      </c>
      <c r="M36" s="231"/>
      <c r="N36" s="423"/>
      <c r="O36" s="423"/>
      <c r="P36" s="232"/>
      <c r="Q36" s="233"/>
      <c r="R36" s="234"/>
      <c r="S36" s="235"/>
      <c r="T36" s="114"/>
      <c r="U36" s="114"/>
      <c r="V36" s="114"/>
      <c r="Z36" s="190" t="str">
        <f t="shared" si="72"/>
        <v/>
      </c>
      <c r="AA36" s="190" t="str">
        <f t="shared" si="73"/>
        <v/>
      </c>
      <c r="AB36" s="196" t="str">
        <f t="shared" si="65"/>
        <v/>
      </c>
      <c r="AC36" s="197" t="str">
        <f t="shared" si="5"/>
        <v/>
      </c>
      <c r="AD36" s="193" t="str">
        <f>IF(قائمة!AB31="انقطع (ت) عن الدراسة","",IF(AC36="انثى",AC36,""))</f>
        <v/>
      </c>
      <c r="AE36" s="194" t="str">
        <f>IF(قائمة!AB31="انقطع (ت) عن الدراسة","",IF(AC36="ذكر",AC36,""))</f>
        <v/>
      </c>
      <c r="AF36" s="195">
        <f t="shared" si="15"/>
        <v>2005</v>
      </c>
      <c r="AG36" s="190" t="str">
        <f t="shared" si="74"/>
        <v/>
      </c>
      <c r="AH36" s="190" t="str">
        <f t="shared" si="75"/>
        <v/>
      </c>
      <c r="AI36" s="196" t="str">
        <f t="shared" si="66"/>
        <v/>
      </c>
      <c r="AJ36" s="197" t="str">
        <f t="shared" si="6"/>
        <v/>
      </c>
      <c r="AK36" s="193" t="str">
        <f>IF(قائمة!AB31="انقطع (ت) عن الدراسة","",IF(AJ36="انثى",AJ36,""))</f>
        <v/>
      </c>
      <c r="AL36" s="194" t="str">
        <f>IF(قائمة!AB31="انقطع (ت) عن الدراسة","",IF(AJ36="ذكر",AJ36,""))</f>
        <v/>
      </c>
      <c r="AM36" s="195">
        <f t="shared" si="19"/>
        <v>2004</v>
      </c>
      <c r="AN36" s="190" t="str">
        <f t="shared" si="76"/>
        <v/>
      </c>
      <c r="AO36" s="190" t="str">
        <f t="shared" si="77"/>
        <v/>
      </c>
      <c r="AP36" s="196" t="str">
        <f t="shared" si="67"/>
        <v/>
      </c>
      <c r="AQ36" s="197" t="str">
        <f t="shared" si="7"/>
        <v/>
      </c>
      <c r="AR36" s="193" t="str">
        <f>IF(قائمة!AB31="انقطع (ت) عن الدراسة","",IF(AQ36="انثى",AQ36,""))</f>
        <v/>
      </c>
      <c r="AS36" s="194" t="str">
        <f>IF(قائمة!AB31="انقطع (ت) عن الدراسة","",IF(AQ36="ذكر",AQ36,""))</f>
        <v/>
      </c>
      <c r="AT36" s="195">
        <f t="shared" si="23"/>
        <v>2003</v>
      </c>
      <c r="AU36" s="190" t="str">
        <f t="shared" si="78"/>
        <v/>
      </c>
      <c r="AV36" s="190" t="str">
        <f t="shared" si="79"/>
        <v/>
      </c>
      <c r="AW36" s="196" t="str">
        <f t="shared" si="68"/>
        <v/>
      </c>
      <c r="AX36" s="197" t="str">
        <f t="shared" si="8"/>
        <v/>
      </c>
      <c r="AY36" s="193" t="str">
        <f>IF(قائمة!AB31="انقطع (ت) عن الدراسة","",IF(AX36="انثى",AX36,""))</f>
        <v/>
      </c>
      <c r="AZ36" s="194" t="str">
        <f>IF(قائمة!AB31="انقطع (ت) عن الدراسة","",IF(AX36="ذكر",AX36,""))</f>
        <v/>
      </c>
      <c r="BA36" s="195">
        <f t="shared" si="27"/>
        <v>2002</v>
      </c>
      <c r="BB36" s="190" t="str">
        <f t="shared" si="80"/>
        <v/>
      </c>
      <c r="BC36" s="190" t="str">
        <f t="shared" si="81"/>
        <v/>
      </c>
      <c r="BD36" s="196" t="str">
        <f t="shared" si="69"/>
        <v/>
      </c>
      <c r="BE36" s="197" t="str">
        <f t="shared" si="9"/>
        <v/>
      </c>
      <c r="BF36" s="193" t="str">
        <f>IF(قائمة!AB31="انقطع (ت) عن الدراسة","",IF(BE36="انثى",BE36,""))</f>
        <v/>
      </c>
      <c r="BG36" s="194" t="str">
        <f>IF(قائمة!AB31="انقطع (ت) عن الدراسة","",IF(BE36="ذكر",BE36,""))</f>
        <v/>
      </c>
      <c r="BH36" s="195">
        <f t="shared" si="31"/>
        <v>2001</v>
      </c>
      <c r="BI36" s="190" t="str">
        <f t="shared" si="82"/>
        <v/>
      </c>
      <c r="BJ36" s="190" t="str">
        <f t="shared" si="83"/>
        <v/>
      </c>
      <c r="BK36" s="196" t="str">
        <f t="shared" si="70"/>
        <v/>
      </c>
      <c r="BL36" s="197" t="str">
        <f t="shared" si="10"/>
        <v/>
      </c>
      <c r="BM36" s="193" t="str">
        <f>IF(قائمة!AB31="انقطع (ت) عن الدراسة","",IF(BL36="انثى",BL36,""))</f>
        <v/>
      </c>
      <c r="BN36" s="194" t="str">
        <f>IF(قائمة!AB31="انقطع (ت) عن الدراسة","",IF(BL36="ذكر",BL36,""))</f>
        <v/>
      </c>
      <c r="BO36" s="275">
        <f t="shared" si="35"/>
        <v>2000</v>
      </c>
      <c r="BP36" s="275"/>
      <c r="BQ36" s="190" t="str">
        <f t="shared" si="84"/>
        <v/>
      </c>
      <c r="BR36" s="190" t="str">
        <f t="shared" si="85"/>
        <v/>
      </c>
      <c r="BS36" s="196" t="str">
        <f t="shared" si="71"/>
        <v/>
      </c>
      <c r="BT36" s="197" t="str">
        <f t="shared" si="11"/>
        <v/>
      </c>
      <c r="BU36" s="193" t="str">
        <f>IF(قائمة!AB31="انقطع (ت) عن الدراسة","",IF(BT36="انثى",BT36,""))</f>
        <v/>
      </c>
      <c r="BV36" s="194" t="str">
        <f>IF(قائمة!AB31="انقطع (ت) عن الدراسة","",IF(BT36="ذكر",BT36,""))</f>
        <v/>
      </c>
      <c r="BW36" s="195">
        <f t="shared" si="39"/>
        <v>1999</v>
      </c>
      <c r="BY36" s="271"/>
      <c r="DP36" s="270" t="str">
        <f t="shared" si="1"/>
        <v/>
      </c>
      <c r="DQ36" s="194">
        <f t="shared" si="2"/>
        <v>0</v>
      </c>
      <c r="DR36" s="194" t="s">
        <v>109</v>
      </c>
      <c r="DS36" s="194">
        <f t="shared" si="3"/>
        <v>0</v>
      </c>
      <c r="DT36" s="194" t="s">
        <v>109</v>
      </c>
      <c r="DU36" s="194">
        <f t="shared" si="4"/>
        <v>0</v>
      </c>
      <c r="GI36" s="2">
        <v>32</v>
      </c>
      <c r="JA36" s="299"/>
      <c r="JB36" s="299"/>
      <c r="JC36" s="299"/>
      <c r="JD36" s="299"/>
      <c r="JE36" s="299"/>
      <c r="JF36" s="299"/>
      <c r="JG36" s="299"/>
      <c r="JH36" s="299"/>
      <c r="JI36" s="299"/>
      <c r="JJ36" s="299"/>
      <c r="JK36" s="299"/>
      <c r="JL36" s="299"/>
      <c r="JM36" s="299"/>
      <c r="JN36" s="299"/>
      <c r="JO36" s="299"/>
      <c r="JP36" s="299"/>
      <c r="JQ36" s="299"/>
      <c r="JR36" s="299"/>
      <c r="JS36" s="299"/>
      <c r="JT36" s="299"/>
      <c r="JU36" s="299"/>
      <c r="JV36" s="299"/>
      <c r="JW36" s="299"/>
      <c r="JX36" s="299"/>
      <c r="JY36" s="299"/>
      <c r="JZ36" s="299"/>
      <c r="KA36" s="299"/>
      <c r="KB36" s="299"/>
      <c r="KC36" s="299"/>
      <c r="KD36" s="299"/>
      <c r="KE36" s="299"/>
      <c r="KF36" s="299"/>
      <c r="KG36" s="299"/>
      <c r="KH36" s="299"/>
      <c r="KI36" s="299"/>
      <c r="KJ36" s="299"/>
      <c r="KK36" s="299"/>
    </row>
    <row r="37" spans="1:306" s="2" customFormat="1" ht="27.95" customHeight="1">
      <c r="A37" s="1">
        <v>33</v>
      </c>
      <c r="B37" s="108" t="str">
        <f t="shared" si="0"/>
        <v/>
      </c>
      <c r="C37" s="225"/>
      <c r="D37" s="225"/>
      <c r="E37" s="109"/>
      <c r="F37" s="110"/>
      <c r="G37" s="111"/>
      <c r="H37" s="227"/>
      <c r="I37" s="228"/>
      <c r="J37" s="228"/>
      <c r="K37" s="229"/>
      <c r="L37" s="230" t="str">
        <f>IF(M37&lt;1,"",AE3)</f>
        <v/>
      </c>
      <c r="M37" s="231"/>
      <c r="N37" s="423"/>
      <c r="O37" s="423"/>
      <c r="P37" s="232"/>
      <c r="Q37" s="233"/>
      <c r="R37" s="234"/>
      <c r="S37" s="235"/>
      <c r="T37" s="114"/>
      <c r="U37" s="114"/>
      <c r="V37" s="114"/>
      <c r="Z37" s="190" t="str">
        <f t="shared" si="72"/>
        <v/>
      </c>
      <c r="AA37" s="190" t="str">
        <f t="shared" si="73"/>
        <v/>
      </c>
      <c r="AB37" s="196" t="str">
        <f t="shared" si="65"/>
        <v/>
      </c>
      <c r="AC37" s="197" t="str">
        <f t="shared" si="5"/>
        <v/>
      </c>
      <c r="AD37" s="193" t="str">
        <f>IF(قائمة!AB32="انقطع (ت) عن الدراسة","",IF(AC37="انثى",AC37,""))</f>
        <v/>
      </c>
      <c r="AE37" s="194" t="str">
        <f>IF(قائمة!AB32="انقطع (ت) عن الدراسة","",IF(AC37="ذكر",AC37,""))</f>
        <v/>
      </c>
      <c r="AF37" s="195">
        <f t="shared" si="15"/>
        <v>2005</v>
      </c>
      <c r="AG37" s="190" t="str">
        <f t="shared" si="74"/>
        <v/>
      </c>
      <c r="AH37" s="190" t="str">
        <f t="shared" si="75"/>
        <v/>
      </c>
      <c r="AI37" s="196" t="str">
        <f t="shared" si="66"/>
        <v/>
      </c>
      <c r="AJ37" s="197" t="str">
        <f t="shared" si="6"/>
        <v/>
      </c>
      <c r="AK37" s="193" t="str">
        <f>IF(قائمة!AB32="انقطع (ت) عن الدراسة","",IF(AJ37="انثى",AJ37,""))</f>
        <v/>
      </c>
      <c r="AL37" s="194" t="str">
        <f>IF(قائمة!AB32="انقطع (ت) عن الدراسة","",IF(AJ37="ذكر",AJ37,""))</f>
        <v/>
      </c>
      <c r="AM37" s="195">
        <f t="shared" si="19"/>
        <v>2004</v>
      </c>
      <c r="AN37" s="190" t="str">
        <f t="shared" si="76"/>
        <v/>
      </c>
      <c r="AO37" s="190" t="str">
        <f t="shared" si="77"/>
        <v/>
      </c>
      <c r="AP37" s="196" t="str">
        <f t="shared" si="67"/>
        <v/>
      </c>
      <c r="AQ37" s="197" t="str">
        <f t="shared" si="7"/>
        <v/>
      </c>
      <c r="AR37" s="193" t="str">
        <f>IF(قائمة!AB32="انقطع (ت) عن الدراسة","",IF(AQ37="انثى",AQ37,""))</f>
        <v/>
      </c>
      <c r="AS37" s="194" t="str">
        <f>IF(قائمة!AB32="انقطع (ت) عن الدراسة","",IF(AQ37="ذكر",AQ37,""))</f>
        <v/>
      </c>
      <c r="AT37" s="195">
        <f t="shared" si="23"/>
        <v>2003</v>
      </c>
      <c r="AU37" s="190" t="str">
        <f t="shared" si="78"/>
        <v/>
      </c>
      <c r="AV37" s="190" t="str">
        <f t="shared" si="79"/>
        <v/>
      </c>
      <c r="AW37" s="196" t="str">
        <f t="shared" si="68"/>
        <v/>
      </c>
      <c r="AX37" s="197" t="str">
        <f t="shared" si="8"/>
        <v/>
      </c>
      <c r="AY37" s="193" t="str">
        <f>IF(قائمة!AB32="انقطع (ت) عن الدراسة","",IF(AX37="انثى",AX37,""))</f>
        <v/>
      </c>
      <c r="AZ37" s="194" t="str">
        <f>IF(قائمة!AB32="انقطع (ت) عن الدراسة","",IF(AX37="ذكر",AX37,""))</f>
        <v/>
      </c>
      <c r="BA37" s="195">
        <f t="shared" si="27"/>
        <v>2002</v>
      </c>
      <c r="BB37" s="190" t="str">
        <f t="shared" si="80"/>
        <v/>
      </c>
      <c r="BC37" s="190" t="str">
        <f t="shared" si="81"/>
        <v/>
      </c>
      <c r="BD37" s="196" t="str">
        <f t="shared" si="69"/>
        <v/>
      </c>
      <c r="BE37" s="197" t="str">
        <f t="shared" si="9"/>
        <v/>
      </c>
      <c r="BF37" s="193" t="str">
        <f>IF(قائمة!AB32="انقطع (ت) عن الدراسة","",IF(BE37="انثى",BE37,""))</f>
        <v/>
      </c>
      <c r="BG37" s="194" t="str">
        <f>IF(قائمة!AB32="انقطع (ت) عن الدراسة","",IF(BE37="ذكر",BE37,""))</f>
        <v/>
      </c>
      <c r="BH37" s="195">
        <f t="shared" si="31"/>
        <v>2001</v>
      </c>
      <c r="BI37" s="190" t="str">
        <f t="shared" si="82"/>
        <v/>
      </c>
      <c r="BJ37" s="190" t="str">
        <f t="shared" si="83"/>
        <v/>
      </c>
      <c r="BK37" s="196" t="str">
        <f t="shared" si="70"/>
        <v/>
      </c>
      <c r="BL37" s="197" t="str">
        <f t="shared" si="10"/>
        <v/>
      </c>
      <c r="BM37" s="193" t="str">
        <f>IF(قائمة!AB32="انقطع (ت) عن الدراسة","",IF(BL37="انثى",BL37,""))</f>
        <v/>
      </c>
      <c r="BN37" s="194" t="str">
        <f>IF(قائمة!AB32="انقطع (ت) عن الدراسة","",IF(BL37="ذكر",BL37,""))</f>
        <v/>
      </c>
      <c r="BO37" s="275">
        <f t="shared" si="35"/>
        <v>2000</v>
      </c>
      <c r="BP37" s="275"/>
      <c r="BQ37" s="190" t="str">
        <f t="shared" si="84"/>
        <v/>
      </c>
      <c r="BR37" s="190" t="str">
        <f t="shared" si="85"/>
        <v/>
      </c>
      <c r="BS37" s="196" t="str">
        <f t="shared" si="71"/>
        <v/>
      </c>
      <c r="BT37" s="197" t="str">
        <f t="shared" si="11"/>
        <v/>
      </c>
      <c r="BU37" s="193" t="str">
        <f>IF(قائمة!AB32="انقطع (ت) عن الدراسة","",IF(BT37="انثى",BT37,""))</f>
        <v/>
      </c>
      <c r="BV37" s="194" t="str">
        <f>IF(قائمة!AB32="انقطع (ت) عن الدراسة","",IF(BT37="ذكر",BT37,""))</f>
        <v/>
      </c>
      <c r="BW37" s="195">
        <f t="shared" si="39"/>
        <v>1999</v>
      </c>
      <c r="BY37" s="271"/>
      <c r="DP37" s="270" t="str">
        <f t="shared" si="1"/>
        <v/>
      </c>
      <c r="DQ37" s="194">
        <f t="shared" si="2"/>
        <v>0</v>
      </c>
      <c r="DR37" s="194" t="s">
        <v>109</v>
      </c>
      <c r="DS37" s="194">
        <f t="shared" si="3"/>
        <v>0</v>
      </c>
      <c r="DT37" s="194" t="s">
        <v>109</v>
      </c>
      <c r="DU37" s="194">
        <f t="shared" si="4"/>
        <v>0</v>
      </c>
      <c r="GI37" s="2">
        <v>33</v>
      </c>
      <c r="JA37" s="299"/>
      <c r="JB37" s="299"/>
      <c r="JC37" s="299"/>
      <c r="JD37" s="299"/>
      <c r="JE37" s="299"/>
      <c r="JF37" s="299"/>
      <c r="JG37" s="299"/>
      <c r="JH37" s="299"/>
      <c r="JI37" s="299"/>
      <c r="JJ37" s="299"/>
      <c r="JK37" s="299"/>
      <c r="JL37" s="299"/>
      <c r="JM37" s="299"/>
      <c r="JN37" s="299"/>
      <c r="JO37" s="299"/>
      <c r="JP37" s="299"/>
      <c r="JQ37" s="299"/>
      <c r="JR37" s="299"/>
      <c r="JS37" s="299"/>
      <c r="JT37" s="299"/>
      <c r="JU37" s="299"/>
      <c r="JV37" s="299"/>
      <c r="JW37" s="299"/>
      <c r="JX37" s="299"/>
      <c r="JY37" s="299"/>
      <c r="JZ37" s="299"/>
      <c r="KA37" s="299"/>
      <c r="KB37" s="299"/>
      <c r="KC37" s="299"/>
      <c r="KD37" s="299"/>
      <c r="KE37" s="299"/>
      <c r="KF37" s="299"/>
      <c r="KG37" s="299"/>
      <c r="KH37" s="299"/>
      <c r="KI37" s="299"/>
      <c r="KJ37" s="299"/>
      <c r="KK37" s="299"/>
    </row>
    <row r="38" spans="1:306" s="2" customFormat="1" ht="27.95" customHeight="1">
      <c r="A38" s="1">
        <v>34</v>
      </c>
      <c r="B38" s="108" t="str">
        <f t="shared" si="0"/>
        <v/>
      </c>
      <c r="C38" s="225"/>
      <c r="D38" s="225"/>
      <c r="E38" s="109"/>
      <c r="F38" s="110"/>
      <c r="G38" s="111"/>
      <c r="H38" s="227"/>
      <c r="I38" s="228"/>
      <c r="J38" s="228"/>
      <c r="K38" s="229"/>
      <c r="L38" s="230" t="str">
        <f>IF(M38&lt;1,"",AE3)</f>
        <v/>
      </c>
      <c r="M38" s="231"/>
      <c r="N38" s="423"/>
      <c r="O38" s="423"/>
      <c r="P38" s="232"/>
      <c r="Q38" s="233"/>
      <c r="R38" s="234"/>
      <c r="S38" s="235"/>
      <c r="T38" s="114"/>
      <c r="U38" s="114"/>
      <c r="V38" s="114"/>
      <c r="Z38" s="190" t="str">
        <f t="shared" si="72"/>
        <v/>
      </c>
      <c r="AA38" s="190" t="str">
        <f t="shared" si="73"/>
        <v/>
      </c>
      <c r="AB38" s="196" t="str">
        <f t="shared" si="65"/>
        <v/>
      </c>
      <c r="AC38" s="197" t="str">
        <f t="shared" si="5"/>
        <v/>
      </c>
      <c r="AD38" s="193" t="str">
        <f>IF(قائمة!AB33="انقطع (ت) عن الدراسة","",IF(AC38="انثى",AC38,""))</f>
        <v/>
      </c>
      <c r="AE38" s="194" t="str">
        <f>IF(قائمة!AB33="انقطع (ت) عن الدراسة","",IF(AC38="ذكر",AC38,""))</f>
        <v/>
      </c>
      <c r="AF38" s="195">
        <f t="shared" si="15"/>
        <v>2005</v>
      </c>
      <c r="AG38" s="190" t="str">
        <f t="shared" si="74"/>
        <v/>
      </c>
      <c r="AH38" s="190" t="str">
        <f t="shared" si="75"/>
        <v/>
      </c>
      <c r="AI38" s="196" t="str">
        <f t="shared" si="66"/>
        <v/>
      </c>
      <c r="AJ38" s="197" t="str">
        <f t="shared" si="6"/>
        <v/>
      </c>
      <c r="AK38" s="193" t="str">
        <f>IF(قائمة!AB33="انقطع (ت) عن الدراسة","",IF(AJ38="انثى",AJ38,""))</f>
        <v/>
      </c>
      <c r="AL38" s="194" t="str">
        <f>IF(قائمة!AB33="انقطع (ت) عن الدراسة","",IF(AJ38="ذكر",AJ38,""))</f>
        <v/>
      </c>
      <c r="AM38" s="195">
        <f t="shared" si="19"/>
        <v>2004</v>
      </c>
      <c r="AN38" s="190" t="str">
        <f t="shared" si="76"/>
        <v/>
      </c>
      <c r="AO38" s="190" t="str">
        <f t="shared" si="77"/>
        <v/>
      </c>
      <c r="AP38" s="196" t="str">
        <f t="shared" si="67"/>
        <v/>
      </c>
      <c r="AQ38" s="197" t="str">
        <f t="shared" si="7"/>
        <v/>
      </c>
      <c r="AR38" s="193" t="str">
        <f>IF(قائمة!AB33="انقطع (ت) عن الدراسة","",IF(AQ38="انثى",AQ38,""))</f>
        <v/>
      </c>
      <c r="AS38" s="194" t="str">
        <f>IF(قائمة!AB33="انقطع (ت) عن الدراسة","",IF(AQ38="ذكر",AQ38,""))</f>
        <v/>
      </c>
      <c r="AT38" s="195">
        <f t="shared" si="23"/>
        <v>2003</v>
      </c>
      <c r="AU38" s="190" t="str">
        <f t="shared" si="78"/>
        <v/>
      </c>
      <c r="AV38" s="190" t="str">
        <f t="shared" si="79"/>
        <v/>
      </c>
      <c r="AW38" s="196" t="str">
        <f t="shared" si="68"/>
        <v/>
      </c>
      <c r="AX38" s="197" t="str">
        <f t="shared" si="8"/>
        <v/>
      </c>
      <c r="AY38" s="193" t="str">
        <f>IF(قائمة!AB33="انقطع (ت) عن الدراسة","",IF(AX38="انثى",AX38,""))</f>
        <v/>
      </c>
      <c r="AZ38" s="194" t="str">
        <f>IF(قائمة!AB33="انقطع (ت) عن الدراسة","",IF(AX38="ذكر",AX38,""))</f>
        <v/>
      </c>
      <c r="BA38" s="195">
        <f t="shared" si="27"/>
        <v>2002</v>
      </c>
      <c r="BB38" s="190" t="str">
        <f t="shared" si="80"/>
        <v/>
      </c>
      <c r="BC38" s="190" t="str">
        <f t="shared" si="81"/>
        <v/>
      </c>
      <c r="BD38" s="196" t="str">
        <f t="shared" si="69"/>
        <v/>
      </c>
      <c r="BE38" s="197" t="str">
        <f t="shared" si="9"/>
        <v/>
      </c>
      <c r="BF38" s="193" t="str">
        <f>IF(قائمة!AB33="انقطع (ت) عن الدراسة","",IF(BE38="انثى",BE38,""))</f>
        <v/>
      </c>
      <c r="BG38" s="194" t="str">
        <f>IF(قائمة!AB33="انقطع (ت) عن الدراسة","",IF(BE38="ذكر",BE38,""))</f>
        <v/>
      </c>
      <c r="BH38" s="195">
        <f t="shared" si="31"/>
        <v>2001</v>
      </c>
      <c r="BI38" s="190" t="str">
        <f t="shared" si="82"/>
        <v/>
      </c>
      <c r="BJ38" s="190" t="str">
        <f t="shared" si="83"/>
        <v/>
      </c>
      <c r="BK38" s="196" t="str">
        <f t="shared" si="70"/>
        <v/>
      </c>
      <c r="BL38" s="197" t="str">
        <f t="shared" si="10"/>
        <v/>
      </c>
      <c r="BM38" s="193" t="str">
        <f>IF(قائمة!AB33="انقطع (ت) عن الدراسة","",IF(BL38="انثى",BL38,""))</f>
        <v/>
      </c>
      <c r="BN38" s="194" t="str">
        <f>IF(قائمة!AB33="انقطع (ت) عن الدراسة","",IF(BL38="ذكر",BL38,""))</f>
        <v/>
      </c>
      <c r="BO38" s="275">
        <f t="shared" si="35"/>
        <v>2000</v>
      </c>
      <c r="BP38" s="275"/>
      <c r="BQ38" s="190" t="str">
        <f t="shared" si="84"/>
        <v/>
      </c>
      <c r="BR38" s="190" t="str">
        <f t="shared" si="85"/>
        <v/>
      </c>
      <c r="BS38" s="196" t="str">
        <f t="shared" si="71"/>
        <v/>
      </c>
      <c r="BT38" s="197" t="str">
        <f t="shared" si="11"/>
        <v/>
      </c>
      <c r="BU38" s="193" t="str">
        <f>IF(قائمة!AB33="انقطع (ت) عن الدراسة","",IF(BT38="انثى",BT38,""))</f>
        <v/>
      </c>
      <c r="BV38" s="194" t="str">
        <f>IF(قائمة!AB33="انقطع (ت) عن الدراسة","",IF(BT38="ذكر",BT38,""))</f>
        <v/>
      </c>
      <c r="BW38" s="195">
        <f t="shared" si="39"/>
        <v>1999</v>
      </c>
      <c r="BY38" s="271"/>
      <c r="DP38" s="270" t="str">
        <f t="shared" si="1"/>
        <v/>
      </c>
      <c r="DQ38" s="194">
        <f t="shared" si="2"/>
        <v>0</v>
      </c>
      <c r="DR38" s="194" t="s">
        <v>109</v>
      </c>
      <c r="DS38" s="194">
        <f t="shared" si="3"/>
        <v>0</v>
      </c>
      <c r="DT38" s="194" t="s">
        <v>109</v>
      </c>
      <c r="DU38" s="194">
        <f t="shared" si="4"/>
        <v>0</v>
      </c>
      <c r="GI38" s="2">
        <v>34</v>
      </c>
      <c r="JA38" s="299"/>
      <c r="JB38" s="299"/>
      <c r="JC38" s="299"/>
      <c r="JD38" s="299"/>
      <c r="JE38" s="299"/>
      <c r="JF38" s="299"/>
      <c r="JG38" s="299"/>
      <c r="JH38" s="299"/>
      <c r="JI38" s="299"/>
      <c r="JJ38" s="299"/>
      <c r="JK38" s="299"/>
      <c r="JL38" s="299"/>
      <c r="JM38" s="299"/>
      <c r="JN38" s="299"/>
      <c r="JO38" s="299"/>
      <c r="JP38" s="299"/>
      <c r="JQ38" s="299"/>
      <c r="JR38" s="299"/>
      <c r="JS38" s="299"/>
      <c r="JT38" s="299"/>
      <c r="JU38" s="299"/>
      <c r="JV38" s="299"/>
      <c r="JW38" s="299"/>
      <c r="JX38" s="299"/>
      <c r="JY38" s="299"/>
      <c r="JZ38" s="299"/>
      <c r="KA38" s="299"/>
      <c r="KB38" s="299"/>
      <c r="KC38" s="299"/>
      <c r="KD38" s="299"/>
      <c r="KE38" s="299"/>
      <c r="KF38" s="299"/>
      <c r="KG38" s="299"/>
      <c r="KH38" s="299"/>
      <c r="KI38" s="299"/>
      <c r="KJ38" s="299"/>
      <c r="KK38" s="299"/>
    </row>
    <row r="39" spans="1:306" s="2" customFormat="1" ht="27.95" customHeight="1">
      <c r="A39" s="1">
        <v>35</v>
      </c>
      <c r="B39" s="108" t="str">
        <f t="shared" si="0"/>
        <v/>
      </c>
      <c r="C39" s="225"/>
      <c r="D39" s="225"/>
      <c r="E39" s="109"/>
      <c r="F39" s="110"/>
      <c r="G39" s="111"/>
      <c r="H39" s="227"/>
      <c r="I39" s="228"/>
      <c r="J39" s="228"/>
      <c r="K39" s="229"/>
      <c r="L39" s="230" t="str">
        <f>IF(M39&lt;1,"",AE3)</f>
        <v/>
      </c>
      <c r="M39" s="231"/>
      <c r="N39" s="423"/>
      <c r="O39" s="423"/>
      <c r="P39" s="232"/>
      <c r="Q39" s="233"/>
      <c r="R39" s="234"/>
      <c r="S39" s="235"/>
      <c r="T39" s="114"/>
      <c r="U39" s="114"/>
      <c r="V39" s="114"/>
      <c r="Z39" s="190" t="str">
        <f t="shared" si="72"/>
        <v/>
      </c>
      <c r="AA39" s="190" t="str">
        <f t="shared" si="73"/>
        <v/>
      </c>
      <c r="AB39" s="196" t="str">
        <f t="shared" si="65"/>
        <v/>
      </c>
      <c r="AC39" s="197" t="str">
        <f t="shared" si="5"/>
        <v/>
      </c>
      <c r="AD39" s="193" t="str">
        <f>IF(قائمة!AB34="انقطع (ت) عن الدراسة","",IF(AC39="انثى",AC39,""))</f>
        <v/>
      </c>
      <c r="AE39" s="194" t="str">
        <f>IF(قائمة!AB34="انقطع (ت) عن الدراسة","",IF(AC39="ذكر",AC39,""))</f>
        <v/>
      </c>
      <c r="AF39" s="195">
        <f t="shared" si="15"/>
        <v>2005</v>
      </c>
      <c r="AG39" s="190" t="str">
        <f t="shared" si="74"/>
        <v/>
      </c>
      <c r="AH39" s="190" t="str">
        <f t="shared" si="75"/>
        <v/>
      </c>
      <c r="AI39" s="196" t="str">
        <f t="shared" si="66"/>
        <v/>
      </c>
      <c r="AJ39" s="197" t="str">
        <f t="shared" si="6"/>
        <v/>
      </c>
      <c r="AK39" s="193" t="str">
        <f>IF(قائمة!AB34="انقطع (ت) عن الدراسة","",IF(AJ39="انثى",AJ39,""))</f>
        <v/>
      </c>
      <c r="AL39" s="194" t="str">
        <f>IF(قائمة!AB34="انقطع (ت) عن الدراسة","",IF(AJ39="ذكر",AJ39,""))</f>
        <v/>
      </c>
      <c r="AM39" s="195">
        <f t="shared" si="19"/>
        <v>2004</v>
      </c>
      <c r="AN39" s="190" t="str">
        <f t="shared" si="76"/>
        <v/>
      </c>
      <c r="AO39" s="190" t="str">
        <f t="shared" si="77"/>
        <v/>
      </c>
      <c r="AP39" s="196" t="str">
        <f t="shared" si="67"/>
        <v/>
      </c>
      <c r="AQ39" s="197" t="str">
        <f t="shared" si="7"/>
        <v/>
      </c>
      <c r="AR39" s="193" t="str">
        <f>IF(قائمة!AB34="انقطع (ت) عن الدراسة","",IF(AQ39="انثى",AQ39,""))</f>
        <v/>
      </c>
      <c r="AS39" s="194" t="str">
        <f>IF(قائمة!AB34="انقطع (ت) عن الدراسة","",IF(AQ39="ذكر",AQ39,""))</f>
        <v/>
      </c>
      <c r="AT39" s="195">
        <f t="shared" si="23"/>
        <v>2003</v>
      </c>
      <c r="AU39" s="190" t="str">
        <f t="shared" si="78"/>
        <v/>
      </c>
      <c r="AV39" s="190" t="str">
        <f t="shared" si="79"/>
        <v/>
      </c>
      <c r="AW39" s="196" t="str">
        <f t="shared" si="68"/>
        <v/>
      </c>
      <c r="AX39" s="197" t="str">
        <f t="shared" si="8"/>
        <v/>
      </c>
      <c r="AY39" s="193" t="str">
        <f>IF(قائمة!AB34="انقطع (ت) عن الدراسة","",IF(AX39="انثى",AX39,""))</f>
        <v/>
      </c>
      <c r="AZ39" s="194" t="str">
        <f>IF(قائمة!AB34="انقطع (ت) عن الدراسة","",IF(AX39="ذكر",AX39,""))</f>
        <v/>
      </c>
      <c r="BA39" s="195">
        <f t="shared" si="27"/>
        <v>2002</v>
      </c>
      <c r="BB39" s="190" t="str">
        <f t="shared" si="80"/>
        <v/>
      </c>
      <c r="BC39" s="190" t="str">
        <f t="shared" si="81"/>
        <v/>
      </c>
      <c r="BD39" s="196" t="str">
        <f t="shared" si="69"/>
        <v/>
      </c>
      <c r="BE39" s="197" t="str">
        <f t="shared" si="9"/>
        <v/>
      </c>
      <c r="BF39" s="193" t="str">
        <f>IF(قائمة!AB34="انقطع (ت) عن الدراسة","",IF(BE39="انثى",BE39,""))</f>
        <v/>
      </c>
      <c r="BG39" s="194" t="str">
        <f>IF(قائمة!AB34="انقطع (ت) عن الدراسة","",IF(BE39="ذكر",BE39,""))</f>
        <v/>
      </c>
      <c r="BH39" s="195">
        <f t="shared" si="31"/>
        <v>2001</v>
      </c>
      <c r="BI39" s="190" t="str">
        <f t="shared" si="82"/>
        <v/>
      </c>
      <c r="BJ39" s="190" t="str">
        <f t="shared" si="83"/>
        <v/>
      </c>
      <c r="BK39" s="196" t="str">
        <f t="shared" si="70"/>
        <v/>
      </c>
      <c r="BL39" s="197" t="str">
        <f t="shared" si="10"/>
        <v/>
      </c>
      <c r="BM39" s="193" t="str">
        <f>IF(قائمة!AB34="انقطع (ت) عن الدراسة","",IF(BL39="انثى",BL39,""))</f>
        <v/>
      </c>
      <c r="BN39" s="194" t="str">
        <f>IF(قائمة!AB34="انقطع (ت) عن الدراسة","",IF(BL39="ذكر",BL39,""))</f>
        <v/>
      </c>
      <c r="BO39" s="275">
        <f t="shared" si="35"/>
        <v>2000</v>
      </c>
      <c r="BP39" s="275"/>
      <c r="BQ39" s="190" t="str">
        <f t="shared" si="84"/>
        <v/>
      </c>
      <c r="BR39" s="190" t="str">
        <f t="shared" si="85"/>
        <v/>
      </c>
      <c r="BS39" s="196" t="str">
        <f t="shared" si="71"/>
        <v/>
      </c>
      <c r="BT39" s="197" t="str">
        <f t="shared" si="11"/>
        <v/>
      </c>
      <c r="BU39" s="193" t="str">
        <f>IF(قائمة!AB34="انقطع (ت) عن الدراسة","",IF(BT39="انثى",BT39,""))</f>
        <v/>
      </c>
      <c r="BV39" s="194" t="str">
        <f>IF(قائمة!AB34="انقطع (ت) عن الدراسة","",IF(BT39="ذكر",BT39,""))</f>
        <v/>
      </c>
      <c r="BW39" s="195">
        <f t="shared" si="39"/>
        <v>1999</v>
      </c>
      <c r="BY39" s="271"/>
      <c r="DP39" s="270" t="str">
        <f t="shared" si="1"/>
        <v/>
      </c>
      <c r="DQ39" s="194">
        <f t="shared" si="2"/>
        <v>0</v>
      </c>
      <c r="DR39" s="194" t="s">
        <v>109</v>
      </c>
      <c r="DS39" s="194">
        <f t="shared" si="3"/>
        <v>0</v>
      </c>
      <c r="DT39" s="194" t="s">
        <v>109</v>
      </c>
      <c r="DU39" s="194">
        <f t="shared" si="4"/>
        <v>0</v>
      </c>
      <c r="GI39" s="2">
        <v>35</v>
      </c>
      <c r="JA39" s="299"/>
      <c r="JB39" s="299"/>
      <c r="JC39" s="299"/>
      <c r="JD39" s="299"/>
      <c r="JE39" s="299"/>
      <c r="JF39" s="299"/>
      <c r="JG39" s="299"/>
      <c r="JH39" s="299"/>
      <c r="JI39" s="299"/>
      <c r="JJ39" s="299"/>
      <c r="JK39" s="299"/>
      <c r="JL39" s="299"/>
      <c r="JM39" s="299"/>
      <c r="JN39" s="299"/>
      <c r="JO39" s="299"/>
      <c r="JP39" s="299"/>
      <c r="JQ39" s="299"/>
      <c r="JR39" s="299"/>
      <c r="JS39" s="299"/>
      <c r="JT39" s="299"/>
      <c r="JU39" s="299"/>
      <c r="JV39" s="299"/>
      <c r="JW39" s="299"/>
      <c r="JX39" s="299"/>
      <c r="JY39" s="299"/>
      <c r="JZ39" s="299"/>
      <c r="KA39" s="299"/>
      <c r="KB39" s="299"/>
      <c r="KC39" s="299"/>
      <c r="KD39" s="299"/>
      <c r="KE39" s="299"/>
      <c r="KF39" s="299"/>
      <c r="KG39" s="299"/>
      <c r="KH39" s="299"/>
      <c r="KI39" s="299"/>
      <c r="KJ39" s="299"/>
      <c r="KK39" s="299"/>
    </row>
    <row r="40" spans="1:306" s="2" customFormat="1" ht="27.95" customHeight="1">
      <c r="A40" s="1">
        <v>36</v>
      </c>
      <c r="B40" s="108" t="str">
        <f t="shared" si="0"/>
        <v/>
      </c>
      <c r="C40" s="225"/>
      <c r="D40" s="225"/>
      <c r="E40" s="109"/>
      <c r="F40" s="110"/>
      <c r="G40" s="111"/>
      <c r="H40" s="227"/>
      <c r="I40" s="228"/>
      <c r="J40" s="228"/>
      <c r="K40" s="229"/>
      <c r="L40" s="230" t="str">
        <f>IF(M40&lt;1,"",AE3)</f>
        <v/>
      </c>
      <c r="M40" s="231"/>
      <c r="N40" s="423"/>
      <c r="O40" s="423"/>
      <c r="P40" s="232"/>
      <c r="Q40" s="233"/>
      <c r="R40" s="234"/>
      <c r="S40" s="235"/>
      <c r="T40" s="114"/>
      <c r="U40" s="114"/>
      <c r="V40" s="114"/>
      <c r="Z40" s="190" t="str">
        <f t="shared" si="72"/>
        <v/>
      </c>
      <c r="AA40" s="190" t="str">
        <f t="shared" si="73"/>
        <v/>
      </c>
      <c r="AB40" s="196" t="str">
        <f t="shared" si="65"/>
        <v/>
      </c>
      <c r="AC40" s="197" t="str">
        <f t="shared" si="5"/>
        <v/>
      </c>
      <c r="AD40" s="193" t="str">
        <f>IF(قائمة!AB35="انقطع (ت) عن الدراسة","",IF(AC40="انثى",AC40,""))</f>
        <v/>
      </c>
      <c r="AE40" s="194" t="str">
        <f>IF(قائمة!AB35="انقطع (ت) عن الدراسة","",IF(AC40="ذكر",AC40,""))</f>
        <v/>
      </c>
      <c r="AF40" s="195">
        <f t="shared" si="15"/>
        <v>2005</v>
      </c>
      <c r="AG40" s="190" t="str">
        <f t="shared" si="74"/>
        <v/>
      </c>
      <c r="AH40" s="190" t="str">
        <f t="shared" si="75"/>
        <v/>
      </c>
      <c r="AI40" s="196" t="str">
        <f t="shared" si="66"/>
        <v/>
      </c>
      <c r="AJ40" s="197" t="str">
        <f t="shared" si="6"/>
        <v/>
      </c>
      <c r="AK40" s="193" t="str">
        <f>IF(قائمة!AB35="انقطع (ت) عن الدراسة","",IF(AJ40="انثى",AJ40,""))</f>
        <v/>
      </c>
      <c r="AL40" s="194" t="str">
        <f>IF(قائمة!AB35="انقطع (ت) عن الدراسة","",IF(AJ40="ذكر",AJ40,""))</f>
        <v/>
      </c>
      <c r="AM40" s="195">
        <f t="shared" si="19"/>
        <v>2004</v>
      </c>
      <c r="AN40" s="190" t="str">
        <f t="shared" si="76"/>
        <v/>
      </c>
      <c r="AO40" s="190" t="str">
        <f t="shared" si="77"/>
        <v/>
      </c>
      <c r="AP40" s="196" t="str">
        <f t="shared" si="67"/>
        <v/>
      </c>
      <c r="AQ40" s="197" t="str">
        <f t="shared" si="7"/>
        <v/>
      </c>
      <c r="AR40" s="193" t="str">
        <f>IF(قائمة!AB35="انقطع (ت) عن الدراسة","",IF(AQ40="انثى",AQ40,""))</f>
        <v/>
      </c>
      <c r="AS40" s="194" t="str">
        <f>IF(قائمة!AB35="انقطع (ت) عن الدراسة","",IF(AQ40="ذكر",AQ40,""))</f>
        <v/>
      </c>
      <c r="AT40" s="195">
        <f t="shared" si="23"/>
        <v>2003</v>
      </c>
      <c r="AU40" s="190" t="str">
        <f t="shared" si="78"/>
        <v/>
      </c>
      <c r="AV40" s="190" t="str">
        <f t="shared" si="79"/>
        <v/>
      </c>
      <c r="AW40" s="196" t="str">
        <f t="shared" si="68"/>
        <v/>
      </c>
      <c r="AX40" s="197" t="str">
        <f t="shared" si="8"/>
        <v/>
      </c>
      <c r="AY40" s="193" t="str">
        <f>IF(قائمة!AB35="انقطع (ت) عن الدراسة","",IF(AX40="انثى",AX40,""))</f>
        <v/>
      </c>
      <c r="AZ40" s="194" t="str">
        <f>IF(قائمة!AB35="انقطع (ت) عن الدراسة","",IF(AX40="ذكر",AX40,""))</f>
        <v/>
      </c>
      <c r="BA40" s="195">
        <f t="shared" si="27"/>
        <v>2002</v>
      </c>
      <c r="BB40" s="190" t="str">
        <f t="shared" si="80"/>
        <v/>
      </c>
      <c r="BC40" s="190" t="str">
        <f t="shared" si="81"/>
        <v/>
      </c>
      <c r="BD40" s="196" t="str">
        <f t="shared" si="69"/>
        <v/>
      </c>
      <c r="BE40" s="197" t="str">
        <f t="shared" si="9"/>
        <v/>
      </c>
      <c r="BF40" s="193" t="str">
        <f>IF(قائمة!AB35="انقطع (ت) عن الدراسة","",IF(BE40="انثى",BE40,""))</f>
        <v/>
      </c>
      <c r="BG40" s="194" t="str">
        <f>IF(قائمة!AB35="انقطع (ت) عن الدراسة","",IF(BE40="ذكر",BE40,""))</f>
        <v/>
      </c>
      <c r="BH40" s="195">
        <f t="shared" si="31"/>
        <v>2001</v>
      </c>
      <c r="BI40" s="190" t="str">
        <f t="shared" si="82"/>
        <v/>
      </c>
      <c r="BJ40" s="190" t="str">
        <f t="shared" si="83"/>
        <v/>
      </c>
      <c r="BK40" s="196" t="str">
        <f t="shared" si="70"/>
        <v/>
      </c>
      <c r="BL40" s="197" t="str">
        <f t="shared" si="10"/>
        <v/>
      </c>
      <c r="BM40" s="193" t="str">
        <f>IF(قائمة!AB35="انقطع (ت) عن الدراسة","",IF(BL40="انثى",BL40,""))</f>
        <v/>
      </c>
      <c r="BN40" s="194" t="str">
        <f>IF(قائمة!AB35="انقطع (ت) عن الدراسة","",IF(BL40="ذكر",BL40,""))</f>
        <v/>
      </c>
      <c r="BO40" s="275">
        <f t="shared" si="35"/>
        <v>2000</v>
      </c>
      <c r="BP40" s="275"/>
      <c r="BQ40" s="190" t="str">
        <f t="shared" si="84"/>
        <v/>
      </c>
      <c r="BR40" s="190" t="str">
        <f t="shared" si="85"/>
        <v/>
      </c>
      <c r="BS40" s="196" t="str">
        <f t="shared" si="71"/>
        <v/>
      </c>
      <c r="BT40" s="197" t="str">
        <f t="shared" si="11"/>
        <v/>
      </c>
      <c r="BU40" s="193" t="str">
        <f>IF(قائمة!AB35="انقطع (ت) عن الدراسة","",IF(BT40="انثى",BT40,""))</f>
        <v/>
      </c>
      <c r="BV40" s="194" t="str">
        <f>IF(قائمة!AB35="انقطع (ت) عن الدراسة","",IF(BT40="ذكر",BT40,""))</f>
        <v/>
      </c>
      <c r="BW40" s="195">
        <f t="shared" si="39"/>
        <v>1999</v>
      </c>
      <c r="BY40" s="271"/>
      <c r="DP40" s="270" t="str">
        <f t="shared" si="1"/>
        <v/>
      </c>
      <c r="DQ40" s="194">
        <f t="shared" si="2"/>
        <v>0</v>
      </c>
      <c r="DR40" s="194" t="s">
        <v>109</v>
      </c>
      <c r="DS40" s="194">
        <f t="shared" si="3"/>
        <v>0</v>
      </c>
      <c r="DT40" s="194" t="s">
        <v>109</v>
      </c>
      <c r="DU40" s="194">
        <f t="shared" si="4"/>
        <v>0</v>
      </c>
      <c r="GI40" s="2">
        <v>36</v>
      </c>
      <c r="JA40" s="299"/>
      <c r="JB40" s="299"/>
      <c r="JC40" s="299"/>
      <c r="JD40" s="299"/>
      <c r="JE40" s="299"/>
      <c r="JF40" s="299"/>
      <c r="JG40" s="299"/>
      <c r="JH40" s="299"/>
      <c r="JI40" s="299"/>
      <c r="JJ40" s="299"/>
      <c r="JK40" s="299"/>
      <c r="JL40" s="299"/>
      <c r="JM40" s="299"/>
      <c r="JN40" s="299"/>
      <c r="JO40" s="299"/>
      <c r="JP40" s="299"/>
      <c r="JQ40" s="299"/>
      <c r="JR40" s="299"/>
      <c r="JS40" s="299"/>
      <c r="JT40" s="299"/>
      <c r="JU40" s="299"/>
      <c r="JV40" s="299"/>
      <c r="JW40" s="299"/>
      <c r="JX40" s="299"/>
      <c r="JY40" s="299"/>
      <c r="JZ40" s="299"/>
      <c r="KA40" s="299"/>
      <c r="KB40" s="299"/>
      <c r="KC40" s="299"/>
      <c r="KD40" s="299"/>
      <c r="KE40" s="299"/>
      <c r="KF40" s="299"/>
      <c r="KG40" s="299"/>
      <c r="KH40" s="299"/>
      <c r="KI40" s="299"/>
      <c r="KJ40" s="299"/>
      <c r="KK40" s="299"/>
    </row>
    <row r="41" spans="1:306" s="2" customFormat="1" ht="27.95" customHeight="1">
      <c r="A41" s="1">
        <v>37</v>
      </c>
      <c r="B41" s="108" t="str">
        <f t="shared" si="0"/>
        <v/>
      </c>
      <c r="C41" s="225"/>
      <c r="D41" s="225"/>
      <c r="E41" s="109"/>
      <c r="F41" s="110"/>
      <c r="G41" s="111"/>
      <c r="H41" s="227"/>
      <c r="I41" s="228"/>
      <c r="J41" s="228"/>
      <c r="K41" s="229"/>
      <c r="L41" s="230" t="str">
        <f>IF(M41&lt;1,"",AE3)</f>
        <v/>
      </c>
      <c r="M41" s="231"/>
      <c r="N41" s="423"/>
      <c r="O41" s="423"/>
      <c r="P41" s="232"/>
      <c r="Q41" s="233"/>
      <c r="R41" s="234"/>
      <c r="S41" s="235"/>
      <c r="T41" s="114"/>
      <c r="U41" s="114"/>
      <c r="V41" s="114"/>
      <c r="Z41" s="190" t="str">
        <f t="shared" si="72"/>
        <v/>
      </c>
      <c r="AA41" s="190" t="str">
        <f t="shared" si="73"/>
        <v/>
      </c>
      <c r="AB41" s="196" t="str">
        <f t="shared" si="65"/>
        <v/>
      </c>
      <c r="AC41" s="197" t="str">
        <f t="shared" si="5"/>
        <v/>
      </c>
      <c r="AD41" s="193" t="str">
        <f>IF(قائمة!AB36="انقطع (ت) عن الدراسة","",IF(AC41="انثى",AC41,""))</f>
        <v/>
      </c>
      <c r="AE41" s="194" t="str">
        <f>IF(قائمة!AB36="انقطع (ت) عن الدراسة","",IF(AC41="ذكر",AC41,""))</f>
        <v/>
      </c>
      <c r="AF41" s="195">
        <f t="shared" si="15"/>
        <v>2005</v>
      </c>
      <c r="AG41" s="190" t="str">
        <f t="shared" si="74"/>
        <v/>
      </c>
      <c r="AH41" s="190" t="str">
        <f t="shared" si="75"/>
        <v/>
      </c>
      <c r="AI41" s="196" t="str">
        <f t="shared" si="66"/>
        <v/>
      </c>
      <c r="AJ41" s="197" t="str">
        <f t="shared" si="6"/>
        <v/>
      </c>
      <c r="AK41" s="193" t="str">
        <f>IF(قائمة!AB36="انقطع (ت) عن الدراسة","",IF(AJ41="انثى",AJ41,""))</f>
        <v/>
      </c>
      <c r="AL41" s="194" t="str">
        <f>IF(قائمة!AB36="انقطع (ت) عن الدراسة","",IF(AJ41="ذكر",AJ41,""))</f>
        <v/>
      </c>
      <c r="AM41" s="195">
        <f t="shared" si="19"/>
        <v>2004</v>
      </c>
      <c r="AN41" s="190" t="str">
        <f t="shared" si="76"/>
        <v/>
      </c>
      <c r="AO41" s="190" t="str">
        <f t="shared" si="77"/>
        <v/>
      </c>
      <c r="AP41" s="196" t="str">
        <f t="shared" si="67"/>
        <v/>
      </c>
      <c r="AQ41" s="197" t="str">
        <f t="shared" si="7"/>
        <v/>
      </c>
      <c r="AR41" s="193" t="str">
        <f>IF(قائمة!AB36="انقطع (ت) عن الدراسة","",IF(AQ41="انثى",AQ41,""))</f>
        <v/>
      </c>
      <c r="AS41" s="194" t="str">
        <f>IF(قائمة!AB36="انقطع (ت) عن الدراسة","",IF(AQ41="ذكر",AQ41,""))</f>
        <v/>
      </c>
      <c r="AT41" s="195">
        <f t="shared" si="23"/>
        <v>2003</v>
      </c>
      <c r="AU41" s="190" t="str">
        <f t="shared" si="78"/>
        <v/>
      </c>
      <c r="AV41" s="190" t="str">
        <f t="shared" si="79"/>
        <v/>
      </c>
      <c r="AW41" s="196" t="str">
        <f t="shared" si="68"/>
        <v/>
      </c>
      <c r="AX41" s="197" t="str">
        <f t="shared" si="8"/>
        <v/>
      </c>
      <c r="AY41" s="193" t="str">
        <f>IF(قائمة!AB36="انقطع (ت) عن الدراسة","",IF(AX41="انثى",AX41,""))</f>
        <v/>
      </c>
      <c r="AZ41" s="194" t="str">
        <f>IF(قائمة!AB36="انقطع (ت) عن الدراسة","",IF(AX41="ذكر",AX41,""))</f>
        <v/>
      </c>
      <c r="BA41" s="195">
        <f t="shared" si="27"/>
        <v>2002</v>
      </c>
      <c r="BB41" s="190" t="str">
        <f t="shared" si="80"/>
        <v/>
      </c>
      <c r="BC41" s="190" t="str">
        <f t="shared" si="81"/>
        <v/>
      </c>
      <c r="BD41" s="196" t="str">
        <f t="shared" si="69"/>
        <v/>
      </c>
      <c r="BE41" s="197" t="str">
        <f t="shared" si="9"/>
        <v/>
      </c>
      <c r="BF41" s="193" t="str">
        <f>IF(قائمة!AB36="انقطع (ت) عن الدراسة","",IF(BE41="انثى",BE41,""))</f>
        <v/>
      </c>
      <c r="BG41" s="194" t="str">
        <f>IF(قائمة!AB36="انقطع (ت) عن الدراسة","",IF(BE41="ذكر",BE41,""))</f>
        <v/>
      </c>
      <c r="BH41" s="195">
        <f t="shared" si="31"/>
        <v>2001</v>
      </c>
      <c r="BI41" s="190" t="str">
        <f t="shared" si="82"/>
        <v/>
      </c>
      <c r="BJ41" s="190" t="str">
        <f t="shared" si="83"/>
        <v/>
      </c>
      <c r="BK41" s="196" t="str">
        <f t="shared" si="70"/>
        <v/>
      </c>
      <c r="BL41" s="197" t="str">
        <f t="shared" si="10"/>
        <v/>
      </c>
      <c r="BM41" s="193" t="str">
        <f>IF(قائمة!AB36="انقطع (ت) عن الدراسة","",IF(BL41="انثى",BL41,""))</f>
        <v/>
      </c>
      <c r="BN41" s="194" t="str">
        <f>IF(قائمة!AB36="انقطع (ت) عن الدراسة","",IF(BL41="ذكر",BL41,""))</f>
        <v/>
      </c>
      <c r="BO41" s="275">
        <f t="shared" si="35"/>
        <v>2000</v>
      </c>
      <c r="BP41" s="275"/>
      <c r="BQ41" s="190" t="str">
        <f t="shared" si="84"/>
        <v/>
      </c>
      <c r="BR41" s="190" t="str">
        <f t="shared" si="85"/>
        <v/>
      </c>
      <c r="BS41" s="196" t="str">
        <f t="shared" si="71"/>
        <v/>
      </c>
      <c r="BT41" s="197" t="str">
        <f t="shared" si="11"/>
        <v/>
      </c>
      <c r="BU41" s="193" t="str">
        <f>IF(قائمة!AB36="انقطع (ت) عن الدراسة","",IF(BT41="انثى",BT41,""))</f>
        <v/>
      </c>
      <c r="BV41" s="194" t="str">
        <f>IF(قائمة!AB36="انقطع (ت) عن الدراسة","",IF(BT41="ذكر",BT41,""))</f>
        <v/>
      </c>
      <c r="BW41" s="195">
        <f t="shared" si="39"/>
        <v>1999</v>
      </c>
      <c r="BY41" s="271"/>
      <c r="DP41" s="270" t="str">
        <f t="shared" si="1"/>
        <v/>
      </c>
      <c r="DQ41" s="194">
        <f t="shared" si="2"/>
        <v>0</v>
      </c>
      <c r="DR41" s="194" t="s">
        <v>109</v>
      </c>
      <c r="DS41" s="194">
        <f t="shared" si="3"/>
        <v>0</v>
      </c>
      <c r="DT41" s="194" t="s">
        <v>109</v>
      </c>
      <c r="DU41" s="194">
        <f t="shared" si="4"/>
        <v>0</v>
      </c>
      <c r="GI41" s="2">
        <v>37</v>
      </c>
      <c r="JA41" s="299"/>
      <c r="JB41" s="299"/>
      <c r="JC41" s="299"/>
      <c r="JD41" s="299"/>
      <c r="JE41" s="299"/>
      <c r="JF41" s="299"/>
      <c r="JG41" s="299"/>
      <c r="JH41" s="299"/>
      <c r="JI41" s="299"/>
      <c r="JJ41" s="299"/>
      <c r="JK41" s="299"/>
      <c r="JL41" s="299"/>
      <c r="JM41" s="299"/>
      <c r="JN41" s="299"/>
      <c r="JO41" s="299"/>
      <c r="JP41" s="299"/>
      <c r="JQ41" s="299"/>
      <c r="JR41" s="299"/>
      <c r="JS41" s="299"/>
      <c r="JT41" s="299"/>
      <c r="JU41" s="299"/>
      <c r="JV41" s="299"/>
      <c r="JW41" s="299"/>
      <c r="JX41" s="299"/>
      <c r="JY41" s="299"/>
      <c r="JZ41" s="299"/>
      <c r="KA41" s="299"/>
      <c r="KB41" s="299"/>
      <c r="KC41" s="299"/>
      <c r="KD41" s="299"/>
      <c r="KE41" s="299"/>
      <c r="KF41" s="299"/>
      <c r="KG41" s="299"/>
      <c r="KH41" s="299"/>
      <c r="KI41" s="299"/>
      <c r="KJ41" s="299"/>
      <c r="KK41" s="299"/>
    </row>
    <row r="42" spans="1:306" ht="22.5">
      <c r="A42" s="1">
        <v>38</v>
      </c>
      <c r="B42" s="108" t="str">
        <f t="shared" si="0"/>
        <v/>
      </c>
      <c r="C42" s="225"/>
      <c r="D42" s="225"/>
      <c r="E42" s="109"/>
      <c r="F42" s="110"/>
      <c r="G42" s="111"/>
      <c r="H42" s="227"/>
      <c r="I42" s="228"/>
      <c r="J42" s="228"/>
      <c r="K42" s="229"/>
      <c r="L42" s="230" t="str">
        <f>IF(M42&lt;1,"",AE3)</f>
        <v/>
      </c>
      <c r="M42" s="231"/>
      <c r="N42" s="423"/>
      <c r="O42" s="423"/>
      <c r="P42" s="232"/>
      <c r="Q42" s="233"/>
      <c r="R42" s="234"/>
      <c r="S42" s="235"/>
      <c r="Z42" s="190" t="str">
        <f t="shared" si="12"/>
        <v/>
      </c>
      <c r="AA42" s="190" t="str">
        <f t="shared" si="13"/>
        <v/>
      </c>
      <c r="AB42" s="196" t="str">
        <f t="shared" si="14"/>
        <v/>
      </c>
      <c r="AC42" s="197" t="str">
        <f t="shared" si="5"/>
        <v/>
      </c>
      <c r="AD42" s="193" t="str">
        <f>IF(قائمة!AB37="انقطع (ت) عن الدراسة","",IF(AC42="انثى",AC42,""))</f>
        <v/>
      </c>
      <c r="AE42" s="194" t="str">
        <f>IF(قائمة!AB37="انقطع (ت) عن الدراسة","",IF(AC42="ذكر",AC42,""))</f>
        <v/>
      </c>
      <c r="AF42" s="195">
        <f t="shared" si="15"/>
        <v>2005</v>
      </c>
      <c r="AG42" s="190" t="str">
        <f t="shared" si="16"/>
        <v/>
      </c>
      <c r="AH42" s="190" t="str">
        <f t="shared" si="17"/>
        <v/>
      </c>
      <c r="AI42" s="196" t="str">
        <f t="shared" si="18"/>
        <v/>
      </c>
      <c r="AJ42" s="197" t="str">
        <f t="shared" si="6"/>
        <v/>
      </c>
      <c r="AK42" s="193" t="str">
        <f>IF(قائمة!AB37="انقطع (ت) عن الدراسة","",IF(AJ42="انثى",AJ42,""))</f>
        <v/>
      </c>
      <c r="AL42" s="194" t="str">
        <f>IF(قائمة!AB37="انقطع (ت) عن الدراسة","",IF(AJ42="ذكر",AJ42,""))</f>
        <v/>
      </c>
      <c r="AM42" s="186">
        <f t="shared" si="19"/>
        <v>2004</v>
      </c>
      <c r="AN42" s="190" t="str">
        <f t="shared" si="20"/>
        <v/>
      </c>
      <c r="AO42" s="190" t="str">
        <f t="shared" si="21"/>
        <v/>
      </c>
      <c r="AP42" s="196" t="str">
        <f t="shared" si="22"/>
        <v/>
      </c>
      <c r="AQ42" s="197" t="str">
        <f t="shared" si="7"/>
        <v/>
      </c>
      <c r="AR42" s="193" t="str">
        <f>IF(قائمة!AB37="انقطع (ت) عن الدراسة","",IF(AQ42="انثى",AQ42,""))</f>
        <v/>
      </c>
      <c r="AS42" s="194" t="str">
        <f>IF(قائمة!AB37="انقطع (ت) عن الدراسة","",IF(AQ42="ذكر",AQ42,""))</f>
        <v/>
      </c>
      <c r="AT42" s="186">
        <f t="shared" si="23"/>
        <v>2003</v>
      </c>
      <c r="AU42" s="190" t="str">
        <f t="shared" si="24"/>
        <v/>
      </c>
      <c r="AV42" s="190" t="str">
        <f t="shared" si="25"/>
        <v/>
      </c>
      <c r="AW42" s="196" t="str">
        <f t="shared" si="26"/>
        <v/>
      </c>
      <c r="AX42" s="197" t="str">
        <f t="shared" si="8"/>
        <v/>
      </c>
      <c r="AY42" s="193" t="str">
        <f>IF(قائمة!AB37="انقطع (ت) عن الدراسة","",IF(AX42="انثى",AX42,""))</f>
        <v/>
      </c>
      <c r="AZ42" s="194" t="str">
        <f>IF(قائمة!AB37="انقطع (ت) عن الدراسة","",IF(AX42="ذكر",AX42,""))</f>
        <v/>
      </c>
      <c r="BA42" s="186">
        <f t="shared" si="27"/>
        <v>2002</v>
      </c>
      <c r="BB42" s="190" t="str">
        <f t="shared" si="28"/>
        <v/>
      </c>
      <c r="BC42" s="190" t="str">
        <f t="shared" si="29"/>
        <v/>
      </c>
      <c r="BD42" s="196" t="str">
        <f t="shared" si="30"/>
        <v/>
      </c>
      <c r="BE42" s="197" t="str">
        <f t="shared" si="9"/>
        <v/>
      </c>
      <c r="BF42" s="193" t="str">
        <f>IF(قائمة!AB37="انقطع (ت) عن الدراسة","",IF(BE42="انثى",BE42,""))</f>
        <v/>
      </c>
      <c r="BG42" s="194" t="str">
        <f>IF(قائمة!AB37="انقطع (ت) عن الدراسة","",IF(BE42="ذكر",BE42,""))</f>
        <v/>
      </c>
      <c r="BH42" s="186">
        <f t="shared" si="31"/>
        <v>2001</v>
      </c>
      <c r="BI42" s="190" t="str">
        <f t="shared" si="32"/>
        <v/>
      </c>
      <c r="BJ42" s="190" t="str">
        <f t="shared" si="33"/>
        <v/>
      </c>
      <c r="BK42" s="196" t="str">
        <f t="shared" si="34"/>
        <v/>
      </c>
      <c r="BL42" s="197" t="str">
        <f t="shared" si="10"/>
        <v/>
      </c>
      <c r="BM42" s="193" t="str">
        <f>IF(قائمة!AB37="انقطع (ت) عن الدراسة","",IF(BL42="انثى",BL42,""))</f>
        <v/>
      </c>
      <c r="BN42" s="194" t="str">
        <f>IF(قائمة!AB37="انقطع (ت) عن الدراسة","",IF(BL42="ذكر",BL42,""))</f>
        <v/>
      </c>
      <c r="BO42" s="183">
        <f t="shared" si="35"/>
        <v>2000</v>
      </c>
      <c r="BQ42" s="190" t="str">
        <f t="shared" si="36"/>
        <v/>
      </c>
      <c r="BR42" s="190" t="str">
        <f t="shared" si="37"/>
        <v/>
      </c>
      <c r="BS42" s="196" t="str">
        <f t="shared" si="38"/>
        <v/>
      </c>
      <c r="BT42" s="197" t="str">
        <f t="shared" si="11"/>
        <v/>
      </c>
      <c r="BU42" s="193" t="str">
        <f>IF(قائمة!AB37="انقطع (ت) عن الدراسة","",IF(BT42="انثى",BT42,""))</f>
        <v/>
      </c>
      <c r="BV42" s="194" t="str">
        <f>IF(قائمة!AB37="انقطع (ت) عن الدراسة","",IF(BT42="ذكر",BT42,""))</f>
        <v/>
      </c>
      <c r="BW42" s="183">
        <f t="shared" si="39"/>
        <v>1999</v>
      </c>
      <c r="DP42" s="270" t="str">
        <f t="shared" si="1"/>
        <v/>
      </c>
      <c r="DQ42" s="194">
        <f t="shared" si="2"/>
        <v>0</v>
      </c>
      <c r="DR42" s="194" t="s">
        <v>109</v>
      </c>
      <c r="DS42" s="194">
        <f t="shared" si="3"/>
        <v>0</v>
      </c>
      <c r="DT42" s="194" t="s">
        <v>109</v>
      </c>
      <c r="DU42" s="194">
        <f t="shared" si="4"/>
        <v>0</v>
      </c>
      <c r="GI42" s="2">
        <v>38</v>
      </c>
    </row>
    <row r="43" spans="1:306" ht="22.5">
      <c r="A43" s="1">
        <v>39</v>
      </c>
      <c r="B43" s="108" t="str">
        <f t="shared" si="0"/>
        <v/>
      </c>
      <c r="C43" s="225"/>
      <c r="D43" s="225"/>
      <c r="E43" s="109"/>
      <c r="F43" s="110"/>
      <c r="G43" s="111"/>
      <c r="H43" s="227"/>
      <c r="I43" s="228"/>
      <c r="J43" s="228"/>
      <c r="K43" s="229"/>
      <c r="L43" s="230" t="str">
        <f>IF(M43&lt;1,"",AE3)</f>
        <v/>
      </c>
      <c r="M43" s="231"/>
      <c r="N43" s="423"/>
      <c r="O43" s="423"/>
      <c r="P43" s="232"/>
      <c r="Q43" s="233"/>
      <c r="R43" s="234"/>
      <c r="S43" s="235"/>
      <c r="Z43" s="190" t="str">
        <f t="shared" si="12"/>
        <v/>
      </c>
      <c r="AA43" s="190" t="str">
        <f t="shared" si="13"/>
        <v/>
      </c>
      <c r="AB43" s="196" t="str">
        <f t="shared" si="14"/>
        <v/>
      </c>
      <c r="AC43" s="197" t="str">
        <f t="shared" si="5"/>
        <v/>
      </c>
      <c r="AD43" s="193" t="str">
        <f>IF(قائمة!AB38="انقطع (ت) عن الدراسة","",IF(AC43="انثى",AC43,""))</f>
        <v/>
      </c>
      <c r="AE43" s="194" t="str">
        <f>IF(قائمة!AB38="انقطع (ت) عن الدراسة","",IF(AC43="ذكر",AC43,""))</f>
        <v/>
      </c>
      <c r="AF43" s="195">
        <f t="shared" si="15"/>
        <v>2005</v>
      </c>
      <c r="AG43" s="190" t="str">
        <f t="shared" si="16"/>
        <v/>
      </c>
      <c r="AH43" s="190" t="str">
        <f t="shared" si="17"/>
        <v/>
      </c>
      <c r="AI43" s="196" t="str">
        <f t="shared" si="18"/>
        <v/>
      </c>
      <c r="AJ43" s="197" t="str">
        <f t="shared" si="6"/>
        <v/>
      </c>
      <c r="AK43" s="193" t="str">
        <f>IF(قائمة!AB38="انقطع (ت) عن الدراسة","",IF(AJ43="انثى",AJ43,""))</f>
        <v/>
      </c>
      <c r="AL43" s="194" t="str">
        <f>IF(قائمة!AB38="انقطع (ت) عن الدراسة","",IF(AJ43="ذكر",AJ43,""))</f>
        <v/>
      </c>
      <c r="AM43" s="186">
        <f t="shared" si="19"/>
        <v>2004</v>
      </c>
      <c r="AN43" s="190" t="str">
        <f t="shared" si="20"/>
        <v/>
      </c>
      <c r="AO43" s="190" t="str">
        <f t="shared" si="21"/>
        <v/>
      </c>
      <c r="AP43" s="196" t="str">
        <f t="shared" si="22"/>
        <v/>
      </c>
      <c r="AQ43" s="197" t="str">
        <f t="shared" si="7"/>
        <v/>
      </c>
      <c r="AR43" s="193" t="str">
        <f>IF(قائمة!AB38="انقطع (ت) عن الدراسة","",IF(AQ43="انثى",AQ43,""))</f>
        <v/>
      </c>
      <c r="AS43" s="194" t="str">
        <f>IF(قائمة!AB38="انقطع (ت) عن الدراسة","",IF(AQ43="ذكر",AQ43,""))</f>
        <v/>
      </c>
      <c r="AT43" s="186">
        <f t="shared" si="23"/>
        <v>2003</v>
      </c>
      <c r="AU43" s="190" t="str">
        <f t="shared" si="24"/>
        <v/>
      </c>
      <c r="AV43" s="190" t="str">
        <f t="shared" si="25"/>
        <v/>
      </c>
      <c r="AW43" s="196" t="str">
        <f t="shared" si="26"/>
        <v/>
      </c>
      <c r="AX43" s="197" t="str">
        <f t="shared" si="8"/>
        <v/>
      </c>
      <c r="AY43" s="193" t="str">
        <f>IF(قائمة!AB38="انقطع (ت) عن الدراسة","",IF(AX43="انثى",AX43,""))</f>
        <v/>
      </c>
      <c r="AZ43" s="194" t="str">
        <f>IF(قائمة!AB38="انقطع (ت) عن الدراسة","",IF(AX43="ذكر",AX43,""))</f>
        <v/>
      </c>
      <c r="BA43" s="186">
        <f t="shared" si="27"/>
        <v>2002</v>
      </c>
      <c r="BB43" s="190" t="str">
        <f t="shared" si="28"/>
        <v/>
      </c>
      <c r="BC43" s="190" t="str">
        <f t="shared" si="29"/>
        <v/>
      </c>
      <c r="BD43" s="196" t="str">
        <f t="shared" si="30"/>
        <v/>
      </c>
      <c r="BE43" s="197" t="str">
        <f t="shared" si="9"/>
        <v/>
      </c>
      <c r="BF43" s="193" t="str">
        <f>IF(قائمة!AB38="انقطع (ت) عن الدراسة","",IF(BE43="انثى",BE43,""))</f>
        <v/>
      </c>
      <c r="BG43" s="194" t="str">
        <f>IF(قائمة!AB38="انقطع (ت) عن الدراسة","",IF(BE43="ذكر",BE43,""))</f>
        <v/>
      </c>
      <c r="BH43" s="186">
        <f t="shared" si="31"/>
        <v>2001</v>
      </c>
      <c r="BI43" s="190" t="str">
        <f t="shared" si="32"/>
        <v/>
      </c>
      <c r="BJ43" s="190" t="str">
        <f t="shared" si="33"/>
        <v/>
      </c>
      <c r="BK43" s="196" t="str">
        <f t="shared" si="34"/>
        <v/>
      </c>
      <c r="BL43" s="197" t="str">
        <f t="shared" si="10"/>
        <v/>
      </c>
      <c r="BM43" s="193" t="str">
        <f>IF(قائمة!AB38="انقطع (ت) عن الدراسة","",IF(BL43="انثى",BL43,""))</f>
        <v/>
      </c>
      <c r="BN43" s="194" t="str">
        <f>IF(قائمة!AB38="انقطع (ت) عن الدراسة","",IF(BL43="ذكر",BL43,""))</f>
        <v/>
      </c>
      <c r="BO43" s="183">
        <f t="shared" si="35"/>
        <v>2000</v>
      </c>
      <c r="BQ43" s="190" t="str">
        <f t="shared" si="36"/>
        <v/>
      </c>
      <c r="BR43" s="190" t="str">
        <f t="shared" si="37"/>
        <v/>
      </c>
      <c r="BS43" s="196" t="str">
        <f t="shared" si="38"/>
        <v/>
      </c>
      <c r="BT43" s="197" t="str">
        <f t="shared" si="11"/>
        <v/>
      </c>
      <c r="BU43" s="193" t="str">
        <f>IF(قائمة!AB38="انقطع (ت) عن الدراسة","",IF(BT43="انثى",BT43,""))</f>
        <v/>
      </c>
      <c r="BV43" s="194" t="str">
        <f>IF(قائمة!AB38="انقطع (ت) عن الدراسة","",IF(BT43="ذكر",BT43,""))</f>
        <v/>
      </c>
      <c r="BW43" s="183">
        <f t="shared" si="39"/>
        <v>1999</v>
      </c>
      <c r="DP43" s="270" t="str">
        <f t="shared" si="1"/>
        <v/>
      </c>
      <c r="DQ43" s="194">
        <f t="shared" si="2"/>
        <v>0</v>
      </c>
      <c r="DR43" s="194" t="s">
        <v>109</v>
      </c>
      <c r="DS43" s="194">
        <f t="shared" si="3"/>
        <v>0</v>
      </c>
      <c r="DT43" s="194" t="s">
        <v>109</v>
      </c>
      <c r="DU43" s="194">
        <f t="shared" si="4"/>
        <v>0</v>
      </c>
      <c r="GI43" s="2">
        <v>39</v>
      </c>
    </row>
    <row r="44" spans="1:306" ht="22.5">
      <c r="A44" s="1">
        <v>40</v>
      </c>
      <c r="B44" s="108" t="str">
        <f t="shared" si="0"/>
        <v/>
      </c>
      <c r="C44" s="225"/>
      <c r="D44" s="225"/>
      <c r="E44" s="109"/>
      <c r="F44" s="110"/>
      <c r="G44" s="111"/>
      <c r="H44" s="227"/>
      <c r="I44" s="228"/>
      <c r="J44" s="228"/>
      <c r="K44" s="229"/>
      <c r="L44" s="230" t="str">
        <f>IF(M44&lt;1,"",AE3)</f>
        <v/>
      </c>
      <c r="M44" s="231"/>
      <c r="N44" s="423"/>
      <c r="O44" s="423"/>
      <c r="P44" s="232"/>
      <c r="Q44" s="233"/>
      <c r="R44" s="234"/>
      <c r="S44" s="235"/>
      <c r="Z44" s="190" t="str">
        <f t="shared" si="12"/>
        <v/>
      </c>
      <c r="AA44" s="190" t="str">
        <f t="shared" si="13"/>
        <v/>
      </c>
      <c r="AB44" s="196" t="str">
        <f t="shared" si="14"/>
        <v/>
      </c>
      <c r="AC44" s="197" t="str">
        <f t="shared" si="5"/>
        <v/>
      </c>
      <c r="AD44" s="193" t="str">
        <f>IF(قائمة!AB39="انقطع (ت) عن الدراسة","",IF(AC44="انثى",AC44,""))</f>
        <v/>
      </c>
      <c r="AE44" s="194" t="str">
        <f>IF(قائمة!AB39="انقطع (ت) عن الدراسة","",IF(AC44="ذكر",AC44,""))</f>
        <v/>
      </c>
      <c r="AF44" s="195">
        <f t="shared" si="15"/>
        <v>2005</v>
      </c>
      <c r="AG44" s="190" t="str">
        <f t="shared" si="16"/>
        <v/>
      </c>
      <c r="AH44" s="190" t="str">
        <f t="shared" si="17"/>
        <v/>
      </c>
      <c r="AI44" s="196" t="str">
        <f t="shared" si="18"/>
        <v/>
      </c>
      <c r="AJ44" s="197" t="str">
        <f t="shared" si="6"/>
        <v/>
      </c>
      <c r="AK44" s="193" t="str">
        <f>IF(قائمة!AB39="انقطع (ت) عن الدراسة","",IF(AJ44="انثى",AJ44,""))</f>
        <v/>
      </c>
      <c r="AL44" s="194" t="str">
        <f>IF(قائمة!AB39="انقطع (ت) عن الدراسة","",IF(AJ44="ذكر",AJ44,""))</f>
        <v/>
      </c>
      <c r="AM44" s="186">
        <f t="shared" si="19"/>
        <v>2004</v>
      </c>
      <c r="AN44" s="190" t="str">
        <f t="shared" si="20"/>
        <v/>
      </c>
      <c r="AO44" s="190" t="str">
        <f t="shared" si="21"/>
        <v/>
      </c>
      <c r="AP44" s="196" t="str">
        <f t="shared" si="22"/>
        <v/>
      </c>
      <c r="AQ44" s="197" t="str">
        <f t="shared" si="7"/>
        <v/>
      </c>
      <c r="AR44" s="193" t="str">
        <f>IF(قائمة!AB39="انقطع (ت) عن الدراسة","",IF(AQ44="انثى",AQ44,""))</f>
        <v/>
      </c>
      <c r="AS44" s="194" t="str">
        <f>IF(قائمة!AB39="انقطع (ت) عن الدراسة","",IF(AQ44="ذكر",AQ44,""))</f>
        <v/>
      </c>
      <c r="AT44" s="186">
        <f t="shared" si="23"/>
        <v>2003</v>
      </c>
      <c r="AU44" s="190" t="str">
        <f t="shared" si="24"/>
        <v/>
      </c>
      <c r="AV44" s="190" t="str">
        <f t="shared" si="25"/>
        <v/>
      </c>
      <c r="AW44" s="196" t="str">
        <f t="shared" si="26"/>
        <v/>
      </c>
      <c r="AX44" s="197" t="str">
        <f t="shared" si="8"/>
        <v/>
      </c>
      <c r="AY44" s="193" t="str">
        <f>IF(قائمة!AB39="انقطع (ت) عن الدراسة","",IF(AX44="انثى",AX44,""))</f>
        <v/>
      </c>
      <c r="AZ44" s="194" t="str">
        <f>IF(قائمة!AB39="انقطع (ت) عن الدراسة","",IF(AX44="ذكر",AX44,""))</f>
        <v/>
      </c>
      <c r="BA44" s="186">
        <f t="shared" si="27"/>
        <v>2002</v>
      </c>
      <c r="BB44" s="190" t="str">
        <f t="shared" si="28"/>
        <v/>
      </c>
      <c r="BC44" s="190" t="str">
        <f t="shared" si="29"/>
        <v/>
      </c>
      <c r="BD44" s="196" t="str">
        <f t="shared" si="30"/>
        <v/>
      </c>
      <c r="BE44" s="197" t="str">
        <f t="shared" si="9"/>
        <v/>
      </c>
      <c r="BF44" s="193" t="str">
        <f>IF(قائمة!AB39="انقطع (ت) عن الدراسة","",IF(BE44="انثى",BE44,""))</f>
        <v/>
      </c>
      <c r="BG44" s="194" t="str">
        <f>IF(قائمة!AB39="انقطع (ت) عن الدراسة","",IF(BE44="ذكر",BE44,""))</f>
        <v/>
      </c>
      <c r="BH44" s="186">
        <f t="shared" si="31"/>
        <v>2001</v>
      </c>
      <c r="BI44" s="190" t="str">
        <f t="shared" si="32"/>
        <v/>
      </c>
      <c r="BJ44" s="190" t="str">
        <f t="shared" si="33"/>
        <v/>
      </c>
      <c r="BK44" s="196" t="str">
        <f t="shared" si="34"/>
        <v/>
      </c>
      <c r="BL44" s="197" t="str">
        <f t="shared" si="10"/>
        <v/>
      </c>
      <c r="BM44" s="193" t="str">
        <f>IF(قائمة!AB39="انقطع (ت) عن الدراسة","",IF(BL44="انثى",BL44,""))</f>
        <v/>
      </c>
      <c r="BN44" s="194" t="str">
        <f>IF(قائمة!AB39="انقطع (ت) عن الدراسة","",IF(BL44="ذكر",BL44,""))</f>
        <v/>
      </c>
      <c r="BO44" s="183">
        <f t="shared" si="35"/>
        <v>2000</v>
      </c>
      <c r="BQ44" s="190" t="str">
        <f t="shared" si="36"/>
        <v/>
      </c>
      <c r="BR44" s="190" t="str">
        <f t="shared" si="37"/>
        <v/>
      </c>
      <c r="BS44" s="196" t="str">
        <f t="shared" si="38"/>
        <v/>
      </c>
      <c r="BT44" s="197" t="str">
        <f t="shared" si="11"/>
        <v/>
      </c>
      <c r="BU44" s="193" t="str">
        <f>IF(قائمة!AB39="انقطع (ت) عن الدراسة","",IF(BT44="انثى",BT44,""))</f>
        <v/>
      </c>
      <c r="BV44" s="194" t="str">
        <f>IF(قائمة!AB39="انقطع (ت) عن الدراسة","",IF(BT44="ذكر",BT44,""))</f>
        <v/>
      </c>
      <c r="BW44" s="183">
        <f t="shared" si="39"/>
        <v>1999</v>
      </c>
      <c r="DP44" s="270" t="str">
        <f t="shared" si="1"/>
        <v/>
      </c>
      <c r="DQ44" s="194">
        <f t="shared" si="2"/>
        <v>0</v>
      </c>
      <c r="DR44" s="194" t="s">
        <v>109</v>
      </c>
      <c r="DS44" s="194">
        <f t="shared" si="3"/>
        <v>0</v>
      </c>
      <c r="DT44" s="194" t="s">
        <v>109</v>
      </c>
      <c r="DU44" s="194">
        <f t="shared" si="4"/>
        <v>0</v>
      </c>
      <c r="GI44" s="2">
        <v>40</v>
      </c>
    </row>
    <row r="45" spans="1:306" s="114" customFormat="1" ht="22.5">
      <c r="A45" s="1">
        <v>41</v>
      </c>
      <c r="B45" s="108" t="str">
        <f t="shared" si="0"/>
        <v/>
      </c>
      <c r="C45" s="225"/>
      <c r="D45" s="225"/>
      <c r="E45" s="109"/>
      <c r="F45" s="110"/>
      <c r="G45" s="111"/>
      <c r="H45" s="227"/>
      <c r="I45" s="228"/>
      <c r="J45" s="228"/>
      <c r="K45" s="229"/>
      <c r="L45" s="230" t="str">
        <f t="shared" ref="L45:L54" si="86">IF(M45&lt;1,"",AE4)</f>
        <v/>
      </c>
      <c r="M45" s="231"/>
      <c r="N45" s="423"/>
      <c r="O45" s="423"/>
      <c r="P45" s="232"/>
      <c r="Q45" s="233"/>
      <c r="R45" s="234"/>
      <c r="S45" s="235"/>
      <c r="W45" s="2"/>
      <c r="X45" s="2"/>
      <c r="Y45" s="2"/>
      <c r="Z45" s="190" t="str">
        <f t="shared" si="12"/>
        <v/>
      </c>
      <c r="AA45" s="190" t="str">
        <f t="shared" si="13"/>
        <v/>
      </c>
      <c r="AB45" s="196" t="str">
        <f t="shared" si="14"/>
        <v/>
      </c>
      <c r="AC45" s="197" t="str">
        <f t="shared" si="5"/>
        <v/>
      </c>
      <c r="AD45" s="193" t="str">
        <f>IF(قائمة!AB40="انقطع (ت) عن الدراسة","",IF(AC45="انثى",AC45,""))</f>
        <v/>
      </c>
      <c r="AE45" s="194" t="str">
        <f>IF(قائمة!AB40="انقطع (ت) عن الدراسة","",IF(AC45="ذكر",AC45,""))</f>
        <v/>
      </c>
      <c r="AF45" s="195">
        <f t="shared" si="15"/>
        <v>2005</v>
      </c>
      <c r="AG45" s="190" t="str">
        <f t="shared" si="16"/>
        <v/>
      </c>
      <c r="AH45" s="190" t="str">
        <f t="shared" si="17"/>
        <v/>
      </c>
      <c r="AI45" s="196" t="str">
        <f t="shared" si="18"/>
        <v/>
      </c>
      <c r="AJ45" s="197" t="str">
        <f t="shared" si="6"/>
        <v/>
      </c>
      <c r="AK45" s="193" t="str">
        <f>IF(قائمة!AB40="انقطع (ت) عن الدراسة","",IF(AJ45="انثى",AJ45,""))</f>
        <v/>
      </c>
      <c r="AL45" s="194" t="str">
        <f>IF(قائمة!AB40="انقطع (ت) عن الدراسة","",IF(AJ45="ذكر",AJ45,""))</f>
        <v/>
      </c>
      <c r="AM45" s="186">
        <f t="shared" si="19"/>
        <v>2004</v>
      </c>
      <c r="AN45" s="190" t="str">
        <f t="shared" si="20"/>
        <v/>
      </c>
      <c r="AO45" s="190" t="str">
        <f t="shared" si="21"/>
        <v/>
      </c>
      <c r="AP45" s="196" t="str">
        <f t="shared" si="22"/>
        <v/>
      </c>
      <c r="AQ45" s="197" t="str">
        <f t="shared" si="7"/>
        <v/>
      </c>
      <c r="AR45" s="193" t="str">
        <f>IF(قائمة!AB40="انقطع (ت) عن الدراسة","",IF(AQ45="انثى",AQ45,""))</f>
        <v/>
      </c>
      <c r="AS45" s="194" t="str">
        <f>IF(قائمة!AB40="انقطع (ت) عن الدراسة","",IF(AQ45="ذكر",AQ45,""))</f>
        <v/>
      </c>
      <c r="AT45" s="186">
        <f t="shared" si="23"/>
        <v>2003</v>
      </c>
      <c r="AU45" s="190" t="str">
        <f t="shared" si="24"/>
        <v/>
      </c>
      <c r="AV45" s="190" t="str">
        <f t="shared" si="25"/>
        <v/>
      </c>
      <c r="AW45" s="196" t="str">
        <f t="shared" si="26"/>
        <v/>
      </c>
      <c r="AX45" s="197" t="str">
        <f t="shared" si="8"/>
        <v/>
      </c>
      <c r="AY45" s="193" t="str">
        <f>IF(قائمة!AB40="انقطع (ت) عن الدراسة","",IF(AX45="انثى",AX45,""))</f>
        <v/>
      </c>
      <c r="AZ45" s="194" t="str">
        <f>IF(قائمة!AB40="انقطع (ت) عن الدراسة","",IF(AX45="ذكر",AX45,""))</f>
        <v/>
      </c>
      <c r="BA45" s="186">
        <f t="shared" si="27"/>
        <v>2002</v>
      </c>
      <c r="BB45" s="190" t="str">
        <f t="shared" si="28"/>
        <v/>
      </c>
      <c r="BC45" s="190" t="str">
        <f t="shared" si="29"/>
        <v/>
      </c>
      <c r="BD45" s="196" t="str">
        <f t="shared" si="30"/>
        <v/>
      </c>
      <c r="BE45" s="197" t="str">
        <f t="shared" si="9"/>
        <v/>
      </c>
      <c r="BF45" s="193" t="str">
        <f>IF(قائمة!AB40="انقطع (ت) عن الدراسة","",IF(BE45="انثى",BE45,""))</f>
        <v/>
      </c>
      <c r="BG45" s="194" t="str">
        <f>IF(قائمة!AB40="انقطع (ت) عن الدراسة","",IF(BE45="ذكر",BE45,""))</f>
        <v/>
      </c>
      <c r="BH45" s="186">
        <f t="shared" si="31"/>
        <v>2001</v>
      </c>
      <c r="BI45" s="190" t="str">
        <f t="shared" si="32"/>
        <v/>
      </c>
      <c r="BJ45" s="190" t="str">
        <f t="shared" si="33"/>
        <v/>
      </c>
      <c r="BK45" s="196" t="str">
        <f t="shared" si="34"/>
        <v/>
      </c>
      <c r="BL45" s="197" t="str">
        <f t="shared" si="10"/>
        <v/>
      </c>
      <c r="BM45" s="193" t="str">
        <f>IF(قائمة!AB40="انقطع (ت) عن الدراسة","",IF(BL45="انثى",BL45,""))</f>
        <v/>
      </c>
      <c r="BN45" s="194" t="str">
        <f>IF(قائمة!AB40="انقطع (ت) عن الدراسة","",IF(BL45="ذكر",BL45,""))</f>
        <v/>
      </c>
      <c r="BO45" s="183">
        <f t="shared" si="35"/>
        <v>2000</v>
      </c>
      <c r="BP45" s="183"/>
      <c r="BQ45" s="190" t="str">
        <f t="shared" si="36"/>
        <v/>
      </c>
      <c r="BR45" s="190" t="str">
        <f t="shared" si="37"/>
        <v/>
      </c>
      <c r="BS45" s="196" t="str">
        <f t="shared" si="38"/>
        <v/>
      </c>
      <c r="BT45" s="197" t="str">
        <f t="shared" si="11"/>
        <v/>
      </c>
      <c r="BU45" s="193" t="str">
        <f>IF(قائمة!AB40="انقطع (ت) عن الدراسة","",IF(BT45="انثى",BT45,""))</f>
        <v/>
      </c>
      <c r="BV45" s="194" t="str">
        <f>IF(قائمة!AB40="انقطع (ت) عن الدراسة","",IF(BT45="ذكر",BT45,""))</f>
        <v/>
      </c>
      <c r="BW45" s="183">
        <f t="shared" si="39"/>
        <v>1999</v>
      </c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70"/>
      <c r="DQ45" s="194">
        <f t="shared" si="2"/>
        <v>0</v>
      </c>
      <c r="DR45" s="194" t="s">
        <v>109</v>
      </c>
      <c r="DS45" s="194">
        <f t="shared" si="3"/>
        <v>0</v>
      </c>
      <c r="DT45" s="194" t="s">
        <v>109</v>
      </c>
      <c r="DU45" s="194">
        <f t="shared" si="4"/>
        <v>0</v>
      </c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>
        <v>41</v>
      </c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99"/>
      <c r="JB45" s="299"/>
      <c r="JC45" s="299"/>
      <c r="JD45" s="299"/>
      <c r="JE45" s="299"/>
      <c r="JF45" s="299"/>
      <c r="JG45" s="299"/>
      <c r="JH45" s="299"/>
      <c r="JI45" s="299"/>
      <c r="JJ45" s="299"/>
      <c r="JK45" s="299"/>
      <c r="JL45" s="299"/>
      <c r="JM45" s="299"/>
      <c r="JN45" s="299"/>
      <c r="JO45" s="299"/>
      <c r="JP45" s="299"/>
      <c r="JQ45" s="299"/>
      <c r="JR45" s="299"/>
      <c r="JS45" s="299"/>
      <c r="JT45" s="299"/>
      <c r="JU45" s="299"/>
      <c r="JV45" s="299"/>
      <c r="JW45" s="299"/>
      <c r="JX45" s="299"/>
      <c r="JY45" s="299"/>
      <c r="JZ45" s="299"/>
      <c r="KA45" s="299"/>
      <c r="KB45" s="299"/>
      <c r="KC45" s="299"/>
      <c r="KD45" s="299"/>
      <c r="KE45" s="299"/>
      <c r="KF45" s="299"/>
      <c r="KG45" s="299"/>
      <c r="KH45" s="299"/>
      <c r="KI45" s="299"/>
      <c r="KJ45" s="299"/>
      <c r="KK45" s="299"/>
      <c r="KL45" s="2"/>
      <c r="KM45" s="2"/>
      <c r="KN45" s="2"/>
      <c r="KO45" s="2"/>
      <c r="KP45" s="2"/>
      <c r="KQ45" s="2"/>
      <c r="KR45" s="2"/>
      <c r="KS45" s="2"/>
      <c r="KT45" s="2"/>
    </row>
    <row r="46" spans="1:306" s="114" customFormat="1" ht="22.5">
      <c r="A46" s="1">
        <v>42</v>
      </c>
      <c r="B46" s="108" t="str">
        <f t="shared" si="0"/>
        <v/>
      </c>
      <c r="C46" s="225"/>
      <c r="D46" s="225"/>
      <c r="E46" s="109"/>
      <c r="F46" s="110"/>
      <c r="G46" s="111"/>
      <c r="H46" s="227"/>
      <c r="I46" s="228"/>
      <c r="J46" s="228"/>
      <c r="K46" s="229"/>
      <c r="L46" s="230" t="str">
        <f t="shared" si="86"/>
        <v/>
      </c>
      <c r="M46" s="231"/>
      <c r="N46" s="423"/>
      <c r="O46" s="423"/>
      <c r="P46" s="232"/>
      <c r="Q46" s="233"/>
      <c r="R46" s="234"/>
      <c r="S46" s="235"/>
      <c r="W46" s="2"/>
      <c r="X46" s="2"/>
      <c r="Y46" s="2"/>
      <c r="Z46" s="190" t="str">
        <f t="shared" si="12"/>
        <v/>
      </c>
      <c r="AA46" s="190" t="str">
        <f t="shared" si="13"/>
        <v/>
      </c>
      <c r="AB46" s="196" t="str">
        <f t="shared" si="14"/>
        <v/>
      </c>
      <c r="AC46" s="197" t="str">
        <f t="shared" si="5"/>
        <v/>
      </c>
      <c r="AD46" s="193" t="str">
        <f>IF(قائمة!AB41="انقطع (ت) عن الدراسة","",IF(AC46="انثى",AC46,""))</f>
        <v/>
      </c>
      <c r="AE46" s="194" t="str">
        <f>IF(قائمة!AB41="انقطع (ت) عن الدراسة","",IF(AC46="ذكر",AC46,""))</f>
        <v/>
      </c>
      <c r="AF46" s="195">
        <f t="shared" si="15"/>
        <v>2005</v>
      </c>
      <c r="AG46" s="190" t="str">
        <f t="shared" si="16"/>
        <v/>
      </c>
      <c r="AH46" s="190" t="str">
        <f t="shared" si="17"/>
        <v/>
      </c>
      <c r="AI46" s="196" t="str">
        <f t="shared" si="18"/>
        <v/>
      </c>
      <c r="AJ46" s="197" t="str">
        <f t="shared" si="6"/>
        <v/>
      </c>
      <c r="AK46" s="193" t="str">
        <f>IF(قائمة!AB41="انقطع (ت) عن الدراسة","",IF(AJ46="انثى",AJ46,""))</f>
        <v/>
      </c>
      <c r="AL46" s="194" t="str">
        <f>IF(قائمة!AB41="انقطع (ت) عن الدراسة","",IF(AJ46="ذكر",AJ46,""))</f>
        <v/>
      </c>
      <c r="AM46" s="186">
        <f t="shared" si="19"/>
        <v>2004</v>
      </c>
      <c r="AN46" s="190" t="str">
        <f t="shared" si="20"/>
        <v/>
      </c>
      <c r="AO46" s="190" t="str">
        <f t="shared" si="21"/>
        <v/>
      </c>
      <c r="AP46" s="196" t="str">
        <f t="shared" si="22"/>
        <v/>
      </c>
      <c r="AQ46" s="197" t="str">
        <f t="shared" si="7"/>
        <v/>
      </c>
      <c r="AR46" s="193" t="str">
        <f>IF(قائمة!AB41="انقطع (ت) عن الدراسة","",IF(AQ46="انثى",AQ46,""))</f>
        <v/>
      </c>
      <c r="AS46" s="194" t="str">
        <f>IF(قائمة!AB41="انقطع (ت) عن الدراسة","",IF(AQ46="ذكر",AQ46,""))</f>
        <v/>
      </c>
      <c r="AT46" s="186">
        <f t="shared" si="23"/>
        <v>2003</v>
      </c>
      <c r="AU46" s="190" t="str">
        <f t="shared" si="24"/>
        <v/>
      </c>
      <c r="AV46" s="190" t="str">
        <f t="shared" si="25"/>
        <v/>
      </c>
      <c r="AW46" s="196" t="str">
        <f t="shared" si="26"/>
        <v/>
      </c>
      <c r="AX46" s="197" t="str">
        <f t="shared" si="8"/>
        <v/>
      </c>
      <c r="AY46" s="193" t="str">
        <f>IF(قائمة!AB41="انقطع (ت) عن الدراسة","",IF(AX46="انثى",AX46,""))</f>
        <v/>
      </c>
      <c r="AZ46" s="194" t="str">
        <f>IF(قائمة!AB41="انقطع (ت) عن الدراسة","",IF(AX46="ذكر",AX46,""))</f>
        <v/>
      </c>
      <c r="BA46" s="186">
        <f t="shared" si="27"/>
        <v>2002</v>
      </c>
      <c r="BB46" s="190" t="str">
        <f t="shared" si="28"/>
        <v/>
      </c>
      <c r="BC46" s="190" t="str">
        <f t="shared" si="29"/>
        <v/>
      </c>
      <c r="BD46" s="196" t="str">
        <f t="shared" si="30"/>
        <v/>
      </c>
      <c r="BE46" s="197" t="str">
        <f t="shared" si="9"/>
        <v/>
      </c>
      <c r="BF46" s="193" t="str">
        <f>IF(قائمة!AB41="انقطع (ت) عن الدراسة","",IF(BE46="انثى",BE46,""))</f>
        <v/>
      </c>
      <c r="BG46" s="194" t="str">
        <f>IF(قائمة!AB41="انقطع (ت) عن الدراسة","",IF(BE46="ذكر",BE46,""))</f>
        <v/>
      </c>
      <c r="BH46" s="186">
        <f t="shared" si="31"/>
        <v>2001</v>
      </c>
      <c r="BI46" s="190" t="str">
        <f t="shared" si="32"/>
        <v/>
      </c>
      <c r="BJ46" s="190" t="str">
        <f t="shared" si="33"/>
        <v/>
      </c>
      <c r="BK46" s="196" t="str">
        <f t="shared" si="34"/>
        <v/>
      </c>
      <c r="BL46" s="197" t="str">
        <f t="shared" si="10"/>
        <v/>
      </c>
      <c r="BM46" s="193" t="str">
        <f>IF(قائمة!AB41="انقطع (ت) عن الدراسة","",IF(BL46="انثى",BL46,""))</f>
        <v/>
      </c>
      <c r="BN46" s="194" t="str">
        <f>IF(قائمة!AB41="انقطع (ت) عن الدراسة","",IF(BL46="ذكر",BL46,""))</f>
        <v/>
      </c>
      <c r="BO46" s="183">
        <f t="shared" si="35"/>
        <v>2000</v>
      </c>
      <c r="BP46" s="183"/>
      <c r="BQ46" s="190" t="str">
        <f t="shared" si="36"/>
        <v/>
      </c>
      <c r="BR46" s="190" t="str">
        <f t="shared" si="37"/>
        <v/>
      </c>
      <c r="BS46" s="196" t="str">
        <f t="shared" si="38"/>
        <v/>
      </c>
      <c r="BT46" s="197" t="str">
        <f t="shared" si="11"/>
        <v/>
      </c>
      <c r="BU46" s="193" t="str">
        <f>IF(قائمة!AB41="انقطع (ت) عن الدراسة","",IF(BT46="انثى",BT46,""))</f>
        <v/>
      </c>
      <c r="BV46" s="194" t="str">
        <f>IF(قائمة!AB41="انقطع (ت) عن الدراسة","",IF(BT46="ذكر",BT46,""))</f>
        <v/>
      </c>
      <c r="BW46" s="183">
        <f t="shared" si="39"/>
        <v>1999</v>
      </c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70"/>
      <c r="DQ46" s="194">
        <f t="shared" si="2"/>
        <v>0</v>
      </c>
      <c r="DR46" s="194" t="s">
        <v>109</v>
      </c>
      <c r="DS46" s="194">
        <f t="shared" si="3"/>
        <v>0</v>
      </c>
      <c r="DT46" s="194" t="s">
        <v>109</v>
      </c>
      <c r="DU46" s="194">
        <f t="shared" si="4"/>
        <v>0</v>
      </c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>
        <v>42</v>
      </c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99"/>
      <c r="JB46" s="299"/>
      <c r="JC46" s="299"/>
      <c r="JD46" s="299"/>
      <c r="JE46" s="299"/>
      <c r="JF46" s="299"/>
      <c r="JG46" s="299"/>
      <c r="JH46" s="299"/>
      <c r="JI46" s="299"/>
      <c r="JJ46" s="299"/>
      <c r="JK46" s="299"/>
      <c r="JL46" s="299"/>
      <c r="JM46" s="299"/>
      <c r="JN46" s="299"/>
      <c r="JO46" s="299"/>
      <c r="JP46" s="299"/>
      <c r="JQ46" s="299"/>
      <c r="JR46" s="299"/>
      <c r="JS46" s="299"/>
      <c r="JT46" s="299"/>
      <c r="JU46" s="299"/>
      <c r="JV46" s="299"/>
      <c r="JW46" s="299"/>
      <c r="JX46" s="299"/>
      <c r="JY46" s="299"/>
      <c r="JZ46" s="299"/>
      <c r="KA46" s="299"/>
      <c r="KB46" s="299"/>
      <c r="KC46" s="299"/>
      <c r="KD46" s="299"/>
      <c r="KE46" s="299"/>
      <c r="KF46" s="299"/>
      <c r="KG46" s="299"/>
      <c r="KH46" s="299"/>
      <c r="KI46" s="299"/>
      <c r="KJ46" s="299"/>
      <c r="KK46" s="299"/>
      <c r="KL46" s="2"/>
      <c r="KM46" s="2"/>
      <c r="KN46" s="2"/>
      <c r="KO46" s="2"/>
      <c r="KP46" s="2"/>
      <c r="KQ46" s="2"/>
      <c r="KR46" s="2"/>
      <c r="KS46" s="2"/>
      <c r="KT46" s="2"/>
    </row>
    <row r="47" spans="1:306" s="114" customFormat="1" ht="22.5">
      <c r="A47" s="1">
        <v>43</v>
      </c>
      <c r="B47" s="108" t="str">
        <f t="shared" si="0"/>
        <v/>
      </c>
      <c r="C47" s="225"/>
      <c r="D47" s="225"/>
      <c r="E47" s="109"/>
      <c r="F47" s="110"/>
      <c r="G47" s="111"/>
      <c r="H47" s="227"/>
      <c r="I47" s="228"/>
      <c r="J47" s="228"/>
      <c r="K47" s="229"/>
      <c r="L47" s="230" t="str">
        <f t="shared" si="86"/>
        <v/>
      </c>
      <c r="M47" s="231"/>
      <c r="N47" s="423"/>
      <c r="O47" s="423"/>
      <c r="P47" s="232"/>
      <c r="Q47" s="233"/>
      <c r="R47" s="234"/>
      <c r="S47" s="235"/>
      <c r="W47" s="2"/>
      <c r="X47" s="2"/>
      <c r="Y47" s="2"/>
      <c r="Z47" s="190" t="str">
        <f t="shared" si="12"/>
        <v/>
      </c>
      <c r="AA47" s="190" t="str">
        <f t="shared" si="13"/>
        <v/>
      </c>
      <c r="AB47" s="196" t="str">
        <f t="shared" si="14"/>
        <v/>
      </c>
      <c r="AC47" s="197" t="str">
        <f t="shared" si="5"/>
        <v/>
      </c>
      <c r="AD47" s="193" t="str">
        <f>IF(قائمة!AB42="انقطع (ت) عن الدراسة","",IF(AC47="انثى",AC47,""))</f>
        <v/>
      </c>
      <c r="AE47" s="194" t="str">
        <f>IF(قائمة!AB42="انقطع (ت) عن الدراسة","",IF(AC47="ذكر",AC47,""))</f>
        <v/>
      </c>
      <c r="AF47" s="195">
        <f t="shared" si="15"/>
        <v>2005</v>
      </c>
      <c r="AG47" s="190" t="str">
        <f t="shared" si="16"/>
        <v/>
      </c>
      <c r="AH47" s="190" t="str">
        <f t="shared" si="17"/>
        <v/>
      </c>
      <c r="AI47" s="196" t="str">
        <f t="shared" si="18"/>
        <v/>
      </c>
      <c r="AJ47" s="197" t="str">
        <f t="shared" si="6"/>
        <v/>
      </c>
      <c r="AK47" s="193" t="str">
        <f>IF(قائمة!AB42="انقطع (ت) عن الدراسة","",IF(AJ47="انثى",AJ47,""))</f>
        <v/>
      </c>
      <c r="AL47" s="194" t="str">
        <f>IF(قائمة!AB42="انقطع (ت) عن الدراسة","",IF(AJ47="ذكر",AJ47,""))</f>
        <v/>
      </c>
      <c r="AM47" s="186">
        <f t="shared" si="19"/>
        <v>2004</v>
      </c>
      <c r="AN47" s="190" t="str">
        <f t="shared" si="20"/>
        <v/>
      </c>
      <c r="AO47" s="190" t="str">
        <f t="shared" si="21"/>
        <v/>
      </c>
      <c r="AP47" s="196" t="str">
        <f t="shared" si="22"/>
        <v/>
      </c>
      <c r="AQ47" s="197" t="str">
        <f t="shared" si="7"/>
        <v/>
      </c>
      <c r="AR47" s="193" t="str">
        <f>IF(قائمة!AB42="انقطع (ت) عن الدراسة","",IF(AQ47="انثى",AQ47,""))</f>
        <v/>
      </c>
      <c r="AS47" s="194" t="str">
        <f>IF(قائمة!AB42="انقطع (ت) عن الدراسة","",IF(AQ47="ذكر",AQ47,""))</f>
        <v/>
      </c>
      <c r="AT47" s="186">
        <f t="shared" si="23"/>
        <v>2003</v>
      </c>
      <c r="AU47" s="190" t="str">
        <f t="shared" si="24"/>
        <v/>
      </c>
      <c r="AV47" s="190" t="str">
        <f t="shared" si="25"/>
        <v/>
      </c>
      <c r="AW47" s="196" t="str">
        <f t="shared" si="26"/>
        <v/>
      </c>
      <c r="AX47" s="197" t="str">
        <f t="shared" si="8"/>
        <v/>
      </c>
      <c r="AY47" s="193" t="str">
        <f>IF(قائمة!AB42="انقطع (ت) عن الدراسة","",IF(AX47="انثى",AX47,""))</f>
        <v/>
      </c>
      <c r="AZ47" s="194" t="str">
        <f>IF(قائمة!AB42="انقطع (ت) عن الدراسة","",IF(AX47="ذكر",AX47,""))</f>
        <v/>
      </c>
      <c r="BA47" s="186">
        <f t="shared" si="27"/>
        <v>2002</v>
      </c>
      <c r="BB47" s="190" t="str">
        <f t="shared" si="28"/>
        <v/>
      </c>
      <c r="BC47" s="190" t="str">
        <f t="shared" si="29"/>
        <v/>
      </c>
      <c r="BD47" s="196" t="str">
        <f t="shared" si="30"/>
        <v/>
      </c>
      <c r="BE47" s="197" t="str">
        <f t="shared" si="9"/>
        <v/>
      </c>
      <c r="BF47" s="193" t="str">
        <f>IF(قائمة!AB42="انقطع (ت) عن الدراسة","",IF(BE47="انثى",BE47,""))</f>
        <v/>
      </c>
      <c r="BG47" s="194" t="str">
        <f>IF(قائمة!AB42="انقطع (ت) عن الدراسة","",IF(BE47="ذكر",BE47,""))</f>
        <v/>
      </c>
      <c r="BH47" s="186">
        <f t="shared" si="31"/>
        <v>2001</v>
      </c>
      <c r="BI47" s="190" t="str">
        <f t="shared" si="32"/>
        <v/>
      </c>
      <c r="BJ47" s="190" t="str">
        <f t="shared" si="33"/>
        <v/>
      </c>
      <c r="BK47" s="196" t="str">
        <f t="shared" si="34"/>
        <v/>
      </c>
      <c r="BL47" s="197" t="str">
        <f t="shared" si="10"/>
        <v/>
      </c>
      <c r="BM47" s="193" t="str">
        <f>IF(قائمة!AB42="انقطع (ت) عن الدراسة","",IF(BL47="انثى",BL47,""))</f>
        <v/>
      </c>
      <c r="BN47" s="194" t="str">
        <f>IF(قائمة!AB42="انقطع (ت) عن الدراسة","",IF(BL47="ذكر",BL47,""))</f>
        <v/>
      </c>
      <c r="BO47" s="183">
        <f t="shared" si="35"/>
        <v>2000</v>
      </c>
      <c r="BP47" s="183"/>
      <c r="BQ47" s="190" t="str">
        <f t="shared" si="36"/>
        <v/>
      </c>
      <c r="BR47" s="190" t="str">
        <f t="shared" si="37"/>
        <v/>
      </c>
      <c r="BS47" s="196" t="str">
        <f t="shared" si="38"/>
        <v/>
      </c>
      <c r="BT47" s="197" t="str">
        <f t="shared" si="11"/>
        <v/>
      </c>
      <c r="BU47" s="193" t="str">
        <f>IF(قائمة!AB42="انقطع (ت) عن الدراسة","",IF(BT47="انثى",BT47,""))</f>
        <v/>
      </c>
      <c r="BV47" s="194" t="str">
        <f>IF(قائمة!AB42="انقطع (ت) عن الدراسة","",IF(BT47="ذكر",BT47,""))</f>
        <v/>
      </c>
      <c r="BW47" s="183">
        <f t="shared" si="39"/>
        <v>1999</v>
      </c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70"/>
      <c r="DQ47" s="194">
        <f t="shared" si="2"/>
        <v>0</v>
      </c>
      <c r="DR47" s="194" t="s">
        <v>109</v>
      </c>
      <c r="DS47" s="194">
        <f t="shared" si="3"/>
        <v>0</v>
      </c>
      <c r="DT47" s="194" t="s">
        <v>109</v>
      </c>
      <c r="DU47" s="194">
        <f t="shared" si="4"/>
        <v>0</v>
      </c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>
        <v>43</v>
      </c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99"/>
      <c r="JB47" s="299"/>
      <c r="JC47" s="299"/>
      <c r="JD47" s="299"/>
      <c r="JE47" s="299"/>
      <c r="JF47" s="299"/>
      <c r="JG47" s="299"/>
      <c r="JH47" s="299"/>
      <c r="JI47" s="299"/>
      <c r="JJ47" s="299"/>
      <c r="JK47" s="299"/>
      <c r="JL47" s="299"/>
      <c r="JM47" s="299"/>
      <c r="JN47" s="299"/>
      <c r="JO47" s="299"/>
      <c r="JP47" s="299"/>
      <c r="JQ47" s="299"/>
      <c r="JR47" s="299"/>
      <c r="JS47" s="299"/>
      <c r="JT47" s="299"/>
      <c r="JU47" s="299"/>
      <c r="JV47" s="299"/>
      <c r="JW47" s="299"/>
      <c r="JX47" s="299"/>
      <c r="JY47" s="299"/>
      <c r="JZ47" s="299"/>
      <c r="KA47" s="299"/>
      <c r="KB47" s="299"/>
      <c r="KC47" s="299"/>
      <c r="KD47" s="299"/>
      <c r="KE47" s="299"/>
      <c r="KF47" s="299"/>
      <c r="KG47" s="299"/>
      <c r="KH47" s="299"/>
      <c r="KI47" s="299"/>
      <c r="KJ47" s="299"/>
      <c r="KK47" s="299"/>
      <c r="KL47" s="2"/>
      <c r="KM47" s="2"/>
      <c r="KN47" s="2"/>
      <c r="KO47" s="2"/>
      <c r="KP47" s="2"/>
      <c r="KQ47" s="2"/>
      <c r="KR47" s="2"/>
      <c r="KS47" s="2"/>
      <c r="KT47" s="2"/>
    </row>
    <row r="48" spans="1:306" s="114" customFormat="1" ht="22.5">
      <c r="A48" s="1">
        <v>44</v>
      </c>
      <c r="B48" s="108" t="str">
        <f t="shared" si="0"/>
        <v/>
      </c>
      <c r="C48" s="225"/>
      <c r="D48" s="225"/>
      <c r="E48" s="109"/>
      <c r="F48" s="110"/>
      <c r="G48" s="111"/>
      <c r="H48" s="227"/>
      <c r="I48" s="228"/>
      <c r="J48" s="228"/>
      <c r="K48" s="229"/>
      <c r="L48" s="230" t="str">
        <f t="shared" si="86"/>
        <v/>
      </c>
      <c r="M48" s="231"/>
      <c r="N48" s="423"/>
      <c r="O48" s="423"/>
      <c r="P48" s="232"/>
      <c r="Q48" s="233"/>
      <c r="R48" s="234"/>
      <c r="S48" s="235"/>
      <c r="W48" s="2"/>
      <c r="X48" s="2"/>
      <c r="Y48" s="2"/>
      <c r="Z48" s="190" t="str">
        <f t="shared" si="12"/>
        <v/>
      </c>
      <c r="AA48" s="190" t="str">
        <f t="shared" si="13"/>
        <v/>
      </c>
      <c r="AB48" s="196" t="str">
        <f t="shared" si="14"/>
        <v/>
      </c>
      <c r="AC48" s="197" t="str">
        <f t="shared" si="5"/>
        <v/>
      </c>
      <c r="AD48" s="193" t="str">
        <f>IF(قائمة!AB43="انقطع (ت) عن الدراسة","",IF(AC48="انثى",AC48,""))</f>
        <v/>
      </c>
      <c r="AE48" s="194" t="str">
        <f>IF(قائمة!AB43="انقطع (ت) عن الدراسة","",IF(AC48="ذكر",AC48,""))</f>
        <v/>
      </c>
      <c r="AF48" s="195">
        <f t="shared" si="15"/>
        <v>2005</v>
      </c>
      <c r="AG48" s="190" t="str">
        <f t="shared" si="16"/>
        <v/>
      </c>
      <c r="AH48" s="190" t="str">
        <f t="shared" si="17"/>
        <v/>
      </c>
      <c r="AI48" s="196" t="str">
        <f t="shared" si="18"/>
        <v/>
      </c>
      <c r="AJ48" s="197" t="str">
        <f t="shared" si="6"/>
        <v/>
      </c>
      <c r="AK48" s="193" t="str">
        <f>IF(قائمة!AB43="انقطع (ت) عن الدراسة","",IF(AJ48="انثى",AJ48,""))</f>
        <v/>
      </c>
      <c r="AL48" s="194" t="str">
        <f>IF(قائمة!AB43="انقطع (ت) عن الدراسة","",IF(AJ48="ذكر",AJ48,""))</f>
        <v/>
      </c>
      <c r="AM48" s="186">
        <f t="shared" si="19"/>
        <v>2004</v>
      </c>
      <c r="AN48" s="190" t="str">
        <f t="shared" si="20"/>
        <v/>
      </c>
      <c r="AO48" s="190" t="str">
        <f t="shared" si="21"/>
        <v/>
      </c>
      <c r="AP48" s="196" t="str">
        <f t="shared" si="22"/>
        <v/>
      </c>
      <c r="AQ48" s="197" t="str">
        <f t="shared" si="7"/>
        <v/>
      </c>
      <c r="AR48" s="193" t="str">
        <f>IF(قائمة!AB43="انقطع (ت) عن الدراسة","",IF(AQ48="انثى",AQ48,""))</f>
        <v/>
      </c>
      <c r="AS48" s="194" t="str">
        <f>IF(قائمة!AB43="انقطع (ت) عن الدراسة","",IF(AQ48="ذكر",AQ48,""))</f>
        <v/>
      </c>
      <c r="AT48" s="186">
        <f t="shared" si="23"/>
        <v>2003</v>
      </c>
      <c r="AU48" s="190" t="str">
        <f t="shared" si="24"/>
        <v/>
      </c>
      <c r="AV48" s="190" t="str">
        <f t="shared" si="25"/>
        <v/>
      </c>
      <c r="AW48" s="196" t="str">
        <f t="shared" si="26"/>
        <v/>
      </c>
      <c r="AX48" s="197" t="str">
        <f t="shared" si="8"/>
        <v/>
      </c>
      <c r="AY48" s="193" t="str">
        <f>IF(قائمة!AB43="انقطع (ت) عن الدراسة","",IF(AX48="انثى",AX48,""))</f>
        <v/>
      </c>
      <c r="AZ48" s="194" t="str">
        <f>IF(قائمة!AB43="انقطع (ت) عن الدراسة","",IF(AX48="ذكر",AX48,""))</f>
        <v/>
      </c>
      <c r="BA48" s="186">
        <f t="shared" si="27"/>
        <v>2002</v>
      </c>
      <c r="BB48" s="190" t="str">
        <f t="shared" si="28"/>
        <v/>
      </c>
      <c r="BC48" s="190" t="str">
        <f t="shared" si="29"/>
        <v/>
      </c>
      <c r="BD48" s="196" t="str">
        <f t="shared" si="30"/>
        <v/>
      </c>
      <c r="BE48" s="197" t="str">
        <f t="shared" si="9"/>
        <v/>
      </c>
      <c r="BF48" s="193" t="str">
        <f>IF(قائمة!AB43="انقطع (ت) عن الدراسة","",IF(BE48="انثى",BE48,""))</f>
        <v/>
      </c>
      <c r="BG48" s="194" t="str">
        <f>IF(قائمة!AB43="انقطع (ت) عن الدراسة","",IF(BE48="ذكر",BE48,""))</f>
        <v/>
      </c>
      <c r="BH48" s="186">
        <f t="shared" si="31"/>
        <v>2001</v>
      </c>
      <c r="BI48" s="190" t="str">
        <f t="shared" si="32"/>
        <v/>
      </c>
      <c r="BJ48" s="190" t="str">
        <f t="shared" si="33"/>
        <v/>
      </c>
      <c r="BK48" s="196" t="str">
        <f t="shared" si="34"/>
        <v/>
      </c>
      <c r="BL48" s="197" t="str">
        <f t="shared" si="10"/>
        <v/>
      </c>
      <c r="BM48" s="193" t="str">
        <f>IF(قائمة!AB43="انقطع (ت) عن الدراسة","",IF(BL48="انثى",BL48,""))</f>
        <v/>
      </c>
      <c r="BN48" s="194" t="str">
        <f>IF(قائمة!AB43="انقطع (ت) عن الدراسة","",IF(BL48="ذكر",BL48,""))</f>
        <v/>
      </c>
      <c r="BO48" s="183">
        <f t="shared" si="35"/>
        <v>2000</v>
      </c>
      <c r="BP48" s="183"/>
      <c r="BQ48" s="190" t="str">
        <f t="shared" si="36"/>
        <v/>
      </c>
      <c r="BR48" s="190" t="str">
        <f t="shared" si="37"/>
        <v/>
      </c>
      <c r="BS48" s="196" t="str">
        <f t="shared" si="38"/>
        <v/>
      </c>
      <c r="BT48" s="197" t="str">
        <f t="shared" si="11"/>
        <v/>
      </c>
      <c r="BU48" s="193" t="str">
        <f>IF(قائمة!AB43="انقطع (ت) عن الدراسة","",IF(BT48="انثى",BT48,""))</f>
        <v/>
      </c>
      <c r="BV48" s="194" t="str">
        <f>IF(قائمة!AB43="انقطع (ت) عن الدراسة","",IF(BT48="ذكر",BT48,""))</f>
        <v/>
      </c>
      <c r="BW48" s="183">
        <f t="shared" si="39"/>
        <v>1999</v>
      </c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70"/>
      <c r="DQ48" s="194">
        <f t="shared" si="2"/>
        <v>0</v>
      </c>
      <c r="DR48" s="194" t="s">
        <v>109</v>
      </c>
      <c r="DS48" s="194">
        <f t="shared" si="3"/>
        <v>0</v>
      </c>
      <c r="DT48" s="194" t="s">
        <v>109</v>
      </c>
      <c r="DU48" s="194">
        <f t="shared" si="4"/>
        <v>0</v>
      </c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>
        <v>44</v>
      </c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99"/>
      <c r="JB48" s="299"/>
      <c r="JC48" s="299"/>
      <c r="JD48" s="299"/>
      <c r="JE48" s="299"/>
      <c r="JF48" s="299"/>
      <c r="JG48" s="299"/>
      <c r="JH48" s="299"/>
      <c r="JI48" s="299"/>
      <c r="JJ48" s="299"/>
      <c r="JK48" s="299"/>
      <c r="JL48" s="299"/>
      <c r="JM48" s="299"/>
      <c r="JN48" s="299"/>
      <c r="JO48" s="299"/>
      <c r="JP48" s="299"/>
      <c r="JQ48" s="299"/>
      <c r="JR48" s="299"/>
      <c r="JS48" s="299"/>
      <c r="JT48" s="299"/>
      <c r="JU48" s="299"/>
      <c r="JV48" s="299"/>
      <c r="JW48" s="299"/>
      <c r="JX48" s="299"/>
      <c r="JY48" s="299"/>
      <c r="JZ48" s="299"/>
      <c r="KA48" s="299"/>
      <c r="KB48" s="299"/>
      <c r="KC48" s="299"/>
      <c r="KD48" s="299"/>
      <c r="KE48" s="299"/>
      <c r="KF48" s="299"/>
      <c r="KG48" s="299"/>
      <c r="KH48" s="299"/>
      <c r="KI48" s="299"/>
      <c r="KJ48" s="299"/>
      <c r="KK48" s="299"/>
      <c r="KL48" s="2"/>
      <c r="KM48" s="2"/>
      <c r="KN48" s="2"/>
      <c r="KO48" s="2"/>
      <c r="KP48" s="2"/>
      <c r="KQ48" s="2"/>
      <c r="KR48" s="2"/>
      <c r="KS48" s="2"/>
      <c r="KT48" s="2"/>
    </row>
    <row r="49" spans="1:306" s="114" customFormat="1" ht="22.5">
      <c r="A49" s="1">
        <v>45</v>
      </c>
      <c r="B49" s="108" t="str">
        <f t="shared" si="0"/>
        <v/>
      </c>
      <c r="C49" s="225"/>
      <c r="D49" s="225"/>
      <c r="E49" s="109"/>
      <c r="F49" s="110"/>
      <c r="G49" s="111"/>
      <c r="H49" s="227"/>
      <c r="I49" s="228"/>
      <c r="J49" s="228"/>
      <c r="K49" s="229"/>
      <c r="L49" s="230" t="str">
        <f t="shared" si="86"/>
        <v/>
      </c>
      <c r="M49" s="231"/>
      <c r="N49" s="423"/>
      <c r="O49" s="423"/>
      <c r="P49" s="232"/>
      <c r="Q49" s="233"/>
      <c r="R49" s="234"/>
      <c r="S49" s="235"/>
      <c r="W49" s="2"/>
      <c r="X49" s="2"/>
      <c r="Y49" s="2"/>
      <c r="Z49" s="190" t="str">
        <f t="shared" si="12"/>
        <v/>
      </c>
      <c r="AA49" s="190" t="str">
        <f t="shared" si="13"/>
        <v/>
      </c>
      <c r="AB49" s="196" t="str">
        <f t="shared" si="14"/>
        <v/>
      </c>
      <c r="AC49" s="197" t="str">
        <f t="shared" si="5"/>
        <v/>
      </c>
      <c r="AD49" s="193" t="str">
        <f>IF(قائمة!AB44="انقطع (ت) عن الدراسة","",IF(AC49="انثى",AC49,""))</f>
        <v/>
      </c>
      <c r="AE49" s="194" t="str">
        <f>IF(قائمة!AB44="انقطع (ت) عن الدراسة","",IF(AC49="ذكر",AC49,""))</f>
        <v/>
      </c>
      <c r="AF49" s="195">
        <f t="shared" si="15"/>
        <v>2005</v>
      </c>
      <c r="AG49" s="190" t="str">
        <f t="shared" si="16"/>
        <v/>
      </c>
      <c r="AH49" s="190" t="str">
        <f t="shared" si="17"/>
        <v/>
      </c>
      <c r="AI49" s="196" t="str">
        <f t="shared" si="18"/>
        <v/>
      </c>
      <c r="AJ49" s="197" t="str">
        <f t="shared" si="6"/>
        <v/>
      </c>
      <c r="AK49" s="193" t="str">
        <f>IF(قائمة!AB44="انقطع (ت) عن الدراسة","",IF(AJ49="انثى",AJ49,""))</f>
        <v/>
      </c>
      <c r="AL49" s="194" t="str">
        <f>IF(قائمة!AB44="انقطع (ت) عن الدراسة","",IF(AJ49="ذكر",AJ49,""))</f>
        <v/>
      </c>
      <c r="AM49" s="186">
        <f t="shared" si="19"/>
        <v>2004</v>
      </c>
      <c r="AN49" s="190" t="str">
        <f t="shared" si="20"/>
        <v/>
      </c>
      <c r="AO49" s="190" t="str">
        <f t="shared" si="21"/>
        <v/>
      </c>
      <c r="AP49" s="196" t="str">
        <f t="shared" si="22"/>
        <v/>
      </c>
      <c r="AQ49" s="197" t="str">
        <f t="shared" si="7"/>
        <v/>
      </c>
      <c r="AR49" s="193" t="str">
        <f>IF(قائمة!AB44="انقطع (ت) عن الدراسة","",IF(AQ49="انثى",AQ49,""))</f>
        <v/>
      </c>
      <c r="AS49" s="194" t="str">
        <f>IF(قائمة!AB44="انقطع (ت) عن الدراسة","",IF(AQ49="ذكر",AQ49,""))</f>
        <v/>
      </c>
      <c r="AT49" s="186">
        <f t="shared" si="23"/>
        <v>2003</v>
      </c>
      <c r="AU49" s="190" t="str">
        <f t="shared" si="24"/>
        <v/>
      </c>
      <c r="AV49" s="190" t="str">
        <f t="shared" si="25"/>
        <v/>
      </c>
      <c r="AW49" s="196" t="str">
        <f t="shared" si="26"/>
        <v/>
      </c>
      <c r="AX49" s="197" t="str">
        <f t="shared" si="8"/>
        <v/>
      </c>
      <c r="AY49" s="193" t="str">
        <f>IF(قائمة!AB44="انقطع (ت) عن الدراسة","",IF(AX49="انثى",AX49,""))</f>
        <v/>
      </c>
      <c r="AZ49" s="194" t="str">
        <f>IF(قائمة!AB44="انقطع (ت) عن الدراسة","",IF(AX49="ذكر",AX49,""))</f>
        <v/>
      </c>
      <c r="BA49" s="186">
        <f t="shared" si="27"/>
        <v>2002</v>
      </c>
      <c r="BB49" s="190" t="str">
        <f t="shared" si="28"/>
        <v/>
      </c>
      <c r="BC49" s="190" t="str">
        <f t="shared" si="29"/>
        <v/>
      </c>
      <c r="BD49" s="196" t="str">
        <f t="shared" si="30"/>
        <v/>
      </c>
      <c r="BE49" s="197" t="str">
        <f t="shared" si="9"/>
        <v/>
      </c>
      <c r="BF49" s="193" t="str">
        <f>IF(قائمة!AB44="انقطع (ت) عن الدراسة","",IF(BE49="انثى",BE49,""))</f>
        <v/>
      </c>
      <c r="BG49" s="194" t="str">
        <f>IF(قائمة!AB44="انقطع (ت) عن الدراسة","",IF(BE49="ذكر",BE49,""))</f>
        <v/>
      </c>
      <c r="BH49" s="186">
        <f t="shared" si="31"/>
        <v>2001</v>
      </c>
      <c r="BI49" s="190" t="str">
        <f t="shared" si="32"/>
        <v/>
      </c>
      <c r="BJ49" s="190" t="str">
        <f t="shared" si="33"/>
        <v/>
      </c>
      <c r="BK49" s="196" t="str">
        <f t="shared" si="34"/>
        <v/>
      </c>
      <c r="BL49" s="197" t="str">
        <f t="shared" si="10"/>
        <v/>
      </c>
      <c r="BM49" s="193" t="str">
        <f>IF(قائمة!AB44="انقطع (ت) عن الدراسة","",IF(BL49="انثى",BL49,""))</f>
        <v/>
      </c>
      <c r="BN49" s="194" t="str">
        <f>IF(قائمة!AB44="انقطع (ت) عن الدراسة","",IF(BL49="ذكر",BL49,""))</f>
        <v/>
      </c>
      <c r="BO49" s="183">
        <f t="shared" si="35"/>
        <v>2000</v>
      </c>
      <c r="BP49" s="183"/>
      <c r="BQ49" s="190" t="str">
        <f t="shared" si="36"/>
        <v/>
      </c>
      <c r="BR49" s="190" t="str">
        <f t="shared" si="37"/>
        <v/>
      </c>
      <c r="BS49" s="196" t="str">
        <f t="shared" si="38"/>
        <v/>
      </c>
      <c r="BT49" s="197" t="str">
        <f t="shared" si="11"/>
        <v/>
      </c>
      <c r="BU49" s="193" t="str">
        <f>IF(قائمة!AB44="انقطع (ت) عن الدراسة","",IF(BT49="انثى",BT49,""))</f>
        <v/>
      </c>
      <c r="BV49" s="194" t="str">
        <f>IF(قائمة!AB44="انقطع (ت) عن الدراسة","",IF(BT49="ذكر",BT49,""))</f>
        <v/>
      </c>
      <c r="BW49" s="183">
        <f t="shared" si="39"/>
        <v>1999</v>
      </c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70"/>
      <c r="DQ49" s="194">
        <f t="shared" si="2"/>
        <v>0</v>
      </c>
      <c r="DR49" s="194" t="s">
        <v>109</v>
      </c>
      <c r="DS49" s="194">
        <f t="shared" si="3"/>
        <v>0</v>
      </c>
      <c r="DT49" s="194" t="s">
        <v>109</v>
      </c>
      <c r="DU49" s="194">
        <f t="shared" si="4"/>
        <v>0</v>
      </c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>
        <v>45</v>
      </c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99"/>
      <c r="JB49" s="299"/>
      <c r="JC49" s="299"/>
      <c r="JD49" s="299"/>
      <c r="JE49" s="299"/>
      <c r="JF49" s="299"/>
      <c r="JG49" s="299"/>
      <c r="JH49" s="299"/>
      <c r="JI49" s="299"/>
      <c r="JJ49" s="299"/>
      <c r="JK49" s="299"/>
      <c r="JL49" s="299"/>
      <c r="JM49" s="299"/>
      <c r="JN49" s="299"/>
      <c r="JO49" s="299"/>
      <c r="JP49" s="299"/>
      <c r="JQ49" s="299"/>
      <c r="JR49" s="299"/>
      <c r="JS49" s="299"/>
      <c r="JT49" s="299"/>
      <c r="JU49" s="299"/>
      <c r="JV49" s="299"/>
      <c r="JW49" s="299"/>
      <c r="JX49" s="299"/>
      <c r="JY49" s="299"/>
      <c r="JZ49" s="299"/>
      <c r="KA49" s="299"/>
      <c r="KB49" s="299"/>
      <c r="KC49" s="299"/>
      <c r="KD49" s="299"/>
      <c r="KE49" s="299"/>
      <c r="KF49" s="299"/>
      <c r="KG49" s="299"/>
      <c r="KH49" s="299"/>
      <c r="KI49" s="299"/>
      <c r="KJ49" s="299"/>
      <c r="KK49" s="299"/>
      <c r="KL49" s="2"/>
      <c r="KM49" s="2"/>
      <c r="KN49" s="2"/>
      <c r="KO49" s="2"/>
      <c r="KP49" s="2"/>
      <c r="KQ49" s="2"/>
      <c r="KR49" s="2"/>
      <c r="KS49" s="2"/>
      <c r="KT49" s="2"/>
    </row>
    <row r="50" spans="1:306" s="114" customFormat="1" ht="22.5">
      <c r="A50" s="1">
        <v>46</v>
      </c>
      <c r="B50" s="108" t="str">
        <f t="shared" si="0"/>
        <v/>
      </c>
      <c r="C50" s="225"/>
      <c r="D50" s="225"/>
      <c r="E50" s="109"/>
      <c r="F50" s="110"/>
      <c r="G50" s="111"/>
      <c r="H50" s="227"/>
      <c r="I50" s="228"/>
      <c r="J50" s="228"/>
      <c r="K50" s="229"/>
      <c r="L50" s="230" t="str">
        <f t="shared" si="86"/>
        <v/>
      </c>
      <c r="M50" s="231"/>
      <c r="N50" s="423"/>
      <c r="O50" s="423"/>
      <c r="P50" s="232"/>
      <c r="Q50" s="233"/>
      <c r="R50" s="234"/>
      <c r="S50" s="235"/>
      <c r="W50" s="2"/>
      <c r="X50" s="2"/>
      <c r="Y50" s="2"/>
      <c r="Z50" s="190" t="str">
        <f t="shared" si="12"/>
        <v/>
      </c>
      <c r="AA50" s="190" t="str">
        <f t="shared" ref="AA50:AA59" si="87">IF(G45&gt;0,G45,"")</f>
        <v/>
      </c>
      <c r="AB50" s="196" t="str">
        <f t="shared" ref="AB50:AB59" si="88">IF(AA50=AF50,AF50,"")</f>
        <v/>
      </c>
      <c r="AC50" s="197" t="str">
        <f t="shared" ref="AC50:AC59" si="89">IF(AA50=AF50,I45,"")</f>
        <v/>
      </c>
      <c r="AD50" s="193" t="str">
        <f>IF(قائمة!AB46="انقطع (ت) عن الدراسة","",IF(AC50="انثى",AC50,""))</f>
        <v/>
      </c>
      <c r="AE50" s="194" t="str">
        <f>IF(قائمة!AB46="انقطع (ت) عن الدراسة","",IF(AC50="ذكر",AC50,""))</f>
        <v/>
      </c>
      <c r="AF50" s="195">
        <f t="shared" si="15"/>
        <v>2005</v>
      </c>
      <c r="AG50" s="190" t="str">
        <f t="shared" ref="AG50:AG59" si="90">IF(I45="ذكر",G45,"")</f>
        <v/>
      </c>
      <c r="AH50" s="190" t="str">
        <f t="shared" ref="AH50:AH59" si="91">IF(G45&gt;0,G45,"")</f>
        <v/>
      </c>
      <c r="AI50" s="196" t="str">
        <f t="shared" ref="AI50:AI59" si="92">IF(AH50=AM50,AH50,"")</f>
        <v/>
      </c>
      <c r="AJ50" s="197" t="str">
        <f t="shared" ref="AJ50:AJ59" si="93">IF(AH50=AM50,I45,"")</f>
        <v/>
      </c>
      <c r="AK50" s="193" t="str">
        <f>IF(قائمة!AB46="انقطع (ت) عن الدراسة","",IF(AJ50="انثى",AJ50,""))</f>
        <v/>
      </c>
      <c r="AL50" s="194" t="str">
        <f>IF(قائمة!AB46="انقطع (ت) عن الدراسة","",IF(AJ50="ذكر",AJ50,""))</f>
        <v/>
      </c>
      <c r="AM50" s="186">
        <f t="shared" si="19"/>
        <v>2004</v>
      </c>
      <c r="AN50" s="190" t="str">
        <f t="shared" ref="AN50:AN59" si="94">IF(I45="ذكر",G45,"")</f>
        <v/>
      </c>
      <c r="AO50" s="190" t="str">
        <f t="shared" ref="AO50:AO59" si="95">IF(G45&gt;0,G45,"")</f>
        <v/>
      </c>
      <c r="AP50" s="196" t="str">
        <f t="shared" ref="AP50:AP59" si="96">IF(AO50=AT50,AO50,"")</f>
        <v/>
      </c>
      <c r="AQ50" s="197" t="str">
        <f t="shared" ref="AQ50:AQ59" si="97">IF(AO50=AT50,I45,"")</f>
        <v/>
      </c>
      <c r="AR50" s="193" t="str">
        <f>IF(قائمة!AB46="انقطع (ت) عن الدراسة","",IF(AQ50="انثى",AQ50,""))</f>
        <v/>
      </c>
      <c r="AS50" s="194" t="str">
        <f>IF(قائمة!AB46="انقطع (ت) عن الدراسة","",IF(AQ50="ذكر",AQ50,""))</f>
        <v/>
      </c>
      <c r="AT50" s="186">
        <f t="shared" si="23"/>
        <v>2003</v>
      </c>
      <c r="AU50" s="190" t="str">
        <f t="shared" ref="AU50:AU59" si="98">IF(I45="ذكر",G45,"")</f>
        <v/>
      </c>
      <c r="AV50" s="190" t="str">
        <f t="shared" ref="AV50:AV59" si="99">IF(G45&gt;0,G45,"")</f>
        <v/>
      </c>
      <c r="AW50" s="196" t="str">
        <f t="shared" ref="AW50:AW59" si="100">IF(AV50=BA50,AV50,"")</f>
        <v/>
      </c>
      <c r="AX50" s="197" t="str">
        <f t="shared" ref="AX50:AX59" si="101">IF(AV50=BA50,I45,"")</f>
        <v/>
      </c>
      <c r="AY50" s="193" t="str">
        <f>IF(قائمة!AB46="انقطع (ت) عن الدراسة","",IF(AX50="انثى",AX50,""))</f>
        <v/>
      </c>
      <c r="AZ50" s="194" t="str">
        <f>IF(قائمة!AB46="انقطع (ت) عن الدراسة","",IF(AX50="ذكر",AX50,""))</f>
        <v/>
      </c>
      <c r="BA50" s="186">
        <f t="shared" si="27"/>
        <v>2002</v>
      </c>
      <c r="BB50" s="190" t="str">
        <f t="shared" ref="BB50:BB59" si="102">IF(I45="ذكر",G45,"")</f>
        <v/>
      </c>
      <c r="BC50" s="190" t="str">
        <f t="shared" ref="BC50:BC59" si="103">IF(G45&gt;0,G45,"")</f>
        <v/>
      </c>
      <c r="BD50" s="196" t="str">
        <f t="shared" ref="BD50:BD59" si="104">IF(BC50=BH50,BC50,"")</f>
        <v/>
      </c>
      <c r="BE50" s="197" t="str">
        <f t="shared" ref="BE50:BE59" si="105">IF(BC50=BH50,I45,"")</f>
        <v/>
      </c>
      <c r="BF50" s="193" t="str">
        <f>IF(قائمة!AB46="انقطع (ت) عن الدراسة","",IF(BE50="انثى",BE50,""))</f>
        <v/>
      </c>
      <c r="BG50" s="194" t="str">
        <f>IF(قائمة!AB46="انقطع (ت) عن الدراسة","",IF(BE50="ذكر",BE50,""))</f>
        <v/>
      </c>
      <c r="BH50" s="186">
        <f t="shared" si="31"/>
        <v>2001</v>
      </c>
      <c r="BI50" s="190" t="str">
        <f t="shared" ref="BI50:BI59" si="106">IF(I45="ذكر",G45,"")</f>
        <v/>
      </c>
      <c r="BJ50" s="190" t="str">
        <f t="shared" ref="BJ50:BJ59" si="107">IF(G45&gt;0,G45,"")</f>
        <v/>
      </c>
      <c r="BK50" s="196" t="str">
        <f t="shared" ref="BK50:BK59" si="108">IF(BJ50=BO50,BJ50,"")</f>
        <v/>
      </c>
      <c r="BL50" s="197" t="str">
        <f t="shared" ref="BL50:BL59" si="109">IF(BJ50=BO50,I45,"")</f>
        <v/>
      </c>
      <c r="BM50" s="193" t="str">
        <f>IF(قائمة!AB46="انقطع (ت) عن الدراسة","",IF(BL50="انثى",BL50,""))</f>
        <v/>
      </c>
      <c r="BN50" s="194" t="str">
        <f>IF(قائمة!AB46="انقطع (ت) عن الدراسة","",IF(BL50="ذكر",BL50,""))</f>
        <v/>
      </c>
      <c r="BO50" s="183">
        <f t="shared" si="35"/>
        <v>2000</v>
      </c>
      <c r="BP50" s="183"/>
      <c r="BQ50" s="190" t="str">
        <f t="shared" ref="BQ50:BQ59" si="110">IF(I45="ذكر",G45,"")</f>
        <v/>
      </c>
      <c r="BR50" s="190" t="str">
        <f t="shared" ref="BR50:BR59" si="111">IF(G45&gt;0,G45,"")</f>
        <v/>
      </c>
      <c r="BS50" s="196" t="str">
        <f t="shared" ref="BS50:BS59" si="112">IF(BR50=BW50,BR50,"")</f>
        <v/>
      </c>
      <c r="BT50" s="197" t="str">
        <f t="shared" ref="BT50:BT59" si="113">IF(BR50=BW50,I45,"")</f>
        <v/>
      </c>
      <c r="BU50" s="193" t="str">
        <f>IF(قائمة!AB46="انقطع (ت) عن الدراسة","",IF(BT50="انثى",BT50,""))</f>
        <v/>
      </c>
      <c r="BV50" s="194" t="str">
        <f>IF(قائمة!AB46="انقطع (ت) عن الدراسة","",IF(BT50="ذكر",BT50,""))</f>
        <v/>
      </c>
      <c r="BW50" s="183">
        <f t="shared" si="39"/>
        <v>1999</v>
      </c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70"/>
      <c r="DQ50" s="194">
        <f t="shared" si="2"/>
        <v>0</v>
      </c>
      <c r="DR50" s="194" t="s">
        <v>109</v>
      </c>
      <c r="DS50" s="194">
        <f t="shared" si="3"/>
        <v>0</v>
      </c>
      <c r="DT50" s="194" t="s">
        <v>109</v>
      </c>
      <c r="DU50" s="194">
        <f t="shared" si="4"/>
        <v>0</v>
      </c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>
        <v>46</v>
      </c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99"/>
      <c r="JB50" s="299"/>
      <c r="JC50" s="299"/>
      <c r="JD50" s="299"/>
      <c r="JE50" s="299"/>
      <c r="JF50" s="299"/>
      <c r="JG50" s="299"/>
      <c r="JH50" s="299"/>
      <c r="JI50" s="299"/>
      <c r="JJ50" s="299"/>
      <c r="JK50" s="299"/>
      <c r="JL50" s="299"/>
      <c r="JM50" s="299"/>
      <c r="JN50" s="299"/>
      <c r="JO50" s="299"/>
      <c r="JP50" s="299"/>
      <c r="JQ50" s="299"/>
      <c r="JR50" s="299"/>
      <c r="JS50" s="299"/>
      <c r="JT50" s="299"/>
      <c r="JU50" s="299"/>
      <c r="JV50" s="299"/>
      <c r="JW50" s="299"/>
      <c r="JX50" s="299"/>
      <c r="JY50" s="299"/>
      <c r="JZ50" s="299"/>
      <c r="KA50" s="299"/>
      <c r="KB50" s="299"/>
      <c r="KC50" s="299"/>
      <c r="KD50" s="299"/>
      <c r="KE50" s="299"/>
      <c r="KF50" s="299"/>
      <c r="KG50" s="299"/>
      <c r="KH50" s="299"/>
      <c r="KI50" s="299"/>
      <c r="KJ50" s="299"/>
      <c r="KK50" s="299"/>
      <c r="KL50" s="2"/>
      <c r="KM50" s="2"/>
      <c r="KN50" s="2"/>
      <c r="KO50" s="2"/>
      <c r="KP50" s="2"/>
      <c r="KQ50" s="2"/>
      <c r="KR50" s="2"/>
      <c r="KS50" s="2"/>
      <c r="KT50" s="2"/>
    </row>
    <row r="51" spans="1:306" s="114" customFormat="1" ht="22.5">
      <c r="A51" s="1">
        <v>47</v>
      </c>
      <c r="B51" s="108" t="str">
        <f t="shared" si="0"/>
        <v/>
      </c>
      <c r="C51" s="225"/>
      <c r="D51" s="225"/>
      <c r="E51" s="109"/>
      <c r="F51" s="110"/>
      <c r="G51" s="111"/>
      <c r="H51" s="227"/>
      <c r="I51" s="228"/>
      <c r="J51" s="228"/>
      <c r="K51" s="229"/>
      <c r="L51" s="230" t="str">
        <f t="shared" si="86"/>
        <v/>
      </c>
      <c r="M51" s="231"/>
      <c r="N51" s="423"/>
      <c r="O51" s="423"/>
      <c r="P51" s="232"/>
      <c r="Q51" s="233"/>
      <c r="R51" s="234"/>
      <c r="S51" s="235"/>
      <c r="W51" s="2"/>
      <c r="X51" s="2"/>
      <c r="Y51" s="2"/>
      <c r="Z51" s="190" t="str">
        <f t="shared" si="12"/>
        <v/>
      </c>
      <c r="AA51" s="190" t="str">
        <f t="shared" si="87"/>
        <v/>
      </c>
      <c r="AB51" s="196" t="str">
        <f t="shared" si="88"/>
        <v/>
      </c>
      <c r="AC51" s="197" t="str">
        <f t="shared" si="89"/>
        <v/>
      </c>
      <c r="AD51" s="193" t="str">
        <f>IF(قائمة!AB47="انقطع (ت) عن الدراسة","",IF(AC51="انثى",AC51,""))</f>
        <v/>
      </c>
      <c r="AE51" s="194" t="str">
        <f>IF(قائمة!AB47="انقطع (ت) عن الدراسة","",IF(AC51="ذكر",AC51,""))</f>
        <v/>
      </c>
      <c r="AF51" s="195">
        <f t="shared" si="15"/>
        <v>2005</v>
      </c>
      <c r="AG51" s="190" t="str">
        <f t="shared" si="90"/>
        <v/>
      </c>
      <c r="AH51" s="190" t="str">
        <f t="shared" si="91"/>
        <v/>
      </c>
      <c r="AI51" s="196" t="str">
        <f t="shared" si="92"/>
        <v/>
      </c>
      <c r="AJ51" s="197" t="str">
        <f t="shared" si="93"/>
        <v/>
      </c>
      <c r="AK51" s="193" t="str">
        <f>IF(قائمة!AB47="انقطع (ت) عن الدراسة","",IF(AJ51="انثى",AJ51,""))</f>
        <v/>
      </c>
      <c r="AL51" s="194" t="str">
        <f>IF(قائمة!AB47="انقطع (ت) عن الدراسة","",IF(AJ51="ذكر",AJ51,""))</f>
        <v/>
      </c>
      <c r="AM51" s="186">
        <f t="shared" si="19"/>
        <v>2004</v>
      </c>
      <c r="AN51" s="190" t="str">
        <f t="shared" si="94"/>
        <v/>
      </c>
      <c r="AO51" s="190" t="str">
        <f t="shared" si="95"/>
        <v/>
      </c>
      <c r="AP51" s="196" t="str">
        <f t="shared" si="96"/>
        <v/>
      </c>
      <c r="AQ51" s="197" t="str">
        <f t="shared" si="97"/>
        <v/>
      </c>
      <c r="AR51" s="193" t="str">
        <f>IF(قائمة!AB47="انقطع (ت) عن الدراسة","",IF(AQ51="انثى",AQ51,""))</f>
        <v/>
      </c>
      <c r="AS51" s="194" t="str">
        <f>IF(قائمة!AB47="انقطع (ت) عن الدراسة","",IF(AQ51="ذكر",AQ51,""))</f>
        <v/>
      </c>
      <c r="AT51" s="186">
        <f t="shared" si="23"/>
        <v>2003</v>
      </c>
      <c r="AU51" s="190" t="str">
        <f t="shared" si="98"/>
        <v/>
      </c>
      <c r="AV51" s="190" t="str">
        <f t="shared" si="99"/>
        <v/>
      </c>
      <c r="AW51" s="196" t="str">
        <f t="shared" si="100"/>
        <v/>
      </c>
      <c r="AX51" s="197" t="str">
        <f t="shared" si="101"/>
        <v/>
      </c>
      <c r="AY51" s="193" t="str">
        <f>IF(قائمة!AB47="انقطع (ت) عن الدراسة","",IF(AX51="انثى",AX51,""))</f>
        <v/>
      </c>
      <c r="AZ51" s="194" t="str">
        <f>IF(قائمة!AB47="انقطع (ت) عن الدراسة","",IF(AX51="ذكر",AX51,""))</f>
        <v/>
      </c>
      <c r="BA51" s="186">
        <f t="shared" si="27"/>
        <v>2002</v>
      </c>
      <c r="BB51" s="190" t="str">
        <f t="shared" si="102"/>
        <v/>
      </c>
      <c r="BC51" s="190" t="str">
        <f t="shared" si="103"/>
        <v/>
      </c>
      <c r="BD51" s="196" t="str">
        <f t="shared" si="104"/>
        <v/>
      </c>
      <c r="BE51" s="197" t="str">
        <f t="shared" si="105"/>
        <v/>
      </c>
      <c r="BF51" s="193" t="str">
        <f>IF(قائمة!AB47="انقطع (ت) عن الدراسة","",IF(BE51="انثى",BE51,""))</f>
        <v/>
      </c>
      <c r="BG51" s="194" t="str">
        <f>IF(قائمة!AB47="انقطع (ت) عن الدراسة","",IF(BE51="ذكر",BE51,""))</f>
        <v/>
      </c>
      <c r="BH51" s="186">
        <f t="shared" si="31"/>
        <v>2001</v>
      </c>
      <c r="BI51" s="190" t="str">
        <f t="shared" si="106"/>
        <v/>
      </c>
      <c r="BJ51" s="190" t="str">
        <f t="shared" si="107"/>
        <v/>
      </c>
      <c r="BK51" s="196" t="str">
        <f t="shared" si="108"/>
        <v/>
      </c>
      <c r="BL51" s="197" t="str">
        <f t="shared" si="109"/>
        <v/>
      </c>
      <c r="BM51" s="193" t="str">
        <f>IF(قائمة!AB47="انقطع (ت) عن الدراسة","",IF(BL51="انثى",BL51,""))</f>
        <v/>
      </c>
      <c r="BN51" s="194" t="str">
        <f>IF(قائمة!AB47="انقطع (ت) عن الدراسة","",IF(BL51="ذكر",BL51,""))</f>
        <v/>
      </c>
      <c r="BO51" s="183">
        <f t="shared" si="35"/>
        <v>2000</v>
      </c>
      <c r="BP51" s="183"/>
      <c r="BQ51" s="190" t="str">
        <f t="shared" si="110"/>
        <v/>
      </c>
      <c r="BR51" s="190" t="str">
        <f t="shared" si="111"/>
        <v/>
      </c>
      <c r="BS51" s="196" t="str">
        <f t="shared" si="112"/>
        <v/>
      </c>
      <c r="BT51" s="197" t="str">
        <f t="shared" si="113"/>
        <v/>
      </c>
      <c r="BU51" s="193" t="str">
        <f>IF(قائمة!AB47="انقطع (ت) عن الدراسة","",IF(BT51="انثى",BT51,""))</f>
        <v/>
      </c>
      <c r="BV51" s="194" t="str">
        <f>IF(قائمة!AB47="انقطع (ت) عن الدراسة","",IF(BT51="ذكر",BT51,""))</f>
        <v/>
      </c>
      <c r="BW51" s="183">
        <f t="shared" si="39"/>
        <v>1999</v>
      </c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70"/>
      <c r="DQ51" s="194">
        <f t="shared" si="2"/>
        <v>0</v>
      </c>
      <c r="DR51" s="194" t="s">
        <v>109</v>
      </c>
      <c r="DS51" s="194">
        <f t="shared" si="3"/>
        <v>0</v>
      </c>
      <c r="DT51" s="194" t="s">
        <v>109</v>
      </c>
      <c r="DU51" s="194">
        <f t="shared" si="4"/>
        <v>0</v>
      </c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>
        <v>47</v>
      </c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99"/>
      <c r="JB51" s="299"/>
      <c r="JC51" s="299"/>
      <c r="JD51" s="299"/>
      <c r="JE51" s="299"/>
      <c r="JF51" s="299"/>
      <c r="JG51" s="299"/>
      <c r="JH51" s="299"/>
      <c r="JI51" s="299"/>
      <c r="JJ51" s="299"/>
      <c r="JK51" s="299"/>
      <c r="JL51" s="299"/>
      <c r="JM51" s="299"/>
      <c r="JN51" s="299"/>
      <c r="JO51" s="299"/>
      <c r="JP51" s="299"/>
      <c r="JQ51" s="299"/>
      <c r="JR51" s="299"/>
      <c r="JS51" s="299"/>
      <c r="JT51" s="299"/>
      <c r="JU51" s="299"/>
      <c r="JV51" s="299"/>
      <c r="JW51" s="299"/>
      <c r="JX51" s="299"/>
      <c r="JY51" s="299"/>
      <c r="JZ51" s="299"/>
      <c r="KA51" s="299"/>
      <c r="KB51" s="299"/>
      <c r="KC51" s="299"/>
      <c r="KD51" s="299"/>
      <c r="KE51" s="299"/>
      <c r="KF51" s="299"/>
      <c r="KG51" s="299"/>
      <c r="KH51" s="299"/>
      <c r="KI51" s="299"/>
      <c r="KJ51" s="299"/>
      <c r="KK51" s="299"/>
      <c r="KL51" s="2"/>
      <c r="KM51" s="2"/>
      <c r="KN51" s="2"/>
      <c r="KO51" s="2"/>
      <c r="KP51" s="2"/>
      <c r="KQ51" s="2"/>
      <c r="KR51" s="2"/>
      <c r="KS51" s="2"/>
      <c r="KT51" s="2"/>
    </row>
    <row r="52" spans="1:306" s="114" customFormat="1" ht="22.5">
      <c r="A52" s="1">
        <v>48</v>
      </c>
      <c r="B52" s="108" t="str">
        <f t="shared" si="0"/>
        <v/>
      </c>
      <c r="C52" s="225"/>
      <c r="D52" s="225"/>
      <c r="E52" s="109"/>
      <c r="F52" s="110"/>
      <c r="G52" s="111"/>
      <c r="H52" s="227"/>
      <c r="I52" s="228"/>
      <c r="J52" s="228"/>
      <c r="K52" s="229"/>
      <c r="L52" s="230" t="str">
        <f t="shared" si="86"/>
        <v/>
      </c>
      <c r="M52" s="231"/>
      <c r="N52" s="423"/>
      <c r="O52" s="423"/>
      <c r="P52" s="232"/>
      <c r="Q52" s="233"/>
      <c r="R52" s="234"/>
      <c r="S52" s="235"/>
      <c r="W52" s="2"/>
      <c r="X52" s="2"/>
      <c r="Y52" s="2"/>
      <c r="Z52" s="190" t="str">
        <f t="shared" si="12"/>
        <v/>
      </c>
      <c r="AA52" s="190" t="str">
        <f t="shared" si="87"/>
        <v/>
      </c>
      <c r="AB52" s="196" t="str">
        <f t="shared" si="88"/>
        <v/>
      </c>
      <c r="AC52" s="197" t="str">
        <f t="shared" si="89"/>
        <v/>
      </c>
      <c r="AD52" s="193" t="str">
        <f>IF(قائمة!AB48="انقطع (ت) عن الدراسة","",IF(AC52="انثى",AC52,""))</f>
        <v/>
      </c>
      <c r="AE52" s="194" t="str">
        <f>IF(قائمة!AB48="انقطع (ت) عن الدراسة","",IF(AC52="ذكر",AC52,""))</f>
        <v/>
      </c>
      <c r="AF52" s="195">
        <f t="shared" si="15"/>
        <v>2005</v>
      </c>
      <c r="AG52" s="190" t="str">
        <f t="shared" si="90"/>
        <v/>
      </c>
      <c r="AH52" s="190" t="str">
        <f t="shared" si="91"/>
        <v/>
      </c>
      <c r="AI52" s="196" t="str">
        <f t="shared" si="92"/>
        <v/>
      </c>
      <c r="AJ52" s="197" t="str">
        <f t="shared" si="93"/>
        <v/>
      </c>
      <c r="AK52" s="193" t="str">
        <f>IF(قائمة!AB48="انقطع (ت) عن الدراسة","",IF(AJ52="انثى",AJ52,""))</f>
        <v/>
      </c>
      <c r="AL52" s="194" t="str">
        <f>IF(قائمة!AB48="انقطع (ت) عن الدراسة","",IF(AJ52="ذكر",AJ52,""))</f>
        <v/>
      </c>
      <c r="AM52" s="186">
        <f t="shared" si="19"/>
        <v>2004</v>
      </c>
      <c r="AN52" s="190" t="str">
        <f t="shared" si="94"/>
        <v/>
      </c>
      <c r="AO52" s="190" t="str">
        <f t="shared" si="95"/>
        <v/>
      </c>
      <c r="AP52" s="196" t="str">
        <f t="shared" si="96"/>
        <v/>
      </c>
      <c r="AQ52" s="197" t="str">
        <f t="shared" si="97"/>
        <v/>
      </c>
      <c r="AR52" s="193" t="str">
        <f>IF(قائمة!AB48="انقطع (ت) عن الدراسة","",IF(AQ52="انثى",AQ52,""))</f>
        <v/>
      </c>
      <c r="AS52" s="194" t="str">
        <f>IF(قائمة!AB48="انقطع (ت) عن الدراسة","",IF(AQ52="ذكر",AQ52,""))</f>
        <v/>
      </c>
      <c r="AT52" s="186">
        <f t="shared" si="23"/>
        <v>2003</v>
      </c>
      <c r="AU52" s="190" t="str">
        <f t="shared" si="98"/>
        <v/>
      </c>
      <c r="AV52" s="190" t="str">
        <f t="shared" si="99"/>
        <v/>
      </c>
      <c r="AW52" s="196" t="str">
        <f t="shared" si="100"/>
        <v/>
      </c>
      <c r="AX52" s="197" t="str">
        <f t="shared" si="101"/>
        <v/>
      </c>
      <c r="AY52" s="193" t="str">
        <f>IF(قائمة!AB48="انقطع (ت) عن الدراسة","",IF(AX52="انثى",AX52,""))</f>
        <v/>
      </c>
      <c r="AZ52" s="194" t="str">
        <f>IF(قائمة!AB48="انقطع (ت) عن الدراسة","",IF(AX52="ذكر",AX52,""))</f>
        <v/>
      </c>
      <c r="BA52" s="186">
        <f t="shared" si="27"/>
        <v>2002</v>
      </c>
      <c r="BB52" s="190" t="str">
        <f t="shared" si="102"/>
        <v/>
      </c>
      <c r="BC52" s="190" t="str">
        <f t="shared" si="103"/>
        <v/>
      </c>
      <c r="BD52" s="196" t="str">
        <f t="shared" si="104"/>
        <v/>
      </c>
      <c r="BE52" s="197" t="str">
        <f t="shared" si="105"/>
        <v/>
      </c>
      <c r="BF52" s="193" t="str">
        <f>IF(قائمة!AB48="انقطع (ت) عن الدراسة","",IF(BE52="انثى",BE52,""))</f>
        <v/>
      </c>
      <c r="BG52" s="194" t="str">
        <f>IF(قائمة!AB48="انقطع (ت) عن الدراسة","",IF(BE52="ذكر",BE52,""))</f>
        <v/>
      </c>
      <c r="BH52" s="186">
        <f t="shared" si="31"/>
        <v>2001</v>
      </c>
      <c r="BI52" s="190" t="str">
        <f t="shared" si="106"/>
        <v/>
      </c>
      <c r="BJ52" s="190" t="str">
        <f t="shared" si="107"/>
        <v/>
      </c>
      <c r="BK52" s="196" t="str">
        <f t="shared" si="108"/>
        <v/>
      </c>
      <c r="BL52" s="197" t="str">
        <f t="shared" si="109"/>
        <v/>
      </c>
      <c r="BM52" s="193" t="str">
        <f>IF(قائمة!AB48="انقطع (ت) عن الدراسة","",IF(BL52="انثى",BL52,""))</f>
        <v/>
      </c>
      <c r="BN52" s="194" t="str">
        <f>IF(قائمة!AB48="انقطع (ت) عن الدراسة","",IF(BL52="ذكر",BL52,""))</f>
        <v/>
      </c>
      <c r="BO52" s="183">
        <f t="shared" si="35"/>
        <v>2000</v>
      </c>
      <c r="BP52" s="183"/>
      <c r="BQ52" s="190" t="str">
        <f t="shared" si="110"/>
        <v/>
      </c>
      <c r="BR52" s="190" t="str">
        <f t="shared" si="111"/>
        <v/>
      </c>
      <c r="BS52" s="196" t="str">
        <f t="shared" si="112"/>
        <v/>
      </c>
      <c r="BT52" s="197" t="str">
        <f t="shared" si="113"/>
        <v/>
      </c>
      <c r="BU52" s="193" t="str">
        <f>IF(قائمة!AB48="انقطع (ت) عن الدراسة","",IF(BT52="انثى",BT52,""))</f>
        <v/>
      </c>
      <c r="BV52" s="194" t="str">
        <f>IF(قائمة!AB48="انقطع (ت) عن الدراسة","",IF(BT52="ذكر",BT52,""))</f>
        <v/>
      </c>
      <c r="BW52" s="183">
        <f t="shared" si="39"/>
        <v>1999</v>
      </c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70"/>
      <c r="DQ52" s="194">
        <f t="shared" si="2"/>
        <v>0</v>
      </c>
      <c r="DR52" s="194" t="s">
        <v>109</v>
      </c>
      <c r="DS52" s="194">
        <f t="shared" si="3"/>
        <v>0</v>
      </c>
      <c r="DT52" s="194" t="s">
        <v>109</v>
      </c>
      <c r="DU52" s="194">
        <f t="shared" si="4"/>
        <v>0</v>
      </c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>
        <v>48</v>
      </c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99"/>
      <c r="JB52" s="299"/>
      <c r="JC52" s="299"/>
      <c r="JD52" s="299"/>
      <c r="JE52" s="299"/>
      <c r="JF52" s="299"/>
      <c r="JG52" s="299"/>
      <c r="JH52" s="299"/>
      <c r="JI52" s="299"/>
      <c r="JJ52" s="299"/>
      <c r="JK52" s="299"/>
      <c r="JL52" s="299"/>
      <c r="JM52" s="299"/>
      <c r="JN52" s="299"/>
      <c r="JO52" s="299"/>
      <c r="JP52" s="299"/>
      <c r="JQ52" s="299"/>
      <c r="JR52" s="299"/>
      <c r="JS52" s="299"/>
      <c r="JT52" s="299"/>
      <c r="JU52" s="299"/>
      <c r="JV52" s="299"/>
      <c r="JW52" s="299"/>
      <c r="JX52" s="299"/>
      <c r="JY52" s="299"/>
      <c r="JZ52" s="299"/>
      <c r="KA52" s="299"/>
      <c r="KB52" s="299"/>
      <c r="KC52" s="299"/>
      <c r="KD52" s="299"/>
      <c r="KE52" s="299"/>
      <c r="KF52" s="299"/>
      <c r="KG52" s="299"/>
      <c r="KH52" s="299"/>
      <c r="KI52" s="299"/>
      <c r="KJ52" s="299"/>
      <c r="KK52" s="299"/>
      <c r="KL52" s="2"/>
      <c r="KM52" s="2"/>
      <c r="KN52" s="2"/>
      <c r="KO52" s="2"/>
      <c r="KP52" s="2"/>
      <c r="KQ52" s="2"/>
      <c r="KR52" s="2"/>
      <c r="KS52" s="2"/>
      <c r="KT52" s="2"/>
    </row>
    <row r="53" spans="1:306" s="114" customFormat="1" ht="22.5">
      <c r="A53" s="1">
        <v>49</v>
      </c>
      <c r="B53" s="108" t="str">
        <f t="shared" si="0"/>
        <v/>
      </c>
      <c r="C53" s="225"/>
      <c r="D53" s="225"/>
      <c r="E53" s="109"/>
      <c r="F53" s="110"/>
      <c r="G53" s="111"/>
      <c r="H53" s="227"/>
      <c r="I53" s="228"/>
      <c r="J53" s="228"/>
      <c r="K53" s="229"/>
      <c r="L53" s="230" t="str">
        <f t="shared" si="86"/>
        <v/>
      </c>
      <c r="M53" s="231"/>
      <c r="N53" s="423"/>
      <c r="O53" s="423"/>
      <c r="P53" s="232"/>
      <c r="Q53" s="233"/>
      <c r="R53" s="234"/>
      <c r="S53" s="235"/>
      <c r="W53" s="2"/>
      <c r="X53" s="2"/>
      <c r="Y53" s="2"/>
      <c r="Z53" s="190" t="str">
        <f t="shared" si="12"/>
        <v/>
      </c>
      <c r="AA53" s="190" t="str">
        <f t="shared" si="87"/>
        <v/>
      </c>
      <c r="AB53" s="196" t="str">
        <f t="shared" si="88"/>
        <v/>
      </c>
      <c r="AC53" s="197" t="str">
        <f t="shared" si="89"/>
        <v/>
      </c>
      <c r="AD53" s="193" t="str">
        <f>IF(قائمة!AB49="انقطع (ت) عن الدراسة","",IF(AC53="انثى",AC53,""))</f>
        <v/>
      </c>
      <c r="AE53" s="194" t="str">
        <f>IF(قائمة!AB49="انقطع (ت) عن الدراسة","",IF(AC53="ذكر",AC53,""))</f>
        <v/>
      </c>
      <c r="AF53" s="195">
        <f t="shared" si="15"/>
        <v>2005</v>
      </c>
      <c r="AG53" s="190" t="str">
        <f t="shared" si="90"/>
        <v/>
      </c>
      <c r="AH53" s="190" t="str">
        <f t="shared" si="91"/>
        <v/>
      </c>
      <c r="AI53" s="196" t="str">
        <f t="shared" si="92"/>
        <v/>
      </c>
      <c r="AJ53" s="197" t="str">
        <f t="shared" si="93"/>
        <v/>
      </c>
      <c r="AK53" s="193" t="str">
        <f>IF(قائمة!AB49="انقطع (ت) عن الدراسة","",IF(AJ53="انثى",AJ53,""))</f>
        <v/>
      </c>
      <c r="AL53" s="194" t="str">
        <f>IF(قائمة!AB49="انقطع (ت) عن الدراسة","",IF(AJ53="ذكر",AJ53,""))</f>
        <v/>
      </c>
      <c r="AM53" s="186">
        <f t="shared" si="19"/>
        <v>2004</v>
      </c>
      <c r="AN53" s="190" t="str">
        <f t="shared" si="94"/>
        <v/>
      </c>
      <c r="AO53" s="190" t="str">
        <f t="shared" si="95"/>
        <v/>
      </c>
      <c r="AP53" s="196" t="str">
        <f t="shared" si="96"/>
        <v/>
      </c>
      <c r="AQ53" s="197" t="str">
        <f t="shared" si="97"/>
        <v/>
      </c>
      <c r="AR53" s="193" t="str">
        <f>IF(قائمة!AB49="انقطع (ت) عن الدراسة","",IF(AQ53="انثى",AQ53,""))</f>
        <v/>
      </c>
      <c r="AS53" s="194" t="str">
        <f>IF(قائمة!AB49="انقطع (ت) عن الدراسة","",IF(AQ53="ذكر",AQ53,""))</f>
        <v/>
      </c>
      <c r="AT53" s="186">
        <f t="shared" si="23"/>
        <v>2003</v>
      </c>
      <c r="AU53" s="190" t="str">
        <f t="shared" si="98"/>
        <v/>
      </c>
      <c r="AV53" s="190" t="str">
        <f t="shared" si="99"/>
        <v/>
      </c>
      <c r="AW53" s="196" t="str">
        <f t="shared" si="100"/>
        <v/>
      </c>
      <c r="AX53" s="197" t="str">
        <f t="shared" si="101"/>
        <v/>
      </c>
      <c r="AY53" s="193" t="str">
        <f>IF(قائمة!AB49="انقطع (ت) عن الدراسة","",IF(AX53="انثى",AX53,""))</f>
        <v/>
      </c>
      <c r="AZ53" s="194" t="str">
        <f>IF(قائمة!AB49="انقطع (ت) عن الدراسة","",IF(AX53="ذكر",AX53,""))</f>
        <v/>
      </c>
      <c r="BA53" s="186">
        <f t="shared" si="27"/>
        <v>2002</v>
      </c>
      <c r="BB53" s="190" t="str">
        <f t="shared" si="102"/>
        <v/>
      </c>
      <c r="BC53" s="190" t="str">
        <f t="shared" si="103"/>
        <v/>
      </c>
      <c r="BD53" s="196" t="str">
        <f t="shared" si="104"/>
        <v/>
      </c>
      <c r="BE53" s="197" t="str">
        <f t="shared" si="105"/>
        <v/>
      </c>
      <c r="BF53" s="193" t="str">
        <f>IF(قائمة!AB49="انقطع (ت) عن الدراسة","",IF(BE53="انثى",BE53,""))</f>
        <v/>
      </c>
      <c r="BG53" s="194" t="str">
        <f>IF(قائمة!AB49="انقطع (ت) عن الدراسة","",IF(BE53="ذكر",BE53,""))</f>
        <v/>
      </c>
      <c r="BH53" s="186">
        <f t="shared" si="31"/>
        <v>2001</v>
      </c>
      <c r="BI53" s="190" t="str">
        <f t="shared" si="106"/>
        <v/>
      </c>
      <c r="BJ53" s="190" t="str">
        <f t="shared" si="107"/>
        <v/>
      </c>
      <c r="BK53" s="196" t="str">
        <f t="shared" si="108"/>
        <v/>
      </c>
      <c r="BL53" s="197" t="str">
        <f t="shared" si="109"/>
        <v/>
      </c>
      <c r="BM53" s="193" t="str">
        <f>IF(قائمة!AB49="انقطع (ت) عن الدراسة","",IF(BL53="انثى",BL53,""))</f>
        <v/>
      </c>
      <c r="BN53" s="194" t="str">
        <f>IF(قائمة!AB49="انقطع (ت) عن الدراسة","",IF(BL53="ذكر",BL53,""))</f>
        <v/>
      </c>
      <c r="BO53" s="183">
        <f t="shared" si="35"/>
        <v>2000</v>
      </c>
      <c r="BP53" s="183"/>
      <c r="BQ53" s="190" t="str">
        <f t="shared" si="110"/>
        <v/>
      </c>
      <c r="BR53" s="190" t="str">
        <f t="shared" si="111"/>
        <v/>
      </c>
      <c r="BS53" s="196" t="str">
        <f t="shared" si="112"/>
        <v/>
      </c>
      <c r="BT53" s="197" t="str">
        <f t="shared" si="113"/>
        <v/>
      </c>
      <c r="BU53" s="193" t="str">
        <f>IF(قائمة!AB49="انقطع (ت) عن الدراسة","",IF(BT53="انثى",BT53,""))</f>
        <v/>
      </c>
      <c r="BV53" s="194" t="str">
        <f>IF(قائمة!AB49="انقطع (ت) عن الدراسة","",IF(BT53="ذكر",BT53,""))</f>
        <v/>
      </c>
      <c r="BW53" s="183">
        <f t="shared" si="39"/>
        <v>1999</v>
      </c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70"/>
      <c r="DQ53" s="194">
        <f t="shared" si="2"/>
        <v>0</v>
      </c>
      <c r="DR53" s="194" t="s">
        <v>109</v>
      </c>
      <c r="DS53" s="194">
        <f t="shared" si="3"/>
        <v>0</v>
      </c>
      <c r="DT53" s="194" t="s">
        <v>109</v>
      </c>
      <c r="DU53" s="194">
        <f t="shared" si="4"/>
        <v>0</v>
      </c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>
        <v>49</v>
      </c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99"/>
      <c r="JB53" s="299"/>
      <c r="JC53" s="299"/>
      <c r="JD53" s="299"/>
      <c r="JE53" s="299"/>
      <c r="JF53" s="299"/>
      <c r="JG53" s="299"/>
      <c r="JH53" s="299"/>
      <c r="JI53" s="299"/>
      <c r="JJ53" s="299"/>
      <c r="JK53" s="299"/>
      <c r="JL53" s="299"/>
      <c r="JM53" s="299"/>
      <c r="JN53" s="299"/>
      <c r="JO53" s="299"/>
      <c r="JP53" s="299"/>
      <c r="JQ53" s="299"/>
      <c r="JR53" s="299"/>
      <c r="JS53" s="299"/>
      <c r="JT53" s="299"/>
      <c r="JU53" s="299"/>
      <c r="JV53" s="299"/>
      <c r="JW53" s="299"/>
      <c r="JX53" s="299"/>
      <c r="JY53" s="299"/>
      <c r="JZ53" s="299"/>
      <c r="KA53" s="299"/>
      <c r="KB53" s="299"/>
      <c r="KC53" s="299"/>
      <c r="KD53" s="299"/>
      <c r="KE53" s="299"/>
      <c r="KF53" s="299"/>
      <c r="KG53" s="299"/>
      <c r="KH53" s="299"/>
      <c r="KI53" s="299"/>
      <c r="KJ53" s="299"/>
      <c r="KK53" s="299"/>
      <c r="KL53" s="2"/>
      <c r="KM53" s="2"/>
      <c r="KN53" s="2"/>
      <c r="KO53" s="2"/>
      <c r="KP53" s="2"/>
      <c r="KQ53" s="2"/>
      <c r="KR53" s="2"/>
      <c r="KS53" s="2"/>
      <c r="KT53" s="2"/>
    </row>
    <row r="54" spans="1:306" s="114" customFormat="1" ht="22.5">
      <c r="A54" s="1">
        <v>50</v>
      </c>
      <c r="B54" s="108" t="str">
        <f t="shared" si="0"/>
        <v/>
      </c>
      <c r="C54" s="225"/>
      <c r="D54" s="225"/>
      <c r="E54" s="109"/>
      <c r="F54" s="110"/>
      <c r="G54" s="111"/>
      <c r="H54" s="227"/>
      <c r="I54" s="228"/>
      <c r="J54" s="228"/>
      <c r="K54" s="229"/>
      <c r="L54" s="230" t="str">
        <f t="shared" si="86"/>
        <v/>
      </c>
      <c r="M54" s="231"/>
      <c r="N54" s="423"/>
      <c r="O54" s="423"/>
      <c r="P54" s="232"/>
      <c r="Q54" s="233"/>
      <c r="R54" s="234"/>
      <c r="S54" s="235"/>
      <c r="W54" s="2"/>
      <c r="X54" s="2"/>
      <c r="Y54" s="2"/>
      <c r="Z54" s="190" t="str">
        <f t="shared" si="12"/>
        <v/>
      </c>
      <c r="AA54" s="190" t="str">
        <f t="shared" si="87"/>
        <v/>
      </c>
      <c r="AB54" s="196" t="str">
        <f t="shared" si="88"/>
        <v/>
      </c>
      <c r="AC54" s="197" t="str">
        <f t="shared" si="89"/>
        <v/>
      </c>
      <c r="AD54" s="193" t="str">
        <f>IF(قائمة!AB50="انقطع (ت) عن الدراسة","",IF(AC54="انثى",AC54,""))</f>
        <v/>
      </c>
      <c r="AE54" s="194" t="str">
        <f>IF(قائمة!AB50="انقطع (ت) عن الدراسة","",IF(AC54="ذكر",AC54,""))</f>
        <v/>
      </c>
      <c r="AF54" s="195">
        <f t="shared" si="15"/>
        <v>2005</v>
      </c>
      <c r="AG54" s="190" t="str">
        <f t="shared" si="90"/>
        <v/>
      </c>
      <c r="AH54" s="190" t="str">
        <f t="shared" si="91"/>
        <v/>
      </c>
      <c r="AI54" s="196" t="str">
        <f t="shared" si="92"/>
        <v/>
      </c>
      <c r="AJ54" s="197" t="str">
        <f t="shared" si="93"/>
        <v/>
      </c>
      <c r="AK54" s="193" t="str">
        <f>IF(قائمة!AB50="انقطع (ت) عن الدراسة","",IF(AJ54="انثى",AJ54,""))</f>
        <v/>
      </c>
      <c r="AL54" s="194" t="str">
        <f>IF(قائمة!AB50="انقطع (ت) عن الدراسة","",IF(AJ54="ذكر",AJ54,""))</f>
        <v/>
      </c>
      <c r="AM54" s="186">
        <f t="shared" si="19"/>
        <v>2004</v>
      </c>
      <c r="AN54" s="190" t="str">
        <f t="shared" si="94"/>
        <v/>
      </c>
      <c r="AO54" s="190" t="str">
        <f t="shared" si="95"/>
        <v/>
      </c>
      <c r="AP54" s="196" t="str">
        <f t="shared" si="96"/>
        <v/>
      </c>
      <c r="AQ54" s="197" t="str">
        <f t="shared" si="97"/>
        <v/>
      </c>
      <c r="AR54" s="193" t="str">
        <f>IF(قائمة!AB50="انقطع (ت) عن الدراسة","",IF(AQ54="انثى",AQ54,""))</f>
        <v/>
      </c>
      <c r="AS54" s="194" t="str">
        <f>IF(قائمة!AB50="انقطع (ت) عن الدراسة","",IF(AQ54="ذكر",AQ54,""))</f>
        <v/>
      </c>
      <c r="AT54" s="186">
        <f t="shared" si="23"/>
        <v>2003</v>
      </c>
      <c r="AU54" s="190" t="str">
        <f t="shared" si="98"/>
        <v/>
      </c>
      <c r="AV54" s="190" t="str">
        <f t="shared" si="99"/>
        <v/>
      </c>
      <c r="AW54" s="196" t="str">
        <f t="shared" si="100"/>
        <v/>
      </c>
      <c r="AX54" s="197" t="str">
        <f t="shared" si="101"/>
        <v/>
      </c>
      <c r="AY54" s="193" t="str">
        <f>IF(قائمة!AB50="انقطع (ت) عن الدراسة","",IF(AX54="انثى",AX54,""))</f>
        <v/>
      </c>
      <c r="AZ54" s="194" t="str">
        <f>IF(قائمة!AB50="انقطع (ت) عن الدراسة","",IF(AX54="ذكر",AX54,""))</f>
        <v/>
      </c>
      <c r="BA54" s="186">
        <f t="shared" si="27"/>
        <v>2002</v>
      </c>
      <c r="BB54" s="190" t="str">
        <f t="shared" si="102"/>
        <v/>
      </c>
      <c r="BC54" s="190" t="str">
        <f t="shared" si="103"/>
        <v/>
      </c>
      <c r="BD54" s="196" t="str">
        <f t="shared" si="104"/>
        <v/>
      </c>
      <c r="BE54" s="197" t="str">
        <f t="shared" si="105"/>
        <v/>
      </c>
      <c r="BF54" s="193" t="str">
        <f>IF(قائمة!AB50="انقطع (ت) عن الدراسة","",IF(BE54="انثى",BE54,""))</f>
        <v/>
      </c>
      <c r="BG54" s="194" t="str">
        <f>IF(قائمة!AB50="انقطع (ت) عن الدراسة","",IF(BE54="ذكر",BE54,""))</f>
        <v/>
      </c>
      <c r="BH54" s="186">
        <f t="shared" si="31"/>
        <v>2001</v>
      </c>
      <c r="BI54" s="190" t="str">
        <f t="shared" si="106"/>
        <v/>
      </c>
      <c r="BJ54" s="190" t="str">
        <f t="shared" si="107"/>
        <v/>
      </c>
      <c r="BK54" s="196" t="str">
        <f t="shared" si="108"/>
        <v/>
      </c>
      <c r="BL54" s="197" t="str">
        <f t="shared" si="109"/>
        <v/>
      </c>
      <c r="BM54" s="193" t="str">
        <f>IF(قائمة!AB50="انقطع (ت) عن الدراسة","",IF(BL54="انثى",BL54,""))</f>
        <v/>
      </c>
      <c r="BN54" s="194" t="str">
        <f>IF(قائمة!AB50="انقطع (ت) عن الدراسة","",IF(BL54="ذكر",BL54,""))</f>
        <v/>
      </c>
      <c r="BO54" s="183">
        <f t="shared" si="35"/>
        <v>2000</v>
      </c>
      <c r="BP54" s="183"/>
      <c r="BQ54" s="190" t="str">
        <f t="shared" si="110"/>
        <v/>
      </c>
      <c r="BR54" s="190" t="str">
        <f t="shared" si="111"/>
        <v/>
      </c>
      <c r="BS54" s="196" t="str">
        <f t="shared" si="112"/>
        <v/>
      </c>
      <c r="BT54" s="197" t="str">
        <f t="shared" si="113"/>
        <v/>
      </c>
      <c r="BU54" s="193" t="str">
        <f>IF(قائمة!AB50="انقطع (ت) عن الدراسة","",IF(BT54="انثى",BT54,""))</f>
        <v/>
      </c>
      <c r="BV54" s="194" t="str">
        <f>IF(قائمة!AB50="انقطع (ت) عن الدراسة","",IF(BT54="ذكر",BT54,""))</f>
        <v/>
      </c>
      <c r="BW54" s="183">
        <f t="shared" si="39"/>
        <v>1999</v>
      </c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70"/>
      <c r="DQ54" s="194">
        <f t="shared" si="2"/>
        <v>0</v>
      </c>
      <c r="DR54" s="194" t="s">
        <v>109</v>
      </c>
      <c r="DS54" s="194">
        <f t="shared" si="3"/>
        <v>0</v>
      </c>
      <c r="DT54" s="194" t="s">
        <v>109</v>
      </c>
      <c r="DU54" s="194">
        <f t="shared" si="4"/>
        <v>0</v>
      </c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>
        <v>50</v>
      </c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99"/>
      <c r="JB54" s="299"/>
      <c r="JC54" s="299"/>
      <c r="JD54" s="299"/>
      <c r="JE54" s="299"/>
      <c r="JF54" s="299"/>
      <c r="JG54" s="299"/>
      <c r="JH54" s="299"/>
      <c r="JI54" s="299"/>
      <c r="JJ54" s="299"/>
      <c r="JK54" s="299"/>
      <c r="JL54" s="299"/>
      <c r="JM54" s="299"/>
      <c r="JN54" s="299"/>
      <c r="JO54" s="299"/>
      <c r="JP54" s="299"/>
      <c r="JQ54" s="299"/>
      <c r="JR54" s="299"/>
      <c r="JS54" s="299"/>
      <c r="JT54" s="299"/>
      <c r="JU54" s="299"/>
      <c r="JV54" s="299"/>
      <c r="JW54" s="299"/>
      <c r="JX54" s="299"/>
      <c r="JY54" s="299"/>
      <c r="JZ54" s="299"/>
      <c r="KA54" s="299"/>
      <c r="KB54" s="299"/>
      <c r="KC54" s="299"/>
      <c r="KD54" s="299"/>
      <c r="KE54" s="299"/>
      <c r="KF54" s="299"/>
      <c r="KG54" s="299"/>
      <c r="KH54" s="299"/>
      <c r="KI54" s="299"/>
      <c r="KJ54" s="299"/>
      <c r="KK54" s="299"/>
      <c r="KL54" s="2"/>
      <c r="KM54" s="2"/>
      <c r="KN54" s="2"/>
      <c r="KO54" s="2"/>
      <c r="KP54" s="2"/>
      <c r="KQ54" s="2"/>
      <c r="KR54" s="2"/>
      <c r="KS54" s="2"/>
      <c r="KT54" s="2"/>
    </row>
    <row r="55" spans="1:306" s="305" customFormat="1" ht="22.5">
      <c r="B55" s="277"/>
      <c r="C55" s="300"/>
      <c r="D55" s="300"/>
      <c r="E55" s="301"/>
      <c r="F55" s="302"/>
      <c r="G55" s="302"/>
      <c r="H55" s="303"/>
      <c r="I55" s="304"/>
      <c r="J55" s="304"/>
      <c r="W55" s="6"/>
      <c r="X55" s="6"/>
      <c r="Y55" s="6"/>
      <c r="Z55" s="306" t="str">
        <f t="shared" si="12"/>
        <v/>
      </c>
      <c r="AA55" s="306" t="str">
        <f t="shared" si="87"/>
        <v/>
      </c>
      <c r="AB55" s="307" t="str">
        <f t="shared" si="88"/>
        <v/>
      </c>
      <c r="AC55" s="308" t="str">
        <f t="shared" si="89"/>
        <v/>
      </c>
      <c r="AD55" s="309" t="str">
        <f>IF(قائمة!AB51="انقطع (ت) عن الدراسة","",IF(AC55="انثى",AC55,""))</f>
        <v/>
      </c>
      <c r="AE55" s="310" t="str">
        <f>IF(قائمة!AB51="انقطع (ت) عن الدراسة","",IF(AC55="ذكر",AC55,""))</f>
        <v/>
      </c>
      <c r="AF55" s="311">
        <f t="shared" si="15"/>
        <v>2005</v>
      </c>
      <c r="AG55" s="306" t="str">
        <f t="shared" si="90"/>
        <v/>
      </c>
      <c r="AH55" s="306" t="str">
        <f t="shared" si="91"/>
        <v/>
      </c>
      <c r="AI55" s="307" t="str">
        <f t="shared" si="92"/>
        <v/>
      </c>
      <c r="AJ55" s="308" t="str">
        <f t="shared" si="93"/>
        <v/>
      </c>
      <c r="AK55" s="309" t="str">
        <f>IF(قائمة!AB51="انقطع (ت) عن الدراسة","",IF(AJ55="انثى",AJ55,""))</f>
        <v/>
      </c>
      <c r="AL55" s="310" t="str">
        <f>IF(قائمة!AB51="انقطع (ت) عن الدراسة","",IF(AJ55="ذكر",AJ55,""))</f>
        <v/>
      </c>
      <c r="AM55" s="312">
        <f t="shared" si="19"/>
        <v>2004</v>
      </c>
      <c r="AN55" s="306" t="str">
        <f t="shared" si="94"/>
        <v/>
      </c>
      <c r="AO55" s="306" t="str">
        <f t="shared" si="95"/>
        <v/>
      </c>
      <c r="AP55" s="307" t="str">
        <f t="shared" si="96"/>
        <v/>
      </c>
      <c r="AQ55" s="308" t="str">
        <f t="shared" si="97"/>
        <v/>
      </c>
      <c r="AR55" s="309" t="str">
        <f>IF(قائمة!AB51="انقطع (ت) عن الدراسة","",IF(AQ55="انثى",AQ55,""))</f>
        <v/>
      </c>
      <c r="AS55" s="310" t="str">
        <f>IF(قائمة!AB51="انقطع (ت) عن الدراسة","",IF(AQ55="ذكر",AQ55,""))</f>
        <v/>
      </c>
      <c r="AT55" s="312">
        <f t="shared" si="23"/>
        <v>2003</v>
      </c>
      <c r="AU55" s="306" t="str">
        <f t="shared" si="98"/>
        <v/>
      </c>
      <c r="AV55" s="306" t="str">
        <f t="shared" si="99"/>
        <v/>
      </c>
      <c r="AW55" s="307" t="str">
        <f t="shared" si="100"/>
        <v/>
      </c>
      <c r="AX55" s="308" t="str">
        <f t="shared" si="101"/>
        <v/>
      </c>
      <c r="AY55" s="309" t="str">
        <f>IF(قائمة!AB51="انقطع (ت) عن الدراسة","",IF(AX55="انثى",AX55,""))</f>
        <v/>
      </c>
      <c r="AZ55" s="310" t="str">
        <f>IF(قائمة!AB51="انقطع (ت) عن الدراسة","",IF(AX55="ذكر",AX55,""))</f>
        <v/>
      </c>
      <c r="BA55" s="312">
        <f t="shared" si="27"/>
        <v>2002</v>
      </c>
      <c r="BB55" s="306" t="str">
        <f t="shared" si="102"/>
        <v/>
      </c>
      <c r="BC55" s="306" t="str">
        <f t="shared" si="103"/>
        <v/>
      </c>
      <c r="BD55" s="307" t="str">
        <f t="shared" si="104"/>
        <v/>
      </c>
      <c r="BE55" s="308" t="str">
        <f t="shared" si="105"/>
        <v/>
      </c>
      <c r="BF55" s="309" t="str">
        <f>IF(قائمة!AB51="انقطع (ت) عن الدراسة","",IF(BE55="انثى",BE55,""))</f>
        <v/>
      </c>
      <c r="BG55" s="310" t="str">
        <f>IF(قائمة!AB51="انقطع (ت) عن الدراسة","",IF(BE55="ذكر",BE55,""))</f>
        <v/>
      </c>
      <c r="BH55" s="312">
        <f t="shared" si="31"/>
        <v>2001</v>
      </c>
      <c r="BI55" s="306" t="str">
        <f t="shared" si="106"/>
        <v/>
      </c>
      <c r="BJ55" s="306" t="str">
        <f t="shared" si="107"/>
        <v/>
      </c>
      <c r="BK55" s="307" t="str">
        <f t="shared" si="108"/>
        <v/>
      </c>
      <c r="BL55" s="308" t="str">
        <f t="shared" si="109"/>
        <v/>
      </c>
      <c r="BM55" s="309" t="str">
        <f>IF(قائمة!AB51="انقطع (ت) عن الدراسة","",IF(BL55="انثى",BL55,""))</f>
        <v/>
      </c>
      <c r="BN55" s="310" t="str">
        <f>IF(قائمة!AB51="انقطع (ت) عن الدراسة","",IF(BL55="ذكر",BL55,""))</f>
        <v/>
      </c>
      <c r="BO55" s="313">
        <f t="shared" si="35"/>
        <v>2000</v>
      </c>
      <c r="BP55" s="313"/>
      <c r="BQ55" s="306" t="str">
        <f t="shared" si="110"/>
        <v/>
      </c>
      <c r="BR55" s="306" t="str">
        <f t="shared" si="111"/>
        <v/>
      </c>
      <c r="BS55" s="307" t="str">
        <f t="shared" si="112"/>
        <v/>
      </c>
      <c r="BT55" s="308" t="str">
        <f t="shared" si="113"/>
        <v/>
      </c>
      <c r="BU55" s="309" t="str">
        <f>IF(قائمة!AB51="انقطع (ت) عن الدراسة","",IF(BT55="انثى",BT55,""))</f>
        <v/>
      </c>
      <c r="BV55" s="310" t="str">
        <f>IF(قائمة!AB51="انقطع (ت) عن الدراسة","",IF(BT55="ذكر",BT55,""))</f>
        <v/>
      </c>
      <c r="BW55" s="313">
        <f t="shared" si="39"/>
        <v>1999</v>
      </c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161"/>
      <c r="DQ55" s="310"/>
      <c r="DR55" s="310"/>
      <c r="DS55" s="310"/>
      <c r="DT55" s="310"/>
      <c r="DU55" s="310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314"/>
      <c r="JB55" s="314"/>
      <c r="JC55" s="314"/>
      <c r="JD55" s="314"/>
      <c r="JE55" s="314"/>
      <c r="JF55" s="314"/>
      <c r="JG55" s="314"/>
      <c r="JH55" s="314"/>
      <c r="JI55" s="314"/>
      <c r="JJ55" s="314"/>
      <c r="JK55" s="314"/>
      <c r="JL55" s="314"/>
      <c r="JM55" s="314"/>
      <c r="JN55" s="314"/>
      <c r="JO55" s="314"/>
      <c r="JP55" s="314"/>
      <c r="JQ55" s="314"/>
      <c r="JR55" s="314"/>
      <c r="JS55" s="314"/>
      <c r="JT55" s="314"/>
      <c r="JU55" s="314"/>
      <c r="JV55" s="314"/>
      <c r="JW55" s="314"/>
      <c r="JX55" s="314"/>
      <c r="JY55" s="314"/>
      <c r="JZ55" s="314"/>
      <c r="KA55" s="314"/>
      <c r="KB55" s="314"/>
      <c r="KC55" s="314"/>
      <c r="KD55" s="314"/>
      <c r="KE55" s="314"/>
      <c r="KF55" s="314"/>
      <c r="KG55" s="314"/>
      <c r="KH55" s="314"/>
      <c r="KI55" s="314"/>
      <c r="KJ55" s="314"/>
      <c r="KK55" s="314"/>
      <c r="KL55" s="6"/>
      <c r="KM55" s="6"/>
      <c r="KN55" s="6"/>
      <c r="KO55" s="6"/>
      <c r="KP55" s="6"/>
      <c r="KQ55" s="6"/>
      <c r="KR55" s="6"/>
      <c r="KS55" s="6"/>
      <c r="KT55" s="6"/>
    </row>
    <row r="56" spans="1:306" s="305" customFormat="1" ht="22.5">
      <c r="B56" s="278"/>
      <c r="C56" s="315"/>
      <c r="E56" s="316"/>
      <c r="F56" s="316"/>
      <c r="G56" s="317"/>
      <c r="W56" s="6"/>
      <c r="X56" s="6"/>
      <c r="Y56" s="6"/>
      <c r="Z56" s="306" t="str">
        <f t="shared" si="12"/>
        <v/>
      </c>
      <c r="AA56" s="306" t="str">
        <f t="shared" si="87"/>
        <v/>
      </c>
      <c r="AB56" s="307" t="str">
        <f t="shared" si="88"/>
        <v/>
      </c>
      <c r="AC56" s="308" t="str">
        <f t="shared" si="89"/>
        <v/>
      </c>
      <c r="AD56" s="309" t="str">
        <f>IF(قائمة!AB52="انقطع (ت) عن الدراسة","",IF(AC56="انثى",AC56,""))</f>
        <v/>
      </c>
      <c r="AE56" s="310" t="str">
        <f>IF(قائمة!AB52="انقطع (ت) عن الدراسة","",IF(AC56="ذكر",AC56,""))</f>
        <v/>
      </c>
      <c r="AF56" s="311">
        <f t="shared" si="15"/>
        <v>2005</v>
      </c>
      <c r="AG56" s="306" t="str">
        <f t="shared" si="90"/>
        <v/>
      </c>
      <c r="AH56" s="306" t="str">
        <f t="shared" si="91"/>
        <v/>
      </c>
      <c r="AI56" s="307" t="str">
        <f t="shared" si="92"/>
        <v/>
      </c>
      <c r="AJ56" s="308" t="str">
        <f t="shared" si="93"/>
        <v/>
      </c>
      <c r="AK56" s="309" t="str">
        <f>IF(قائمة!AB52="انقطع (ت) عن الدراسة","",IF(AJ56="انثى",AJ56,""))</f>
        <v/>
      </c>
      <c r="AL56" s="310" t="str">
        <f>IF(قائمة!AB52="انقطع (ت) عن الدراسة","",IF(AJ56="ذكر",AJ56,""))</f>
        <v/>
      </c>
      <c r="AM56" s="312">
        <f t="shared" si="19"/>
        <v>2004</v>
      </c>
      <c r="AN56" s="306" t="str">
        <f t="shared" si="94"/>
        <v/>
      </c>
      <c r="AO56" s="306" t="str">
        <f t="shared" si="95"/>
        <v/>
      </c>
      <c r="AP56" s="307" t="str">
        <f t="shared" si="96"/>
        <v/>
      </c>
      <c r="AQ56" s="308" t="str">
        <f t="shared" si="97"/>
        <v/>
      </c>
      <c r="AR56" s="309" t="str">
        <f>IF(قائمة!AB52="انقطع (ت) عن الدراسة","",IF(AQ56="انثى",AQ56,""))</f>
        <v/>
      </c>
      <c r="AS56" s="310" t="str">
        <f>IF(قائمة!AB52="انقطع (ت) عن الدراسة","",IF(AQ56="ذكر",AQ56,""))</f>
        <v/>
      </c>
      <c r="AT56" s="312">
        <f t="shared" si="23"/>
        <v>2003</v>
      </c>
      <c r="AU56" s="306" t="str">
        <f t="shared" si="98"/>
        <v/>
      </c>
      <c r="AV56" s="306" t="str">
        <f t="shared" si="99"/>
        <v/>
      </c>
      <c r="AW56" s="307" t="str">
        <f t="shared" si="100"/>
        <v/>
      </c>
      <c r="AX56" s="308" t="str">
        <f t="shared" si="101"/>
        <v/>
      </c>
      <c r="AY56" s="309" t="str">
        <f>IF(قائمة!AB52="انقطع (ت) عن الدراسة","",IF(AX56="انثى",AX56,""))</f>
        <v/>
      </c>
      <c r="AZ56" s="310" t="str">
        <f>IF(قائمة!AB52="انقطع (ت) عن الدراسة","",IF(AX56="ذكر",AX56,""))</f>
        <v/>
      </c>
      <c r="BA56" s="312">
        <f t="shared" si="27"/>
        <v>2002</v>
      </c>
      <c r="BB56" s="306" t="str">
        <f t="shared" si="102"/>
        <v/>
      </c>
      <c r="BC56" s="306" t="str">
        <f t="shared" si="103"/>
        <v/>
      </c>
      <c r="BD56" s="307" t="str">
        <f t="shared" si="104"/>
        <v/>
      </c>
      <c r="BE56" s="308" t="str">
        <f t="shared" si="105"/>
        <v/>
      </c>
      <c r="BF56" s="309" t="str">
        <f>IF(قائمة!AB52="انقطع (ت) عن الدراسة","",IF(BE56="انثى",BE56,""))</f>
        <v/>
      </c>
      <c r="BG56" s="310" t="str">
        <f>IF(قائمة!AB52="انقطع (ت) عن الدراسة","",IF(BE56="ذكر",BE56,""))</f>
        <v/>
      </c>
      <c r="BH56" s="312">
        <f t="shared" si="31"/>
        <v>2001</v>
      </c>
      <c r="BI56" s="306" t="str">
        <f t="shared" si="106"/>
        <v/>
      </c>
      <c r="BJ56" s="306" t="str">
        <f t="shared" si="107"/>
        <v/>
      </c>
      <c r="BK56" s="307" t="str">
        <f t="shared" si="108"/>
        <v/>
      </c>
      <c r="BL56" s="308" t="str">
        <f t="shared" si="109"/>
        <v/>
      </c>
      <c r="BM56" s="309" t="str">
        <f>IF(قائمة!AB52="انقطع (ت) عن الدراسة","",IF(BL56="انثى",BL56,""))</f>
        <v/>
      </c>
      <c r="BN56" s="310" t="str">
        <f>IF(قائمة!AB52="انقطع (ت) عن الدراسة","",IF(BL56="ذكر",BL56,""))</f>
        <v/>
      </c>
      <c r="BO56" s="313">
        <f t="shared" si="35"/>
        <v>2000</v>
      </c>
      <c r="BP56" s="313"/>
      <c r="BQ56" s="306" t="str">
        <f t="shared" si="110"/>
        <v/>
      </c>
      <c r="BR56" s="306" t="str">
        <f t="shared" si="111"/>
        <v/>
      </c>
      <c r="BS56" s="307" t="str">
        <f t="shared" si="112"/>
        <v/>
      </c>
      <c r="BT56" s="308" t="str">
        <f t="shared" si="113"/>
        <v/>
      </c>
      <c r="BU56" s="309" t="str">
        <f>IF(قائمة!AB52="انقطع (ت) عن الدراسة","",IF(BT56="انثى",BT56,""))</f>
        <v/>
      </c>
      <c r="BV56" s="310" t="str">
        <f>IF(قائمة!AB52="انقطع (ت) عن الدراسة","",IF(BT56="ذكر",BT56,""))</f>
        <v/>
      </c>
      <c r="BW56" s="313">
        <f t="shared" si="39"/>
        <v>1999</v>
      </c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161"/>
      <c r="DQ56" s="161"/>
      <c r="DR56" s="161"/>
      <c r="DS56" s="161"/>
      <c r="DT56" s="161"/>
      <c r="DU56" s="161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314"/>
      <c r="JB56" s="314"/>
      <c r="JC56" s="314"/>
      <c r="JD56" s="314"/>
      <c r="JE56" s="314"/>
      <c r="JF56" s="314"/>
      <c r="JG56" s="314"/>
      <c r="JH56" s="314"/>
      <c r="JI56" s="314"/>
      <c r="JJ56" s="314"/>
      <c r="JK56" s="314"/>
      <c r="JL56" s="314"/>
      <c r="JM56" s="314"/>
      <c r="JN56" s="314"/>
      <c r="JO56" s="314"/>
      <c r="JP56" s="314"/>
      <c r="JQ56" s="314"/>
      <c r="JR56" s="314"/>
      <c r="JS56" s="314"/>
      <c r="JT56" s="314"/>
      <c r="JU56" s="314"/>
      <c r="JV56" s="314"/>
      <c r="JW56" s="314"/>
      <c r="JX56" s="314"/>
      <c r="JY56" s="314"/>
      <c r="JZ56" s="314"/>
      <c r="KA56" s="314"/>
      <c r="KB56" s="314"/>
      <c r="KC56" s="314"/>
      <c r="KD56" s="314"/>
      <c r="KE56" s="314"/>
      <c r="KF56" s="314"/>
      <c r="KG56" s="314"/>
      <c r="KH56" s="314"/>
      <c r="KI56" s="314"/>
      <c r="KJ56" s="314"/>
      <c r="KK56" s="314"/>
      <c r="KL56" s="6"/>
      <c r="KM56" s="6"/>
      <c r="KN56" s="6"/>
      <c r="KO56" s="6"/>
      <c r="KP56" s="6"/>
      <c r="KQ56" s="6"/>
      <c r="KR56" s="6"/>
      <c r="KS56" s="6"/>
      <c r="KT56" s="6"/>
    </row>
    <row r="57" spans="1:306" s="305" customFormat="1" ht="22.5">
      <c r="B57" s="278"/>
      <c r="C57" s="315"/>
      <c r="E57" s="316"/>
      <c r="F57" s="316"/>
      <c r="G57" s="317"/>
      <c r="W57" s="6"/>
      <c r="X57" s="6"/>
      <c r="Y57" s="6"/>
      <c r="Z57" s="306" t="str">
        <f t="shared" si="12"/>
        <v/>
      </c>
      <c r="AA57" s="306" t="str">
        <f t="shared" si="87"/>
        <v/>
      </c>
      <c r="AB57" s="307" t="str">
        <f t="shared" si="88"/>
        <v/>
      </c>
      <c r="AC57" s="308" t="str">
        <f t="shared" si="89"/>
        <v/>
      </c>
      <c r="AD57" s="309" t="str">
        <f>IF(قائمة!AB53="انقطع (ت) عن الدراسة","",IF(AC57="انثى",AC57,""))</f>
        <v/>
      </c>
      <c r="AE57" s="310" t="str">
        <f>IF(قائمة!AB53="انقطع (ت) عن الدراسة","",IF(AC57="ذكر",AC57,""))</f>
        <v/>
      </c>
      <c r="AF57" s="311">
        <f t="shared" si="15"/>
        <v>2005</v>
      </c>
      <c r="AG57" s="306" t="str">
        <f t="shared" si="90"/>
        <v/>
      </c>
      <c r="AH57" s="306" t="str">
        <f t="shared" si="91"/>
        <v/>
      </c>
      <c r="AI57" s="307" t="str">
        <f t="shared" si="92"/>
        <v/>
      </c>
      <c r="AJ57" s="308" t="str">
        <f t="shared" si="93"/>
        <v/>
      </c>
      <c r="AK57" s="309" t="str">
        <f>IF(قائمة!AB53="انقطع (ت) عن الدراسة","",IF(AJ57="انثى",AJ57,""))</f>
        <v/>
      </c>
      <c r="AL57" s="310" t="str">
        <f>IF(قائمة!AB53="انقطع (ت) عن الدراسة","",IF(AJ57="ذكر",AJ57,""))</f>
        <v/>
      </c>
      <c r="AM57" s="312">
        <f t="shared" si="19"/>
        <v>2004</v>
      </c>
      <c r="AN57" s="306" t="str">
        <f t="shared" si="94"/>
        <v/>
      </c>
      <c r="AO57" s="306" t="str">
        <f t="shared" si="95"/>
        <v/>
      </c>
      <c r="AP57" s="307" t="str">
        <f t="shared" si="96"/>
        <v/>
      </c>
      <c r="AQ57" s="308" t="str">
        <f t="shared" si="97"/>
        <v/>
      </c>
      <c r="AR57" s="309" t="str">
        <f>IF(قائمة!AB53="انقطع (ت) عن الدراسة","",IF(AQ57="انثى",AQ57,""))</f>
        <v/>
      </c>
      <c r="AS57" s="310" t="str">
        <f>IF(قائمة!AB53="انقطع (ت) عن الدراسة","",IF(AQ57="ذكر",AQ57,""))</f>
        <v/>
      </c>
      <c r="AT57" s="312">
        <f t="shared" si="23"/>
        <v>2003</v>
      </c>
      <c r="AU57" s="306" t="str">
        <f t="shared" si="98"/>
        <v/>
      </c>
      <c r="AV57" s="306" t="str">
        <f t="shared" si="99"/>
        <v/>
      </c>
      <c r="AW57" s="307" t="str">
        <f t="shared" si="100"/>
        <v/>
      </c>
      <c r="AX57" s="308" t="str">
        <f t="shared" si="101"/>
        <v/>
      </c>
      <c r="AY57" s="309" t="str">
        <f>IF(قائمة!AB53="انقطع (ت) عن الدراسة","",IF(AX57="انثى",AX57,""))</f>
        <v/>
      </c>
      <c r="AZ57" s="310" t="str">
        <f>IF(قائمة!AB53="انقطع (ت) عن الدراسة","",IF(AX57="ذكر",AX57,""))</f>
        <v/>
      </c>
      <c r="BA57" s="312">
        <f t="shared" si="27"/>
        <v>2002</v>
      </c>
      <c r="BB57" s="306" t="str">
        <f t="shared" si="102"/>
        <v/>
      </c>
      <c r="BC57" s="306" t="str">
        <f t="shared" si="103"/>
        <v/>
      </c>
      <c r="BD57" s="307" t="str">
        <f t="shared" si="104"/>
        <v/>
      </c>
      <c r="BE57" s="308" t="str">
        <f t="shared" si="105"/>
        <v/>
      </c>
      <c r="BF57" s="309" t="str">
        <f>IF(قائمة!AB53="انقطع (ت) عن الدراسة","",IF(BE57="انثى",BE57,""))</f>
        <v/>
      </c>
      <c r="BG57" s="310" t="str">
        <f>IF(قائمة!AB53="انقطع (ت) عن الدراسة","",IF(BE57="ذكر",BE57,""))</f>
        <v/>
      </c>
      <c r="BH57" s="312">
        <f t="shared" si="31"/>
        <v>2001</v>
      </c>
      <c r="BI57" s="306" t="str">
        <f t="shared" si="106"/>
        <v/>
      </c>
      <c r="BJ57" s="306" t="str">
        <f t="shared" si="107"/>
        <v/>
      </c>
      <c r="BK57" s="307" t="str">
        <f t="shared" si="108"/>
        <v/>
      </c>
      <c r="BL57" s="308" t="str">
        <f t="shared" si="109"/>
        <v/>
      </c>
      <c r="BM57" s="309" t="str">
        <f>IF(قائمة!AB53="انقطع (ت) عن الدراسة","",IF(BL57="انثى",BL57,""))</f>
        <v/>
      </c>
      <c r="BN57" s="310" t="str">
        <f>IF(قائمة!AB53="انقطع (ت) عن الدراسة","",IF(BL57="ذكر",BL57,""))</f>
        <v/>
      </c>
      <c r="BO57" s="313">
        <f t="shared" si="35"/>
        <v>2000</v>
      </c>
      <c r="BP57" s="313"/>
      <c r="BQ57" s="306" t="str">
        <f t="shared" si="110"/>
        <v/>
      </c>
      <c r="BR57" s="306" t="str">
        <f t="shared" si="111"/>
        <v/>
      </c>
      <c r="BS57" s="307" t="str">
        <f t="shared" si="112"/>
        <v/>
      </c>
      <c r="BT57" s="308" t="str">
        <f t="shared" si="113"/>
        <v/>
      </c>
      <c r="BU57" s="309" t="str">
        <f>IF(قائمة!AB53="انقطع (ت) عن الدراسة","",IF(BT57="انثى",BT57,""))</f>
        <v/>
      </c>
      <c r="BV57" s="310" t="str">
        <f>IF(قائمة!AB53="انقطع (ت) عن الدراسة","",IF(BT57="ذكر",BT57,""))</f>
        <v/>
      </c>
      <c r="BW57" s="313">
        <f t="shared" si="39"/>
        <v>1999</v>
      </c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161"/>
      <c r="DQ57" s="161"/>
      <c r="DR57" s="161"/>
      <c r="DS57" s="161"/>
      <c r="DT57" s="161"/>
      <c r="DU57" s="161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314"/>
      <c r="JB57" s="314"/>
      <c r="JC57" s="314"/>
      <c r="JD57" s="314"/>
      <c r="JE57" s="314"/>
      <c r="JF57" s="314"/>
      <c r="JG57" s="314"/>
      <c r="JH57" s="314"/>
      <c r="JI57" s="314"/>
      <c r="JJ57" s="314"/>
      <c r="JK57" s="314"/>
      <c r="JL57" s="314"/>
      <c r="JM57" s="314"/>
      <c r="JN57" s="314"/>
      <c r="JO57" s="314"/>
      <c r="JP57" s="314"/>
      <c r="JQ57" s="314"/>
      <c r="JR57" s="314"/>
      <c r="JS57" s="314"/>
      <c r="JT57" s="314"/>
      <c r="JU57" s="314"/>
      <c r="JV57" s="314"/>
      <c r="JW57" s="314"/>
      <c r="JX57" s="314"/>
      <c r="JY57" s="314"/>
      <c r="JZ57" s="314"/>
      <c r="KA57" s="314"/>
      <c r="KB57" s="314"/>
      <c r="KC57" s="314"/>
      <c r="KD57" s="314"/>
      <c r="KE57" s="314"/>
      <c r="KF57" s="314"/>
      <c r="KG57" s="314"/>
      <c r="KH57" s="314"/>
      <c r="KI57" s="314"/>
      <c r="KJ57" s="314"/>
      <c r="KK57" s="314"/>
      <c r="KL57" s="6"/>
      <c r="KM57" s="6"/>
      <c r="KN57" s="6"/>
      <c r="KO57" s="6"/>
      <c r="KP57" s="6"/>
      <c r="KQ57" s="6"/>
      <c r="KR57" s="6"/>
      <c r="KS57" s="6"/>
      <c r="KT57" s="6"/>
    </row>
    <row r="58" spans="1:306" s="305" customFormat="1" ht="22.5">
      <c r="B58" s="278"/>
      <c r="C58" s="315"/>
      <c r="E58" s="316"/>
      <c r="F58" s="316"/>
      <c r="G58" s="317"/>
      <c r="W58" s="6"/>
      <c r="X58" s="6"/>
      <c r="Y58" s="6"/>
      <c r="Z58" s="306" t="str">
        <f t="shared" si="12"/>
        <v/>
      </c>
      <c r="AA58" s="306" t="str">
        <f t="shared" si="87"/>
        <v/>
      </c>
      <c r="AB58" s="307" t="str">
        <f t="shared" si="88"/>
        <v/>
      </c>
      <c r="AC58" s="308" t="str">
        <f t="shared" si="89"/>
        <v/>
      </c>
      <c r="AD58" s="309" t="str">
        <f>IF(قائمة!AB54="انقطع (ت) عن الدراسة","",IF(AC58="انثى",AC58,""))</f>
        <v/>
      </c>
      <c r="AE58" s="310" t="str">
        <f>IF(قائمة!AB54="انقطع (ت) عن الدراسة","",IF(AC58="ذكر",AC58,""))</f>
        <v/>
      </c>
      <c r="AF58" s="311">
        <f t="shared" si="15"/>
        <v>2005</v>
      </c>
      <c r="AG58" s="306" t="str">
        <f t="shared" si="90"/>
        <v/>
      </c>
      <c r="AH58" s="306" t="str">
        <f t="shared" si="91"/>
        <v/>
      </c>
      <c r="AI58" s="307" t="str">
        <f t="shared" si="92"/>
        <v/>
      </c>
      <c r="AJ58" s="308" t="str">
        <f t="shared" si="93"/>
        <v/>
      </c>
      <c r="AK58" s="309" t="str">
        <f>IF(قائمة!AB54="انقطع (ت) عن الدراسة","",IF(AJ58="انثى",AJ58,""))</f>
        <v/>
      </c>
      <c r="AL58" s="310" t="str">
        <f>IF(قائمة!AB54="انقطع (ت) عن الدراسة","",IF(AJ58="ذكر",AJ58,""))</f>
        <v/>
      </c>
      <c r="AM58" s="312">
        <f t="shared" si="19"/>
        <v>2004</v>
      </c>
      <c r="AN58" s="306" t="str">
        <f t="shared" si="94"/>
        <v/>
      </c>
      <c r="AO58" s="306" t="str">
        <f t="shared" si="95"/>
        <v/>
      </c>
      <c r="AP58" s="307" t="str">
        <f t="shared" si="96"/>
        <v/>
      </c>
      <c r="AQ58" s="308" t="str">
        <f t="shared" si="97"/>
        <v/>
      </c>
      <c r="AR58" s="309" t="str">
        <f>IF(قائمة!AB54="انقطع (ت) عن الدراسة","",IF(AQ58="انثى",AQ58,""))</f>
        <v/>
      </c>
      <c r="AS58" s="310" t="str">
        <f>IF(قائمة!AB54="انقطع (ت) عن الدراسة","",IF(AQ58="ذكر",AQ58,""))</f>
        <v/>
      </c>
      <c r="AT58" s="312">
        <f t="shared" si="23"/>
        <v>2003</v>
      </c>
      <c r="AU58" s="306" t="str">
        <f t="shared" si="98"/>
        <v/>
      </c>
      <c r="AV58" s="306" t="str">
        <f t="shared" si="99"/>
        <v/>
      </c>
      <c r="AW58" s="307" t="str">
        <f t="shared" si="100"/>
        <v/>
      </c>
      <c r="AX58" s="308" t="str">
        <f t="shared" si="101"/>
        <v/>
      </c>
      <c r="AY58" s="309" t="str">
        <f>IF(قائمة!AB54="انقطع (ت) عن الدراسة","",IF(AX58="انثى",AX58,""))</f>
        <v/>
      </c>
      <c r="AZ58" s="310" t="str">
        <f>IF(قائمة!AB54="انقطع (ت) عن الدراسة","",IF(AX58="ذكر",AX58,""))</f>
        <v/>
      </c>
      <c r="BA58" s="312">
        <f t="shared" si="27"/>
        <v>2002</v>
      </c>
      <c r="BB58" s="306" t="str">
        <f t="shared" si="102"/>
        <v/>
      </c>
      <c r="BC58" s="306" t="str">
        <f t="shared" si="103"/>
        <v/>
      </c>
      <c r="BD58" s="307" t="str">
        <f t="shared" si="104"/>
        <v/>
      </c>
      <c r="BE58" s="308" t="str">
        <f t="shared" si="105"/>
        <v/>
      </c>
      <c r="BF58" s="309" t="str">
        <f>IF(قائمة!AB54="انقطع (ت) عن الدراسة","",IF(BE58="انثى",BE58,""))</f>
        <v/>
      </c>
      <c r="BG58" s="310" t="str">
        <f>IF(قائمة!AB54="انقطع (ت) عن الدراسة","",IF(BE58="ذكر",BE58,""))</f>
        <v/>
      </c>
      <c r="BH58" s="312">
        <f t="shared" si="31"/>
        <v>2001</v>
      </c>
      <c r="BI58" s="306" t="str">
        <f t="shared" si="106"/>
        <v/>
      </c>
      <c r="BJ58" s="306" t="str">
        <f t="shared" si="107"/>
        <v/>
      </c>
      <c r="BK58" s="307" t="str">
        <f t="shared" si="108"/>
        <v/>
      </c>
      <c r="BL58" s="308" t="str">
        <f t="shared" si="109"/>
        <v/>
      </c>
      <c r="BM58" s="309" t="str">
        <f>IF(قائمة!AB54="انقطع (ت) عن الدراسة","",IF(BL58="انثى",BL58,""))</f>
        <v/>
      </c>
      <c r="BN58" s="310" t="str">
        <f>IF(قائمة!AB54="انقطع (ت) عن الدراسة","",IF(BL58="ذكر",BL58,""))</f>
        <v/>
      </c>
      <c r="BO58" s="313">
        <f t="shared" si="35"/>
        <v>2000</v>
      </c>
      <c r="BP58" s="313"/>
      <c r="BQ58" s="306" t="str">
        <f t="shared" si="110"/>
        <v/>
      </c>
      <c r="BR58" s="306" t="str">
        <f t="shared" si="111"/>
        <v/>
      </c>
      <c r="BS58" s="307" t="str">
        <f t="shared" si="112"/>
        <v/>
      </c>
      <c r="BT58" s="308" t="str">
        <f t="shared" si="113"/>
        <v/>
      </c>
      <c r="BU58" s="309" t="str">
        <f>IF(قائمة!AB54="انقطع (ت) عن الدراسة","",IF(BT58="انثى",BT58,""))</f>
        <v/>
      </c>
      <c r="BV58" s="310" t="str">
        <f>IF(قائمة!AB54="انقطع (ت) عن الدراسة","",IF(BT58="ذكر",BT58,""))</f>
        <v/>
      </c>
      <c r="BW58" s="313">
        <f t="shared" si="39"/>
        <v>1999</v>
      </c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161"/>
      <c r="DQ58" s="161"/>
      <c r="DR58" s="161"/>
      <c r="DS58" s="161"/>
      <c r="DT58" s="161"/>
      <c r="DU58" s="161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314"/>
      <c r="JB58" s="314"/>
      <c r="JC58" s="314"/>
      <c r="JD58" s="314"/>
      <c r="JE58" s="314"/>
      <c r="JF58" s="314"/>
      <c r="JG58" s="314"/>
      <c r="JH58" s="314"/>
      <c r="JI58" s="314"/>
      <c r="JJ58" s="314"/>
      <c r="JK58" s="314"/>
      <c r="JL58" s="314"/>
      <c r="JM58" s="314"/>
      <c r="JN58" s="314"/>
      <c r="JO58" s="314"/>
      <c r="JP58" s="314"/>
      <c r="JQ58" s="314"/>
      <c r="JR58" s="314"/>
      <c r="JS58" s="314"/>
      <c r="JT58" s="314"/>
      <c r="JU58" s="314"/>
      <c r="JV58" s="314"/>
      <c r="JW58" s="314"/>
      <c r="JX58" s="314"/>
      <c r="JY58" s="314"/>
      <c r="JZ58" s="314"/>
      <c r="KA58" s="314"/>
      <c r="KB58" s="314"/>
      <c r="KC58" s="314"/>
      <c r="KD58" s="314"/>
      <c r="KE58" s="314"/>
      <c r="KF58" s="314"/>
      <c r="KG58" s="314"/>
      <c r="KH58" s="314"/>
      <c r="KI58" s="314"/>
      <c r="KJ58" s="314"/>
      <c r="KK58" s="314"/>
      <c r="KL58" s="6"/>
      <c r="KM58" s="6"/>
      <c r="KN58" s="6"/>
      <c r="KO58" s="6"/>
      <c r="KP58" s="6"/>
      <c r="KQ58" s="6"/>
      <c r="KR58" s="6"/>
      <c r="KS58" s="6"/>
      <c r="KT58" s="6"/>
    </row>
    <row r="59" spans="1:306" s="305" customFormat="1" ht="22.5">
      <c r="B59" s="278"/>
      <c r="C59" s="315"/>
      <c r="E59" s="316"/>
      <c r="F59" s="316"/>
      <c r="G59" s="317"/>
      <c r="W59" s="6"/>
      <c r="X59" s="6"/>
      <c r="Y59" s="6"/>
      <c r="Z59" s="306" t="str">
        <f t="shared" si="12"/>
        <v/>
      </c>
      <c r="AA59" s="306" t="str">
        <f t="shared" si="87"/>
        <v/>
      </c>
      <c r="AB59" s="307" t="str">
        <f t="shared" si="88"/>
        <v/>
      </c>
      <c r="AC59" s="308" t="str">
        <f t="shared" si="89"/>
        <v/>
      </c>
      <c r="AD59" s="309" t="str">
        <f>IF(قائمة!AB55="انقطع (ت) عن الدراسة","",IF(AC59="انثى",AC59,""))</f>
        <v/>
      </c>
      <c r="AE59" s="310" t="str">
        <f>IF(قائمة!AB55="انقطع (ت) عن الدراسة","",IF(AC59="ذكر",AC59,""))</f>
        <v/>
      </c>
      <c r="AF59" s="311">
        <f t="shared" si="15"/>
        <v>2005</v>
      </c>
      <c r="AG59" s="306" t="str">
        <f t="shared" si="90"/>
        <v/>
      </c>
      <c r="AH59" s="306" t="str">
        <f t="shared" si="91"/>
        <v/>
      </c>
      <c r="AI59" s="307" t="str">
        <f t="shared" si="92"/>
        <v/>
      </c>
      <c r="AJ59" s="308" t="str">
        <f t="shared" si="93"/>
        <v/>
      </c>
      <c r="AK59" s="309" t="str">
        <f>IF(قائمة!AB55="انقطع (ت) عن الدراسة","",IF(AJ59="انثى",AJ59,""))</f>
        <v/>
      </c>
      <c r="AL59" s="310" t="str">
        <f>IF(قائمة!AB55="انقطع (ت) عن الدراسة","",IF(AJ59="ذكر",AJ59,""))</f>
        <v/>
      </c>
      <c r="AM59" s="312">
        <f t="shared" si="19"/>
        <v>2004</v>
      </c>
      <c r="AN59" s="306" t="str">
        <f t="shared" si="94"/>
        <v/>
      </c>
      <c r="AO59" s="306" t="str">
        <f t="shared" si="95"/>
        <v/>
      </c>
      <c r="AP59" s="307" t="str">
        <f t="shared" si="96"/>
        <v/>
      </c>
      <c r="AQ59" s="308" t="str">
        <f t="shared" si="97"/>
        <v/>
      </c>
      <c r="AR59" s="309" t="str">
        <f>IF(قائمة!AB55="انقطع (ت) عن الدراسة","",IF(AQ59="انثى",AQ59,""))</f>
        <v/>
      </c>
      <c r="AS59" s="310" t="str">
        <f>IF(قائمة!AB55="انقطع (ت) عن الدراسة","",IF(AQ59="ذكر",AQ59,""))</f>
        <v/>
      </c>
      <c r="AT59" s="312">
        <f t="shared" si="23"/>
        <v>2003</v>
      </c>
      <c r="AU59" s="306" t="str">
        <f t="shared" si="98"/>
        <v/>
      </c>
      <c r="AV59" s="306" t="str">
        <f t="shared" si="99"/>
        <v/>
      </c>
      <c r="AW59" s="307" t="str">
        <f t="shared" si="100"/>
        <v/>
      </c>
      <c r="AX59" s="308" t="str">
        <f t="shared" si="101"/>
        <v/>
      </c>
      <c r="AY59" s="309" t="str">
        <f>IF(قائمة!AB55="انقطع (ت) عن الدراسة","",IF(AX59="انثى",AX59,""))</f>
        <v/>
      </c>
      <c r="AZ59" s="310" t="str">
        <f>IF(قائمة!AB55="انقطع (ت) عن الدراسة","",IF(AX59="ذكر",AX59,""))</f>
        <v/>
      </c>
      <c r="BA59" s="312">
        <f t="shared" si="27"/>
        <v>2002</v>
      </c>
      <c r="BB59" s="306" t="str">
        <f t="shared" si="102"/>
        <v/>
      </c>
      <c r="BC59" s="306" t="str">
        <f t="shared" si="103"/>
        <v/>
      </c>
      <c r="BD59" s="307" t="str">
        <f t="shared" si="104"/>
        <v/>
      </c>
      <c r="BE59" s="308" t="str">
        <f t="shared" si="105"/>
        <v/>
      </c>
      <c r="BF59" s="309" t="str">
        <f>IF(قائمة!AB55="انقطع (ت) عن الدراسة","",IF(BE59="انثى",BE59,""))</f>
        <v/>
      </c>
      <c r="BG59" s="310" t="str">
        <f>IF(قائمة!AB55="انقطع (ت) عن الدراسة","",IF(BE59="ذكر",BE59,""))</f>
        <v/>
      </c>
      <c r="BH59" s="312">
        <f t="shared" si="31"/>
        <v>2001</v>
      </c>
      <c r="BI59" s="306" t="str">
        <f t="shared" si="106"/>
        <v/>
      </c>
      <c r="BJ59" s="306" t="str">
        <f t="shared" si="107"/>
        <v/>
      </c>
      <c r="BK59" s="307" t="str">
        <f t="shared" si="108"/>
        <v/>
      </c>
      <c r="BL59" s="308" t="str">
        <f t="shared" si="109"/>
        <v/>
      </c>
      <c r="BM59" s="309" t="str">
        <f>IF(قائمة!AB55="انقطع (ت) عن الدراسة","",IF(BL59="انثى",BL59,""))</f>
        <v/>
      </c>
      <c r="BN59" s="310" t="str">
        <f>IF(قائمة!AB55="انقطع (ت) عن الدراسة","",IF(BL59="ذكر",BL59,""))</f>
        <v/>
      </c>
      <c r="BO59" s="313">
        <f t="shared" si="35"/>
        <v>2000</v>
      </c>
      <c r="BP59" s="313"/>
      <c r="BQ59" s="306" t="str">
        <f t="shared" si="110"/>
        <v/>
      </c>
      <c r="BR59" s="306" t="str">
        <f t="shared" si="111"/>
        <v/>
      </c>
      <c r="BS59" s="307" t="str">
        <f t="shared" si="112"/>
        <v/>
      </c>
      <c r="BT59" s="308" t="str">
        <f t="shared" si="113"/>
        <v/>
      </c>
      <c r="BU59" s="309" t="str">
        <f>IF(قائمة!AB55="انقطع (ت) عن الدراسة","",IF(BT59="انثى",BT59,""))</f>
        <v/>
      </c>
      <c r="BV59" s="310" t="str">
        <f>IF(قائمة!AB55="انقطع (ت) عن الدراسة","",IF(BT59="ذكر",BT59,""))</f>
        <v/>
      </c>
      <c r="BW59" s="313">
        <f t="shared" si="39"/>
        <v>1999</v>
      </c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161"/>
      <c r="DQ59" s="161"/>
      <c r="DR59" s="161"/>
      <c r="DS59" s="161"/>
      <c r="DT59" s="161"/>
      <c r="DU59" s="161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314"/>
      <c r="JB59" s="314"/>
      <c r="JC59" s="314"/>
      <c r="JD59" s="314"/>
      <c r="JE59" s="314"/>
      <c r="JF59" s="314"/>
      <c r="JG59" s="314"/>
      <c r="JH59" s="314"/>
      <c r="JI59" s="314"/>
      <c r="JJ59" s="314"/>
      <c r="JK59" s="314"/>
      <c r="JL59" s="314"/>
      <c r="JM59" s="314"/>
      <c r="JN59" s="314"/>
      <c r="JO59" s="314"/>
      <c r="JP59" s="314"/>
      <c r="JQ59" s="314"/>
      <c r="JR59" s="314"/>
      <c r="JS59" s="314"/>
      <c r="JT59" s="314"/>
      <c r="JU59" s="314"/>
      <c r="JV59" s="314"/>
      <c r="JW59" s="314"/>
      <c r="JX59" s="314"/>
      <c r="JY59" s="314"/>
      <c r="JZ59" s="314"/>
      <c r="KA59" s="314"/>
      <c r="KB59" s="314"/>
      <c r="KC59" s="314"/>
      <c r="KD59" s="314"/>
      <c r="KE59" s="314"/>
      <c r="KF59" s="314"/>
      <c r="KG59" s="314"/>
      <c r="KH59" s="314"/>
      <c r="KI59" s="314"/>
      <c r="KJ59" s="314"/>
      <c r="KK59" s="314"/>
      <c r="KL59" s="6"/>
      <c r="KM59" s="6"/>
      <c r="KN59" s="6"/>
      <c r="KO59" s="6"/>
      <c r="KP59" s="6"/>
      <c r="KQ59" s="6"/>
      <c r="KR59" s="6"/>
      <c r="KS59" s="6"/>
      <c r="KT59" s="6"/>
    </row>
    <row r="60" spans="1:306" s="305" customFormat="1" ht="22.5">
      <c r="B60" s="278"/>
      <c r="C60" s="315"/>
      <c r="E60" s="316"/>
      <c r="F60" s="316"/>
      <c r="G60" s="317"/>
      <c r="W60" s="6"/>
      <c r="X60" s="6"/>
      <c r="Y60" s="6"/>
      <c r="Z60" s="313"/>
      <c r="AA60" s="313"/>
      <c r="AB60" s="313"/>
      <c r="AC60" s="6"/>
      <c r="AD60" s="6"/>
      <c r="AE60" s="313"/>
      <c r="AF60" s="313"/>
      <c r="AG60" s="313"/>
      <c r="AH60" s="313"/>
      <c r="AI60" s="313"/>
      <c r="AJ60" s="6"/>
      <c r="AK60" s="6"/>
      <c r="AL60" s="313"/>
      <c r="AM60" s="313"/>
      <c r="AN60" s="313"/>
      <c r="AO60" s="313"/>
      <c r="AP60" s="313"/>
      <c r="AQ60" s="6"/>
      <c r="AR60" s="6"/>
      <c r="AS60" s="313"/>
      <c r="AT60" s="313"/>
      <c r="AU60" s="313"/>
      <c r="AV60" s="313"/>
      <c r="AW60" s="313"/>
      <c r="AX60" s="6"/>
      <c r="AY60" s="6"/>
      <c r="AZ60" s="313"/>
      <c r="BA60" s="313"/>
      <c r="BB60" s="313"/>
      <c r="BC60" s="313"/>
      <c r="BD60" s="313"/>
      <c r="BE60" s="6"/>
      <c r="BF60" s="6"/>
      <c r="BG60" s="313"/>
      <c r="BH60" s="313"/>
      <c r="BI60" s="313"/>
      <c r="BJ60" s="313"/>
      <c r="BK60" s="313"/>
      <c r="BL60" s="6"/>
      <c r="BM60" s="6"/>
      <c r="BN60" s="313"/>
      <c r="BO60" s="313"/>
      <c r="BP60" s="313"/>
      <c r="BQ60" s="313"/>
      <c r="BR60" s="313"/>
      <c r="BS60" s="313"/>
      <c r="BT60" s="313"/>
      <c r="BU60" s="313"/>
      <c r="BV60" s="313"/>
      <c r="BW60" s="313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161"/>
      <c r="DQ60" s="161"/>
      <c r="DR60" s="161"/>
      <c r="DS60" s="161"/>
      <c r="DT60" s="161"/>
      <c r="DU60" s="161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314"/>
      <c r="JB60" s="314"/>
      <c r="JC60" s="314"/>
      <c r="JD60" s="314"/>
      <c r="JE60" s="314"/>
      <c r="JF60" s="314"/>
      <c r="JG60" s="314"/>
      <c r="JH60" s="314"/>
      <c r="JI60" s="314"/>
      <c r="JJ60" s="314"/>
      <c r="JK60" s="314"/>
      <c r="JL60" s="314"/>
      <c r="JM60" s="314"/>
      <c r="JN60" s="314"/>
      <c r="JO60" s="314"/>
      <c r="JP60" s="314"/>
      <c r="JQ60" s="314"/>
      <c r="JR60" s="314"/>
      <c r="JS60" s="314"/>
      <c r="JT60" s="314"/>
      <c r="JU60" s="314"/>
      <c r="JV60" s="314"/>
      <c r="JW60" s="314"/>
      <c r="JX60" s="314"/>
      <c r="JY60" s="314"/>
      <c r="JZ60" s="314"/>
      <c r="KA60" s="314"/>
      <c r="KB60" s="314"/>
      <c r="KC60" s="314"/>
      <c r="KD60" s="314"/>
      <c r="KE60" s="314"/>
      <c r="KF60" s="314"/>
      <c r="KG60" s="314"/>
      <c r="KH60" s="314"/>
      <c r="KI60" s="314"/>
      <c r="KJ60" s="314"/>
      <c r="KK60" s="314"/>
      <c r="KL60" s="6"/>
      <c r="KM60" s="6"/>
      <c r="KN60" s="6"/>
      <c r="KO60" s="6"/>
      <c r="KP60" s="6"/>
      <c r="KQ60" s="6"/>
      <c r="KR60" s="6"/>
      <c r="KS60" s="6"/>
      <c r="KT60" s="6"/>
    </row>
    <row r="61" spans="1:306" s="305" customFormat="1" ht="22.5">
      <c r="B61" s="278"/>
      <c r="C61" s="315"/>
      <c r="E61" s="316"/>
      <c r="F61" s="316"/>
      <c r="G61" s="317"/>
      <c r="W61" s="6"/>
      <c r="X61" s="6"/>
      <c r="Y61" s="6"/>
      <c r="Z61" s="313"/>
      <c r="AA61" s="313"/>
      <c r="AB61" s="313"/>
      <c r="AC61" s="6"/>
      <c r="AD61" s="6"/>
      <c r="AE61" s="313"/>
      <c r="AF61" s="313"/>
      <c r="AG61" s="313"/>
      <c r="AH61" s="313"/>
      <c r="AI61" s="313"/>
      <c r="AJ61" s="6"/>
      <c r="AK61" s="6"/>
      <c r="AL61" s="313"/>
      <c r="AM61" s="313"/>
      <c r="AN61" s="313"/>
      <c r="AO61" s="313"/>
      <c r="AP61" s="313"/>
      <c r="AQ61" s="6"/>
      <c r="AR61" s="6"/>
      <c r="AS61" s="313"/>
      <c r="AT61" s="313"/>
      <c r="AU61" s="313"/>
      <c r="AV61" s="313"/>
      <c r="AW61" s="313"/>
      <c r="AX61" s="6"/>
      <c r="AY61" s="6"/>
      <c r="AZ61" s="313"/>
      <c r="BA61" s="313"/>
      <c r="BB61" s="313"/>
      <c r="BC61" s="313"/>
      <c r="BD61" s="313"/>
      <c r="BE61" s="6"/>
      <c r="BF61" s="6"/>
      <c r="BG61" s="313"/>
      <c r="BH61" s="313"/>
      <c r="BI61" s="313"/>
      <c r="BJ61" s="313"/>
      <c r="BK61" s="313"/>
      <c r="BL61" s="6"/>
      <c r="BM61" s="6"/>
      <c r="BN61" s="313"/>
      <c r="BO61" s="313"/>
      <c r="BP61" s="313"/>
      <c r="BQ61" s="313"/>
      <c r="BR61" s="313"/>
      <c r="BS61" s="313"/>
      <c r="BT61" s="313"/>
      <c r="BU61" s="313"/>
      <c r="BV61" s="313"/>
      <c r="BW61" s="313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161"/>
      <c r="DQ61" s="161"/>
      <c r="DR61" s="161"/>
      <c r="DS61" s="161"/>
      <c r="DT61" s="161"/>
      <c r="DU61" s="161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314"/>
      <c r="JB61" s="314"/>
      <c r="JC61" s="314"/>
      <c r="JD61" s="314"/>
      <c r="JE61" s="314"/>
      <c r="JF61" s="314"/>
      <c r="JG61" s="314"/>
      <c r="JH61" s="314"/>
      <c r="JI61" s="314"/>
      <c r="JJ61" s="314"/>
      <c r="JK61" s="314"/>
      <c r="JL61" s="314"/>
      <c r="JM61" s="314"/>
      <c r="JN61" s="314"/>
      <c r="JO61" s="314"/>
      <c r="JP61" s="314"/>
      <c r="JQ61" s="314"/>
      <c r="JR61" s="314"/>
      <c r="JS61" s="314"/>
      <c r="JT61" s="314"/>
      <c r="JU61" s="314"/>
      <c r="JV61" s="314"/>
      <c r="JW61" s="314"/>
      <c r="JX61" s="314"/>
      <c r="JY61" s="314"/>
      <c r="JZ61" s="314"/>
      <c r="KA61" s="314"/>
      <c r="KB61" s="314"/>
      <c r="KC61" s="314"/>
      <c r="KD61" s="314"/>
      <c r="KE61" s="314"/>
      <c r="KF61" s="314"/>
      <c r="KG61" s="314"/>
      <c r="KH61" s="314"/>
      <c r="KI61" s="314"/>
      <c r="KJ61" s="314"/>
      <c r="KK61" s="314"/>
      <c r="KL61" s="6"/>
      <c r="KM61" s="6"/>
      <c r="KN61" s="6"/>
      <c r="KO61" s="6"/>
      <c r="KP61" s="6"/>
      <c r="KQ61" s="6"/>
      <c r="KR61" s="6"/>
      <c r="KS61" s="6"/>
      <c r="KT61" s="6"/>
    </row>
    <row r="62" spans="1:306" s="305" customFormat="1" ht="22.5">
      <c r="B62" s="278"/>
      <c r="C62" s="315"/>
      <c r="E62" s="316"/>
      <c r="F62" s="316"/>
      <c r="G62" s="317"/>
      <c r="W62" s="6"/>
      <c r="X62" s="6"/>
      <c r="Y62" s="6"/>
      <c r="Z62" s="313"/>
      <c r="AA62" s="313"/>
      <c r="AB62" s="313"/>
      <c r="AC62" s="6"/>
      <c r="AD62" s="6"/>
      <c r="AE62" s="313"/>
      <c r="AF62" s="313"/>
      <c r="AG62" s="313"/>
      <c r="AH62" s="313"/>
      <c r="AI62" s="313"/>
      <c r="AJ62" s="6"/>
      <c r="AK62" s="6"/>
      <c r="AL62" s="313"/>
      <c r="AM62" s="313"/>
      <c r="AN62" s="313"/>
      <c r="AO62" s="313"/>
      <c r="AP62" s="313"/>
      <c r="AQ62" s="6"/>
      <c r="AR62" s="6"/>
      <c r="AS62" s="313"/>
      <c r="AT62" s="313"/>
      <c r="AU62" s="313"/>
      <c r="AV62" s="313"/>
      <c r="AW62" s="313"/>
      <c r="AX62" s="6"/>
      <c r="AY62" s="6"/>
      <c r="AZ62" s="313"/>
      <c r="BA62" s="313"/>
      <c r="BB62" s="313"/>
      <c r="BC62" s="313"/>
      <c r="BD62" s="313"/>
      <c r="BE62" s="6"/>
      <c r="BF62" s="6"/>
      <c r="BG62" s="313"/>
      <c r="BH62" s="313"/>
      <c r="BI62" s="313"/>
      <c r="BJ62" s="313"/>
      <c r="BK62" s="313"/>
      <c r="BL62" s="6"/>
      <c r="BM62" s="6"/>
      <c r="BN62" s="313"/>
      <c r="BO62" s="313"/>
      <c r="BP62" s="313"/>
      <c r="BQ62" s="313"/>
      <c r="BR62" s="313"/>
      <c r="BS62" s="313"/>
      <c r="BT62" s="313"/>
      <c r="BU62" s="313"/>
      <c r="BV62" s="313"/>
      <c r="BW62" s="313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161"/>
      <c r="DQ62" s="161"/>
      <c r="DR62" s="161"/>
      <c r="DS62" s="161"/>
      <c r="DT62" s="161"/>
      <c r="DU62" s="161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314"/>
      <c r="JB62" s="314"/>
      <c r="JC62" s="314"/>
      <c r="JD62" s="314"/>
      <c r="JE62" s="314"/>
      <c r="JF62" s="314"/>
      <c r="JG62" s="314"/>
      <c r="JH62" s="314"/>
      <c r="JI62" s="314"/>
      <c r="JJ62" s="314"/>
      <c r="JK62" s="314"/>
      <c r="JL62" s="314"/>
      <c r="JM62" s="314"/>
      <c r="JN62" s="314"/>
      <c r="JO62" s="314"/>
      <c r="JP62" s="314"/>
      <c r="JQ62" s="314"/>
      <c r="JR62" s="314"/>
      <c r="JS62" s="314"/>
      <c r="JT62" s="314"/>
      <c r="JU62" s="314"/>
      <c r="JV62" s="314"/>
      <c r="JW62" s="314"/>
      <c r="JX62" s="314"/>
      <c r="JY62" s="314"/>
      <c r="JZ62" s="314"/>
      <c r="KA62" s="314"/>
      <c r="KB62" s="314"/>
      <c r="KC62" s="314"/>
      <c r="KD62" s="314"/>
      <c r="KE62" s="314"/>
      <c r="KF62" s="314"/>
      <c r="KG62" s="314"/>
      <c r="KH62" s="314"/>
      <c r="KI62" s="314"/>
      <c r="KJ62" s="314"/>
      <c r="KK62" s="314"/>
      <c r="KL62" s="6"/>
      <c r="KM62" s="6"/>
      <c r="KN62" s="6"/>
      <c r="KO62" s="6"/>
      <c r="KP62" s="6"/>
      <c r="KQ62" s="6"/>
      <c r="KR62" s="6"/>
      <c r="KS62" s="6"/>
      <c r="KT62" s="6"/>
    </row>
    <row r="63" spans="1:306" s="305" customFormat="1" ht="22.5">
      <c r="B63" s="278"/>
      <c r="C63" s="315"/>
      <c r="E63" s="316"/>
      <c r="F63" s="316"/>
      <c r="G63" s="317"/>
      <c r="W63" s="6"/>
      <c r="X63" s="6"/>
      <c r="Y63" s="6"/>
      <c r="Z63" s="313"/>
      <c r="AA63" s="313"/>
      <c r="AB63" s="313"/>
      <c r="AC63" s="6"/>
      <c r="AD63" s="6"/>
      <c r="AE63" s="313"/>
      <c r="AF63" s="313"/>
      <c r="AG63" s="313"/>
      <c r="AH63" s="313"/>
      <c r="AI63" s="313"/>
      <c r="AJ63" s="6"/>
      <c r="AK63" s="6"/>
      <c r="AL63" s="313"/>
      <c r="AM63" s="313"/>
      <c r="AN63" s="313"/>
      <c r="AO63" s="313"/>
      <c r="AP63" s="313"/>
      <c r="AQ63" s="6"/>
      <c r="AR63" s="6"/>
      <c r="AS63" s="313"/>
      <c r="AT63" s="313"/>
      <c r="AU63" s="313"/>
      <c r="AV63" s="313"/>
      <c r="AW63" s="313"/>
      <c r="AX63" s="6"/>
      <c r="AY63" s="6"/>
      <c r="AZ63" s="313"/>
      <c r="BA63" s="313"/>
      <c r="BB63" s="313"/>
      <c r="BC63" s="313"/>
      <c r="BD63" s="313"/>
      <c r="BE63" s="6"/>
      <c r="BF63" s="6"/>
      <c r="BG63" s="313"/>
      <c r="BH63" s="313"/>
      <c r="BI63" s="313"/>
      <c r="BJ63" s="313"/>
      <c r="BK63" s="313"/>
      <c r="BL63" s="6"/>
      <c r="BM63" s="6"/>
      <c r="BN63" s="313"/>
      <c r="BO63" s="313"/>
      <c r="BP63" s="313"/>
      <c r="BQ63" s="313"/>
      <c r="BR63" s="313"/>
      <c r="BS63" s="313"/>
      <c r="BT63" s="313"/>
      <c r="BU63" s="313"/>
      <c r="BV63" s="313"/>
      <c r="BW63" s="313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161"/>
      <c r="DQ63" s="161"/>
      <c r="DR63" s="161"/>
      <c r="DS63" s="161"/>
      <c r="DT63" s="161"/>
      <c r="DU63" s="161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314"/>
      <c r="JB63" s="314"/>
      <c r="JC63" s="314"/>
      <c r="JD63" s="314"/>
      <c r="JE63" s="314"/>
      <c r="JF63" s="314"/>
      <c r="JG63" s="314"/>
      <c r="JH63" s="314"/>
      <c r="JI63" s="314"/>
      <c r="JJ63" s="314"/>
      <c r="JK63" s="314"/>
      <c r="JL63" s="314"/>
      <c r="JM63" s="314"/>
      <c r="JN63" s="314"/>
      <c r="JO63" s="314"/>
      <c r="JP63" s="314"/>
      <c r="JQ63" s="314"/>
      <c r="JR63" s="314"/>
      <c r="JS63" s="314"/>
      <c r="JT63" s="314"/>
      <c r="JU63" s="314"/>
      <c r="JV63" s="314"/>
      <c r="JW63" s="314"/>
      <c r="JX63" s="314"/>
      <c r="JY63" s="314"/>
      <c r="JZ63" s="314"/>
      <c r="KA63" s="314"/>
      <c r="KB63" s="314"/>
      <c r="KC63" s="314"/>
      <c r="KD63" s="314"/>
      <c r="KE63" s="314"/>
      <c r="KF63" s="314"/>
      <c r="KG63" s="314"/>
      <c r="KH63" s="314"/>
      <c r="KI63" s="314"/>
      <c r="KJ63" s="314"/>
      <c r="KK63" s="314"/>
      <c r="KL63" s="6"/>
      <c r="KM63" s="6"/>
      <c r="KN63" s="6"/>
      <c r="KO63" s="6"/>
      <c r="KP63" s="6"/>
      <c r="KQ63" s="6"/>
      <c r="KR63" s="6"/>
      <c r="KS63" s="6"/>
      <c r="KT63" s="6"/>
    </row>
    <row r="64" spans="1:306" s="305" customFormat="1" ht="22.5">
      <c r="B64" s="278"/>
      <c r="C64" s="315"/>
      <c r="E64" s="316"/>
      <c r="F64" s="316"/>
      <c r="G64" s="317"/>
      <c r="W64" s="6"/>
      <c r="X64" s="6"/>
      <c r="Y64" s="6"/>
      <c r="Z64" s="313"/>
      <c r="AA64" s="313"/>
      <c r="AB64" s="313"/>
      <c r="AC64" s="6"/>
      <c r="AD64" s="6"/>
      <c r="AE64" s="313"/>
      <c r="AF64" s="313"/>
      <c r="AG64" s="313"/>
      <c r="AH64" s="313"/>
      <c r="AI64" s="313"/>
      <c r="AJ64" s="6"/>
      <c r="AK64" s="6"/>
      <c r="AL64" s="313"/>
      <c r="AM64" s="313"/>
      <c r="AN64" s="313"/>
      <c r="AO64" s="313"/>
      <c r="AP64" s="313"/>
      <c r="AQ64" s="6"/>
      <c r="AR64" s="6"/>
      <c r="AS64" s="313"/>
      <c r="AT64" s="313"/>
      <c r="AU64" s="313"/>
      <c r="AV64" s="313"/>
      <c r="AW64" s="313"/>
      <c r="AX64" s="6"/>
      <c r="AY64" s="6"/>
      <c r="AZ64" s="313"/>
      <c r="BA64" s="313"/>
      <c r="BB64" s="313"/>
      <c r="BC64" s="313"/>
      <c r="BD64" s="313"/>
      <c r="BE64" s="6"/>
      <c r="BF64" s="6"/>
      <c r="BG64" s="313"/>
      <c r="BH64" s="313"/>
      <c r="BI64" s="313"/>
      <c r="BJ64" s="313"/>
      <c r="BK64" s="313"/>
      <c r="BL64" s="6"/>
      <c r="BM64" s="6"/>
      <c r="BN64" s="313"/>
      <c r="BO64" s="313"/>
      <c r="BP64" s="313"/>
      <c r="BQ64" s="313"/>
      <c r="BR64" s="313"/>
      <c r="BS64" s="313"/>
      <c r="BT64" s="313"/>
      <c r="BU64" s="313"/>
      <c r="BV64" s="313"/>
      <c r="BW64" s="313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161"/>
      <c r="DQ64" s="161"/>
      <c r="DR64" s="161"/>
      <c r="DS64" s="161"/>
      <c r="DT64" s="161"/>
      <c r="DU64" s="161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314"/>
      <c r="JB64" s="314"/>
      <c r="JC64" s="314"/>
      <c r="JD64" s="314"/>
      <c r="JE64" s="314"/>
      <c r="JF64" s="314"/>
      <c r="JG64" s="314"/>
      <c r="JH64" s="314"/>
      <c r="JI64" s="314"/>
      <c r="JJ64" s="314"/>
      <c r="JK64" s="314"/>
      <c r="JL64" s="314"/>
      <c r="JM64" s="314"/>
      <c r="JN64" s="314"/>
      <c r="JO64" s="314"/>
      <c r="JP64" s="314"/>
      <c r="JQ64" s="314"/>
      <c r="JR64" s="314"/>
      <c r="JS64" s="314"/>
      <c r="JT64" s="314"/>
      <c r="JU64" s="314"/>
      <c r="JV64" s="314"/>
      <c r="JW64" s="314"/>
      <c r="JX64" s="314"/>
      <c r="JY64" s="314"/>
      <c r="JZ64" s="314"/>
      <c r="KA64" s="314"/>
      <c r="KB64" s="314"/>
      <c r="KC64" s="314"/>
      <c r="KD64" s="314"/>
      <c r="KE64" s="314"/>
      <c r="KF64" s="314"/>
      <c r="KG64" s="314"/>
      <c r="KH64" s="314"/>
      <c r="KI64" s="314"/>
      <c r="KJ64" s="314"/>
      <c r="KK64" s="314"/>
      <c r="KL64" s="6"/>
      <c r="KM64" s="6"/>
      <c r="KN64" s="6"/>
      <c r="KO64" s="6"/>
      <c r="KP64" s="6"/>
      <c r="KQ64" s="6"/>
      <c r="KR64" s="6"/>
      <c r="KS64" s="6"/>
      <c r="KT64" s="6"/>
    </row>
    <row r="65" spans="2:306" s="305" customFormat="1" ht="22.5">
      <c r="B65" s="278"/>
      <c r="C65" s="315"/>
      <c r="E65" s="316"/>
      <c r="F65" s="316"/>
      <c r="G65" s="317"/>
      <c r="W65" s="6"/>
      <c r="X65" s="6"/>
      <c r="Y65" s="6"/>
      <c r="Z65" s="313"/>
      <c r="AA65" s="313"/>
      <c r="AB65" s="313"/>
      <c r="AC65" s="6"/>
      <c r="AD65" s="6"/>
      <c r="AE65" s="313"/>
      <c r="AF65" s="313"/>
      <c r="AG65" s="313"/>
      <c r="AH65" s="313"/>
      <c r="AI65" s="313"/>
      <c r="AJ65" s="6"/>
      <c r="AK65" s="6"/>
      <c r="AL65" s="313"/>
      <c r="AM65" s="313"/>
      <c r="AN65" s="313"/>
      <c r="AO65" s="313"/>
      <c r="AP65" s="313"/>
      <c r="AQ65" s="6"/>
      <c r="AR65" s="6"/>
      <c r="AS65" s="313"/>
      <c r="AT65" s="313"/>
      <c r="AU65" s="313"/>
      <c r="AV65" s="313"/>
      <c r="AW65" s="313"/>
      <c r="AX65" s="6"/>
      <c r="AY65" s="6"/>
      <c r="AZ65" s="313"/>
      <c r="BA65" s="313"/>
      <c r="BB65" s="313"/>
      <c r="BC65" s="313"/>
      <c r="BD65" s="313"/>
      <c r="BE65" s="6"/>
      <c r="BF65" s="6"/>
      <c r="BG65" s="313"/>
      <c r="BH65" s="313"/>
      <c r="BI65" s="313"/>
      <c r="BJ65" s="313"/>
      <c r="BK65" s="313"/>
      <c r="BL65" s="6"/>
      <c r="BM65" s="6"/>
      <c r="BN65" s="313"/>
      <c r="BO65" s="313"/>
      <c r="BP65" s="313"/>
      <c r="BQ65" s="313"/>
      <c r="BR65" s="313"/>
      <c r="BS65" s="313"/>
      <c r="BT65" s="313"/>
      <c r="BU65" s="313"/>
      <c r="BV65" s="313"/>
      <c r="BW65" s="313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161"/>
      <c r="DQ65" s="161"/>
      <c r="DR65" s="161"/>
      <c r="DS65" s="161"/>
      <c r="DT65" s="161"/>
      <c r="DU65" s="161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314"/>
      <c r="JB65" s="314"/>
      <c r="JC65" s="314"/>
      <c r="JD65" s="314"/>
      <c r="JE65" s="314"/>
      <c r="JF65" s="314"/>
      <c r="JG65" s="314"/>
      <c r="JH65" s="314"/>
      <c r="JI65" s="314"/>
      <c r="JJ65" s="314"/>
      <c r="JK65" s="314"/>
      <c r="JL65" s="314"/>
      <c r="JM65" s="314"/>
      <c r="JN65" s="314"/>
      <c r="JO65" s="314"/>
      <c r="JP65" s="314"/>
      <c r="JQ65" s="314"/>
      <c r="JR65" s="314"/>
      <c r="JS65" s="314"/>
      <c r="JT65" s="314"/>
      <c r="JU65" s="314"/>
      <c r="JV65" s="314"/>
      <c r="JW65" s="314"/>
      <c r="JX65" s="314"/>
      <c r="JY65" s="314"/>
      <c r="JZ65" s="314"/>
      <c r="KA65" s="314"/>
      <c r="KB65" s="314"/>
      <c r="KC65" s="314"/>
      <c r="KD65" s="314"/>
      <c r="KE65" s="314"/>
      <c r="KF65" s="314"/>
      <c r="KG65" s="314"/>
      <c r="KH65" s="314"/>
      <c r="KI65" s="314"/>
      <c r="KJ65" s="314"/>
      <c r="KK65" s="314"/>
      <c r="KL65" s="6"/>
      <c r="KM65" s="6"/>
      <c r="KN65" s="6"/>
      <c r="KO65" s="6"/>
      <c r="KP65" s="6"/>
      <c r="KQ65" s="6"/>
      <c r="KR65" s="6"/>
      <c r="KS65" s="6"/>
      <c r="KT65" s="6"/>
    </row>
    <row r="66" spans="2:306" s="305" customFormat="1" ht="22.5">
      <c r="B66" s="278"/>
      <c r="C66" s="315"/>
      <c r="E66" s="316"/>
      <c r="F66" s="316"/>
      <c r="G66" s="317"/>
      <c r="W66" s="6"/>
      <c r="X66" s="6"/>
      <c r="Y66" s="6"/>
      <c r="Z66" s="313"/>
      <c r="AA66" s="313"/>
      <c r="AB66" s="313"/>
      <c r="AC66" s="6"/>
      <c r="AD66" s="6"/>
      <c r="AE66" s="313"/>
      <c r="AF66" s="313"/>
      <c r="AG66" s="313"/>
      <c r="AH66" s="313"/>
      <c r="AI66" s="313"/>
      <c r="AJ66" s="6"/>
      <c r="AK66" s="6"/>
      <c r="AL66" s="313"/>
      <c r="AM66" s="313"/>
      <c r="AN66" s="313"/>
      <c r="AO66" s="313"/>
      <c r="AP66" s="313"/>
      <c r="AQ66" s="6"/>
      <c r="AR66" s="6"/>
      <c r="AS66" s="313"/>
      <c r="AT66" s="313"/>
      <c r="AU66" s="313"/>
      <c r="AV66" s="313"/>
      <c r="AW66" s="313"/>
      <c r="AX66" s="6"/>
      <c r="AY66" s="6"/>
      <c r="AZ66" s="313"/>
      <c r="BA66" s="313"/>
      <c r="BB66" s="313"/>
      <c r="BC66" s="313"/>
      <c r="BD66" s="313"/>
      <c r="BE66" s="6"/>
      <c r="BF66" s="6"/>
      <c r="BG66" s="313"/>
      <c r="BH66" s="313"/>
      <c r="BI66" s="313"/>
      <c r="BJ66" s="313"/>
      <c r="BK66" s="313"/>
      <c r="BL66" s="6"/>
      <c r="BM66" s="6"/>
      <c r="BN66" s="313"/>
      <c r="BO66" s="313"/>
      <c r="BP66" s="313"/>
      <c r="BQ66" s="313"/>
      <c r="BR66" s="313"/>
      <c r="BS66" s="313"/>
      <c r="BT66" s="313"/>
      <c r="BU66" s="313"/>
      <c r="BV66" s="313"/>
      <c r="BW66" s="313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161"/>
      <c r="DQ66" s="161"/>
      <c r="DR66" s="161"/>
      <c r="DS66" s="161"/>
      <c r="DT66" s="161"/>
      <c r="DU66" s="161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314"/>
      <c r="JB66" s="314"/>
      <c r="JC66" s="314"/>
      <c r="JD66" s="314"/>
      <c r="JE66" s="314"/>
      <c r="JF66" s="314"/>
      <c r="JG66" s="314"/>
      <c r="JH66" s="314"/>
      <c r="JI66" s="314"/>
      <c r="JJ66" s="314"/>
      <c r="JK66" s="314"/>
      <c r="JL66" s="314"/>
      <c r="JM66" s="314"/>
      <c r="JN66" s="314"/>
      <c r="JO66" s="314"/>
      <c r="JP66" s="314"/>
      <c r="JQ66" s="314"/>
      <c r="JR66" s="314"/>
      <c r="JS66" s="314"/>
      <c r="JT66" s="314"/>
      <c r="JU66" s="314"/>
      <c r="JV66" s="314"/>
      <c r="JW66" s="314"/>
      <c r="JX66" s="314"/>
      <c r="JY66" s="314"/>
      <c r="JZ66" s="314"/>
      <c r="KA66" s="314"/>
      <c r="KB66" s="314"/>
      <c r="KC66" s="314"/>
      <c r="KD66" s="314"/>
      <c r="KE66" s="314"/>
      <c r="KF66" s="314"/>
      <c r="KG66" s="314"/>
      <c r="KH66" s="314"/>
      <c r="KI66" s="314"/>
      <c r="KJ66" s="314"/>
      <c r="KK66" s="314"/>
      <c r="KL66" s="6"/>
      <c r="KM66" s="6"/>
      <c r="KN66" s="6"/>
      <c r="KO66" s="6"/>
      <c r="KP66" s="6"/>
      <c r="KQ66" s="6"/>
      <c r="KR66" s="6"/>
      <c r="KS66" s="6"/>
      <c r="KT66" s="6"/>
    </row>
    <row r="67" spans="2:306" s="305" customFormat="1" ht="22.5">
      <c r="B67" s="278"/>
      <c r="C67" s="315"/>
      <c r="E67" s="316"/>
      <c r="F67" s="316"/>
      <c r="G67" s="317"/>
      <c r="W67" s="6"/>
      <c r="X67" s="6"/>
      <c r="Y67" s="6"/>
      <c r="Z67" s="313"/>
      <c r="AA67" s="313"/>
      <c r="AB67" s="313"/>
      <c r="AC67" s="6"/>
      <c r="AD67" s="6"/>
      <c r="AE67" s="313"/>
      <c r="AF67" s="313"/>
      <c r="AG67" s="313"/>
      <c r="AH67" s="313"/>
      <c r="AI67" s="313"/>
      <c r="AJ67" s="6"/>
      <c r="AK67" s="6"/>
      <c r="AL67" s="313"/>
      <c r="AM67" s="313"/>
      <c r="AN67" s="313"/>
      <c r="AO67" s="313"/>
      <c r="AP67" s="313"/>
      <c r="AQ67" s="6"/>
      <c r="AR67" s="6"/>
      <c r="AS67" s="313"/>
      <c r="AT67" s="313"/>
      <c r="AU67" s="313"/>
      <c r="AV67" s="313"/>
      <c r="AW67" s="313"/>
      <c r="AX67" s="6"/>
      <c r="AY67" s="6"/>
      <c r="AZ67" s="313"/>
      <c r="BA67" s="313"/>
      <c r="BB67" s="313"/>
      <c r="BC67" s="313"/>
      <c r="BD67" s="313"/>
      <c r="BE67" s="6"/>
      <c r="BF67" s="6"/>
      <c r="BG67" s="313"/>
      <c r="BH67" s="313"/>
      <c r="BI67" s="313"/>
      <c r="BJ67" s="313"/>
      <c r="BK67" s="313"/>
      <c r="BL67" s="6"/>
      <c r="BM67" s="6"/>
      <c r="BN67" s="313"/>
      <c r="BO67" s="313"/>
      <c r="BP67" s="313"/>
      <c r="BQ67" s="313"/>
      <c r="BR67" s="313"/>
      <c r="BS67" s="313"/>
      <c r="BT67" s="313"/>
      <c r="BU67" s="313"/>
      <c r="BV67" s="313"/>
      <c r="BW67" s="313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161"/>
      <c r="DQ67" s="161"/>
      <c r="DR67" s="161"/>
      <c r="DS67" s="161"/>
      <c r="DT67" s="161"/>
      <c r="DU67" s="161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314"/>
      <c r="JB67" s="314"/>
      <c r="JC67" s="314"/>
      <c r="JD67" s="314"/>
      <c r="JE67" s="314"/>
      <c r="JF67" s="314"/>
      <c r="JG67" s="314"/>
      <c r="JH67" s="314"/>
      <c r="JI67" s="314"/>
      <c r="JJ67" s="314"/>
      <c r="JK67" s="314"/>
      <c r="JL67" s="314"/>
      <c r="JM67" s="314"/>
      <c r="JN67" s="314"/>
      <c r="JO67" s="314"/>
      <c r="JP67" s="314"/>
      <c r="JQ67" s="314"/>
      <c r="JR67" s="314"/>
      <c r="JS67" s="314"/>
      <c r="JT67" s="314"/>
      <c r="JU67" s="314"/>
      <c r="JV67" s="314"/>
      <c r="JW67" s="314"/>
      <c r="JX67" s="314"/>
      <c r="JY67" s="314"/>
      <c r="JZ67" s="314"/>
      <c r="KA67" s="314"/>
      <c r="KB67" s="314"/>
      <c r="KC67" s="314"/>
      <c r="KD67" s="314"/>
      <c r="KE67" s="314"/>
      <c r="KF67" s="314"/>
      <c r="KG67" s="314"/>
      <c r="KH67" s="314"/>
      <c r="KI67" s="314"/>
      <c r="KJ67" s="314"/>
      <c r="KK67" s="314"/>
      <c r="KL67" s="6"/>
      <c r="KM67" s="6"/>
      <c r="KN67" s="6"/>
      <c r="KO67" s="6"/>
      <c r="KP67" s="6"/>
      <c r="KQ67" s="6"/>
      <c r="KR67" s="6"/>
      <c r="KS67" s="6"/>
      <c r="KT67" s="6"/>
    </row>
    <row r="68" spans="2:306" s="305" customFormat="1" ht="22.5">
      <c r="B68" s="278"/>
      <c r="C68" s="315"/>
      <c r="E68" s="316"/>
      <c r="F68" s="316"/>
      <c r="G68" s="317"/>
      <c r="W68" s="6"/>
      <c r="X68" s="6"/>
      <c r="Y68" s="6"/>
      <c r="Z68" s="313"/>
      <c r="AA68" s="313"/>
      <c r="AB68" s="313"/>
      <c r="AC68" s="6"/>
      <c r="AD68" s="6"/>
      <c r="AE68" s="313"/>
      <c r="AF68" s="313"/>
      <c r="AG68" s="313"/>
      <c r="AH68" s="313"/>
      <c r="AI68" s="313"/>
      <c r="AJ68" s="6"/>
      <c r="AK68" s="6"/>
      <c r="AL68" s="313"/>
      <c r="AM68" s="313"/>
      <c r="AN68" s="313"/>
      <c r="AO68" s="313"/>
      <c r="AP68" s="313"/>
      <c r="AQ68" s="6"/>
      <c r="AR68" s="6"/>
      <c r="AS68" s="313"/>
      <c r="AT68" s="313"/>
      <c r="AU68" s="313"/>
      <c r="AV68" s="313"/>
      <c r="AW68" s="313"/>
      <c r="AX68" s="6"/>
      <c r="AY68" s="6"/>
      <c r="AZ68" s="313"/>
      <c r="BA68" s="313"/>
      <c r="BB68" s="313"/>
      <c r="BC68" s="313"/>
      <c r="BD68" s="313"/>
      <c r="BE68" s="6"/>
      <c r="BF68" s="6"/>
      <c r="BG68" s="313"/>
      <c r="BH68" s="313"/>
      <c r="BI68" s="313"/>
      <c r="BJ68" s="313"/>
      <c r="BK68" s="313"/>
      <c r="BL68" s="6"/>
      <c r="BM68" s="6"/>
      <c r="BN68" s="313"/>
      <c r="BO68" s="313"/>
      <c r="BP68" s="313"/>
      <c r="BQ68" s="313"/>
      <c r="BR68" s="313"/>
      <c r="BS68" s="313"/>
      <c r="BT68" s="313"/>
      <c r="BU68" s="313"/>
      <c r="BV68" s="313"/>
      <c r="BW68" s="313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161"/>
      <c r="DQ68" s="161"/>
      <c r="DR68" s="161"/>
      <c r="DS68" s="161"/>
      <c r="DT68" s="161"/>
      <c r="DU68" s="161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314"/>
      <c r="JB68" s="314"/>
      <c r="JC68" s="314"/>
      <c r="JD68" s="314"/>
      <c r="JE68" s="314"/>
      <c r="JF68" s="314"/>
      <c r="JG68" s="314"/>
      <c r="JH68" s="314"/>
      <c r="JI68" s="314"/>
      <c r="JJ68" s="314"/>
      <c r="JK68" s="314"/>
      <c r="JL68" s="314"/>
      <c r="JM68" s="314"/>
      <c r="JN68" s="314"/>
      <c r="JO68" s="314"/>
      <c r="JP68" s="314"/>
      <c r="JQ68" s="314"/>
      <c r="JR68" s="314"/>
      <c r="JS68" s="314"/>
      <c r="JT68" s="314"/>
      <c r="JU68" s="314"/>
      <c r="JV68" s="314"/>
      <c r="JW68" s="314"/>
      <c r="JX68" s="314"/>
      <c r="JY68" s="314"/>
      <c r="JZ68" s="314"/>
      <c r="KA68" s="314"/>
      <c r="KB68" s="314"/>
      <c r="KC68" s="314"/>
      <c r="KD68" s="314"/>
      <c r="KE68" s="314"/>
      <c r="KF68" s="314"/>
      <c r="KG68" s="314"/>
      <c r="KH68" s="314"/>
      <c r="KI68" s="314"/>
      <c r="KJ68" s="314"/>
      <c r="KK68" s="314"/>
      <c r="KL68" s="6"/>
      <c r="KM68" s="6"/>
      <c r="KN68" s="6"/>
      <c r="KO68" s="6"/>
      <c r="KP68" s="6"/>
      <c r="KQ68" s="6"/>
      <c r="KR68" s="6"/>
      <c r="KS68" s="6"/>
      <c r="KT68" s="6"/>
    </row>
    <row r="69" spans="2:306" s="305" customFormat="1" ht="22.5">
      <c r="B69" s="278"/>
      <c r="C69" s="315"/>
      <c r="E69" s="316"/>
      <c r="F69" s="316"/>
      <c r="G69" s="317"/>
      <c r="W69" s="6"/>
      <c r="X69" s="6"/>
      <c r="Y69" s="6"/>
      <c r="Z69" s="313"/>
      <c r="AA69" s="313"/>
      <c r="AB69" s="313"/>
      <c r="AC69" s="6"/>
      <c r="AD69" s="6"/>
      <c r="AE69" s="313"/>
      <c r="AF69" s="313"/>
      <c r="AG69" s="313"/>
      <c r="AH69" s="313"/>
      <c r="AI69" s="313"/>
      <c r="AJ69" s="6"/>
      <c r="AK69" s="6"/>
      <c r="AL69" s="313"/>
      <c r="AM69" s="313"/>
      <c r="AN69" s="313"/>
      <c r="AO69" s="313"/>
      <c r="AP69" s="313"/>
      <c r="AQ69" s="6"/>
      <c r="AR69" s="6"/>
      <c r="AS69" s="313"/>
      <c r="AT69" s="313"/>
      <c r="AU69" s="313"/>
      <c r="AV69" s="313"/>
      <c r="AW69" s="313"/>
      <c r="AX69" s="6"/>
      <c r="AY69" s="6"/>
      <c r="AZ69" s="313"/>
      <c r="BA69" s="313"/>
      <c r="BB69" s="313"/>
      <c r="BC69" s="313"/>
      <c r="BD69" s="313"/>
      <c r="BE69" s="6"/>
      <c r="BF69" s="6"/>
      <c r="BG69" s="313"/>
      <c r="BH69" s="313"/>
      <c r="BI69" s="313"/>
      <c r="BJ69" s="313"/>
      <c r="BK69" s="313"/>
      <c r="BL69" s="6"/>
      <c r="BM69" s="6"/>
      <c r="BN69" s="313"/>
      <c r="BO69" s="313"/>
      <c r="BP69" s="313"/>
      <c r="BQ69" s="313"/>
      <c r="BR69" s="313"/>
      <c r="BS69" s="313"/>
      <c r="BT69" s="313"/>
      <c r="BU69" s="313"/>
      <c r="BV69" s="313"/>
      <c r="BW69" s="313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161"/>
      <c r="DQ69" s="161"/>
      <c r="DR69" s="161"/>
      <c r="DS69" s="161"/>
      <c r="DT69" s="161"/>
      <c r="DU69" s="161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314"/>
      <c r="JB69" s="314"/>
      <c r="JC69" s="314"/>
      <c r="JD69" s="314"/>
      <c r="JE69" s="314"/>
      <c r="JF69" s="314"/>
      <c r="JG69" s="314"/>
      <c r="JH69" s="314"/>
      <c r="JI69" s="314"/>
      <c r="JJ69" s="314"/>
      <c r="JK69" s="314"/>
      <c r="JL69" s="314"/>
      <c r="JM69" s="314"/>
      <c r="JN69" s="314"/>
      <c r="JO69" s="314"/>
      <c r="JP69" s="314"/>
      <c r="JQ69" s="314"/>
      <c r="JR69" s="314"/>
      <c r="JS69" s="314"/>
      <c r="JT69" s="314"/>
      <c r="JU69" s="314"/>
      <c r="JV69" s="314"/>
      <c r="JW69" s="314"/>
      <c r="JX69" s="314"/>
      <c r="JY69" s="314"/>
      <c r="JZ69" s="314"/>
      <c r="KA69" s="314"/>
      <c r="KB69" s="314"/>
      <c r="KC69" s="314"/>
      <c r="KD69" s="314"/>
      <c r="KE69" s="314"/>
      <c r="KF69" s="314"/>
      <c r="KG69" s="314"/>
      <c r="KH69" s="314"/>
      <c r="KI69" s="314"/>
      <c r="KJ69" s="314"/>
      <c r="KK69" s="314"/>
      <c r="KL69" s="6"/>
      <c r="KM69" s="6"/>
      <c r="KN69" s="6"/>
      <c r="KO69" s="6"/>
      <c r="KP69" s="6"/>
      <c r="KQ69" s="6"/>
      <c r="KR69" s="6"/>
      <c r="KS69" s="6"/>
      <c r="KT69" s="6"/>
    </row>
    <row r="70" spans="2:306" s="305" customFormat="1" ht="22.5">
      <c r="B70" s="278"/>
      <c r="C70" s="315"/>
      <c r="E70" s="316"/>
      <c r="F70" s="316"/>
      <c r="G70" s="317"/>
      <c r="W70" s="6"/>
      <c r="X70" s="6"/>
      <c r="Y70" s="6"/>
      <c r="Z70" s="313"/>
      <c r="AA70" s="313"/>
      <c r="AB70" s="313"/>
      <c r="AC70" s="6"/>
      <c r="AD70" s="6"/>
      <c r="AE70" s="313"/>
      <c r="AF70" s="313"/>
      <c r="AG70" s="313"/>
      <c r="AH70" s="313"/>
      <c r="AI70" s="313"/>
      <c r="AJ70" s="6"/>
      <c r="AK70" s="6"/>
      <c r="AL70" s="313"/>
      <c r="AM70" s="313"/>
      <c r="AN70" s="313"/>
      <c r="AO70" s="313"/>
      <c r="AP70" s="313"/>
      <c r="AQ70" s="6"/>
      <c r="AR70" s="6"/>
      <c r="AS70" s="313"/>
      <c r="AT70" s="313"/>
      <c r="AU70" s="313"/>
      <c r="AV70" s="313"/>
      <c r="AW70" s="313"/>
      <c r="AX70" s="6"/>
      <c r="AY70" s="6"/>
      <c r="AZ70" s="313"/>
      <c r="BA70" s="313"/>
      <c r="BB70" s="313"/>
      <c r="BC70" s="313"/>
      <c r="BD70" s="313"/>
      <c r="BE70" s="6"/>
      <c r="BF70" s="6"/>
      <c r="BG70" s="313"/>
      <c r="BH70" s="313"/>
      <c r="BI70" s="313"/>
      <c r="BJ70" s="313"/>
      <c r="BK70" s="313"/>
      <c r="BL70" s="6"/>
      <c r="BM70" s="6"/>
      <c r="BN70" s="313"/>
      <c r="BO70" s="313"/>
      <c r="BP70" s="313"/>
      <c r="BQ70" s="313"/>
      <c r="BR70" s="313"/>
      <c r="BS70" s="313"/>
      <c r="BT70" s="313"/>
      <c r="BU70" s="313"/>
      <c r="BV70" s="313"/>
      <c r="BW70" s="313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161"/>
      <c r="DQ70" s="161"/>
      <c r="DR70" s="161"/>
      <c r="DS70" s="161"/>
      <c r="DT70" s="161"/>
      <c r="DU70" s="161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314"/>
      <c r="JB70" s="314"/>
      <c r="JC70" s="314"/>
      <c r="JD70" s="314"/>
      <c r="JE70" s="314"/>
      <c r="JF70" s="314"/>
      <c r="JG70" s="314"/>
      <c r="JH70" s="314"/>
      <c r="JI70" s="314"/>
      <c r="JJ70" s="314"/>
      <c r="JK70" s="314"/>
      <c r="JL70" s="314"/>
      <c r="JM70" s="314"/>
      <c r="JN70" s="314"/>
      <c r="JO70" s="314"/>
      <c r="JP70" s="314"/>
      <c r="JQ70" s="314"/>
      <c r="JR70" s="314"/>
      <c r="JS70" s="314"/>
      <c r="JT70" s="314"/>
      <c r="JU70" s="314"/>
      <c r="JV70" s="314"/>
      <c r="JW70" s="314"/>
      <c r="JX70" s="314"/>
      <c r="JY70" s="314"/>
      <c r="JZ70" s="314"/>
      <c r="KA70" s="314"/>
      <c r="KB70" s="314"/>
      <c r="KC70" s="314"/>
      <c r="KD70" s="314"/>
      <c r="KE70" s="314"/>
      <c r="KF70" s="314"/>
      <c r="KG70" s="314"/>
      <c r="KH70" s="314"/>
      <c r="KI70" s="314"/>
      <c r="KJ70" s="314"/>
      <c r="KK70" s="314"/>
      <c r="KL70" s="6"/>
      <c r="KM70" s="6"/>
      <c r="KN70" s="6"/>
      <c r="KO70" s="6"/>
      <c r="KP70" s="6"/>
      <c r="KQ70" s="6"/>
      <c r="KR70" s="6"/>
      <c r="KS70" s="6"/>
      <c r="KT70" s="6"/>
    </row>
    <row r="71" spans="2:306" s="305" customFormat="1" ht="22.5">
      <c r="B71" s="278"/>
      <c r="C71" s="315"/>
      <c r="E71" s="316"/>
      <c r="F71" s="316"/>
      <c r="G71" s="317"/>
      <c r="W71" s="6"/>
      <c r="X71" s="6"/>
      <c r="Y71" s="6"/>
      <c r="Z71" s="313"/>
      <c r="AA71" s="313"/>
      <c r="AB71" s="313"/>
      <c r="AC71" s="6"/>
      <c r="AD71" s="6"/>
      <c r="AE71" s="313"/>
      <c r="AF71" s="313"/>
      <c r="AG71" s="313"/>
      <c r="AH71" s="313"/>
      <c r="AI71" s="313"/>
      <c r="AJ71" s="6"/>
      <c r="AK71" s="6"/>
      <c r="AL71" s="313"/>
      <c r="AM71" s="313"/>
      <c r="AN71" s="313"/>
      <c r="AO71" s="313"/>
      <c r="AP71" s="313"/>
      <c r="AQ71" s="6"/>
      <c r="AR71" s="6"/>
      <c r="AS71" s="313"/>
      <c r="AT71" s="313"/>
      <c r="AU71" s="313"/>
      <c r="AV71" s="313"/>
      <c r="AW71" s="313"/>
      <c r="AX71" s="6"/>
      <c r="AY71" s="6"/>
      <c r="AZ71" s="313"/>
      <c r="BA71" s="313"/>
      <c r="BB71" s="313"/>
      <c r="BC71" s="313"/>
      <c r="BD71" s="313"/>
      <c r="BE71" s="6"/>
      <c r="BF71" s="6"/>
      <c r="BG71" s="313"/>
      <c r="BH71" s="313"/>
      <c r="BI71" s="313"/>
      <c r="BJ71" s="313"/>
      <c r="BK71" s="313"/>
      <c r="BL71" s="6"/>
      <c r="BM71" s="6"/>
      <c r="BN71" s="313"/>
      <c r="BO71" s="313"/>
      <c r="BP71" s="313"/>
      <c r="BQ71" s="313"/>
      <c r="BR71" s="313"/>
      <c r="BS71" s="313"/>
      <c r="BT71" s="313"/>
      <c r="BU71" s="313"/>
      <c r="BV71" s="313"/>
      <c r="BW71" s="313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161"/>
      <c r="DQ71" s="161"/>
      <c r="DR71" s="161"/>
      <c r="DS71" s="161"/>
      <c r="DT71" s="161"/>
      <c r="DU71" s="161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314"/>
      <c r="JB71" s="314"/>
      <c r="JC71" s="314"/>
      <c r="JD71" s="314"/>
      <c r="JE71" s="314"/>
      <c r="JF71" s="314"/>
      <c r="JG71" s="314"/>
      <c r="JH71" s="314"/>
      <c r="JI71" s="314"/>
      <c r="JJ71" s="314"/>
      <c r="JK71" s="314"/>
      <c r="JL71" s="314"/>
      <c r="JM71" s="314"/>
      <c r="JN71" s="314"/>
      <c r="JO71" s="314"/>
      <c r="JP71" s="314"/>
      <c r="JQ71" s="314"/>
      <c r="JR71" s="314"/>
      <c r="JS71" s="314"/>
      <c r="JT71" s="314"/>
      <c r="JU71" s="314"/>
      <c r="JV71" s="314"/>
      <c r="JW71" s="314"/>
      <c r="JX71" s="314"/>
      <c r="JY71" s="314"/>
      <c r="JZ71" s="314"/>
      <c r="KA71" s="314"/>
      <c r="KB71" s="314"/>
      <c r="KC71" s="314"/>
      <c r="KD71" s="314"/>
      <c r="KE71" s="314"/>
      <c r="KF71" s="314"/>
      <c r="KG71" s="314"/>
      <c r="KH71" s="314"/>
      <c r="KI71" s="314"/>
      <c r="KJ71" s="314"/>
      <c r="KK71" s="314"/>
      <c r="KL71" s="6"/>
      <c r="KM71" s="6"/>
      <c r="KN71" s="6"/>
      <c r="KO71" s="6"/>
      <c r="KP71" s="6"/>
      <c r="KQ71" s="6"/>
      <c r="KR71" s="6"/>
      <c r="KS71" s="6"/>
      <c r="KT71" s="6"/>
    </row>
    <row r="72" spans="2:306" s="305" customFormat="1" ht="22.5">
      <c r="B72" s="278"/>
      <c r="C72" s="315"/>
      <c r="E72" s="316"/>
      <c r="F72" s="316"/>
      <c r="G72" s="317"/>
      <c r="W72" s="6"/>
      <c r="X72" s="6"/>
      <c r="Y72" s="6"/>
      <c r="Z72" s="313"/>
      <c r="AA72" s="313"/>
      <c r="AB72" s="313"/>
      <c r="AC72" s="6"/>
      <c r="AD72" s="6"/>
      <c r="AE72" s="313"/>
      <c r="AF72" s="313"/>
      <c r="AG72" s="313"/>
      <c r="AH72" s="313"/>
      <c r="AI72" s="313"/>
      <c r="AJ72" s="6"/>
      <c r="AK72" s="6"/>
      <c r="AL72" s="313"/>
      <c r="AM72" s="313"/>
      <c r="AN72" s="313"/>
      <c r="AO72" s="313"/>
      <c r="AP72" s="313"/>
      <c r="AQ72" s="6"/>
      <c r="AR72" s="6"/>
      <c r="AS72" s="313"/>
      <c r="AT72" s="313"/>
      <c r="AU72" s="313"/>
      <c r="AV72" s="313"/>
      <c r="AW72" s="313"/>
      <c r="AX72" s="6"/>
      <c r="AY72" s="6"/>
      <c r="AZ72" s="313"/>
      <c r="BA72" s="313"/>
      <c r="BB72" s="313"/>
      <c r="BC72" s="313"/>
      <c r="BD72" s="313"/>
      <c r="BE72" s="6"/>
      <c r="BF72" s="6"/>
      <c r="BG72" s="313"/>
      <c r="BH72" s="313"/>
      <c r="BI72" s="313"/>
      <c r="BJ72" s="313"/>
      <c r="BK72" s="313"/>
      <c r="BL72" s="6"/>
      <c r="BM72" s="6"/>
      <c r="BN72" s="313"/>
      <c r="BO72" s="313"/>
      <c r="BP72" s="313"/>
      <c r="BQ72" s="313"/>
      <c r="BR72" s="313"/>
      <c r="BS72" s="313"/>
      <c r="BT72" s="313"/>
      <c r="BU72" s="313"/>
      <c r="BV72" s="313"/>
      <c r="BW72" s="313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161"/>
      <c r="DQ72" s="161"/>
      <c r="DR72" s="161"/>
      <c r="DS72" s="161"/>
      <c r="DT72" s="161"/>
      <c r="DU72" s="161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314"/>
      <c r="JB72" s="314"/>
      <c r="JC72" s="314"/>
      <c r="JD72" s="314"/>
      <c r="JE72" s="314"/>
      <c r="JF72" s="314"/>
      <c r="JG72" s="314"/>
      <c r="JH72" s="314"/>
      <c r="JI72" s="314"/>
      <c r="JJ72" s="314"/>
      <c r="JK72" s="314"/>
      <c r="JL72" s="314"/>
      <c r="JM72" s="314"/>
      <c r="JN72" s="314"/>
      <c r="JO72" s="314"/>
      <c r="JP72" s="314"/>
      <c r="JQ72" s="314"/>
      <c r="JR72" s="314"/>
      <c r="JS72" s="314"/>
      <c r="JT72" s="314"/>
      <c r="JU72" s="314"/>
      <c r="JV72" s="314"/>
      <c r="JW72" s="314"/>
      <c r="JX72" s="314"/>
      <c r="JY72" s="314"/>
      <c r="JZ72" s="314"/>
      <c r="KA72" s="314"/>
      <c r="KB72" s="314"/>
      <c r="KC72" s="314"/>
      <c r="KD72" s="314"/>
      <c r="KE72" s="314"/>
      <c r="KF72" s="314"/>
      <c r="KG72" s="314"/>
      <c r="KH72" s="314"/>
      <c r="KI72" s="314"/>
      <c r="KJ72" s="314"/>
      <c r="KK72" s="314"/>
      <c r="KL72" s="6"/>
      <c r="KM72" s="6"/>
      <c r="KN72" s="6"/>
      <c r="KO72" s="6"/>
      <c r="KP72" s="6"/>
      <c r="KQ72" s="6"/>
      <c r="KR72" s="6"/>
      <c r="KS72" s="6"/>
      <c r="KT72" s="6"/>
    </row>
    <row r="73" spans="2:306" s="305" customFormat="1" ht="22.5">
      <c r="B73" s="278"/>
      <c r="C73" s="315"/>
      <c r="E73" s="316"/>
      <c r="F73" s="316"/>
      <c r="G73" s="317"/>
      <c r="W73" s="6"/>
      <c r="X73" s="6"/>
      <c r="Y73" s="6"/>
      <c r="Z73" s="313"/>
      <c r="AA73" s="313"/>
      <c r="AB73" s="313"/>
      <c r="AC73" s="6"/>
      <c r="AD73" s="6"/>
      <c r="AE73" s="313"/>
      <c r="AF73" s="313"/>
      <c r="AG73" s="313"/>
      <c r="AH73" s="313"/>
      <c r="AI73" s="313"/>
      <c r="AJ73" s="6"/>
      <c r="AK73" s="6"/>
      <c r="AL73" s="313"/>
      <c r="AM73" s="313"/>
      <c r="AN73" s="313"/>
      <c r="AO73" s="313"/>
      <c r="AP73" s="313"/>
      <c r="AQ73" s="6"/>
      <c r="AR73" s="6"/>
      <c r="AS73" s="313"/>
      <c r="AT73" s="313"/>
      <c r="AU73" s="313"/>
      <c r="AV73" s="313"/>
      <c r="AW73" s="313"/>
      <c r="AX73" s="6"/>
      <c r="AY73" s="6"/>
      <c r="AZ73" s="313"/>
      <c r="BA73" s="313"/>
      <c r="BB73" s="313"/>
      <c r="BC73" s="313"/>
      <c r="BD73" s="313"/>
      <c r="BE73" s="6"/>
      <c r="BF73" s="6"/>
      <c r="BG73" s="313"/>
      <c r="BH73" s="313"/>
      <c r="BI73" s="313"/>
      <c r="BJ73" s="313"/>
      <c r="BK73" s="313"/>
      <c r="BL73" s="6"/>
      <c r="BM73" s="6"/>
      <c r="BN73" s="313"/>
      <c r="BO73" s="313"/>
      <c r="BP73" s="313"/>
      <c r="BQ73" s="313"/>
      <c r="BR73" s="313"/>
      <c r="BS73" s="313"/>
      <c r="BT73" s="313"/>
      <c r="BU73" s="313"/>
      <c r="BV73" s="313"/>
      <c r="BW73" s="313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161"/>
      <c r="DQ73" s="161"/>
      <c r="DR73" s="161"/>
      <c r="DS73" s="161"/>
      <c r="DT73" s="161"/>
      <c r="DU73" s="161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314"/>
      <c r="JB73" s="314"/>
      <c r="JC73" s="314"/>
      <c r="JD73" s="314"/>
      <c r="JE73" s="314"/>
      <c r="JF73" s="314"/>
      <c r="JG73" s="314"/>
      <c r="JH73" s="314"/>
      <c r="JI73" s="314"/>
      <c r="JJ73" s="314"/>
      <c r="JK73" s="314"/>
      <c r="JL73" s="314"/>
      <c r="JM73" s="314"/>
      <c r="JN73" s="314"/>
      <c r="JO73" s="314"/>
      <c r="JP73" s="314"/>
      <c r="JQ73" s="314"/>
      <c r="JR73" s="314"/>
      <c r="JS73" s="314"/>
      <c r="JT73" s="314"/>
      <c r="JU73" s="314"/>
      <c r="JV73" s="314"/>
      <c r="JW73" s="314"/>
      <c r="JX73" s="314"/>
      <c r="JY73" s="314"/>
      <c r="JZ73" s="314"/>
      <c r="KA73" s="314"/>
      <c r="KB73" s="314"/>
      <c r="KC73" s="314"/>
      <c r="KD73" s="314"/>
      <c r="KE73" s="314"/>
      <c r="KF73" s="314"/>
      <c r="KG73" s="314"/>
      <c r="KH73" s="314"/>
      <c r="KI73" s="314"/>
      <c r="KJ73" s="314"/>
      <c r="KK73" s="314"/>
      <c r="KL73" s="6"/>
      <c r="KM73" s="6"/>
      <c r="KN73" s="6"/>
      <c r="KO73" s="6"/>
      <c r="KP73" s="6"/>
      <c r="KQ73" s="6"/>
      <c r="KR73" s="6"/>
      <c r="KS73" s="6"/>
      <c r="KT73" s="6"/>
    </row>
    <row r="74" spans="2:306" s="305" customFormat="1" ht="22.5">
      <c r="B74" s="278"/>
      <c r="C74" s="315"/>
      <c r="E74" s="316"/>
      <c r="F74" s="316"/>
      <c r="G74" s="317"/>
      <c r="W74" s="6"/>
      <c r="X74" s="6"/>
      <c r="Y74" s="6"/>
      <c r="Z74" s="313"/>
      <c r="AA74" s="313"/>
      <c r="AB74" s="313"/>
      <c r="AC74" s="6"/>
      <c r="AD74" s="6"/>
      <c r="AE74" s="313"/>
      <c r="AF74" s="313"/>
      <c r="AG74" s="313"/>
      <c r="AH74" s="313"/>
      <c r="AI74" s="313"/>
      <c r="AJ74" s="6"/>
      <c r="AK74" s="6"/>
      <c r="AL74" s="313"/>
      <c r="AM74" s="313"/>
      <c r="AN74" s="313"/>
      <c r="AO74" s="313"/>
      <c r="AP74" s="313"/>
      <c r="AQ74" s="6"/>
      <c r="AR74" s="6"/>
      <c r="AS74" s="313"/>
      <c r="AT74" s="313"/>
      <c r="AU74" s="313"/>
      <c r="AV74" s="313"/>
      <c r="AW74" s="313"/>
      <c r="AX74" s="6"/>
      <c r="AY74" s="6"/>
      <c r="AZ74" s="313"/>
      <c r="BA74" s="313"/>
      <c r="BB74" s="313"/>
      <c r="BC74" s="313"/>
      <c r="BD74" s="313"/>
      <c r="BE74" s="6"/>
      <c r="BF74" s="6"/>
      <c r="BG74" s="313"/>
      <c r="BH74" s="313"/>
      <c r="BI74" s="313"/>
      <c r="BJ74" s="313"/>
      <c r="BK74" s="313"/>
      <c r="BL74" s="6"/>
      <c r="BM74" s="6"/>
      <c r="BN74" s="313"/>
      <c r="BO74" s="313"/>
      <c r="BP74" s="313"/>
      <c r="BQ74" s="313"/>
      <c r="BR74" s="313"/>
      <c r="BS74" s="313"/>
      <c r="BT74" s="313"/>
      <c r="BU74" s="313"/>
      <c r="BV74" s="313"/>
      <c r="BW74" s="313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161"/>
      <c r="DQ74" s="161"/>
      <c r="DR74" s="161"/>
      <c r="DS74" s="161"/>
      <c r="DT74" s="161"/>
      <c r="DU74" s="161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314"/>
      <c r="JB74" s="314"/>
      <c r="JC74" s="314"/>
      <c r="JD74" s="314"/>
      <c r="JE74" s="314"/>
      <c r="JF74" s="314"/>
      <c r="JG74" s="314"/>
      <c r="JH74" s="314"/>
      <c r="JI74" s="314"/>
      <c r="JJ74" s="314"/>
      <c r="JK74" s="314"/>
      <c r="JL74" s="314"/>
      <c r="JM74" s="314"/>
      <c r="JN74" s="314"/>
      <c r="JO74" s="314"/>
      <c r="JP74" s="314"/>
      <c r="JQ74" s="314"/>
      <c r="JR74" s="314"/>
      <c r="JS74" s="314"/>
      <c r="JT74" s="314"/>
      <c r="JU74" s="314"/>
      <c r="JV74" s="314"/>
      <c r="JW74" s="314"/>
      <c r="JX74" s="314"/>
      <c r="JY74" s="314"/>
      <c r="JZ74" s="314"/>
      <c r="KA74" s="314"/>
      <c r="KB74" s="314"/>
      <c r="KC74" s="314"/>
      <c r="KD74" s="314"/>
      <c r="KE74" s="314"/>
      <c r="KF74" s="314"/>
      <c r="KG74" s="314"/>
      <c r="KH74" s="314"/>
      <c r="KI74" s="314"/>
      <c r="KJ74" s="314"/>
      <c r="KK74" s="314"/>
      <c r="KL74" s="6"/>
      <c r="KM74" s="6"/>
      <c r="KN74" s="6"/>
      <c r="KO74" s="6"/>
      <c r="KP74" s="6"/>
      <c r="KQ74" s="6"/>
      <c r="KR74" s="6"/>
      <c r="KS74" s="6"/>
      <c r="KT74" s="6"/>
    </row>
    <row r="75" spans="2:306" s="305" customFormat="1" ht="22.5">
      <c r="B75" s="278"/>
      <c r="C75" s="315"/>
      <c r="E75" s="316"/>
      <c r="F75" s="316"/>
      <c r="G75" s="317"/>
      <c r="W75" s="6"/>
      <c r="X75" s="6"/>
      <c r="Y75" s="6"/>
      <c r="Z75" s="313"/>
      <c r="AA75" s="313"/>
      <c r="AB75" s="313"/>
      <c r="AC75" s="6"/>
      <c r="AD75" s="6"/>
      <c r="AE75" s="313"/>
      <c r="AF75" s="313"/>
      <c r="AG75" s="313"/>
      <c r="AH75" s="313"/>
      <c r="AI75" s="313"/>
      <c r="AJ75" s="6"/>
      <c r="AK75" s="6"/>
      <c r="AL75" s="313"/>
      <c r="AM75" s="313"/>
      <c r="AN75" s="313"/>
      <c r="AO75" s="313"/>
      <c r="AP75" s="313"/>
      <c r="AQ75" s="6"/>
      <c r="AR75" s="6"/>
      <c r="AS75" s="313"/>
      <c r="AT75" s="313"/>
      <c r="AU75" s="313"/>
      <c r="AV75" s="313"/>
      <c r="AW75" s="313"/>
      <c r="AX75" s="6"/>
      <c r="AY75" s="6"/>
      <c r="AZ75" s="313"/>
      <c r="BA75" s="313"/>
      <c r="BB75" s="313"/>
      <c r="BC75" s="313"/>
      <c r="BD75" s="313"/>
      <c r="BE75" s="6"/>
      <c r="BF75" s="6"/>
      <c r="BG75" s="313"/>
      <c r="BH75" s="313"/>
      <c r="BI75" s="313"/>
      <c r="BJ75" s="313"/>
      <c r="BK75" s="313"/>
      <c r="BL75" s="6"/>
      <c r="BM75" s="6"/>
      <c r="BN75" s="313"/>
      <c r="BO75" s="313"/>
      <c r="BP75" s="313"/>
      <c r="BQ75" s="313"/>
      <c r="BR75" s="313"/>
      <c r="BS75" s="313"/>
      <c r="BT75" s="313"/>
      <c r="BU75" s="313"/>
      <c r="BV75" s="313"/>
      <c r="BW75" s="313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161"/>
      <c r="DQ75" s="161"/>
      <c r="DR75" s="161"/>
      <c r="DS75" s="161"/>
      <c r="DT75" s="161"/>
      <c r="DU75" s="161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314"/>
      <c r="JB75" s="314"/>
      <c r="JC75" s="314"/>
      <c r="JD75" s="314"/>
      <c r="JE75" s="314"/>
      <c r="JF75" s="314"/>
      <c r="JG75" s="314"/>
      <c r="JH75" s="314"/>
      <c r="JI75" s="314"/>
      <c r="JJ75" s="314"/>
      <c r="JK75" s="314"/>
      <c r="JL75" s="314"/>
      <c r="JM75" s="314"/>
      <c r="JN75" s="314"/>
      <c r="JO75" s="314"/>
      <c r="JP75" s="314"/>
      <c r="JQ75" s="314"/>
      <c r="JR75" s="314"/>
      <c r="JS75" s="314"/>
      <c r="JT75" s="314"/>
      <c r="JU75" s="314"/>
      <c r="JV75" s="314"/>
      <c r="JW75" s="314"/>
      <c r="JX75" s="314"/>
      <c r="JY75" s="314"/>
      <c r="JZ75" s="314"/>
      <c r="KA75" s="314"/>
      <c r="KB75" s="314"/>
      <c r="KC75" s="314"/>
      <c r="KD75" s="314"/>
      <c r="KE75" s="314"/>
      <c r="KF75" s="314"/>
      <c r="KG75" s="314"/>
      <c r="KH75" s="314"/>
      <c r="KI75" s="314"/>
      <c r="KJ75" s="314"/>
      <c r="KK75" s="314"/>
      <c r="KL75" s="6"/>
      <c r="KM75" s="6"/>
      <c r="KN75" s="6"/>
      <c r="KO75" s="6"/>
      <c r="KP75" s="6"/>
      <c r="KQ75" s="6"/>
      <c r="KR75" s="6"/>
      <c r="KS75" s="6"/>
      <c r="KT75" s="6"/>
    </row>
    <row r="76" spans="2:306" s="305" customFormat="1" ht="22.5">
      <c r="B76" s="278"/>
      <c r="C76" s="315"/>
      <c r="E76" s="316"/>
      <c r="F76" s="316"/>
      <c r="G76" s="317"/>
      <c r="W76" s="6"/>
      <c r="X76" s="6"/>
      <c r="Y76" s="6"/>
      <c r="Z76" s="313"/>
      <c r="AA76" s="313"/>
      <c r="AB76" s="313"/>
      <c r="AC76" s="6"/>
      <c r="AD76" s="6"/>
      <c r="AE76" s="313"/>
      <c r="AF76" s="313"/>
      <c r="AG76" s="313"/>
      <c r="AH76" s="313"/>
      <c r="AI76" s="313"/>
      <c r="AJ76" s="6"/>
      <c r="AK76" s="6"/>
      <c r="AL76" s="313"/>
      <c r="AM76" s="313"/>
      <c r="AN76" s="313"/>
      <c r="AO76" s="313"/>
      <c r="AP76" s="313"/>
      <c r="AQ76" s="6"/>
      <c r="AR76" s="6"/>
      <c r="AS76" s="313"/>
      <c r="AT76" s="313"/>
      <c r="AU76" s="313"/>
      <c r="AV76" s="313"/>
      <c r="AW76" s="313"/>
      <c r="AX76" s="6"/>
      <c r="AY76" s="6"/>
      <c r="AZ76" s="313"/>
      <c r="BA76" s="313"/>
      <c r="BB76" s="313"/>
      <c r="BC76" s="313"/>
      <c r="BD76" s="313"/>
      <c r="BE76" s="6"/>
      <c r="BF76" s="6"/>
      <c r="BG76" s="313"/>
      <c r="BH76" s="313"/>
      <c r="BI76" s="313"/>
      <c r="BJ76" s="313"/>
      <c r="BK76" s="313"/>
      <c r="BL76" s="6"/>
      <c r="BM76" s="6"/>
      <c r="BN76" s="313"/>
      <c r="BO76" s="313"/>
      <c r="BP76" s="313"/>
      <c r="BQ76" s="313"/>
      <c r="BR76" s="313"/>
      <c r="BS76" s="313"/>
      <c r="BT76" s="313"/>
      <c r="BU76" s="313"/>
      <c r="BV76" s="313"/>
      <c r="BW76" s="313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161"/>
      <c r="DQ76" s="161"/>
      <c r="DR76" s="161"/>
      <c r="DS76" s="161"/>
      <c r="DT76" s="161"/>
      <c r="DU76" s="161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314"/>
      <c r="JB76" s="314"/>
      <c r="JC76" s="314"/>
      <c r="JD76" s="314"/>
      <c r="JE76" s="314"/>
      <c r="JF76" s="314"/>
      <c r="JG76" s="314"/>
      <c r="JH76" s="314"/>
      <c r="JI76" s="314"/>
      <c r="JJ76" s="314"/>
      <c r="JK76" s="314"/>
      <c r="JL76" s="314"/>
      <c r="JM76" s="314"/>
      <c r="JN76" s="314"/>
      <c r="JO76" s="314"/>
      <c r="JP76" s="314"/>
      <c r="JQ76" s="314"/>
      <c r="JR76" s="314"/>
      <c r="JS76" s="314"/>
      <c r="JT76" s="314"/>
      <c r="JU76" s="314"/>
      <c r="JV76" s="314"/>
      <c r="JW76" s="314"/>
      <c r="JX76" s="314"/>
      <c r="JY76" s="314"/>
      <c r="JZ76" s="314"/>
      <c r="KA76" s="314"/>
      <c r="KB76" s="314"/>
      <c r="KC76" s="314"/>
      <c r="KD76" s="314"/>
      <c r="KE76" s="314"/>
      <c r="KF76" s="314"/>
      <c r="KG76" s="314"/>
      <c r="KH76" s="314"/>
      <c r="KI76" s="314"/>
      <c r="KJ76" s="314"/>
      <c r="KK76" s="314"/>
      <c r="KL76" s="6"/>
      <c r="KM76" s="6"/>
      <c r="KN76" s="6"/>
      <c r="KO76" s="6"/>
      <c r="KP76" s="6"/>
      <c r="KQ76" s="6"/>
      <c r="KR76" s="6"/>
      <c r="KS76" s="6"/>
      <c r="KT76" s="6"/>
    </row>
    <row r="77" spans="2:306" s="305" customFormat="1" ht="22.5">
      <c r="B77" s="278"/>
      <c r="C77" s="315"/>
      <c r="E77" s="316"/>
      <c r="F77" s="316"/>
      <c r="G77" s="317"/>
      <c r="W77" s="6"/>
      <c r="X77" s="6"/>
      <c r="Y77" s="6"/>
      <c r="Z77" s="313"/>
      <c r="AA77" s="313"/>
      <c r="AB77" s="313"/>
      <c r="AC77" s="6"/>
      <c r="AD77" s="6"/>
      <c r="AE77" s="313"/>
      <c r="AF77" s="313"/>
      <c r="AG77" s="313"/>
      <c r="AH77" s="313"/>
      <c r="AI77" s="313"/>
      <c r="AJ77" s="6"/>
      <c r="AK77" s="6"/>
      <c r="AL77" s="313"/>
      <c r="AM77" s="313"/>
      <c r="AN77" s="313"/>
      <c r="AO77" s="313"/>
      <c r="AP77" s="313"/>
      <c r="AQ77" s="6"/>
      <c r="AR77" s="6"/>
      <c r="AS77" s="313"/>
      <c r="AT77" s="313"/>
      <c r="AU77" s="313"/>
      <c r="AV77" s="313"/>
      <c r="AW77" s="313"/>
      <c r="AX77" s="6"/>
      <c r="AY77" s="6"/>
      <c r="AZ77" s="313"/>
      <c r="BA77" s="313"/>
      <c r="BB77" s="313"/>
      <c r="BC77" s="313"/>
      <c r="BD77" s="313"/>
      <c r="BE77" s="6"/>
      <c r="BF77" s="6"/>
      <c r="BG77" s="313"/>
      <c r="BH77" s="313"/>
      <c r="BI77" s="313"/>
      <c r="BJ77" s="313"/>
      <c r="BK77" s="313"/>
      <c r="BL77" s="6"/>
      <c r="BM77" s="6"/>
      <c r="BN77" s="313"/>
      <c r="BO77" s="313"/>
      <c r="BP77" s="313"/>
      <c r="BQ77" s="313"/>
      <c r="BR77" s="313"/>
      <c r="BS77" s="313"/>
      <c r="BT77" s="313"/>
      <c r="BU77" s="313"/>
      <c r="BV77" s="313"/>
      <c r="BW77" s="313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161"/>
      <c r="DQ77" s="161"/>
      <c r="DR77" s="161"/>
      <c r="DS77" s="161"/>
      <c r="DT77" s="161"/>
      <c r="DU77" s="161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314"/>
      <c r="JB77" s="314"/>
      <c r="JC77" s="314"/>
      <c r="JD77" s="314"/>
      <c r="JE77" s="314"/>
      <c r="JF77" s="314"/>
      <c r="JG77" s="314"/>
      <c r="JH77" s="314"/>
      <c r="JI77" s="314"/>
      <c r="JJ77" s="314"/>
      <c r="JK77" s="314"/>
      <c r="JL77" s="314"/>
      <c r="JM77" s="314"/>
      <c r="JN77" s="314"/>
      <c r="JO77" s="314"/>
      <c r="JP77" s="314"/>
      <c r="JQ77" s="314"/>
      <c r="JR77" s="314"/>
      <c r="JS77" s="314"/>
      <c r="JT77" s="314"/>
      <c r="JU77" s="314"/>
      <c r="JV77" s="314"/>
      <c r="JW77" s="314"/>
      <c r="JX77" s="314"/>
      <c r="JY77" s="314"/>
      <c r="JZ77" s="314"/>
      <c r="KA77" s="314"/>
      <c r="KB77" s="314"/>
      <c r="KC77" s="314"/>
      <c r="KD77" s="314"/>
      <c r="KE77" s="314"/>
      <c r="KF77" s="314"/>
      <c r="KG77" s="314"/>
      <c r="KH77" s="314"/>
      <c r="KI77" s="314"/>
      <c r="KJ77" s="314"/>
      <c r="KK77" s="314"/>
      <c r="KL77" s="6"/>
      <c r="KM77" s="6"/>
      <c r="KN77" s="6"/>
      <c r="KO77" s="6"/>
      <c r="KP77" s="6"/>
      <c r="KQ77" s="6"/>
      <c r="KR77" s="6"/>
      <c r="KS77" s="6"/>
      <c r="KT77" s="6"/>
    </row>
    <row r="78" spans="2:306" s="305" customFormat="1" ht="22.5">
      <c r="B78" s="278"/>
      <c r="C78" s="315"/>
      <c r="E78" s="316"/>
      <c r="F78" s="316"/>
      <c r="G78" s="317"/>
      <c r="W78" s="6"/>
      <c r="X78" s="6"/>
      <c r="Y78" s="6"/>
      <c r="Z78" s="313"/>
      <c r="AA78" s="313"/>
      <c r="AB78" s="313"/>
      <c r="AC78" s="6"/>
      <c r="AD78" s="6"/>
      <c r="AE78" s="313"/>
      <c r="AF78" s="313"/>
      <c r="AG78" s="313"/>
      <c r="AH78" s="313"/>
      <c r="AI78" s="313"/>
      <c r="AJ78" s="6"/>
      <c r="AK78" s="6"/>
      <c r="AL78" s="313"/>
      <c r="AM78" s="313"/>
      <c r="AN78" s="313"/>
      <c r="AO78" s="313"/>
      <c r="AP78" s="313"/>
      <c r="AQ78" s="6"/>
      <c r="AR78" s="6"/>
      <c r="AS78" s="313"/>
      <c r="AT78" s="313"/>
      <c r="AU78" s="313"/>
      <c r="AV78" s="313"/>
      <c r="AW78" s="313"/>
      <c r="AX78" s="6"/>
      <c r="AY78" s="6"/>
      <c r="AZ78" s="313"/>
      <c r="BA78" s="313"/>
      <c r="BB78" s="313"/>
      <c r="BC78" s="313"/>
      <c r="BD78" s="313"/>
      <c r="BE78" s="6"/>
      <c r="BF78" s="6"/>
      <c r="BG78" s="313"/>
      <c r="BH78" s="313"/>
      <c r="BI78" s="313"/>
      <c r="BJ78" s="313"/>
      <c r="BK78" s="313"/>
      <c r="BL78" s="6"/>
      <c r="BM78" s="6"/>
      <c r="BN78" s="313"/>
      <c r="BO78" s="313"/>
      <c r="BP78" s="313"/>
      <c r="BQ78" s="313"/>
      <c r="BR78" s="313"/>
      <c r="BS78" s="313"/>
      <c r="BT78" s="313"/>
      <c r="BU78" s="313"/>
      <c r="BV78" s="313"/>
      <c r="BW78" s="313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161"/>
      <c r="DQ78" s="161"/>
      <c r="DR78" s="161"/>
      <c r="DS78" s="161"/>
      <c r="DT78" s="161"/>
      <c r="DU78" s="161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314"/>
      <c r="JB78" s="314"/>
      <c r="JC78" s="314"/>
      <c r="JD78" s="314"/>
      <c r="JE78" s="314"/>
      <c r="JF78" s="314"/>
      <c r="JG78" s="314"/>
      <c r="JH78" s="314"/>
      <c r="JI78" s="314"/>
      <c r="JJ78" s="314"/>
      <c r="JK78" s="314"/>
      <c r="JL78" s="314"/>
      <c r="JM78" s="314"/>
      <c r="JN78" s="314"/>
      <c r="JO78" s="314"/>
      <c r="JP78" s="314"/>
      <c r="JQ78" s="314"/>
      <c r="JR78" s="314"/>
      <c r="JS78" s="314"/>
      <c r="JT78" s="314"/>
      <c r="JU78" s="314"/>
      <c r="JV78" s="314"/>
      <c r="JW78" s="314"/>
      <c r="JX78" s="314"/>
      <c r="JY78" s="314"/>
      <c r="JZ78" s="314"/>
      <c r="KA78" s="314"/>
      <c r="KB78" s="314"/>
      <c r="KC78" s="314"/>
      <c r="KD78" s="314"/>
      <c r="KE78" s="314"/>
      <c r="KF78" s="314"/>
      <c r="KG78" s="314"/>
      <c r="KH78" s="314"/>
      <c r="KI78" s="314"/>
      <c r="KJ78" s="314"/>
      <c r="KK78" s="314"/>
      <c r="KL78" s="6"/>
      <c r="KM78" s="6"/>
      <c r="KN78" s="6"/>
      <c r="KO78" s="6"/>
      <c r="KP78" s="6"/>
      <c r="KQ78" s="6"/>
      <c r="KR78" s="6"/>
      <c r="KS78" s="6"/>
      <c r="KT78" s="6"/>
    </row>
    <row r="79" spans="2:306" s="305" customFormat="1" ht="22.5">
      <c r="B79" s="278"/>
      <c r="C79" s="315"/>
      <c r="E79" s="316"/>
      <c r="F79" s="316"/>
      <c r="G79" s="317"/>
      <c r="W79" s="6"/>
      <c r="X79" s="6"/>
      <c r="Y79" s="6"/>
      <c r="Z79" s="313"/>
      <c r="AA79" s="313"/>
      <c r="AB79" s="313"/>
      <c r="AC79" s="6"/>
      <c r="AD79" s="6"/>
      <c r="AE79" s="313"/>
      <c r="AF79" s="313"/>
      <c r="AG79" s="313"/>
      <c r="AH79" s="313"/>
      <c r="AI79" s="313"/>
      <c r="AJ79" s="6"/>
      <c r="AK79" s="6"/>
      <c r="AL79" s="313"/>
      <c r="AM79" s="313"/>
      <c r="AN79" s="313"/>
      <c r="AO79" s="313"/>
      <c r="AP79" s="313"/>
      <c r="AQ79" s="6"/>
      <c r="AR79" s="6"/>
      <c r="AS79" s="313"/>
      <c r="AT79" s="313"/>
      <c r="AU79" s="313"/>
      <c r="AV79" s="313"/>
      <c r="AW79" s="313"/>
      <c r="AX79" s="6"/>
      <c r="AY79" s="6"/>
      <c r="AZ79" s="313"/>
      <c r="BA79" s="313"/>
      <c r="BB79" s="313"/>
      <c r="BC79" s="313"/>
      <c r="BD79" s="313"/>
      <c r="BE79" s="6"/>
      <c r="BF79" s="6"/>
      <c r="BG79" s="313"/>
      <c r="BH79" s="313"/>
      <c r="BI79" s="313"/>
      <c r="BJ79" s="313"/>
      <c r="BK79" s="313"/>
      <c r="BL79" s="6"/>
      <c r="BM79" s="6"/>
      <c r="BN79" s="313"/>
      <c r="BO79" s="313"/>
      <c r="BP79" s="313"/>
      <c r="BQ79" s="313"/>
      <c r="BR79" s="313"/>
      <c r="BS79" s="313"/>
      <c r="BT79" s="313"/>
      <c r="BU79" s="313"/>
      <c r="BV79" s="313"/>
      <c r="BW79" s="313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161"/>
      <c r="DQ79" s="161"/>
      <c r="DR79" s="161"/>
      <c r="DS79" s="161"/>
      <c r="DT79" s="161"/>
      <c r="DU79" s="161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314"/>
      <c r="JB79" s="314"/>
      <c r="JC79" s="314"/>
      <c r="JD79" s="314"/>
      <c r="JE79" s="314"/>
      <c r="JF79" s="314"/>
      <c r="JG79" s="314"/>
      <c r="JH79" s="314"/>
      <c r="JI79" s="314"/>
      <c r="JJ79" s="314"/>
      <c r="JK79" s="314"/>
      <c r="JL79" s="314"/>
      <c r="JM79" s="314"/>
      <c r="JN79" s="314"/>
      <c r="JO79" s="314"/>
      <c r="JP79" s="314"/>
      <c r="JQ79" s="314"/>
      <c r="JR79" s="314"/>
      <c r="JS79" s="314"/>
      <c r="JT79" s="314"/>
      <c r="JU79" s="314"/>
      <c r="JV79" s="314"/>
      <c r="JW79" s="314"/>
      <c r="JX79" s="314"/>
      <c r="JY79" s="314"/>
      <c r="JZ79" s="314"/>
      <c r="KA79" s="314"/>
      <c r="KB79" s="314"/>
      <c r="KC79" s="314"/>
      <c r="KD79" s="314"/>
      <c r="KE79" s="314"/>
      <c r="KF79" s="314"/>
      <c r="KG79" s="314"/>
      <c r="KH79" s="314"/>
      <c r="KI79" s="314"/>
      <c r="KJ79" s="314"/>
      <c r="KK79" s="314"/>
      <c r="KL79" s="6"/>
      <c r="KM79" s="6"/>
      <c r="KN79" s="6"/>
      <c r="KO79" s="6"/>
      <c r="KP79" s="6"/>
      <c r="KQ79" s="6"/>
      <c r="KR79" s="6"/>
      <c r="KS79" s="6"/>
      <c r="KT79" s="6"/>
    </row>
    <row r="80" spans="2:306" s="305" customFormat="1" ht="22.5">
      <c r="B80" s="278"/>
      <c r="C80" s="315"/>
      <c r="E80" s="316"/>
      <c r="F80" s="316"/>
      <c r="G80" s="317"/>
      <c r="W80" s="6"/>
      <c r="X80" s="6"/>
      <c r="Y80" s="6"/>
      <c r="Z80" s="313"/>
      <c r="AA80" s="313"/>
      <c r="AB80" s="313"/>
      <c r="AC80" s="6"/>
      <c r="AD80" s="6"/>
      <c r="AE80" s="313"/>
      <c r="AF80" s="313"/>
      <c r="AG80" s="313"/>
      <c r="AH80" s="313"/>
      <c r="AI80" s="313"/>
      <c r="AJ80" s="6"/>
      <c r="AK80" s="6"/>
      <c r="AL80" s="313"/>
      <c r="AM80" s="313"/>
      <c r="AN80" s="313"/>
      <c r="AO80" s="313"/>
      <c r="AP80" s="313"/>
      <c r="AQ80" s="6"/>
      <c r="AR80" s="6"/>
      <c r="AS80" s="313"/>
      <c r="AT80" s="313"/>
      <c r="AU80" s="313"/>
      <c r="AV80" s="313"/>
      <c r="AW80" s="313"/>
      <c r="AX80" s="6"/>
      <c r="AY80" s="6"/>
      <c r="AZ80" s="313"/>
      <c r="BA80" s="313"/>
      <c r="BB80" s="313"/>
      <c r="BC80" s="313"/>
      <c r="BD80" s="313"/>
      <c r="BE80" s="6"/>
      <c r="BF80" s="6"/>
      <c r="BG80" s="313"/>
      <c r="BH80" s="313"/>
      <c r="BI80" s="313"/>
      <c r="BJ80" s="313"/>
      <c r="BK80" s="313"/>
      <c r="BL80" s="6"/>
      <c r="BM80" s="6"/>
      <c r="BN80" s="313"/>
      <c r="BO80" s="313"/>
      <c r="BP80" s="313"/>
      <c r="BQ80" s="313"/>
      <c r="BR80" s="313"/>
      <c r="BS80" s="313"/>
      <c r="BT80" s="313"/>
      <c r="BU80" s="313"/>
      <c r="BV80" s="313"/>
      <c r="BW80" s="313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161"/>
      <c r="DQ80" s="161"/>
      <c r="DR80" s="161"/>
      <c r="DS80" s="161"/>
      <c r="DT80" s="161"/>
      <c r="DU80" s="161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314"/>
      <c r="JB80" s="314"/>
      <c r="JC80" s="314"/>
      <c r="JD80" s="314"/>
      <c r="JE80" s="314"/>
      <c r="JF80" s="314"/>
      <c r="JG80" s="314"/>
      <c r="JH80" s="314"/>
      <c r="JI80" s="314"/>
      <c r="JJ80" s="314"/>
      <c r="JK80" s="314"/>
      <c r="JL80" s="314"/>
      <c r="JM80" s="314"/>
      <c r="JN80" s="314"/>
      <c r="JO80" s="314"/>
      <c r="JP80" s="314"/>
      <c r="JQ80" s="314"/>
      <c r="JR80" s="314"/>
      <c r="JS80" s="314"/>
      <c r="JT80" s="314"/>
      <c r="JU80" s="314"/>
      <c r="JV80" s="314"/>
      <c r="JW80" s="314"/>
      <c r="JX80" s="314"/>
      <c r="JY80" s="314"/>
      <c r="JZ80" s="314"/>
      <c r="KA80" s="314"/>
      <c r="KB80" s="314"/>
      <c r="KC80" s="314"/>
      <c r="KD80" s="314"/>
      <c r="KE80" s="314"/>
      <c r="KF80" s="314"/>
      <c r="KG80" s="314"/>
      <c r="KH80" s="314"/>
      <c r="KI80" s="314"/>
      <c r="KJ80" s="314"/>
      <c r="KK80" s="314"/>
      <c r="KL80" s="6"/>
      <c r="KM80" s="6"/>
      <c r="KN80" s="6"/>
      <c r="KO80" s="6"/>
      <c r="KP80" s="6"/>
      <c r="KQ80" s="6"/>
      <c r="KR80" s="6"/>
      <c r="KS80" s="6"/>
      <c r="KT80" s="6"/>
    </row>
    <row r="81" spans="2:306" s="305" customFormat="1" ht="22.5">
      <c r="B81" s="278"/>
      <c r="C81" s="315"/>
      <c r="E81" s="316"/>
      <c r="F81" s="316"/>
      <c r="G81" s="317"/>
      <c r="W81" s="6"/>
      <c r="X81" s="6"/>
      <c r="Y81" s="6"/>
      <c r="Z81" s="313"/>
      <c r="AA81" s="313"/>
      <c r="AB81" s="313"/>
      <c r="AC81" s="6"/>
      <c r="AD81" s="6"/>
      <c r="AE81" s="313"/>
      <c r="AF81" s="313"/>
      <c r="AG81" s="313"/>
      <c r="AH81" s="313"/>
      <c r="AI81" s="313"/>
      <c r="AJ81" s="6"/>
      <c r="AK81" s="6"/>
      <c r="AL81" s="313"/>
      <c r="AM81" s="313"/>
      <c r="AN81" s="313"/>
      <c r="AO81" s="313"/>
      <c r="AP81" s="313"/>
      <c r="AQ81" s="6"/>
      <c r="AR81" s="6"/>
      <c r="AS81" s="313"/>
      <c r="AT81" s="313"/>
      <c r="AU81" s="313"/>
      <c r="AV81" s="313"/>
      <c r="AW81" s="313"/>
      <c r="AX81" s="6"/>
      <c r="AY81" s="6"/>
      <c r="AZ81" s="313"/>
      <c r="BA81" s="313"/>
      <c r="BB81" s="313"/>
      <c r="BC81" s="313"/>
      <c r="BD81" s="313"/>
      <c r="BE81" s="6"/>
      <c r="BF81" s="6"/>
      <c r="BG81" s="313"/>
      <c r="BH81" s="313"/>
      <c r="BI81" s="313"/>
      <c r="BJ81" s="313"/>
      <c r="BK81" s="313"/>
      <c r="BL81" s="6"/>
      <c r="BM81" s="6"/>
      <c r="BN81" s="313"/>
      <c r="BO81" s="313"/>
      <c r="BP81" s="313"/>
      <c r="BQ81" s="313"/>
      <c r="BR81" s="313"/>
      <c r="BS81" s="313"/>
      <c r="BT81" s="313"/>
      <c r="BU81" s="313"/>
      <c r="BV81" s="313"/>
      <c r="BW81" s="313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161"/>
      <c r="DQ81" s="161"/>
      <c r="DR81" s="161"/>
      <c r="DS81" s="161"/>
      <c r="DT81" s="161"/>
      <c r="DU81" s="161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314"/>
      <c r="JB81" s="314"/>
      <c r="JC81" s="314"/>
      <c r="JD81" s="314"/>
      <c r="JE81" s="314"/>
      <c r="JF81" s="314"/>
      <c r="JG81" s="314"/>
      <c r="JH81" s="314"/>
      <c r="JI81" s="314"/>
      <c r="JJ81" s="314"/>
      <c r="JK81" s="314"/>
      <c r="JL81" s="314"/>
      <c r="JM81" s="314"/>
      <c r="JN81" s="314"/>
      <c r="JO81" s="314"/>
      <c r="JP81" s="314"/>
      <c r="JQ81" s="314"/>
      <c r="JR81" s="314"/>
      <c r="JS81" s="314"/>
      <c r="JT81" s="314"/>
      <c r="JU81" s="314"/>
      <c r="JV81" s="314"/>
      <c r="JW81" s="314"/>
      <c r="JX81" s="314"/>
      <c r="JY81" s="314"/>
      <c r="JZ81" s="314"/>
      <c r="KA81" s="314"/>
      <c r="KB81" s="314"/>
      <c r="KC81" s="314"/>
      <c r="KD81" s="314"/>
      <c r="KE81" s="314"/>
      <c r="KF81" s="314"/>
      <c r="KG81" s="314"/>
      <c r="KH81" s="314"/>
      <c r="KI81" s="314"/>
      <c r="KJ81" s="314"/>
      <c r="KK81" s="314"/>
      <c r="KL81" s="6"/>
      <c r="KM81" s="6"/>
      <c r="KN81" s="6"/>
      <c r="KO81" s="6"/>
      <c r="KP81" s="6"/>
      <c r="KQ81" s="6"/>
      <c r="KR81" s="6"/>
      <c r="KS81" s="6"/>
      <c r="KT81" s="6"/>
    </row>
    <row r="82" spans="2:306" s="305" customFormat="1" ht="22.5">
      <c r="B82" s="278"/>
      <c r="C82" s="315"/>
      <c r="E82" s="316"/>
      <c r="F82" s="316"/>
      <c r="G82" s="317"/>
      <c r="W82" s="6"/>
      <c r="X82" s="6"/>
      <c r="Y82" s="6"/>
      <c r="Z82" s="313"/>
      <c r="AA82" s="313"/>
      <c r="AB82" s="313"/>
      <c r="AC82" s="6"/>
      <c r="AD82" s="6"/>
      <c r="AE82" s="313"/>
      <c r="AF82" s="313"/>
      <c r="AG82" s="313"/>
      <c r="AH82" s="313"/>
      <c r="AI82" s="313"/>
      <c r="AJ82" s="6"/>
      <c r="AK82" s="6"/>
      <c r="AL82" s="313"/>
      <c r="AM82" s="313"/>
      <c r="AN82" s="313"/>
      <c r="AO82" s="313"/>
      <c r="AP82" s="313"/>
      <c r="AQ82" s="6"/>
      <c r="AR82" s="6"/>
      <c r="AS82" s="313"/>
      <c r="AT82" s="313"/>
      <c r="AU82" s="313"/>
      <c r="AV82" s="313"/>
      <c r="AW82" s="313"/>
      <c r="AX82" s="6"/>
      <c r="AY82" s="6"/>
      <c r="AZ82" s="313"/>
      <c r="BA82" s="313"/>
      <c r="BB82" s="313"/>
      <c r="BC82" s="313"/>
      <c r="BD82" s="313"/>
      <c r="BE82" s="6"/>
      <c r="BF82" s="6"/>
      <c r="BG82" s="313"/>
      <c r="BH82" s="313"/>
      <c r="BI82" s="313"/>
      <c r="BJ82" s="313"/>
      <c r="BK82" s="313"/>
      <c r="BL82" s="6"/>
      <c r="BM82" s="6"/>
      <c r="BN82" s="313"/>
      <c r="BO82" s="313"/>
      <c r="BP82" s="313"/>
      <c r="BQ82" s="313"/>
      <c r="BR82" s="313"/>
      <c r="BS82" s="313"/>
      <c r="BT82" s="313"/>
      <c r="BU82" s="313"/>
      <c r="BV82" s="313"/>
      <c r="BW82" s="313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161"/>
      <c r="DQ82" s="161"/>
      <c r="DR82" s="161"/>
      <c r="DS82" s="161"/>
      <c r="DT82" s="161"/>
      <c r="DU82" s="161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314"/>
      <c r="JB82" s="314"/>
      <c r="JC82" s="314"/>
      <c r="JD82" s="314"/>
      <c r="JE82" s="314"/>
      <c r="JF82" s="314"/>
      <c r="JG82" s="314"/>
      <c r="JH82" s="314"/>
      <c r="JI82" s="314"/>
      <c r="JJ82" s="314"/>
      <c r="JK82" s="314"/>
      <c r="JL82" s="314"/>
      <c r="JM82" s="314"/>
      <c r="JN82" s="314"/>
      <c r="JO82" s="314"/>
      <c r="JP82" s="314"/>
      <c r="JQ82" s="314"/>
      <c r="JR82" s="314"/>
      <c r="JS82" s="314"/>
      <c r="JT82" s="314"/>
      <c r="JU82" s="314"/>
      <c r="JV82" s="314"/>
      <c r="JW82" s="314"/>
      <c r="JX82" s="314"/>
      <c r="JY82" s="314"/>
      <c r="JZ82" s="314"/>
      <c r="KA82" s="314"/>
      <c r="KB82" s="314"/>
      <c r="KC82" s="314"/>
      <c r="KD82" s="314"/>
      <c r="KE82" s="314"/>
      <c r="KF82" s="314"/>
      <c r="KG82" s="314"/>
      <c r="KH82" s="314"/>
      <c r="KI82" s="314"/>
      <c r="KJ82" s="314"/>
      <c r="KK82" s="314"/>
      <c r="KL82" s="6"/>
      <c r="KM82" s="6"/>
      <c r="KN82" s="6"/>
      <c r="KO82" s="6"/>
      <c r="KP82" s="6"/>
      <c r="KQ82" s="6"/>
      <c r="KR82" s="6"/>
      <c r="KS82" s="6"/>
      <c r="KT82" s="6"/>
    </row>
    <row r="83" spans="2:306" s="305" customFormat="1" ht="22.5">
      <c r="B83" s="278" t="str">
        <f>IF(C83&gt;1,GI83,"")</f>
        <v/>
      </c>
      <c r="C83" s="318"/>
      <c r="E83" s="316"/>
      <c r="F83" s="316"/>
      <c r="G83" s="317"/>
      <c r="W83" s="6"/>
      <c r="X83" s="6"/>
      <c r="Y83" s="6"/>
      <c r="Z83" s="313"/>
      <c r="AA83" s="313"/>
      <c r="AB83" s="313"/>
      <c r="AC83" s="6"/>
      <c r="AD83" s="6"/>
      <c r="AE83" s="313"/>
      <c r="AF83" s="313"/>
      <c r="AG83" s="313"/>
      <c r="AH83" s="313"/>
      <c r="AI83" s="313"/>
      <c r="AJ83" s="6"/>
      <c r="AK83" s="6"/>
      <c r="AL83" s="313"/>
      <c r="AM83" s="313"/>
      <c r="AN83" s="313"/>
      <c r="AO83" s="313"/>
      <c r="AP83" s="313"/>
      <c r="AQ83" s="6"/>
      <c r="AR83" s="6"/>
      <c r="AS83" s="313"/>
      <c r="AT83" s="313"/>
      <c r="AU83" s="313"/>
      <c r="AV83" s="313"/>
      <c r="AW83" s="313"/>
      <c r="AX83" s="6"/>
      <c r="AY83" s="6"/>
      <c r="AZ83" s="313"/>
      <c r="BA83" s="313"/>
      <c r="BB83" s="313"/>
      <c r="BC83" s="313"/>
      <c r="BD83" s="313"/>
      <c r="BE83" s="6"/>
      <c r="BF83" s="6"/>
      <c r="BG83" s="313"/>
      <c r="BH83" s="313"/>
      <c r="BI83" s="313"/>
      <c r="BJ83" s="313"/>
      <c r="BK83" s="313"/>
      <c r="BL83" s="6"/>
      <c r="BM83" s="6"/>
      <c r="BN83" s="313"/>
      <c r="BO83" s="313"/>
      <c r="BP83" s="313"/>
      <c r="BQ83" s="313"/>
      <c r="BR83" s="313"/>
      <c r="BS83" s="313"/>
      <c r="BT83" s="313"/>
      <c r="BU83" s="313"/>
      <c r="BV83" s="313"/>
      <c r="BW83" s="313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161"/>
      <c r="DQ83" s="161"/>
      <c r="DR83" s="161"/>
      <c r="DS83" s="161"/>
      <c r="DT83" s="161"/>
      <c r="DU83" s="161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314"/>
      <c r="JB83" s="314"/>
      <c r="JC83" s="314"/>
      <c r="JD83" s="314"/>
      <c r="JE83" s="314"/>
      <c r="JF83" s="314"/>
      <c r="JG83" s="314"/>
      <c r="JH83" s="314"/>
      <c r="JI83" s="314"/>
      <c r="JJ83" s="314"/>
      <c r="JK83" s="314"/>
      <c r="JL83" s="314"/>
      <c r="JM83" s="314"/>
      <c r="JN83" s="314"/>
      <c r="JO83" s="314"/>
      <c r="JP83" s="314"/>
      <c r="JQ83" s="314"/>
      <c r="JR83" s="314"/>
      <c r="JS83" s="314"/>
      <c r="JT83" s="314"/>
      <c r="JU83" s="314"/>
      <c r="JV83" s="314"/>
      <c r="JW83" s="314"/>
      <c r="JX83" s="314"/>
      <c r="JY83" s="314"/>
      <c r="JZ83" s="314"/>
      <c r="KA83" s="314"/>
      <c r="KB83" s="314"/>
      <c r="KC83" s="314"/>
      <c r="KD83" s="314"/>
      <c r="KE83" s="314"/>
      <c r="KF83" s="314"/>
      <c r="KG83" s="314"/>
      <c r="KH83" s="314"/>
      <c r="KI83" s="314"/>
      <c r="KJ83" s="314"/>
      <c r="KK83" s="314"/>
      <c r="KL83" s="6"/>
      <c r="KM83" s="6"/>
      <c r="KN83" s="6"/>
      <c r="KO83" s="6"/>
      <c r="KP83" s="6"/>
      <c r="KQ83" s="6"/>
      <c r="KR83" s="6"/>
      <c r="KS83" s="6"/>
      <c r="KT83" s="6"/>
    </row>
    <row r="84" spans="2:306" s="305" customFormat="1">
      <c r="E84" s="316"/>
      <c r="F84" s="316"/>
      <c r="G84" s="317"/>
      <c r="W84" s="6"/>
      <c r="X84" s="6"/>
      <c r="Y84" s="6"/>
      <c r="Z84" s="313"/>
      <c r="AA84" s="313"/>
      <c r="AB84" s="313"/>
      <c r="AC84" s="6"/>
      <c r="AD84" s="6"/>
      <c r="AE84" s="313"/>
      <c r="AF84" s="313"/>
      <c r="AG84" s="313"/>
      <c r="AH84" s="313"/>
      <c r="AI84" s="313"/>
      <c r="AJ84" s="6"/>
      <c r="AK84" s="6"/>
      <c r="AL84" s="313"/>
      <c r="AM84" s="313"/>
      <c r="AN84" s="313"/>
      <c r="AO84" s="313"/>
      <c r="AP84" s="313"/>
      <c r="AQ84" s="6"/>
      <c r="AR84" s="6"/>
      <c r="AS84" s="313"/>
      <c r="AT84" s="313"/>
      <c r="AU84" s="313"/>
      <c r="AV84" s="313"/>
      <c r="AW84" s="313"/>
      <c r="AX84" s="6"/>
      <c r="AY84" s="6"/>
      <c r="AZ84" s="313"/>
      <c r="BA84" s="313"/>
      <c r="BB84" s="313"/>
      <c r="BC84" s="313"/>
      <c r="BD84" s="313"/>
      <c r="BE84" s="6"/>
      <c r="BF84" s="6"/>
      <c r="BG84" s="313"/>
      <c r="BH84" s="313"/>
      <c r="BI84" s="313"/>
      <c r="BJ84" s="313"/>
      <c r="BK84" s="313"/>
      <c r="BL84" s="6"/>
      <c r="BM84" s="6"/>
      <c r="BN84" s="313"/>
      <c r="BO84" s="313"/>
      <c r="BP84" s="313"/>
      <c r="BQ84" s="313"/>
      <c r="BR84" s="313"/>
      <c r="BS84" s="313"/>
      <c r="BT84" s="313"/>
      <c r="BU84" s="313"/>
      <c r="BV84" s="313"/>
      <c r="BW84" s="313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161"/>
      <c r="DQ84" s="161"/>
      <c r="DR84" s="161"/>
      <c r="DS84" s="161"/>
      <c r="DT84" s="161"/>
      <c r="DU84" s="161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314"/>
      <c r="JB84" s="314"/>
      <c r="JC84" s="314"/>
      <c r="JD84" s="314"/>
      <c r="JE84" s="314"/>
      <c r="JF84" s="314"/>
      <c r="JG84" s="314"/>
      <c r="JH84" s="314"/>
      <c r="JI84" s="314"/>
      <c r="JJ84" s="314"/>
      <c r="JK84" s="314"/>
      <c r="JL84" s="314"/>
      <c r="JM84" s="314"/>
      <c r="JN84" s="314"/>
      <c r="JO84" s="314"/>
      <c r="JP84" s="314"/>
      <c r="JQ84" s="314"/>
      <c r="JR84" s="314"/>
      <c r="JS84" s="314"/>
      <c r="JT84" s="314"/>
      <c r="JU84" s="314"/>
      <c r="JV84" s="314"/>
      <c r="JW84" s="314"/>
      <c r="JX84" s="314"/>
      <c r="JY84" s="314"/>
      <c r="JZ84" s="314"/>
      <c r="KA84" s="314"/>
      <c r="KB84" s="314"/>
      <c r="KC84" s="314"/>
      <c r="KD84" s="314"/>
      <c r="KE84" s="314"/>
      <c r="KF84" s="314"/>
      <c r="KG84" s="314"/>
      <c r="KH84" s="314"/>
      <c r="KI84" s="314"/>
      <c r="KJ84" s="314"/>
      <c r="KK84" s="314"/>
      <c r="KL84" s="6"/>
      <c r="KM84" s="6"/>
      <c r="KN84" s="6"/>
      <c r="KO84" s="6"/>
      <c r="KP84" s="6"/>
      <c r="KQ84" s="6"/>
      <c r="KR84" s="6"/>
      <c r="KS84" s="6"/>
      <c r="KT84" s="6"/>
    </row>
    <row r="85" spans="2:306" s="305" customFormat="1">
      <c r="E85" s="316"/>
      <c r="F85" s="316"/>
      <c r="G85" s="317"/>
      <c r="W85" s="6"/>
      <c r="X85" s="6"/>
      <c r="Y85" s="6"/>
      <c r="Z85" s="313"/>
      <c r="AA85" s="313"/>
      <c r="AB85" s="313"/>
      <c r="AC85" s="6"/>
      <c r="AD85" s="6"/>
      <c r="AE85" s="313"/>
      <c r="AF85" s="313"/>
      <c r="AG85" s="313"/>
      <c r="AH85" s="313"/>
      <c r="AI85" s="313"/>
      <c r="AJ85" s="6"/>
      <c r="AK85" s="6"/>
      <c r="AL85" s="313"/>
      <c r="AM85" s="313"/>
      <c r="AN85" s="313"/>
      <c r="AO85" s="313"/>
      <c r="AP85" s="313"/>
      <c r="AQ85" s="6"/>
      <c r="AR85" s="6"/>
      <c r="AS85" s="313"/>
      <c r="AT85" s="313"/>
      <c r="AU85" s="313"/>
      <c r="AV85" s="313"/>
      <c r="AW85" s="313"/>
      <c r="AX85" s="6"/>
      <c r="AY85" s="6"/>
      <c r="AZ85" s="313"/>
      <c r="BA85" s="313"/>
      <c r="BB85" s="313"/>
      <c r="BC85" s="313"/>
      <c r="BD85" s="313"/>
      <c r="BE85" s="6"/>
      <c r="BF85" s="6"/>
      <c r="BG85" s="313"/>
      <c r="BH85" s="313"/>
      <c r="BI85" s="313"/>
      <c r="BJ85" s="313"/>
      <c r="BK85" s="313"/>
      <c r="BL85" s="6"/>
      <c r="BM85" s="6"/>
      <c r="BN85" s="313"/>
      <c r="BO85" s="313"/>
      <c r="BP85" s="313"/>
      <c r="BQ85" s="313"/>
      <c r="BR85" s="313"/>
      <c r="BS85" s="313"/>
      <c r="BT85" s="313"/>
      <c r="BU85" s="313"/>
      <c r="BV85" s="313"/>
      <c r="BW85" s="313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161"/>
      <c r="DQ85" s="161"/>
      <c r="DR85" s="161"/>
      <c r="DS85" s="161"/>
      <c r="DT85" s="161"/>
      <c r="DU85" s="161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314"/>
      <c r="JB85" s="314"/>
      <c r="JC85" s="314"/>
      <c r="JD85" s="314"/>
      <c r="JE85" s="314"/>
      <c r="JF85" s="314"/>
      <c r="JG85" s="314"/>
      <c r="JH85" s="314"/>
      <c r="JI85" s="314"/>
      <c r="JJ85" s="314"/>
      <c r="JK85" s="314"/>
      <c r="JL85" s="314"/>
      <c r="JM85" s="314"/>
      <c r="JN85" s="314"/>
      <c r="JO85" s="314"/>
      <c r="JP85" s="314"/>
      <c r="JQ85" s="314"/>
      <c r="JR85" s="314"/>
      <c r="JS85" s="314"/>
      <c r="JT85" s="314"/>
      <c r="JU85" s="314"/>
      <c r="JV85" s="314"/>
      <c r="JW85" s="314"/>
      <c r="JX85" s="314"/>
      <c r="JY85" s="314"/>
      <c r="JZ85" s="314"/>
      <c r="KA85" s="314"/>
      <c r="KB85" s="314"/>
      <c r="KC85" s="314"/>
      <c r="KD85" s="314"/>
      <c r="KE85" s="314"/>
      <c r="KF85" s="314"/>
      <c r="KG85" s="314"/>
      <c r="KH85" s="314"/>
      <c r="KI85" s="314"/>
      <c r="KJ85" s="314"/>
      <c r="KK85" s="314"/>
      <c r="KL85" s="6"/>
      <c r="KM85" s="6"/>
      <c r="KN85" s="6"/>
      <c r="KO85" s="6"/>
      <c r="KP85" s="6"/>
      <c r="KQ85" s="6"/>
      <c r="KR85" s="6"/>
      <c r="KS85" s="6"/>
      <c r="KT85" s="6"/>
    </row>
    <row r="86" spans="2:306" s="305" customFormat="1">
      <c r="E86" s="316"/>
      <c r="F86" s="316"/>
      <c r="G86" s="317"/>
      <c r="W86" s="6"/>
      <c r="X86" s="6"/>
      <c r="Y86" s="6"/>
      <c r="Z86" s="313"/>
      <c r="AA86" s="313"/>
      <c r="AB86" s="313"/>
      <c r="AC86" s="6"/>
      <c r="AD86" s="6"/>
      <c r="AE86" s="313"/>
      <c r="AF86" s="313"/>
      <c r="AG86" s="313"/>
      <c r="AH86" s="313"/>
      <c r="AI86" s="313"/>
      <c r="AJ86" s="6"/>
      <c r="AK86" s="6"/>
      <c r="AL86" s="313"/>
      <c r="AM86" s="313"/>
      <c r="AN86" s="313"/>
      <c r="AO86" s="313"/>
      <c r="AP86" s="313"/>
      <c r="AQ86" s="6"/>
      <c r="AR86" s="6"/>
      <c r="AS86" s="313"/>
      <c r="AT86" s="313"/>
      <c r="AU86" s="313"/>
      <c r="AV86" s="313"/>
      <c r="AW86" s="313"/>
      <c r="AX86" s="6"/>
      <c r="AY86" s="6"/>
      <c r="AZ86" s="313"/>
      <c r="BA86" s="313"/>
      <c r="BB86" s="313"/>
      <c r="BC86" s="313"/>
      <c r="BD86" s="313"/>
      <c r="BE86" s="6"/>
      <c r="BF86" s="6"/>
      <c r="BG86" s="313"/>
      <c r="BH86" s="313"/>
      <c r="BI86" s="313"/>
      <c r="BJ86" s="313"/>
      <c r="BK86" s="313"/>
      <c r="BL86" s="6"/>
      <c r="BM86" s="6"/>
      <c r="BN86" s="313"/>
      <c r="BO86" s="313"/>
      <c r="BP86" s="313"/>
      <c r="BQ86" s="313"/>
      <c r="BR86" s="313"/>
      <c r="BS86" s="313"/>
      <c r="BT86" s="313"/>
      <c r="BU86" s="313"/>
      <c r="BV86" s="313"/>
      <c r="BW86" s="313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161"/>
      <c r="DQ86" s="161"/>
      <c r="DR86" s="161"/>
      <c r="DS86" s="161"/>
      <c r="DT86" s="161"/>
      <c r="DU86" s="161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314"/>
      <c r="JB86" s="314"/>
      <c r="JC86" s="314"/>
      <c r="JD86" s="314"/>
      <c r="JE86" s="314"/>
      <c r="JF86" s="314"/>
      <c r="JG86" s="314"/>
      <c r="JH86" s="314"/>
      <c r="JI86" s="314"/>
      <c r="JJ86" s="314"/>
      <c r="JK86" s="314"/>
      <c r="JL86" s="314"/>
      <c r="JM86" s="314"/>
      <c r="JN86" s="314"/>
      <c r="JO86" s="314"/>
      <c r="JP86" s="314"/>
      <c r="JQ86" s="314"/>
      <c r="JR86" s="314"/>
      <c r="JS86" s="314"/>
      <c r="JT86" s="314"/>
      <c r="JU86" s="314"/>
      <c r="JV86" s="314"/>
      <c r="JW86" s="314"/>
      <c r="JX86" s="314"/>
      <c r="JY86" s="314"/>
      <c r="JZ86" s="314"/>
      <c r="KA86" s="314"/>
      <c r="KB86" s="314"/>
      <c r="KC86" s="314"/>
      <c r="KD86" s="314"/>
      <c r="KE86" s="314"/>
      <c r="KF86" s="314"/>
      <c r="KG86" s="314"/>
      <c r="KH86" s="314"/>
      <c r="KI86" s="314"/>
      <c r="KJ86" s="314"/>
      <c r="KK86" s="314"/>
      <c r="KL86" s="6"/>
      <c r="KM86" s="6"/>
      <c r="KN86" s="6"/>
      <c r="KO86" s="6"/>
      <c r="KP86" s="6"/>
      <c r="KQ86" s="6"/>
      <c r="KR86" s="6"/>
      <c r="KS86" s="6"/>
      <c r="KT86" s="6"/>
    </row>
    <row r="87" spans="2:306" s="305" customFormat="1">
      <c r="E87" s="316"/>
      <c r="F87" s="316"/>
      <c r="G87" s="317"/>
      <c r="W87" s="6"/>
      <c r="X87" s="6"/>
      <c r="Y87" s="6"/>
      <c r="Z87" s="313"/>
      <c r="AA87" s="313"/>
      <c r="AB87" s="313"/>
      <c r="AC87" s="6"/>
      <c r="AD87" s="6"/>
      <c r="AE87" s="313"/>
      <c r="AF87" s="313"/>
      <c r="AG87" s="313"/>
      <c r="AH87" s="313"/>
      <c r="AI87" s="313"/>
      <c r="AJ87" s="6"/>
      <c r="AK87" s="6"/>
      <c r="AL87" s="313"/>
      <c r="AM87" s="313"/>
      <c r="AN87" s="313"/>
      <c r="AO87" s="313"/>
      <c r="AP87" s="313"/>
      <c r="AQ87" s="6"/>
      <c r="AR87" s="6"/>
      <c r="AS87" s="313"/>
      <c r="AT87" s="313"/>
      <c r="AU87" s="313"/>
      <c r="AV87" s="313"/>
      <c r="AW87" s="313"/>
      <c r="AX87" s="6"/>
      <c r="AY87" s="6"/>
      <c r="AZ87" s="313"/>
      <c r="BA87" s="313"/>
      <c r="BB87" s="313"/>
      <c r="BC87" s="313"/>
      <c r="BD87" s="313"/>
      <c r="BE87" s="6"/>
      <c r="BF87" s="6"/>
      <c r="BG87" s="313"/>
      <c r="BH87" s="313"/>
      <c r="BI87" s="313"/>
      <c r="BJ87" s="313"/>
      <c r="BK87" s="313"/>
      <c r="BL87" s="6"/>
      <c r="BM87" s="6"/>
      <c r="BN87" s="313"/>
      <c r="BO87" s="313"/>
      <c r="BP87" s="313"/>
      <c r="BQ87" s="313"/>
      <c r="BR87" s="313"/>
      <c r="BS87" s="313"/>
      <c r="BT87" s="313"/>
      <c r="BU87" s="313"/>
      <c r="BV87" s="313"/>
      <c r="BW87" s="313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161"/>
      <c r="DQ87" s="161"/>
      <c r="DR87" s="161"/>
      <c r="DS87" s="161"/>
      <c r="DT87" s="161"/>
      <c r="DU87" s="161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314"/>
      <c r="JB87" s="314"/>
      <c r="JC87" s="314"/>
      <c r="JD87" s="314"/>
      <c r="JE87" s="314"/>
      <c r="JF87" s="314"/>
      <c r="JG87" s="314"/>
      <c r="JH87" s="314"/>
      <c r="JI87" s="314"/>
      <c r="JJ87" s="314"/>
      <c r="JK87" s="314"/>
      <c r="JL87" s="314"/>
      <c r="JM87" s="314"/>
      <c r="JN87" s="314"/>
      <c r="JO87" s="314"/>
      <c r="JP87" s="314"/>
      <c r="JQ87" s="314"/>
      <c r="JR87" s="314"/>
      <c r="JS87" s="314"/>
      <c r="JT87" s="314"/>
      <c r="JU87" s="314"/>
      <c r="JV87" s="314"/>
      <c r="JW87" s="314"/>
      <c r="JX87" s="314"/>
      <c r="JY87" s="314"/>
      <c r="JZ87" s="314"/>
      <c r="KA87" s="314"/>
      <c r="KB87" s="314"/>
      <c r="KC87" s="314"/>
      <c r="KD87" s="314"/>
      <c r="KE87" s="314"/>
      <c r="KF87" s="314"/>
      <c r="KG87" s="314"/>
      <c r="KH87" s="314"/>
      <c r="KI87" s="314"/>
      <c r="KJ87" s="314"/>
      <c r="KK87" s="314"/>
      <c r="KL87" s="6"/>
      <c r="KM87" s="6"/>
      <c r="KN87" s="6"/>
      <c r="KO87" s="6"/>
      <c r="KP87" s="6"/>
      <c r="KQ87" s="6"/>
      <c r="KR87" s="6"/>
      <c r="KS87" s="6"/>
      <c r="KT87" s="6"/>
    </row>
    <row r="88" spans="2:306" s="305" customFormat="1">
      <c r="E88" s="316"/>
      <c r="F88" s="316"/>
      <c r="G88" s="317"/>
      <c r="W88" s="6"/>
      <c r="X88" s="6"/>
      <c r="Y88" s="6"/>
      <c r="Z88" s="313"/>
      <c r="AA88" s="313"/>
      <c r="AB88" s="313"/>
      <c r="AC88" s="6"/>
      <c r="AD88" s="6"/>
      <c r="AE88" s="313"/>
      <c r="AF88" s="313"/>
      <c r="AG88" s="313"/>
      <c r="AH88" s="313"/>
      <c r="AI88" s="313"/>
      <c r="AJ88" s="6"/>
      <c r="AK88" s="6"/>
      <c r="AL88" s="313"/>
      <c r="AM88" s="313"/>
      <c r="AN88" s="313"/>
      <c r="AO88" s="313"/>
      <c r="AP88" s="313"/>
      <c r="AQ88" s="6"/>
      <c r="AR88" s="6"/>
      <c r="AS88" s="313"/>
      <c r="AT88" s="313"/>
      <c r="AU88" s="313"/>
      <c r="AV88" s="313"/>
      <c r="AW88" s="313"/>
      <c r="AX88" s="6"/>
      <c r="AY88" s="6"/>
      <c r="AZ88" s="313"/>
      <c r="BA88" s="313"/>
      <c r="BB88" s="313"/>
      <c r="BC88" s="313"/>
      <c r="BD88" s="313"/>
      <c r="BE88" s="6"/>
      <c r="BF88" s="6"/>
      <c r="BG88" s="313"/>
      <c r="BH88" s="313"/>
      <c r="BI88" s="313"/>
      <c r="BJ88" s="313"/>
      <c r="BK88" s="313"/>
      <c r="BL88" s="6"/>
      <c r="BM88" s="6"/>
      <c r="BN88" s="313"/>
      <c r="BO88" s="313"/>
      <c r="BP88" s="313"/>
      <c r="BQ88" s="313"/>
      <c r="BR88" s="313"/>
      <c r="BS88" s="313"/>
      <c r="BT88" s="313"/>
      <c r="BU88" s="313"/>
      <c r="BV88" s="313"/>
      <c r="BW88" s="313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161"/>
      <c r="DQ88" s="161"/>
      <c r="DR88" s="161"/>
      <c r="DS88" s="161"/>
      <c r="DT88" s="161"/>
      <c r="DU88" s="161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314"/>
      <c r="JB88" s="314"/>
      <c r="JC88" s="314"/>
      <c r="JD88" s="314"/>
      <c r="JE88" s="314"/>
      <c r="JF88" s="314"/>
      <c r="JG88" s="314"/>
      <c r="JH88" s="314"/>
      <c r="JI88" s="314"/>
      <c r="JJ88" s="314"/>
      <c r="JK88" s="314"/>
      <c r="JL88" s="314"/>
      <c r="JM88" s="314"/>
      <c r="JN88" s="314"/>
      <c r="JO88" s="314"/>
      <c r="JP88" s="314"/>
      <c r="JQ88" s="314"/>
      <c r="JR88" s="314"/>
      <c r="JS88" s="314"/>
      <c r="JT88" s="314"/>
      <c r="JU88" s="314"/>
      <c r="JV88" s="314"/>
      <c r="JW88" s="314"/>
      <c r="JX88" s="314"/>
      <c r="JY88" s="314"/>
      <c r="JZ88" s="314"/>
      <c r="KA88" s="314"/>
      <c r="KB88" s="314"/>
      <c r="KC88" s="314"/>
      <c r="KD88" s="314"/>
      <c r="KE88" s="314"/>
      <c r="KF88" s="314"/>
      <c r="KG88" s="314"/>
      <c r="KH88" s="314"/>
      <c r="KI88" s="314"/>
      <c r="KJ88" s="314"/>
      <c r="KK88" s="314"/>
      <c r="KL88" s="6"/>
      <c r="KM88" s="6"/>
      <c r="KN88" s="6"/>
      <c r="KO88" s="6"/>
      <c r="KP88" s="6"/>
      <c r="KQ88" s="6"/>
      <c r="KR88" s="6"/>
      <c r="KS88" s="6"/>
      <c r="KT88" s="6"/>
    </row>
    <row r="89" spans="2:306" s="305" customFormat="1">
      <c r="E89" s="316"/>
      <c r="F89" s="316"/>
      <c r="G89" s="317"/>
      <c r="W89" s="6"/>
      <c r="X89" s="6"/>
      <c r="Y89" s="6"/>
      <c r="Z89" s="313"/>
      <c r="AA89" s="313"/>
      <c r="AB89" s="313"/>
      <c r="AC89" s="6"/>
      <c r="AD89" s="6"/>
      <c r="AE89" s="313"/>
      <c r="AF89" s="313"/>
      <c r="AG89" s="313"/>
      <c r="AH89" s="313"/>
      <c r="AI89" s="313"/>
      <c r="AJ89" s="6"/>
      <c r="AK89" s="6"/>
      <c r="AL89" s="313"/>
      <c r="AM89" s="313"/>
      <c r="AN89" s="313"/>
      <c r="AO89" s="313"/>
      <c r="AP89" s="313"/>
      <c r="AQ89" s="6"/>
      <c r="AR89" s="6"/>
      <c r="AS89" s="313"/>
      <c r="AT89" s="313"/>
      <c r="AU89" s="313"/>
      <c r="AV89" s="313"/>
      <c r="AW89" s="313"/>
      <c r="AX89" s="6"/>
      <c r="AY89" s="6"/>
      <c r="AZ89" s="313"/>
      <c r="BA89" s="313"/>
      <c r="BB89" s="313"/>
      <c r="BC89" s="313"/>
      <c r="BD89" s="313"/>
      <c r="BE89" s="6"/>
      <c r="BF89" s="6"/>
      <c r="BG89" s="313"/>
      <c r="BH89" s="313"/>
      <c r="BI89" s="313"/>
      <c r="BJ89" s="313"/>
      <c r="BK89" s="313"/>
      <c r="BL89" s="6"/>
      <c r="BM89" s="6"/>
      <c r="BN89" s="313"/>
      <c r="BO89" s="313"/>
      <c r="BP89" s="313"/>
      <c r="BQ89" s="313"/>
      <c r="BR89" s="313"/>
      <c r="BS89" s="313"/>
      <c r="BT89" s="313"/>
      <c r="BU89" s="313"/>
      <c r="BV89" s="313"/>
      <c r="BW89" s="313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161"/>
      <c r="DQ89" s="161"/>
      <c r="DR89" s="161"/>
      <c r="DS89" s="161"/>
      <c r="DT89" s="161"/>
      <c r="DU89" s="161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314"/>
      <c r="JB89" s="314"/>
      <c r="JC89" s="314"/>
      <c r="JD89" s="314"/>
      <c r="JE89" s="314"/>
      <c r="JF89" s="314"/>
      <c r="JG89" s="314"/>
      <c r="JH89" s="314"/>
      <c r="JI89" s="314"/>
      <c r="JJ89" s="314"/>
      <c r="JK89" s="314"/>
      <c r="JL89" s="314"/>
      <c r="JM89" s="314"/>
      <c r="JN89" s="314"/>
      <c r="JO89" s="314"/>
      <c r="JP89" s="314"/>
      <c r="JQ89" s="314"/>
      <c r="JR89" s="314"/>
      <c r="JS89" s="314"/>
      <c r="JT89" s="314"/>
      <c r="JU89" s="314"/>
      <c r="JV89" s="314"/>
      <c r="JW89" s="314"/>
      <c r="JX89" s="314"/>
      <c r="JY89" s="314"/>
      <c r="JZ89" s="314"/>
      <c r="KA89" s="314"/>
      <c r="KB89" s="314"/>
      <c r="KC89" s="314"/>
      <c r="KD89" s="314"/>
      <c r="KE89" s="314"/>
      <c r="KF89" s="314"/>
      <c r="KG89" s="314"/>
      <c r="KH89" s="314"/>
      <c r="KI89" s="314"/>
      <c r="KJ89" s="314"/>
      <c r="KK89" s="314"/>
      <c r="KL89" s="6"/>
      <c r="KM89" s="6"/>
      <c r="KN89" s="6"/>
      <c r="KO89" s="6"/>
      <c r="KP89" s="6"/>
      <c r="KQ89" s="6"/>
      <c r="KR89" s="6"/>
      <c r="KS89" s="6"/>
      <c r="KT89" s="6"/>
    </row>
    <row r="90" spans="2:306" s="305" customFormat="1">
      <c r="E90" s="316"/>
      <c r="F90" s="316"/>
      <c r="G90" s="317"/>
      <c r="W90" s="6"/>
      <c r="X90" s="6"/>
      <c r="Y90" s="6"/>
      <c r="Z90" s="313"/>
      <c r="AA90" s="313"/>
      <c r="AB90" s="313"/>
      <c r="AC90" s="6"/>
      <c r="AD90" s="6"/>
      <c r="AE90" s="313"/>
      <c r="AF90" s="313"/>
      <c r="AG90" s="313"/>
      <c r="AH90" s="313"/>
      <c r="AI90" s="313"/>
      <c r="AJ90" s="6"/>
      <c r="AK90" s="6"/>
      <c r="AL90" s="313"/>
      <c r="AM90" s="313"/>
      <c r="AN90" s="313"/>
      <c r="AO90" s="313"/>
      <c r="AP90" s="313"/>
      <c r="AQ90" s="6"/>
      <c r="AR90" s="6"/>
      <c r="AS90" s="313"/>
      <c r="AT90" s="313"/>
      <c r="AU90" s="313"/>
      <c r="AV90" s="313"/>
      <c r="AW90" s="313"/>
      <c r="AX90" s="6"/>
      <c r="AY90" s="6"/>
      <c r="AZ90" s="313"/>
      <c r="BA90" s="313"/>
      <c r="BB90" s="313"/>
      <c r="BC90" s="313"/>
      <c r="BD90" s="313"/>
      <c r="BE90" s="6"/>
      <c r="BF90" s="6"/>
      <c r="BG90" s="313"/>
      <c r="BH90" s="313"/>
      <c r="BI90" s="313"/>
      <c r="BJ90" s="313"/>
      <c r="BK90" s="313"/>
      <c r="BL90" s="6"/>
      <c r="BM90" s="6"/>
      <c r="BN90" s="313"/>
      <c r="BO90" s="313"/>
      <c r="BP90" s="313"/>
      <c r="BQ90" s="313"/>
      <c r="BR90" s="313"/>
      <c r="BS90" s="313"/>
      <c r="BT90" s="313"/>
      <c r="BU90" s="313"/>
      <c r="BV90" s="313"/>
      <c r="BW90" s="313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161"/>
      <c r="DQ90" s="161"/>
      <c r="DR90" s="161"/>
      <c r="DS90" s="161"/>
      <c r="DT90" s="161"/>
      <c r="DU90" s="161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314"/>
      <c r="JB90" s="314"/>
      <c r="JC90" s="314"/>
      <c r="JD90" s="314"/>
      <c r="JE90" s="314"/>
      <c r="JF90" s="314"/>
      <c r="JG90" s="314"/>
      <c r="JH90" s="314"/>
      <c r="JI90" s="314"/>
      <c r="JJ90" s="314"/>
      <c r="JK90" s="314"/>
      <c r="JL90" s="314"/>
      <c r="JM90" s="314"/>
      <c r="JN90" s="314"/>
      <c r="JO90" s="314"/>
      <c r="JP90" s="314"/>
      <c r="JQ90" s="314"/>
      <c r="JR90" s="314"/>
      <c r="JS90" s="314"/>
      <c r="JT90" s="314"/>
      <c r="JU90" s="314"/>
      <c r="JV90" s="314"/>
      <c r="JW90" s="314"/>
      <c r="JX90" s="314"/>
      <c r="JY90" s="314"/>
      <c r="JZ90" s="314"/>
      <c r="KA90" s="314"/>
      <c r="KB90" s="314"/>
      <c r="KC90" s="314"/>
      <c r="KD90" s="314"/>
      <c r="KE90" s="314"/>
      <c r="KF90" s="314"/>
      <c r="KG90" s="314"/>
      <c r="KH90" s="314"/>
      <c r="KI90" s="314"/>
      <c r="KJ90" s="314"/>
      <c r="KK90" s="314"/>
      <c r="KL90" s="6"/>
      <c r="KM90" s="6"/>
      <c r="KN90" s="6"/>
      <c r="KO90" s="6"/>
      <c r="KP90" s="6"/>
      <c r="KQ90" s="6"/>
      <c r="KR90" s="6"/>
      <c r="KS90" s="6"/>
      <c r="KT90" s="6"/>
    </row>
    <row r="91" spans="2:306" s="305" customFormat="1">
      <c r="E91" s="316"/>
      <c r="F91" s="316"/>
      <c r="G91" s="317"/>
      <c r="W91" s="6"/>
      <c r="X91" s="6"/>
      <c r="Y91" s="6"/>
      <c r="Z91" s="313"/>
      <c r="AA91" s="313"/>
      <c r="AB91" s="313"/>
      <c r="AC91" s="6"/>
      <c r="AD91" s="6"/>
      <c r="AE91" s="313"/>
      <c r="AF91" s="313"/>
      <c r="AG91" s="313"/>
      <c r="AH91" s="313"/>
      <c r="AI91" s="313"/>
      <c r="AJ91" s="6"/>
      <c r="AK91" s="6"/>
      <c r="AL91" s="313"/>
      <c r="AM91" s="313"/>
      <c r="AN91" s="313"/>
      <c r="AO91" s="313"/>
      <c r="AP91" s="313"/>
      <c r="AQ91" s="6"/>
      <c r="AR91" s="6"/>
      <c r="AS91" s="313"/>
      <c r="AT91" s="313"/>
      <c r="AU91" s="313"/>
      <c r="AV91" s="313"/>
      <c r="AW91" s="313"/>
      <c r="AX91" s="6"/>
      <c r="AY91" s="6"/>
      <c r="AZ91" s="313"/>
      <c r="BA91" s="313"/>
      <c r="BB91" s="313"/>
      <c r="BC91" s="313"/>
      <c r="BD91" s="313"/>
      <c r="BE91" s="6"/>
      <c r="BF91" s="6"/>
      <c r="BG91" s="313"/>
      <c r="BH91" s="313"/>
      <c r="BI91" s="313"/>
      <c r="BJ91" s="313"/>
      <c r="BK91" s="313"/>
      <c r="BL91" s="6"/>
      <c r="BM91" s="6"/>
      <c r="BN91" s="313"/>
      <c r="BO91" s="313"/>
      <c r="BP91" s="313"/>
      <c r="BQ91" s="313"/>
      <c r="BR91" s="313"/>
      <c r="BS91" s="313"/>
      <c r="BT91" s="313"/>
      <c r="BU91" s="313"/>
      <c r="BV91" s="313"/>
      <c r="BW91" s="313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161"/>
      <c r="DQ91" s="161"/>
      <c r="DR91" s="161"/>
      <c r="DS91" s="161"/>
      <c r="DT91" s="161"/>
      <c r="DU91" s="161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314"/>
      <c r="JB91" s="314"/>
      <c r="JC91" s="314"/>
      <c r="JD91" s="314"/>
      <c r="JE91" s="314"/>
      <c r="JF91" s="314"/>
      <c r="JG91" s="314"/>
      <c r="JH91" s="314"/>
      <c r="JI91" s="314"/>
      <c r="JJ91" s="314"/>
      <c r="JK91" s="314"/>
      <c r="JL91" s="314"/>
      <c r="JM91" s="314"/>
      <c r="JN91" s="314"/>
      <c r="JO91" s="314"/>
      <c r="JP91" s="314"/>
      <c r="JQ91" s="314"/>
      <c r="JR91" s="314"/>
      <c r="JS91" s="314"/>
      <c r="JT91" s="314"/>
      <c r="JU91" s="314"/>
      <c r="JV91" s="314"/>
      <c r="JW91" s="314"/>
      <c r="JX91" s="314"/>
      <c r="JY91" s="314"/>
      <c r="JZ91" s="314"/>
      <c r="KA91" s="314"/>
      <c r="KB91" s="314"/>
      <c r="KC91" s="314"/>
      <c r="KD91" s="314"/>
      <c r="KE91" s="314"/>
      <c r="KF91" s="314"/>
      <c r="KG91" s="314"/>
      <c r="KH91" s="314"/>
      <c r="KI91" s="314"/>
      <c r="KJ91" s="314"/>
      <c r="KK91" s="314"/>
      <c r="KL91" s="6"/>
      <c r="KM91" s="6"/>
      <c r="KN91" s="6"/>
      <c r="KO91" s="6"/>
      <c r="KP91" s="6"/>
      <c r="KQ91" s="6"/>
      <c r="KR91" s="6"/>
      <c r="KS91" s="6"/>
      <c r="KT91" s="6"/>
    </row>
    <row r="92" spans="2:306" s="305" customFormat="1">
      <c r="E92" s="316"/>
      <c r="F92" s="316"/>
      <c r="G92" s="317"/>
      <c r="W92" s="6"/>
      <c r="X92" s="6"/>
      <c r="Y92" s="6"/>
      <c r="Z92" s="313"/>
      <c r="AA92" s="313"/>
      <c r="AB92" s="313"/>
      <c r="AC92" s="6"/>
      <c r="AD92" s="6"/>
      <c r="AE92" s="313"/>
      <c r="AF92" s="313"/>
      <c r="AG92" s="313"/>
      <c r="AH92" s="313"/>
      <c r="AI92" s="313"/>
      <c r="AJ92" s="6"/>
      <c r="AK92" s="6"/>
      <c r="AL92" s="313"/>
      <c r="AM92" s="313"/>
      <c r="AN92" s="313"/>
      <c r="AO92" s="313"/>
      <c r="AP92" s="313"/>
      <c r="AQ92" s="6"/>
      <c r="AR92" s="6"/>
      <c r="AS92" s="313"/>
      <c r="AT92" s="313"/>
      <c r="AU92" s="313"/>
      <c r="AV92" s="313"/>
      <c r="AW92" s="313"/>
      <c r="AX92" s="6"/>
      <c r="AY92" s="6"/>
      <c r="AZ92" s="313"/>
      <c r="BA92" s="313"/>
      <c r="BB92" s="313"/>
      <c r="BC92" s="313"/>
      <c r="BD92" s="313"/>
      <c r="BE92" s="6"/>
      <c r="BF92" s="6"/>
      <c r="BG92" s="313"/>
      <c r="BH92" s="313"/>
      <c r="BI92" s="313"/>
      <c r="BJ92" s="313"/>
      <c r="BK92" s="313"/>
      <c r="BL92" s="6"/>
      <c r="BM92" s="6"/>
      <c r="BN92" s="313"/>
      <c r="BO92" s="313"/>
      <c r="BP92" s="313"/>
      <c r="BQ92" s="313"/>
      <c r="BR92" s="313"/>
      <c r="BS92" s="313"/>
      <c r="BT92" s="313"/>
      <c r="BU92" s="313"/>
      <c r="BV92" s="313"/>
      <c r="BW92" s="313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161"/>
      <c r="DQ92" s="161"/>
      <c r="DR92" s="161"/>
      <c r="DS92" s="161"/>
      <c r="DT92" s="161"/>
      <c r="DU92" s="161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314"/>
      <c r="JB92" s="314"/>
      <c r="JC92" s="314"/>
      <c r="JD92" s="314"/>
      <c r="JE92" s="314"/>
      <c r="JF92" s="314"/>
      <c r="JG92" s="314"/>
      <c r="JH92" s="314"/>
      <c r="JI92" s="314"/>
      <c r="JJ92" s="314"/>
      <c r="JK92" s="314"/>
      <c r="JL92" s="314"/>
      <c r="JM92" s="314"/>
      <c r="JN92" s="314"/>
      <c r="JO92" s="314"/>
      <c r="JP92" s="314"/>
      <c r="JQ92" s="314"/>
      <c r="JR92" s="314"/>
      <c r="JS92" s="314"/>
      <c r="JT92" s="314"/>
      <c r="JU92" s="314"/>
      <c r="JV92" s="314"/>
      <c r="JW92" s="314"/>
      <c r="JX92" s="314"/>
      <c r="JY92" s="314"/>
      <c r="JZ92" s="314"/>
      <c r="KA92" s="314"/>
      <c r="KB92" s="314"/>
      <c r="KC92" s="314"/>
      <c r="KD92" s="314"/>
      <c r="KE92" s="314"/>
      <c r="KF92" s="314"/>
      <c r="KG92" s="314"/>
      <c r="KH92" s="314"/>
      <c r="KI92" s="314"/>
      <c r="KJ92" s="314"/>
      <c r="KK92" s="314"/>
      <c r="KL92" s="6"/>
      <c r="KM92" s="6"/>
      <c r="KN92" s="6"/>
      <c r="KO92" s="6"/>
      <c r="KP92" s="6"/>
      <c r="KQ92" s="6"/>
      <c r="KR92" s="6"/>
      <c r="KS92" s="6"/>
      <c r="KT92" s="6"/>
    </row>
    <row r="93" spans="2:306" s="305" customFormat="1">
      <c r="E93" s="316"/>
      <c r="F93" s="316"/>
      <c r="G93" s="317"/>
      <c r="W93" s="6"/>
      <c r="X93" s="6"/>
      <c r="Y93" s="6"/>
      <c r="Z93" s="313"/>
      <c r="AA93" s="313"/>
      <c r="AB93" s="313"/>
      <c r="AC93" s="6"/>
      <c r="AD93" s="6"/>
      <c r="AE93" s="313"/>
      <c r="AF93" s="313"/>
      <c r="AG93" s="313"/>
      <c r="AH93" s="313"/>
      <c r="AI93" s="313"/>
      <c r="AJ93" s="6"/>
      <c r="AK93" s="6"/>
      <c r="AL93" s="313"/>
      <c r="AM93" s="313"/>
      <c r="AN93" s="313"/>
      <c r="AO93" s="313"/>
      <c r="AP93" s="313"/>
      <c r="AQ93" s="6"/>
      <c r="AR93" s="6"/>
      <c r="AS93" s="313"/>
      <c r="AT93" s="313"/>
      <c r="AU93" s="313"/>
      <c r="AV93" s="313"/>
      <c r="AW93" s="313"/>
      <c r="AX93" s="6"/>
      <c r="AY93" s="6"/>
      <c r="AZ93" s="313"/>
      <c r="BA93" s="313"/>
      <c r="BB93" s="313"/>
      <c r="BC93" s="313"/>
      <c r="BD93" s="313"/>
      <c r="BE93" s="6"/>
      <c r="BF93" s="6"/>
      <c r="BG93" s="313"/>
      <c r="BH93" s="313"/>
      <c r="BI93" s="313"/>
      <c r="BJ93" s="313"/>
      <c r="BK93" s="313"/>
      <c r="BL93" s="6"/>
      <c r="BM93" s="6"/>
      <c r="BN93" s="313"/>
      <c r="BO93" s="313"/>
      <c r="BP93" s="313"/>
      <c r="BQ93" s="313"/>
      <c r="BR93" s="313"/>
      <c r="BS93" s="313"/>
      <c r="BT93" s="313"/>
      <c r="BU93" s="313"/>
      <c r="BV93" s="313"/>
      <c r="BW93" s="313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161"/>
      <c r="DQ93" s="161"/>
      <c r="DR93" s="161"/>
      <c r="DS93" s="161"/>
      <c r="DT93" s="161"/>
      <c r="DU93" s="161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314"/>
      <c r="JB93" s="314"/>
      <c r="JC93" s="314"/>
      <c r="JD93" s="314"/>
      <c r="JE93" s="314"/>
      <c r="JF93" s="314"/>
      <c r="JG93" s="314"/>
      <c r="JH93" s="314"/>
      <c r="JI93" s="314"/>
      <c r="JJ93" s="314"/>
      <c r="JK93" s="314"/>
      <c r="JL93" s="314"/>
      <c r="JM93" s="314"/>
      <c r="JN93" s="314"/>
      <c r="JO93" s="314"/>
      <c r="JP93" s="314"/>
      <c r="JQ93" s="314"/>
      <c r="JR93" s="314"/>
      <c r="JS93" s="314"/>
      <c r="JT93" s="314"/>
      <c r="JU93" s="314"/>
      <c r="JV93" s="314"/>
      <c r="JW93" s="314"/>
      <c r="JX93" s="314"/>
      <c r="JY93" s="314"/>
      <c r="JZ93" s="314"/>
      <c r="KA93" s="314"/>
      <c r="KB93" s="314"/>
      <c r="KC93" s="314"/>
      <c r="KD93" s="314"/>
      <c r="KE93" s="314"/>
      <c r="KF93" s="314"/>
      <c r="KG93" s="314"/>
      <c r="KH93" s="314"/>
      <c r="KI93" s="314"/>
      <c r="KJ93" s="314"/>
      <c r="KK93" s="314"/>
      <c r="KL93" s="6"/>
      <c r="KM93" s="6"/>
      <c r="KN93" s="6"/>
      <c r="KO93" s="6"/>
      <c r="KP93" s="6"/>
      <c r="KQ93" s="6"/>
      <c r="KR93" s="6"/>
      <c r="KS93" s="6"/>
      <c r="KT93" s="6"/>
    </row>
    <row r="94" spans="2:306" s="305" customFormat="1">
      <c r="E94" s="316"/>
      <c r="F94" s="316"/>
      <c r="G94" s="317"/>
      <c r="W94" s="6"/>
      <c r="X94" s="6"/>
      <c r="Y94" s="6"/>
      <c r="Z94" s="313"/>
      <c r="AA94" s="313"/>
      <c r="AB94" s="313"/>
      <c r="AC94" s="6"/>
      <c r="AD94" s="6"/>
      <c r="AE94" s="313"/>
      <c r="AF94" s="313"/>
      <c r="AG94" s="313"/>
      <c r="AH94" s="313"/>
      <c r="AI94" s="313"/>
      <c r="AJ94" s="6"/>
      <c r="AK94" s="6"/>
      <c r="AL94" s="313"/>
      <c r="AM94" s="313"/>
      <c r="AN94" s="313"/>
      <c r="AO94" s="313"/>
      <c r="AP94" s="313"/>
      <c r="AQ94" s="6"/>
      <c r="AR94" s="6"/>
      <c r="AS94" s="313"/>
      <c r="AT94" s="313"/>
      <c r="AU94" s="313"/>
      <c r="AV94" s="313"/>
      <c r="AW94" s="313"/>
      <c r="AX94" s="6"/>
      <c r="AY94" s="6"/>
      <c r="AZ94" s="313"/>
      <c r="BA94" s="313"/>
      <c r="BB94" s="313"/>
      <c r="BC94" s="313"/>
      <c r="BD94" s="313"/>
      <c r="BE94" s="6"/>
      <c r="BF94" s="6"/>
      <c r="BG94" s="313"/>
      <c r="BH94" s="313"/>
      <c r="BI94" s="313"/>
      <c r="BJ94" s="313"/>
      <c r="BK94" s="313"/>
      <c r="BL94" s="6"/>
      <c r="BM94" s="6"/>
      <c r="BN94" s="313"/>
      <c r="BO94" s="313"/>
      <c r="BP94" s="313"/>
      <c r="BQ94" s="313"/>
      <c r="BR94" s="313"/>
      <c r="BS94" s="313"/>
      <c r="BT94" s="313"/>
      <c r="BU94" s="313"/>
      <c r="BV94" s="313"/>
      <c r="BW94" s="313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161"/>
      <c r="DQ94" s="161"/>
      <c r="DR94" s="161"/>
      <c r="DS94" s="161"/>
      <c r="DT94" s="161"/>
      <c r="DU94" s="161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314"/>
      <c r="JB94" s="314"/>
      <c r="JC94" s="314"/>
      <c r="JD94" s="314"/>
      <c r="JE94" s="314"/>
      <c r="JF94" s="314"/>
      <c r="JG94" s="314"/>
      <c r="JH94" s="314"/>
      <c r="JI94" s="314"/>
      <c r="JJ94" s="314"/>
      <c r="JK94" s="314"/>
      <c r="JL94" s="314"/>
      <c r="JM94" s="314"/>
      <c r="JN94" s="314"/>
      <c r="JO94" s="314"/>
      <c r="JP94" s="314"/>
      <c r="JQ94" s="314"/>
      <c r="JR94" s="314"/>
      <c r="JS94" s="314"/>
      <c r="JT94" s="314"/>
      <c r="JU94" s="314"/>
      <c r="JV94" s="314"/>
      <c r="JW94" s="314"/>
      <c r="JX94" s="314"/>
      <c r="JY94" s="314"/>
      <c r="JZ94" s="314"/>
      <c r="KA94" s="314"/>
      <c r="KB94" s="314"/>
      <c r="KC94" s="314"/>
      <c r="KD94" s="314"/>
      <c r="KE94" s="314"/>
      <c r="KF94" s="314"/>
      <c r="KG94" s="314"/>
      <c r="KH94" s="314"/>
      <c r="KI94" s="314"/>
      <c r="KJ94" s="314"/>
      <c r="KK94" s="314"/>
      <c r="KL94" s="6"/>
      <c r="KM94" s="6"/>
      <c r="KN94" s="6"/>
      <c r="KO94" s="6"/>
      <c r="KP94" s="6"/>
      <c r="KQ94" s="6"/>
      <c r="KR94" s="6"/>
      <c r="KS94" s="6"/>
      <c r="KT94" s="6"/>
    </row>
    <row r="95" spans="2:306" s="305" customFormat="1">
      <c r="E95" s="316"/>
      <c r="F95" s="316"/>
      <c r="G95" s="317"/>
      <c r="W95" s="6"/>
      <c r="X95" s="6"/>
      <c r="Y95" s="6"/>
      <c r="Z95" s="313"/>
      <c r="AA95" s="313"/>
      <c r="AB95" s="313"/>
      <c r="AC95" s="6"/>
      <c r="AD95" s="6"/>
      <c r="AE95" s="313"/>
      <c r="AF95" s="313"/>
      <c r="AG95" s="313"/>
      <c r="AH95" s="313"/>
      <c r="AI95" s="313"/>
      <c r="AJ95" s="6"/>
      <c r="AK95" s="6"/>
      <c r="AL95" s="313"/>
      <c r="AM95" s="313"/>
      <c r="AN95" s="313"/>
      <c r="AO95" s="313"/>
      <c r="AP95" s="313"/>
      <c r="AQ95" s="6"/>
      <c r="AR95" s="6"/>
      <c r="AS95" s="313"/>
      <c r="AT95" s="313"/>
      <c r="AU95" s="313"/>
      <c r="AV95" s="313"/>
      <c r="AW95" s="313"/>
      <c r="AX95" s="6"/>
      <c r="AY95" s="6"/>
      <c r="AZ95" s="313"/>
      <c r="BA95" s="313"/>
      <c r="BB95" s="313"/>
      <c r="BC95" s="313"/>
      <c r="BD95" s="313"/>
      <c r="BE95" s="6"/>
      <c r="BF95" s="6"/>
      <c r="BG95" s="313"/>
      <c r="BH95" s="313"/>
      <c r="BI95" s="313"/>
      <c r="BJ95" s="313"/>
      <c r="BK95" s="313"/>
      <c r="BL95" s="6"/>
      <c r="BM95" s="6"/>
      <c r="BN95" s="313"/>
      <c r="BO95" s="313"/>
      <c r="BP95" s="313"/>
      <c r="BQ95" s="313"/>
      <c r="BR95" s="313"/>
      <c r="BS95" s="313"/>
      <c r="BT95" s="313"/>
      <c r="BU95" s="313"/>
      <c r="BV95" s="313"/>
      <c r="BW95" s="313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161"/>
      <c r="DQ95" s="161"/>
      <c r="DR95" s="161"/>
      <c r="DS95" s="161"/>
      <c r="DT95" s="161"/>
      <c r="DU95" s="161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314"/>
      <c r="JB95" s="314"/>
      <c r="JC95" s="314"/>
      <c r="JD95" s="314"/>
      <c r="JE95" s="314"/>
      <c r="JF95" s="314"/>
      <c r="JG95" s="314"/>
      <c r="JH95" s="314"/>
      <c r="JI95" s="314"/>
      <c r="JJ95" s="314"/>
      <c r="JK95" s="314"/>
      <c r="JL95" s="314"/>
      <c r="JM95" s="314"/>
      <c r="JN95" s="314"/>
      <c r="JO95" s="314"/>
      <c r="JP95" s="314"/>
      <c r="JQ95" s="314"/>
      <c r="JR95" s="314"/>
      <c r="JS95" s="314"/>
      <c r="JT95" s="314"/>
      <c r="JU95" s="314"/>
      <c r="JV95" s="314"/>
      <c r="JW95" s="314"/>
      <c r="JX95" s="314"/>
      <c r="JY95" s="314"/>
      <c r="JZ95" s="314"/>
      <c r="KA95" s="314"/>
      <c r="KB95" s="314"/>
      <c r="KC95" s="314"/>
      <c r="KD95" s="314"/>
      <c r="KE95" s="314"/>
      <c r="KF95" s="314"/>
      <c r="KG95" s="314"/>
      <c r="KH95" s="314"/>
      <c r="KI95" s="314"/>
      <c r="KJ95" s="314"/>
      <c r="KK95" s="314"/>
      <c r="KL95" s="6"/>
      <c r="KM95" s="6"/>
      <c r="KN95" s="6"/>
      <c r="KO95" s="6"/>
      <c r="KP95" s="6"/>
      <c r="KQ95" s="6"/>
      <c r="KR95" s="6"/>
      <c r="KS95" s="6"/>
      <c r="KT95" s="6"/>
    </row>
    <row r="96" spans="2:306" s="305" customFormat="1">
      <c r="E96" s="316"/>
      <c r="F96" s="316"/>
      <c r="G96" s="317"/>
      <c r="W96" s="6"/>
      <c r="X96" s="6"/>
      <c r="Y96" s="6"/>
      <c r="Z96" s="313"/>
      <c r="AA96" s="313"/>
      <c r="AB96" s="313"/>
      <c r="AC96" s="6"/>
      <c r="AD96" s="6"/>
      <c r="AE96" s="313"/>
      <c r="AF96" s="313"/>
      <c r="AG96" s="313"/>
      <c r="AH96" s="313"/>
      <c r="AI96" s="313"/>
      <c r="AJ96" s="6"/>
      <c r="AK96" s="6"/>
      <c r="AL96" s="313"/>
      <c r="AM96" s="313"/>
      <c r="AN96" s="313"/>
      <c r="AO96" s="313"/>
      <c r="AP96" s="313"/>
      <c r="AQ96" s="6"/>
      <c r="AR96" s="6"/>
      <c r="AS96" s="313"/>
      <c r="AT96" s="313"/>
      <c r="AU96" s="313"/>
      <c r="AV96" s="313"/>
      <c r="AW96" s="313"/>
      <c r="AX96" s="6"/>
      <c r="AY96" s="6"/>
      <c r="AZ96" s="313"/>
      <c r="BA96" s="313"/>
      <c r="BB96" s="313"/>
      <c r="BC96" s="313"/>
      <c r="BD96" s="313"/>
      <c r="BE96" s="6"/>
      <c r="BF96" s="6"/>
      <c r="BG96" s="313"/>
      <c r="BH96" s="313"/>
      <c r="BI96" s="313"/>
      <c r="BJ96" s="313"/>
      <c r="BK96" s="313"/>
      <c r="BL96" s="6"/>
      <c r="BM96" s="6"/>
      <c r="BN96" s="313"/>
      <c r="BO96" s="313"/>
      <c r="BP96" s="313"/>
      <c r="BQ96" s="313"/>
      <c r="BR96" s="313"/>
      <c r="BS96" s="313"/>
      <c r="BT96" s="313"/>
      <c r="BU96" s="313"/>
      <c r="BV96" s="313"/>
      <c r="BW96" s="313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161"/>
      <c r="DQ96" s="161"/>
      <c r="DR96" s="161"/>
      <c r="DS96" s="161"/>
      <c r="DT96" s="161"/>
      <c r="DU96" s="161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314"/>
      <c r="JB96" s="314"/>
      <c r="JC96" s="314"/>
      <c r="JD96" s="314"/>
      <c r="JE96" s="314"/>
      <c r="JF96" s="314"/>
      <c r="JG96" s="314"/>
      <c r="JH96" s="314"/>
      <c r="JI96" s="314"/>
      <c r="JJ96" s="314"/>
      <c r="JK96" s="314"/>
      <c r="JL96" s="314"/>
      <c r="JM96" s="314"/>
      <c r="JN96" s="314"/>
      <c r="JO96" s="314"/>
      <c r="JP96" s="314"/>
      <c r="JQ96" s="314"/>
      <c r="JR96" s="314"/>
      <c r="JS96" s="314"/>
      <c r="JT96" s="314"/>
      <c r="JU96" s="314"/>
      <c r="JV96" s="314"/>
      <c r="JW96" s="314"/>
      <c r="JX96" s="314"/>
      <c r="JY96" s="314"/>
      <c r="JZ96" s="314"/>
      <c r="KA96" s="314"/>
      <c r="KB96" s="314"/>
      <c r="KC96" s="314"/>
      <c r="KD96" s="314"/>
      <c r="KE96" s="314"/>
      <c r="KF96" s="314"/>
      <c r="KG96" s="314"/>
      <c r="KH96" s="314"/>
      <c r="KI96" s="314"/>
      <c r="KJ96" s="314"/>
      <c r="KK96" s="314"/>
      <c r="KL96" s="6"/>
      <c r="KM96" s="6"/>
      <c r="KN96" s="6"/>
      <c r="KO96" s="6"/>
      <c r="KP96" s="6"/>
      <c r="KQ96" s="6"/>
      <c r="KR96" s="6"/>
      <c r="KS96" s="6"/>
      <c r="KT96" s="6"/>
    </row>
    <row r="97" spans="5:306" s="305" customFormat="1">
      <c r="E97" s="316"/>
      <c r="F97" s="316"/>
      <c r="G97" s="317"/>
      <c r="W97" s="6"/>
      <c r="X97" s="6"/>
      <c r="Y97" s="6"/>
      <c r="Z97" s="313"/>
      <c r="AA97" s="313"/>
      <c r="AB97" s="313"/>
      <c r="AC97" s="6"/>
      <c r="AD97" s="6"/>
      <c r="AE97" s="313"/>
      <c r="AF97" s="313"/>
      <c r="AG97" s="313"/>
      <c r="AH97" s="313"/>
      <c r="AI97" s="313"/>
      <c r="AJ97" s="6"/>
      <c r="AK97" s="6"/>
      <c r="AL97" s="313"/>
      <c r="AM97" s="313"/>
      <c r="AN97" s="313"/>
      <c r="AO97" s="313"/>
      <c r="AP97" s="313"/>
      <c r="AQ97" s="6"/>
      <c r="AR97" s="6"/>
      <c r="AS97" s="313"/>
      <c r="AT97" s="313"/>
      <c r="AU97" s="313"/>
      <c r="AV97" s="313"/>
      <c r="AW97" s="313"/>
      <c r="AX97" s="6"/>
      <c r="AY97" s="6"/>
      <c r="AZ97" s="313"/>
      <c r="BA97" s="313"/>
      <c r="BB97" s="313"/>
      <c r="BC97" s="313"/>
      <c r="BD97" s="313"/>
      <c r="BE97" s="6"/>
      <c r="BF97" s="6"/>
      <c r="BG97" s="313"/>
      <c r="BH97" s="313"/>
      <c r="BI97" s="313"/>
      <c r="BJ97" s="313"/>
      <c r="BK97" s="313"/>
      <c r="BL97" s="6"/>
      <c r="BM97" s="6"/>
      <c r="BN97" s="313"/>
      <c r="BO97" s="313"/>
      <c r="BP97" s="313"/>
      <c r="BQ97" s="313"/>
      <c r="BR97" s="313"/>
      <c r="BS97" s="313"/>
      <c r="BT97" s="313"/>
      <c r="BU97" s="313"/>
      <c r="BV97" s="313"/>
      <c r="BW97" s="313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161"/>
      <c r="DQ97" s="161"/>
      <c r="DR97" s="161"/>
      <c r="DS97" s="161"/>
      <c r="DT97" s="161"/>
      <c r="DU97" s="161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314"/>
      <c r="JB97" s="314"/>
      <c r="JC97" s="314"/>
      <c r="JD97" s="314"/>
      <c r="JE97" s="314"/>
      <c r="JF97" s="314"/>
      <c r="JG97" s="314"/>
      <c r="JH97" s="314"/>
      <c r="JI97" s="314"/>
      <c r="JJ97" s="314"/>
      <c r="JK97" s="314"/>
      <c r="JL97" s="314"/>
      <c r="JM97" s="314"/>
      <c r="JN97" s="314"/>
      <c r="JO97" s="314"/>
      <c r="JP97" s="314"/>
      <c r="JQ97" s="314"/>
      <c r="JR97" s="314"/>
      <c r="JS97" s="314"/>
      <c r="JT97" s="314"/>
      <c r="JU97" s="314"/>
      <c r="JV97" s="314"/>
      <c r="JW97" s="314"/>
      <c r="JX97" s="314"/>
      <c r="JY97" s="314"/>
      <c r="JZ97" s="314"/>
      <c r="KA97" s="314"/>
      <c r="KB97" s="314"/>
      <c r="KC97" s="314"/>
      <c r="KD97" s="314"/>
      <c r="KE97" s="314"/>
      <c r="KF97" s="314"/>
      <c r="KG97" s="314"/>
      <c r="KH97" s="314"/>
      <c r="KI97" s="314"/>
      <c r="KJ97" s="314"/>
      <c r="KK97" s="314"/>
      <c r="KL97" s="6"/>
      <c r="KM97" s="6"/>
      <c r="KN97" s="6"/>
      <c r="KO97" s="6"/>
      <c r="KP97" s="6"/>
      <c r="KQ97" s="6"/>
      <c r="KR97" s="6"/>
      <c r="KS97" s="6"/>
      <c r="KT97" s="6"/>
    </row>
    <row r="98" spans="5:306" s="305" customFormat="1">
      <c r="E98" s="316"/>
      <c r="F98" s="316"/>
      <c r="G98" s="317"/>
      <c r="W98" s="6"/>
      <c r="X98" s="6"/>
      <c r="Y98" s="6"/>
      <c r="Z98" s="313"/>
      <c r="AA98" s="313"/>
      <c r="AB98" s="313"/>
      <c r="AC98" s="6"/>
      <c r="AD98" s="6"/>
      <c r="AE98" s="313"/>
      <c r="AF98" s="313"/>
      <c r="AG98" s="313"/>
      <c r="AH98" s="313"/>
      <c r="AI98" s="313"/>
      <c r="AJ98" s="6"/>
      <c r="AK98" s="6"/>
      <c r="AL98" s="313"/>
      <c r="AM98" s="313"/>
      <c r="AN98" s="313"/>
      <c r="AO98" s="313"/>
      <c r="AP98" s="313"/>
      <c r="AQ98" s="6"/>
      <c r="AR98" s="6"/>
      <c r="AS98" s="313"/>
      <c r="AT98" s="313"/>
      <c r="AU98" s="313"/>
      <c r="AV98" s="313"/>
      <c r="AW98" s="313"/>
      <c r="AX98" s="6"/>
      <c r="AY98" s="6"/>
      <c r="AZ98" s="313"/>
      <c r="BA98" s="313"/>
      <c r="BB98" s="313"/>
      <c r="BC98" s="313"/>
      <c r="BD98" s="313"/>
      <c r="BE98" s="6"/>
      <c r="BF98" s="6"/>
      <c r="BG98" s="313"/>
      <c r="BH98" s="313"/>
      <c r="BI98" s="313"/>
      <c r="BJ98" s="313"/>
      <c r="BK98" s="313"/>
      <c r="BL98" s="6"/>
      <c r="BM98" s="6"/>
      <c r="BN98" s="313"/>
      <c r="BO98" s="313"/>
      <c r="BP98" s="313"/>
      <c r="BQ98" s="313"/>
      <c r="BR98" s="313"/>
      <c r="BS98" s="313"/>
      <c r="BT98" s="313"/>
      <c r="BU98" s="313"/>
      <c r="BV98" s="313"/>
      <c r="BW98" s="313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161"/>
      <c r="DQ98" s="161"/>
      <c r="DR98" s="161"/>
      <c r="DS98" s="161"/>
      <c r="DT98" s="161"/>
      <c r="DU98" s="161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314"/>
      <c r="JB98" s="314"/>
      <c r="JC98" s="314"/>
      <c r="JD98" s="314"/>
      <c r="JE98" s="314"/>
      <c r="JF98" s="314"/>
      <c r="JG98" s="314"/>
      <c r="JH98" s="314"/>
      <c r="JI98" s="314"/>
      <c r="JJ98" s="314"/>
      <c r="JK98" s="314"/>
      <c r="JL98" s="314"/>
      <c r="JM98" s="314"/>
      <c r="JN98" s="314"/>
      <c r="JO98" s="314"/>
      <c r="JP98" s="314"/>
      <c r="JQ98" s="314"/>
      <c r="JR98" s="314"/>
      <c r="JS98" s="314"/>
      <c r="JT98" s="314"/>
      <c r="JU98" s="314"/>
      <c r="JV98" s="314"/>
      <c r="JW98" s="314"/>
      <c r="JX98" s="314"/>
      <c r="JY98" s="314"/>
      <c r="JZ98" s="314"/>
      <c r="KA98" s="314"/>
      <c r="KB98" s="314"/>
      <c r="KC98" s="314"/>
      <c r="KD98" s="314"/>
      <c r="KE98" s="314"/>
      <c r="KF98" s="314"/>
      <c r="KG98" s="314"/>
      <c r="KH98" s="314"/>
      <c r="KI98" s="314"/>
      <c r="KJ98" s="314"/>
      <c r="KK98" s="314"/>
      <c r="KL98" s="6"/>
      <c r="KM98" s="6"/>
      <c r="KN98" s="6"/>
      <c r="KO98" s="6"/>
      <c r="KP98" s="6"/>
      <c r="KQ98" s="6"/>
      <c r="KR98" s="6"/>
      <c r="KS98" s="6"/>
      <c r="KT98" s="6"/>
    </row>
    <row r="99" spans="5:306" s="305" customFormat="1">
      <c r="E99" s="316"/>
      <c r="F99" s="316"/>
      <c r="G99" s="317"/>
      <c r="W99" s="6"/>
      <c r="X99" s="6"/>
      <c r="Y99" s="6"/>
      <c r="Z99" s="313"/>
      <c r="AA99" s="313"/>
      <c r="AB99" s="313"/>
      <c r="AC99" s="6"/>
      <c r="AD99" s="6"/>
      <c r="AE99" s="313"/>
      <c r="AF99" s="313"/>
      <c r="AG99" s="313"/>
      <c r="AH99" s="313"/>
      <c r="AI99" s="313"/>
      <c r="AJ99" s="6"/>
      <c r="AK99" s="6"/>
      <c r="AL99" s="313"/>
      <c r="AM99" s="313"/>
      <c r="AN99" s="313"/>
      <c r="AO99" s="313"/>
      <c r="AP99" s="313"/>
      <c r="AQ99" s="6"/>
      <c r="AR99" s="6"/>
      <c r="AS99" s="313"/>
      <c r="AT99" s="313"/>
      <c r="AU99" s="313"/>
      <c r="AV99" s="313"/>
      <c r="AW99" s="313"/>
      <c r="AX99" s="6"/>
      <c r="AY99" s="6"/>
      <c r="AZ99" s="313"/>
      <c r="BA99" s="313"/>
      <c r="BB99" s="313"/>
      <c r="BC99" s="313"/>
      <c r="BD99" s="313"/>
      <c r="BE99" s="6"/>
      <c r="BF99" s="6"/>
      <c r="BG99" s="313"/>
      <c r="BH99" s="313"/>
      <c r="BI99" s="313"/>
      <c r="BJ99" s="313"/>
      <c r="BK99" s="313"/>
      <c r="BL99" s="6"/>
      <c r="BM99" s="6"/>
      <c r="BN99" s="313"/>
      <c r="BO99" s="313"/>
      <c r="BP99" s="313"/>
      <c r="BQ99" s="313"/>
      <c r="BR99" s="313"/>
      <c r="BS99" s="313"/>
      <c r="BT99" s="313"/>
      <c r="BU99" s="313"/>
      <c r="BV99" s="313"/>
      <c r="BW99" s="313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161"/>
      <c r="DQ99" s="161"/>
      <c r="DR99" s="161"/>
      <c r="DS99" s="161"/>
      <c r="DT99" s="161"/>
      <c r="DU99" s="161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314"/>
      <c r="JB99" s="314"/>
      <c r="JC99" s="314"/>
      <c r="JD99" s="314"/>
      <c r="JE99" s="314"/>
      <c r="JF99" s="314"/>
      <c r="JG99" s="314"/>
      <c r="JH99" s="314"/>
      <c r="JI99" s="314"/>
      <c r="JJ99" s="314"/>
      <c r="JK99" s="314"/>
      <c r="JL99" s="314"/>
      <c r="JM99" s="314"/>
      <c r="JN99" s="314"/>
      <c r="JO99" s="314"/>
      <c r="JP99" s="314"/>
      <c r="JQ99" s="314"/>
      <c r="JR99" s="314"/>
      <c r="JS99" s="314"/>
      <c r="JT99" s="314"/>
      <c r="JU99" s="314"/>
      <c r="JV99" s="314"/>
      <c r="JW99" s="314"/>
      <c r="JX99" s="314"/>
      <c r="JY99" s="314"/>
      <c r="JZ99" s="314"/>
      <c r="KA99" s="314"/>
      <c r="KB99" s="314"/>
      <c r="KC99" s="314"/>
      <c r="KD99" s="314"/>
      <c r="KE99" s="314"/>
      <c r="KF99" s="314"/>
      <c r="KG99" s="314"/>
      <c r="KH99" s="314"/>
      <c r="KI99" s="314"/>
      <c r="KJ99" s="314"/>
      <c r="KK99" s="314"/>
      <c r="KL99" s="6"/>
      <c r="KM99" s="6"/>
      <c r="KN99" s="6"/>
      <c r="KO99" s="6"/>
      <c r="KP99" s="6"/>
      <c r="KQ99" s="6"/>
      <c r="KR99" s="6"/>
      <c r="KS99" s="6"/>
      <c r="KT99" s="6"/>
    </row>
    <row r="100" spans="5:306" s="305" customFormat="1">
      <c r="E100" s="316"/>
      <c r="F100" s="316"/>
      <c r="G100" s="317"/>
      <c r="W100" s="6"/>
      <c r="X100" s="6"/>
      <c r="Y100" s="6"/>
      <c r="Z100" s="313"/>
      <c r="AA100" s="313"/>
      <c r="AB100" s="313"/>
      <c r="AC100" s="6"/>
      <c r="AD100" s="6"/>
      <c r="AE100" s="313"/>
      <c r="AF100" s="313"/>
      <c r="AG100" s="313"/>
      <c r="AH100" s="313"/>
      <c r="AI100" s="313"/>
      <c r="AJ100" s="6"/>
      <c r="AK100" s="6"/>
      <c r="AL100" s="313"/>
      <c r="AM100" s="313"/>
      <c r="AN100" s="313"/>
      <c r="AO100" s="313"/>
      <c r="AP100" s="313"/>
      <c r="AQ100" s="6"/>
      <c r="AR100" s="6"/>
      <c r="AS100" s="313"/>
      <c r="AT100" s="313"/>
      <c r="AU100" s="313"/>
      <c r="AV100" s="313"/>
      <c r="AW100" s="313"/>
      <c r="AX100" s="6"/>
      <c r="AY100" s="6"/>
      <c r="AZ100" s="313"/>
      <c r="BA100" s="313"/>
      <c r="BB100" s="313"/>
      <c r="BC100" s="313"/>
      <c r="BD100" s="313"/>
      <c r="BE100" s="6"/>
      <c r="BF100" s="6"/>
      <c r="BG100" s="313"/>
      <c r="BH100" s="313"/>
      <c r="BI100" s="313"/>
      <c r="BJ100" s="313"/>
      <c r="BK100" s="313"/>
      <c r="BL100" s="6"/>
      <c r="BM100" s="6"/>
      <c r="BN100" s="313"/>
      <c r="BO100" s="313"/>
      <c r="BP100" s="313"/>
      <c r="BQ100" s="313"/>
      <c r="BR100" s="313"/>
      <c r="BS100" s="313"/>
      <c r="BT100" s="313"/>
      <c r="BU100" s="313"/>
      <c r="BV100" s="313"/>
      <c r="BW100" s="313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161"/>
      <c r="DQ100" s="161"/>
      <c r="DR100" s="161"/>
      <c r="DS100" s="161"/>
      <c r="DT100" s="161"/>
      <c r="DU100" s="161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314"/>
      <c r="JB100" s="314"/>
      <c r="JC100" s="314"/>
      <c r="JD100" s="314"/>
      <c r="JE100" s="314"/>
      <c r="JF100" s="314"/>
      <c r="JG100" s="314"/>
      <c r="JH100" s="314"/>
      <c r="JI100" s="314"/>
      <c r="JJ100" s="314"/>
      <c r="JK100" s="314"/>
      <c r="JL100" s="314"/>
      <c r="JM100" s="314"/>
      <c r="JN100" s="314"/>
      <c r="JO100" s="314"/>
      <c r="JP100" s="314"/>
      <c r="JQ100" s="314"/>
      <c r="JR100" s="314"/>
      <c r="JS100" s="314"/>
      <c r="JT100" s="314"/>
      <c r="JU100" s="314"/>
      <c r="JV100" s="314"/>
      <c r="JW100" s="314"/>
      <c r="JX100" s="314"/>
      <c r="JY100" s="314"/>
      <c r="JZ100" s="314"/>
      <c r="KA100" s="314"/>
      <c r="KB100" s="314"/>
      <c r="KC100" s="314"/>
      <c r="KD100" s="314"/>
      <c r="KE100" s="314"/>
      <c r="KF100" s="314"/>
      <c r="KG100" s="314"/>
      <c r="KH100" s="314"/>
      <c r="KI100" s="314"/>
      <c r="KJ100" s="314"/>
      <c r="KK100" s="314"/>
      <c r="KL100" s="6"/>
      <c r="KM100" s="6"/>
      <c r="KN100" s="6"/>
      <c r="KO100" s="6"/>
      <c r="KP100" s="6"/>
      <c r="KQ100" s="6"/>
      <c r="KR100" s="6"/>
      <c r="KS100" s="6"/>
      <c r="KT100" s="6"/>
    </row>
    <row r="101" spans="5:306" s="305" customFormat="1">
      <c r="E101" s="316"/>
      <c r="F101" s="316"/>
      <c r="G101" s="317"/>
      <c r="W101" s="6"/>
      <c r="X101" s="6"/>
      <c r="Y101" s="6"/>
      <c r="Z101" s="313"/>
      <c r="AA101" s="313"/>
      <c r="AB101" s="313"/>
      <c r="AC101" s="6"/>
      <c r="AD101" s="6"/>
      <c r="AE101" s="313"/>
      <c r="AF101" s="313"/>
      <c r="AG101" s="313"/>
      <c r="AH101" s="313"/>
      <c r="AI101" s="313"/>
      <c r="AJ101" s="6"/>
      <c r="AK101" s="6"/>
      <c r="AL101" s="313"/>
      <c r="AM101" s="313"/>
      <c r="AN101" s="313"/>
      <c r="AO101" s="313"/>
      <c r="AP101" s="313"/>
      <c r="AQ101" s="6"/>
      <c r="AR101" s="6"/>
      <c r="AS101" s="313"/>
      <c r="AT101" s="313"/>
      <c r="AU101" s="313"/>
      <c r="AV101" s="313"/>
      <c r="AW101" s="313"/>
      <c r="AX101" s="6"/>
      <c r="AY101" s="6"/>
      <c r="AZ101" s="313"/>
      <c r="BA101" s="313"/>
      <c r="BB101" s="313"/>
      <c r="BC101" s="313"/>
      <c r="BD101" s="313"/>
      <c r="BE101" s="6"/>
      <c r="BF101" s="6"/>
      <c r="BG101" s="313"/>
      <c r="BH101" s="313"/>
      <c r="BI101" s="313"/>
      <c r="BJ101" s="313"/>
      <c r="BK101" s="313"/>
      <c r="BL101" s="6"/>
      <c r="BM101" s="6"/>
      <c r="BN101" s="313"/>
      <c r="BO101" s="313"/>
      <c r="BP101" s="313"/>
      <c r="BQ101" s="313"/>
      <c r="BR101" s="313"/>
      <c r="BS101" s="313"/>
      <c r="BT101" s="313"/>
      <c r="BU101" s="313"/>
      <c r="BV101" s="313"/>
      <c r="BW101" s="313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161"/>
      <c r="DQ101" s="161"/>
      <c r="DR101" s="161"/>
      <c r="DS101" s="161"/>
      <c r="DT101" s="161"/>
      <c r="DU101" s="161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314"/>
      <c r="JB101" s="314"/>
      <c r="JC101" s="314"/>
      <c r="JD101" s="314"/>
      <c r="JE101" s="314"/>
      <c r="JF101" s="314"/>
      <c r="JG101" s="314"/>
      <c r="JH101" s="314"/>
      <c r="JI101" s="314"/>
      <c r="JJ101" s="314"/>
      <c r="JK101" s="314"/>
      <c r="JL101" s="314"/>
      <c r="JM101" s="314"/>
      <c r="JN101" s="314"/>
      <c r="JO101" s="314"/>
      <c r="JP101" s="314"/>
      <c r="JQ101" s="314"/>
      <c r="JR101" s="314"/>
      <c r="JS101" s="314"/>
      <c r="JT101" s="314"/>
      <c r="JU101" s="314"/>
      <c r="JV101" s="314"/>
      <c r="JW101" s="314"/>
      <c r="JX101" s="314"/>
      <c r="JY101" s="314"/>
      <c r="JZ101" s="314"/>
      <c r="KA101" s="314"/>
      <c r="KB101" s="314"/>
      <c r="KC101" s="314"/>
      <c r="KD101" s="314"/>
      <c r="KE101" s="314"/>
      <c r="KF101" s="314"/>
      <c r="KG101" s="314"/>
      <c r="KH101" s="314"/>
      <c r="KI101" s="314"/>
      <c r="KJ101" s="314"/>
      <c r="KK101" s="314"/>
      <c r="KL101" s="6"/>
      <c r="KM101" s="6"/>
      <c r="KN101" s="6"/>
      <c r="KO101" s="6"/>
      <c r="KP101" s="6"/>
      <c r="KQ101" s="6"/>
      <c r="KR101" s="6"/>
      <c r="KS101" s="6"/>
      <c r="KT101" s="6"/>
    </row>
    <row r="102" spans="5:306" s="305" customFormat="1">
      <c r="E102" s="316"/>
      <c r="F102" s="316"/>
      <c r="G102" s="317"/>
      <c r="W102" s="6"/>
      <c r="X102" s="6"/>
      <c r="Y102" s="6"/>
      <c r="Z102" s="313"/>
      <c r="AA102" s="313"/>
      <c r="AB102" s="313"/>
      <c r="AC102" s="6"/>
      <c r="AD102" s="6"/>
      <c r="AE102" s="313"/>
      <c r="AF102" s="313"/>
      <c r="AG102" s="313"/>
      <c r="AH102" s="313"/>
      <c r="AI102" s="313"/>
      <c r="AJ102" s="6"/>
      <c r="AK102" s="6"/>
      <c r="AL102" s="313"/>
      <c r="AM102" s="313"/>
      <c r="AN102" s="313"/>
      <c r="AO102" s="313"/>
      <c r="AP102" s="313"/>
      <c r="AQ102" s="6"/>
      <c r="AR102" s="6"/>
      <c r="AS102" s="313"/>
      <c r="AT102" s="313"/>
      <c r="AU102" s="313"/>
      <c r="AV102" s="313"/>
      <c r="AW102" s="313"/>
      <c r="AX102" s="6"/>
      <c r="AY102" s="6"/>
      <c r="AZ102" s="313"/>
      <c r="BA102" s="313"/>
      <c r="BB102" s="313"/>
      <c r="BC102" s="313"/>
      <c r="BD102" s="313"/>
      <c r="BE102" s="6"/>
      <c r="BF102" s="6"/>
      <c r="BG102" s="313"/>
      <c r="BH102" s="313"/>
      <c r="BI102" s="313"/>
      <c r="BJ102" s="313"/>
      <c r="BK102" s="313"/>
      <c r="BL102" s="6"/>
      <c r="BM102" s="6"/>
      <c r="BN102" s="313"/>
      <c r="BO102" s="313"/>
      <c r="BP102" s="313"/>
      <c r="BQ102" s="313"/>
      <c r="BR102" s="313"/>
      <c r="BS102" s="313"/>
      <c r="BT102" s="313"/>
      <c r="BU102" s="313"/>
      <c r="BV102" s="313"/>
      <c r="BW102" s="313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161"/>
      <c r="DQ102" s="161"/>
      <c r="DR102" s="161"/>
      <c r="DS102" s="161"/>
      <c r="DT102" s="161"/>
      <c r="DU102" s="161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314"/>
      <c r="JB102" s="314"/>
      <c r="JC102" s="314"/>
      <c r="JD102" s="314"/>
      <c r="JE102" s="314"/>
      <c r="JF102" s="314"/>
      <c r="JG102" s="314"/>
      <c r="JH102" s="314"/>
      <c r="JI102" s="314"/>
      <c r="JJ102" s="314"/>
      <c r="JK102" s="314"/>
      <c r="JL102" s="314"/>
      <c r="JM102" s="314"/>
      <c r="JN102" s="314"/>
      <c r="JO102" s="314"/>
      <c r="JP102" s="314"/>
      <c r="JQ102" s="314"/>
      <c r="JR102" s="314"/>
      <c r="JS102" s="314"/>
      <c r="JT102" s="314"/>
      <c r="JU102" s="314"/>
      <c r="JV102" s="314"/>
      <c r="JW102" s="314"/>
      <c r="JX102" s="314"/>
      <c r="JY102" s="314"/>
      <c r="JZ102" s="314"/>
      <c r="KA102" s="314"/>
      <c r="KB102" s="314"/>
      <c r="KC102" s="314"/>
      <c r="KD102" s="314"/>
      <c r="KE102" s="314"/>
      <c r="KF102" s="314"/>
      <c r="KG102" s="314"/>
      <c r="KH102" s="314"/>
      <c r="KI102" s="314"/>
      <c r="KJ102" s="314"/>
      <c r="KK102" s="314"/>
      <c r="KL102" s="6"/>
      <c r="KM102" s="6"/>
      <c r="KN102" s="6"/>
      <c r="KO102" s="6"/>
      <c r="KP102" s="6"/>
      <c r="KQ102" s="6"/>
      <c r="KR102" s="6"/>
      <c r="KS102" s="6"/>
      <c r="KT102" s="6"/>
    </row>
    <row r="103" spans="5:306" s="305" customFormat="1">
      <c r="E103" s="316"/>
      <c r="F103" s="316"/>
      <c r="G103" s="317"/>
      <c r="W103" s="6"/>
      <c r="X103" s="6"/>
      <c r="Y103" s="6"/>
      <c r="Z103" s="313"/>
      <c r="AA103" s="313"/>
      <c r="AB103" s="313"/>
      <c r="AC103" s="6"/>
      <c r="AD103" s="6"/>
      <c r="AE103" s="313"/>
      <c r="AF103" s="313"/>
      <c r="AG103" s="313"/>
      <c r="AH103" s="313"/>
      <c r="AI103" s="313"/>
      <c r="AJ103" s="6"/>
      <c r="AK103" s="6"/>
      <c r="AL103" s="313"/>
      <c r="AM103" s="313"/>
      <c r="AN103" s="313"/>
      <c r="AO103" s="313"/>
      <c r="AP103" s="313"/>
      <c r="AQ103" s="6"/>
      <c r="AR103" s="6"/>
      <c r="AS103" s="313"/>
      <c r="AT103" s="313"/>
      <c r="AU103" s="313"/>
      <c r="AV103" s="313"/>
      <c r="AW103" s="313"/>
      <c r="AX103" s="6"/>
      <c r="AY103" s="6"/>
      <c r="AZ103" s="313"/>
      <c r="BA103" s="313"/>
      <c r="BB103" s="313"/>
      <c r="BC103" s="313"/>
      <c r="BD103" s="313"/>
      <c r="BE103" s="6"/>
      <c r="BF103" s="6"/>
      <c r="BG103" s="313"/>
      <c r="BH103" s="313"/>
      <c r="BI103" s="313"/>
      <c r="BJ103" s="313"/>
      <c r="BK103" s="313"/>
      <c r="BL103" s="6"/>
      <c r="BM103" s="6"/>
      <c r="BN103" s="313"/>
      <c r="BO103" s="313"/>
      <c r="BP103" s="313"/>
      <c r="BQ103" s="313"/>
      <c r="BR103" s="313"/>
      <c r="BS103" s="313"/>
      <c r="BT103" s="313"/>
      <c r="BU103" s="313"/>
      <c r="BV103" s="313"/>
      <c r="BW103" s="313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161"/>
      <c r="DQ103" s="161"/>
      <c r="DR103" s="161"/>
      <c r="DS103" s="161"/>
      <c r="DT103" s="161"/>
      <c r="DU103" s="161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314"/>
      <c r="JB103" s="314"/>
      <c r="JC103" s="314"/>
      <c r="JD103" s="314"/>
      <c r="JE103" s="314"/>
      <c r="JF103" s="314"/>
      <c r="JG103" s="314"/>
      <c r="JH103" s="314"/>
      <c r="JI103" s="314"/>
      <c r="JJ103" s="314"/>
      <c r="JK103" s="314"/>
      <c r="JL103" s="314"/>
      <c r="JM103" s="314"/>
      <c r="JN103" s="314"/>
      <c r="JO103" s="314"/>
      <c r="JP103" s="314"/>
      <c r="JQ103" s="314"/>
      <c r="JR103" s="314"/>
      <c r="JS103" s="314"/>
      <c r="JT103" s="314"/>
      <c r="JU103" s="314"/>
      <c r="JV103" s="314"/>
      <c r="JW103" s="314"/>
      <c r="JX103" s="314"/>
      <c r="JY103" s="314"/>
      <c r="JZ103" s="314"/>
      <c r="KA103" s="314"/>
      <c r="KB103" s="314"/>
      <c r="KC103" s="314"/>
      <c r="KD103" s="314"/>
      <c r="KE103" s="314"/>
      <c r="KF103" s="314"/>
      <c r="KG103" s="314"/>
      <c r="KH103" s="314"/>
      <c r="KI103" s="314"/>
      <c r="KJ103" s="314"/>
      <c r="KK103" s="314"/>
      <c r="KL103" s="6"/>
      <c r="KM103" s="6"/>
      <c r="KN103" s="6"/>
      <c r="KO103" s="6"/>
      <c r="KP103" s="6"/>
      <c r="KQ103" s="6"/>
      <c r="KR103" s="6"/>
      <c r="KS103" s="6"/>
      <c r="KT103" s="6"/>
    </row>
    <row r="104" spans="5:306" s="305" customFormat="1">
      <c r="E104" s="316"/>
      <c r="F104" s="316"/>
      <c r="G104" s="317"/>
      <c r="W104" s="6"/>
      <c r="X104" s="6"/>
      <c r="Y104" s="6"/>
      <c r="Z104" s="313"/>
      <c r="AA104" s="313"/>
      <c r="AB104" s="313"/>
      <c r="AC104" s="6"/>
      <c r="AD104" s="6"/>
      <c r="AE104" s="313"/>
      <c r="AF104" s="313"/>
      <c r="AG104" s="313"/>
      <c r="AH104" s="313"/>
      <c r="AI104" s="313"/>
      <c r="AJ104" s="6"/>
      <c r="AK104" s="6"/>
      <c r="AL104" s="313"/>
      <c r="AM104" s="313"/>
      <c r="AN104" s="313"/>
      <c r="AO104" s="313"/>
      <c r="AP104" s="313"/>
      <c r="AQ104" s="6"/>
      <c r="AR104" s="6"/>
      <c r="AS104" s="313"/>
      <c r="AT104" s="313"/>
      <c r="AU104" s="313"/>
      <c r="AV104" s="313"/>
      <c r="AW104" s="313"/>
      <c r="AX104" s="6"/>
      <c r="AY104" s="6"/>
      <c r="AZ104" s="313"/>
      <c r="BA104" s="313"/>
      <c r="BB104" s="313"/>
      <c r="BC104" s="313"/>
      <c r="BD104" s="313"/>
      <c r="BE104" s="6"/>
      <c r="BF104" s="6"/>
      <c r="BG104" s="313"/>
      <c r="BH104" s="313"/>
      <c r="BI104" s="313"/>
      <c r="BJ104" s="313"/>
      <c r="BK104" s="313"/>
      <c r="BL104" s="6"/>
      <c r="BM104" s="6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161"/>
      <c r="DQ104" s="161"/>
      <c r="DR104" s="161"/>
      <c r="DS104" s="161"/>
      <c r="DT104" s="161"/>
      <c r="DU104" s="161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314"/>
      <c r="JB104" s="314"/>
      <c r="JC104" s="314"/>
      <c r="JD104" s="314"/>
      <c r="JE104" s="314"/>
      <c r="JF104" s="314"/>
      <c r="JG104" s="314"/>
      <c r="JH104" s="314"/>
      <c r="JI104" s="314"/>
      <c r="JJ104" s="314"/>
      <c r="JK104" s="314"/>
      <c r="JL104" s="314"/>
      <c r="JM104" s="314"/>
      <c r="JN104" s="314"/>
      <c r="JO104" s="314"/>
      <c r="JP104" s="314"/>
      <c r="JQ104" s="314"/>
      <c r="JR104" s="314"/>
      <c r="JS104" s="314"/>
      <c r="JT104" s="314"/>
      <c r="JU104" s="314"/>
      <c r="JV104" s="314"/>
      <c r="JW104" s="314"/>
      <c r="JX104" s="314"/>
      <c r="JY104" s="314"/>
      <c r="JZ104" s="314"/>
      <c r="KA104" s="314"/>
      <c r="KB104" s="314"/>
      <c r="KC104" s="314"/>
      <c r="KD104" s="314"/>
      <c r="KE104" s="314"/>
      <c r="KF104" s="314"/>
      <c r="KG104" s="314"/>
      <c r="KH104" s="314"/>
      <c r="KI104" s="314"/>
      <c r="KJ104" s="314"/>
      <c r="KK104" s="314"/>
      <c r="KL104" s="6"/>
      <c r="KM104" s="6"/>
      <c r="KN104" s="6"/>
      <c r="KO104" s="6"/>
      <c r="KP104" s="6"/>
      <c r="KQ104" s="6"/>
      <c r="KR104" s="6"/>
      <c r="KS104" s="6"/>
      <c r="KT104" s="6"/>
    </row>
    <row r="105" spans="5:306" s="305" customFormat="1">
      <c r="E105" s="316"/>
      <c r="F105" s="316"/>
      <c r="G105" s="317"/>
      <c r="W105" s="6"/>
      <c r="X105" s="6"/>
      <c r="Y105" s="6"/>
      <c r="Z105" s="313"/>
      <c r="AA105" s="313"/>
      <c r="AB105" s="313"/>
      <c r="AC105" s="6"/>
      <c r="AD105" s="6"/>
      <c r="AE105" s="313"/>
      <c r="AF105" s="313"/>
      <c r="AG105" s="313"/>
      <c r="AH105" s="313"/>
      <c r="AI105" s="313"/>
      <c r="AJ105" s="6"/>
      <c r="AK105" s="6"/>
      <c r="AL105" s="313"/>
      <c r="AM105" s="313"/>
      <c r="AN105" s="313"/>
      <c r="AO105" s="313"/>
      <c r="AP105" s="313"/>
      <c r="AQ105" s="6"/>
      <c r="AR105" s="6"/>
      <c r="AS105" s="313"/>
      <c r="AT105" s="313"/>
      <c r="AU105" s="313"/>
      <c r="AV105" s="313"/>
      <c r="AW105" s="313"/>
      <c r="AX105" s="6"/>
      <c r="AY105" s="6"/>
      <c r="AZ105" s="313"/>
      <c r="BA105" s="313"/>
      <c r="BB105" s="313"/>
      <c r="BC105" s="313"/>
      <c r="BD105" s="313"/>
      <c r="BE105" s="6"/>
      <c r="BF105" s="6"/>
      <c r="BG105" s="313"/>
      <c r="BH105" s="313"/>
      <c r="BI105" s="313"/>
      <c r="BJ105" s="313"/>
      <c r="BK105" s="313"/>
      <c r="BL105" s="6"/>
      <c r="BM105" s="6"/>
      <c r="BN105" s="313"/>
      <c r="BO105" s="313"/>
      <c r="BP105" s="313"/>
      <c r="BQ105" s="313"/>
      <c r="BR105" s="313"/>
      <c r="BS105" s="313"/>
      <c r="BT105" s="313"/>
      <c r="BU105" s="313"/>
      <c r="BV105" s="313"/>
      <c r="BW105" s="313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161"/>
      <c r="DQ105" s="161"/>
      <c r="DR105" s="161"/>
      <c r="DS105" s="161"/>
      <c r="DT105" s="161"/>
      <c r="DU105" s="161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314"/>
      <c r="JB105" s="314"/>
      <c r="JC105" s="314"/>
      <c r="JD105" s="314"/>
      <c r="JE105" s="314"/>
      <c r="JF105" s="314"/>
      <c r="JG105" s="314"/>
      <c r="JH105" s="314"/>
      <c r="JI105" s="314"/>
      <c r="JJ105" s="314"/>
      <c r="JK105" s="314"/>
      <c r="JL105" s="314"/>
      <c r="JM105" s="314"/>
      <c r="JN105" s="314"/>
      <c r="JO105" s="314"/>
      <c r="JP105" s="314"/>
      <c r="JQ105" s="314"/>
      <c r="JR105" s="314"/>
      <c r="JS105" s="314"/>
      <c r="JT105" s="314"/>
      <c r="JU105" s="314"/>
      <c r="JV105" s="314"/>
      <c r="JW105" s="314"/>
      <c r="JX105" s="314"/>
      <c r="JY105" s="314"/>
      <c r="JZ105" s="314"/>
      <c r="KA105" s="314"/>
      <c r="KB105" s="314"/>
      <c r="KC105" s="314"/>
      <c r="KD105" s="314"/>
      <c r="KE105" s="314"/>
      <c r="KF105" s="314"/>
      <c r="KG105" s="314"/>
      <c r="KH105" s="314"/>
      <c r="KI105" s="314"/>
      <c r="KJ105" s="314"/>
      <c r="KK105" s="314"/>
      <c r="KL105" s="6"/>
      <c r="KM105" s="6"/>
      <c r="KN105" s="6"/>
      <c r="KO105" s="6"/>
      <c r="KP105" s="6"/>
      <c r="KQ105" s="6"/>
      <c r="KR105" s="6"/>
      <c r="KS105" s="6"/>
      <c r="KT105" s="6"/>
    </row>
    <row r="106" spans="5:306" s="305" customFormat="1">
      <c r="E106" s="316"/>
      <c r="F106" s="316"/>
      <c r="G106" s="317"/>
      <c r="W106" s="6"/>
      <c r="X106" s="6"/>
      <c r="Y106" s="6"/>
      <c r="Z106" s="313"/>
      <c r="AA106" s="313"/>
      <c r="AB106" s="313"/>
      <c r="AC106" s="6"/>
      <c r="AD106" s="6"/>
      <c r="AE106" s="313"/>
      <c r="AF106" s="313"/>
      <c r="AG106" s="313"/>
      <c r="AH106" s="313"/>
      <c r="AI106" s="313"/>
      <c r="AJ106" s="6"/>
      <c r="AK106" s="6"/>
      <c r="AL106" s="313"/>
      <c r="AM106" s="313"/>
      <c r="AN106" s="313"/>
      <c r="AO106" s="313"/>
      <c r="AP106" s="313"/>
      <c r="AQ106" s="6"/>
      <c r="AR106" s="6"/>
      <c r="AS106" s="313"/>
      <c r="AT106" s="313"/>
      <c r="AU106" s="313"/>
      <c r="AV106" s="313"/>
      <c r="AW106" s="313"/>
      <c r="AX106" s="6"/>
      <c r="AY106" s="6"/>
      <c r="AZ106" s="313"/>
      <c r="BA106" s="313"/>
      <c r="BB106" s="313"/>
      <c r="BC106" s="313"/>
      <c r="BD106" s="313"/>
      <c r="BE106" s="6"/>
      <c r="BF106" s="6"/>
      <c r="BG106" s="313"/>
      <c r="BH106" s="313"/>
      <c r="BI106" s="313"/>
      <c r="BJ106" s="313"/>
      <c r="BK106" s="313"/>
      <c r="BL106" s="6"/>
      <c r="BM106" s="6"/>
      <c r="BN106" s="313"/>
      <c r="BO106" s="313"/>
      <c r="BP106" s="313"/>
      <c r="BQ106" s="313"/>
      <c r="BR106" s="313"/>
      <c r="BS106" s="313"/>
      <c r="BT106" s="313"/>
      <c r="BU106" s="313"/>
      <c r="BV106" s="313"/>
      <c r="BW106" s="313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161"/>
      <c r="DQ106" s="161"/>
      <c r="DR106" s="161"/>
      <c r="DS106" s="161"/>
      <c r="DT106" s="161"/>
      <c r="DU106" s="161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314"/>
      <c r="JB106" s="314"/>
      <c r="JC106" s="314"/>
      <c r="JD106" s="314"/>
      <c r="JE106" s="314"/>
      <c r="JF106" s="314"/>
      <c r="JG106" s="314"/>
      <c r="JH106" s="314"/>
      <c r="JI106" s="314"/>
      <c r="JJ106" s="314"/>
      <c r="JK106" s="314"/>
      <c r="JL106" s="314"/>
      <c r="JM106" s="314"/>
      <c r="JN106" s="314"/>
      <c r="JO106" s="314"/>
      <c r="JP106" s="314"/>
      <c r="JQ106" s="314"/>
      <c r="JR106" s="314"/>
      <c r="JS106" s="314"/>
      <c r="JT106" s="314"/>
      <c r="JU106" s="314"/>
      <c r="JV106" s="314"/>
      <c r="JW106" s="314"/>
      <c r="JX106" s="314"/>
      <c r="JY106" s="314"/>
      <c r="JZ106" s="314"/>
      <c r="KA106" s="314"/>
      <c r="KB106" s="314"/>
      <c r="KC106" s="314"/>
      <c r="KD106" s="314"/>
      <c r="KE106" s="314"/>
      <c r="KF106" s="314"/>
      <c r="KG106" s="314"/>
      <c r="KH106" s="314"/>
      <c r="KI106" s="314"/>
      <c r="KJ106" s="314"/>
      <c r="KK106" s="314"/>
      <c r="KL106" s="6"/>
      <c r="KM106" s="6"/>
      <c r="KN106" s="6"/>
      <c r="KO106" s="6"/>
      <c r="KP106" s="6"/>
      <c r="KQ106" s="6"/>
      <c r="KR106" s="6"/>
      <c r="KS106" s="6"/>
      <c r="KT106" s="6"/>
    </row>
    <row r="107" spans="5:306" s="305" customFormat="1">
      <c r="E107" s="316"/>
      <c r="F107" s="316"/>
      <c r="G107" s="317"/>
      <c r="W107" s="6"/>
      <c r="X107" s="6"/>
      <c r="Y107" s="6"/>
      <c r="Z107" s="313"/>
      <c r="AA107" s="313"/>
      <c r="AB107" s="313"/>
      <c r="AC107" s="6"/>
      <c r="AD107" s="6"/>
      <c r="AE107" s="313"/>
      <c r="AF107" s="313"/>
      <c r="AG107" s="313"/>
      <c r="AH107" s="313"/>
      <c r="AI107" s="313"/>
      <c r="AJ107" s="6"/>
      <c r="AK107" s="6"/>
      <c r="AL107" s="313"/>
      <c r="AM107" s="313"/>
      <c r="AN107" s="313"/>
      <c r="AO107" s="313"/>
      <c r="AP107" s="313"/>
      <c r="AQ107" s="6"/>
      <c r="AR107" s="6"/>
      <c r="AS107" s="313"/>
      <c r="AT107" s="313"/>
      <c r="AU107" s="313"/>
      <c r="AV107" s="313"/>
      <c r="AW107" s="313"/>
      <c r="AX107" s="6"/>
      <c r="AY107" s="6"/>
      <c r="AZ107" s="313"/>
      <c r="BA107" s="313"/>
      <c r="BB107" s="313"/>
      <c r="BC107" s="313"/>
      <c r="BD107" s="313"/>
      <c r="BE107" s="6"/>
      <c r="BF107" s="6"/>
      <c r="BG107" s="313"/>
      <c r="BH107" s="313"/>
      <c r="BI107" s="313"/>
      <c r="BJ107" s="313"/>
      <c r="BK107" s="313"/>
      <c r="BL107" s="6"/>
      <c r="BM107" s="6"/>
      <c r="BN107" s="313"/>
      <c r="BO107" s="313"/>
      <c r="BP107" s="313"/>
      <c r="BQ107" s="313"/>
      <c r="BR107" s="313"/>
      <c r="BS107" s="313"/>
      <c r="BT107" s="313"/>
      <c r="BU107" s="313"/>
      <c r="BV107" s="313"/>
      <c r="BW107" s="313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161"/>
      <c r="DQ107" s="161"/>
      <c r="DR107" s="161"/>
      <c r="DS107" s="161"/>
      <c r="DT107" s="161"/>
      <c r="DU107" s="161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314"/>
      <c r="JB107" s="314"/>
      <c r="JC107" s="314"/>
      <c r="JD107" s="314"/>
      <c r="JE107" s="314"/>
      <c r="JF107" s="314"/>
      <c r="JG107" s="314"/>
      <c r="JH107" s="314"/>
      <c r="JI107" s="314"/>
      <c r="JJ107" s="314"/>
      <c r="JK107" s="314"/>
      <c r="JL107" s="314"/>
      <c r="JM107" s="314"/>
      <c r="JN107" s="314"/>
      <c r="JO107" s="314"/>
      <c r="JP107" s="314"/>
      <c r="JQ107" s="314"/>
      <c r="JR107" s="314"/>
      <c r="JS107" s="314"/>
      <c r="JT107" s="314"/>
      <c r="JU107" s="314"/>
      <c r="JV107" s="314"/>
      <c r="JW107" s="314"/>
      <c r="JX107" s="314"/>
      <c r="JY107" s="314"/>
      <c r="JZ107" s="314"/>
      <c r="KA107" s="314"/>
      <c r="KB107" s="314"/>
      <c r="KC107" s="314"/>
      <c r="KD107" s="314"/>
      <c r="KE107" s="314"/>
      <c r="KF107" s="314"/>
      <c r="KG107" s="314"/>
      <c r="KH107" s="314"/>
      <c r="KI107" s="314"/>
      <c r="KJ107" s="314"/>
      <c r="KK107" s="314"/>
      <c r="KL107" s="6"/>
      <c r="KM107" s="6"/>
      <c r="KN107" s="6"/>
      <c r="KO107" s="6"/>
      <c r="KP107" s="6"/>
      <c r="KQ107" s="6"/>
      <c r="KR107" s="6"/>
      <c r="KS107" s="6"/>
      <c r="KT107" s="6"/>
    </row>
    <row r="108" spans="5:306" s="305" customFormat="1">
      <c r="E108" s="316"/>
      <c r="F108" s="316"/>
      <c r="G108" s="317"/>
      <c r="W108" s="6"/>
      <c r="X108" s="6"/>
      <c r="Y108" s="6"/>
      <c r="Z108" s="313"/>
      <c r="AA108" s="313"/>
      <c r="AB108" s="313"/>
      <c r="AC108" s="6"/>
      <c r="AD108" s="6"/>
      <c r="AE108" s="313"/>
      <c r="AF108" s="313"/>
      <c r="AG108" s="313"/>
      <c r="AH108" s="313"/>
      <c r="AI108" s="313"/>
      <c r="AJ108" s="6"/>
      <c r="AK108" s="6"/>
      <c r="AL108" s="313"/>
      <c r="AM108" s="313"/>
      <c r="AN108" s="313"/>
      <c r="AO108" s="313"/>
      <c r="AP108" s="313"/>
      <c r="AQ108" s="6"/>
      <c r="AR108" s="6"/>
      <c r="AS108" s="313"/>
      <c r="AT108" s="313"/>
      <c r="AU108" s="313"/>
      <c r="AV108" s="313"/>
      <c r="AW108" s="313"/>
      <c r="AX108" s="6"/>
      <c r="AY108" s="6"/>
      <c r="AZ108" s="313"/>
      <c r="BA108" s="313"/>
      <c r="BB108" s="313"/>
      <c r="BC108" s="313"/>
      <c r="BD108" s="313"/>
      <c r="BE108" s="6"/>
      <c r="BF108" s="6"/>
      <c r="BG108" s="313"/>
      <c r="BH108" s="313"/>
      <c r="BI108" s="313"/>
      <c r="BJ108" s="313"/>
      <c r="BK108" s="313"/>
      <c r="BL108" s="6"/>
      <c r="BM108" s="6"/>
      <c r="BN108" s="313"/>
      <c r="BO108" s="313"/>
      <c r="BP108" s="313"/>
      <c r="BQ108" s="313"/>
      <c r="BR108" s="313"/>
      <c r="BS108" s="313"/>
      <c r="BT108" s="313"/>
      <c r="BU108" s="313"/>
      <c r="BV108" s="313"/>
      <c r="BW108" s="313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161"/>
      <c r="DQ108" s="161"/>
      <c r="DR108" s="161"/>
      <c r="DS108" s="161"/>
      <c r="DT108" s="161"/>
      <c r="DU108" s="161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314"/>
      <c r="JB108" s="314"/>
      <c r="JC108" s="314"/>
      <c r="JD108" s="314"/>
      <c r="JE108" s="314"/>
      <c r="JF108" s="314"/>
      <c r="JG108" s="314"/>
      <c r="JH108" s="314"/>
      <c r="JI108" s="314"/>
      <c r="JJ108" s="314"/>
      <c r="JK108" s="314"/>
      <c r="JL108" s="314"/>
      <c r="JM108" s="314"/>
      <c r="JN108" s="314"/>
      <c r="JO108" s="314"/>
      <c r="JP108" s="314"/>
      <c r="JQ108" s="314"/>
      <c r="JR108" s="314"/>
      <c r="JS108" s="314"/>
      <c r="JT108" s="314"/>
      <c r="JU108" s="314"/>
      <c r="JV108" s="314"/>
      <c r="JW108" s="314"/>
      <c r="JX108" s="314"/>
      <c r="JY108" s="314"/>
      <c r="JZ108" s="314"/>
      <c r="KA108" s="314"/>
      <c r="KB108" s="314"/>
      <c r="KC108" s="314"/>
      <c r="KD108" s="314"/>
      <c r="KE108" s="314"/>
      <c r="KF108" s="314"/>
      <c r="KG108" s="314"/>
      <c r="KH108" s="314"/>
      <c r="KI108" s="314"/>
      <c r="KJ108" s="314"/>
      <c r="KK108" s="314"/>
      <c r="KL108" s="6"/>
      <c r="KM108" s="6"/>
      <c r="KN108" s="6"/>
      <c r="KO108" s="6"/>
      <c r="KP108" s="6"/>
      <c r="KQ108" s="6"/>
      <c r="KR108" s="6"/>
      <c r="KS108" s="6"/>
      <c r="KT108" s="6"/>
    </row>
    <row r="109" spans="5:306" s="305" customFormat="1">
      <c r="E109" s="316"/>
      <c r="F109" s="316"/>
      <c r="G109" s="317"/>
      <c r="W109" s="6"/>
      <c r="X109" s="6"/>
      <c r="Y109" s="6"/>
      <c r="Z109" s="313"/>
      <c r="AA109" s="313"/>
      <c r="AB109" s="313"/>
      <c r="AC109" s="6"/>
      <c r="AD109" s="6"/>
      <c r="AE109" s="313"/>
      <c r="AF109" s="313"/>
      <c r="AG109" s="313"/>
      <c r="AH109" s="313"/>
      <c r="AI109" s="313"/>
      <c r="AJ109" s="6"/>
      <c r="AK109" s="6"/>
      <c r="AL109" s="313"/>
      <c r="AM109" s="313"/>
      <c r="AN109" s="313"/>
      <c r="AO109" s="313"/>
      <c r="AP109" s="313"/>
      <c r="AQ109" s="6"/>
      <c r="AR109" s="6"/>
      <c r="AS109" s="313"/>
      <c r="AT109" s="313"/>
      <c r="AU109" s="313"/>
      <c r="AV109" s="313"/>
      <c r="AW109" s="313"/>
      <c r="AX109" s="6"/>
      <c r="AY109" s="6"/>
      <c r="AZ109" s="313"/>
      <c r="BA109" s="313"/>
      <c r="BB109" s="313"/>
      <c r="BC109" s="313"/>
      <c r="BD109" s="313"/>
      <c r="BE109" s="6"/>
      <c r="BF109" s="6"/>
      <c r="BG109" s="313"/>
      <c r="BH109" s="313"/>
      <c r="BI109" s="313"/>
      <c r="BJ109" s="313"/>
      <c r="BK109" s="313"/>
      <c r="BL109" s="6"/>
      <c r="BM109" s="6"/>
      <c r="BN109" s="313"/>
      <c r="BO109" s="313"/>
      <c r="BP109" s="313"/>
      <c r="BQ109" s="313"/>
      <c r="BR109" s="313"/>
      <c r="BS109" s="313"/>
      <c r="BT109" s="313"/>
      <c r="BU109" s="313"/>
      <c r="BV109" s="313"/>
      <c r="BW109" s="313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161"/>
      <c r="DQ109" s="161"/>
      <c r="DR109" s="161"/>
      <c r="DS109" s="161"/>
      <c r="DT109" s="161"/>
      <c r="DU109" s="161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314"/>
      <c r="JB109" s="314"/>
      <c r="JC109" s="314"/>
      <c r="JD109" s="314"/>
      <c r="JE109" s="314"/>
      <c r="JF109" s="314"/>
      <c r="JG109" s="314"/>
      <c r="JH109" s="314"/>
      <c r="JI109" s="314"/>
      <c r="JJ109" s="314"/>
      <c r="JK109" s="314"/>
      <c r="JL109" s="314"/>
      <c r="JM109" s="314"/>
      <c r="JN109" s="314"/>
      <c r="JO109" s="314"/>
      <c r="JP109" s="314"/>
      <c r="JQ109" s="314"/>
      <c r="JR109" s="314"/>
      <c r="JS109" s="314"/>
      <c r="JT109" s="314"/>
      <c r="JU109" s="314"/>
      <c r="JV109" s="314"/>
      <c r="JW109" s="314"/>
      <c r="JX109" s="314"/>
      <c r="JY109" s="314"/>
      <c r="JZ109" s="314"/>
      <c r="KA109" s="314"/>
      <c r="KB109" s="314"/>
      <c r="KC109" s="314"/>
      <c r="KD109" s="314"/>
      <c r="KE109" s="314"/>
      <c r="KF109" s="314"/>
      <c r="KG109" s="314"/>
      <c r="KH109" s="314"/>
      <c r="KI109" s="314"/>
      <c r="KJ109" s="314"/>
      <c r="KK109" s="314"/>
      <c r="KL109" s="6"/>
      <c r="KM109" s="6"/>
      <c r="KN109" s="6"/>
      <c r="KO109" s="6"/>
      <c r="KP109" s="6"/>
      <c r="KQ109" s="6"/>
      <c r="KR109" s="6"/>
      <c r="KS109" s="6"/>
      <c r="KT109" s="6"/>
    </row>
    <row r="110" spans="5:306" s="305" customFormat="1">
      <c r="E110" s="316"/>
      <c r="F110" s="316"/>
      <c r="G110" s="317"/>
      <c r="W110" s="6"/>
      <c r="X110" s="6"/>
      <c r="Y110" s="6"/>
      <c r="Z110" s="313"/>
      <c r="AA110" s="313"/>
      <c r="AB110" s="313"/>
      <c r="AC110" s="6"/>
      <c r="AD110" s="6"/>
      <c r="AE110" s="313"/>
      <c r="AF110" s="313"/>
      <c r="AG110" s="313"/>
      <c r="AH110" s="313"/>
      <c r="AI110" s="313"/>
      <c r="AJ110" s="6"/>
      <c r="AK110" s="6"/>
      <c r="AL110" s="313"/>
      <c r="AM110" s="313"/>
      <c r="AN110" s="313"/>
      <c r="AO110" s="313"/>
      <c r="AP110" s="313"/>
      <c r="AQ110" s="6"/>
      <c r="AR110" s="6"/>
      <c r="AS110" s="313"/>
      <c r="AT110" s="313"/>
      <c r="AU110" s="313"/>
      <c r="AV110" s="313"/>
      <c r="AW110" s="313"/>
      <c r="AX110" s="6"/>
      <c r="AY110" s="6"/>
      <c r="AZ110" s="313"/>
      <c r="BA110" s="313"/>
      <c r="BB110" s="313"/>
      <c r="BC110" s="313"/>
      <c r="BD110" s="313"/>
      <c r="BE110" s="6"/>
      <c r="BF110" s="6"/>
      <c r="BG110" s="313"/>
      <c r="BH110" s="313"/>
      <c r="BI110" s="313"/>
      <c r="BJ110" s="313"/>
      <c r="BK110" s="313"/>
      <c r="BL110" s="6"/>
      <c r="BM110" s="6"/>
      <c r="BN110" s="313"/>
      <c r="BO110" s="313"/>
      <c r="BP110" s="313"/>
      <c r="BQ110" s="313"/>
      <c r="BR110" s="313"/>
      <c r="BS110" s="313"/>
      <c r="BT110" s="313"/>
      <c r="BU110" s="313"/>
      <c r="BV110" s="313"/>
      <c r="BW110" s="313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161"/>
      <c r="DQ110" s="161"/>
      <c r="DR110" s="161"/>
      <c r="DS110" s="161"/>
      <c r="DT110" s="161"/>
      <c r="DU110" s="161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314"/>
      <c r="JB110" s="314"/>
      <c r="JC110" s="314"/>
      <c r="JD110" s="314"/>
      <c r="JE110" s="314"/>
      <c r="JF110" s="314"/>
      <c r="JG110" s="314"/>
      <c r="JH110" s="314"/>
      <c r="JI110" s="314"/>
      <c r="JJ110" s="314"/>
      <c r="JK110" s="314"/>
      <c r="JL110" s="314"/>
      <c r="JM110" s="314"/>
      <c r="JN110" s="314"/>
      <c r="JO110" s="314"/>
      <c r="JP110" s="314"/>
      <c r="JQ110" s="314"/>
      <c r="JR110" s="314"/>
      <c r="JS110" s="314"/>
      <c r="JT110" s="314"/>
      <c r="JU110" s="314"/>
      <c r="JV110" s="314"/>
      <c r="JW110" s="314"/>
      <c r="JX110" s="314"/>
      <c r="JY110" s="314"/>
      <c r="JZ110" s="314"/>
      <c r="KA110" s="314"/>
      <c r="KB110" s="314"/>
      <c r="KC110" s="314"/>
      <c r="KD110" s="314"/>
      <c r="KE110" s="314"/>
      <c r="KF110" s="314"/>
      <c r="KG110" s="314"/>
      <c r="KH110" s="314"/>
      <c r="KI110" s="314"/>
      <c r="KJ110" s="314"/>
      <c r="KK110" s="314"/>
      <c r="KL110" s="6"/>
      <c r="KM110" s="6"/>
      <c r="KN110" s="6"/>
      <c r="KO110" s="6"/>
      <c r="KP110" s="6"/>
      <c r="KQ110" s="6"/>
      <c r="KR110" s="6"/>
      <c r="KS110" s="6"/>
      <c r="KT110" s="6"/>
    </row>
    <row r="111" spans="5:306" s="305" customFormat="1">
      <c r="E111" s="316"/>
      <c r="F111" s="316"/>
      <c r="G111" s="317"/>
      <c r="W111" s="6"/>
      <c r="X111" s="6"/>
      <c r="Y111" s="6"/>
      <c r="Z111" s="313"/>
      <c r="AA111" s="313"/>
      <c r="AB111" s="313"/>
      <c r="AC111" s="6"/>
      <c r="AD111" s="6"/>
      <c r="AE111" s="313"/>
      <c r="AF111" s="313"/>
      <c r="AG111" s="313"/>
      <c r="AH111" s="313"/>
      <c r="AI111" s="313"/>
      <c r="AJ111" s="6"/>
      <c r="AK111" s="6"/>
      <c r="AL111" s="313"/>
      <c r="AM111" s="313"/>
      <c r="AN111" s="313"/>
      <c r="AO111" s="313"/>
      <c r="AP111" s="313"/>
      <c r="AQ111" s="6"/>
      <c r="AR111" s="6"/>
      <c r="AS111" s="313"/>
      <c r="AT111" s="313"/>
      <c r="AU111" s="313"/>
      <c r="AV111" s="313"/>
      <c r="AW111" s="313"/>
      <c r="AX111" s="6"/>
      <c r="AY111" s="6"/>
      <c r="AZ111" s="313"/>
      <c r="BA111" s="313"/>
      <c r="BB111" s="313"/>
      <c r="BC111" s="313"/>
      <c r="BD111" s="313"/>
      <c r="BE111" s="6"/>
      <c r="BF111" s="6"/>
      <c r="BG111" s="313"/>
      <c r="BH111" s="313"/>
      <c r="BI111" s="313"/>
      <c r="BJ111" s="313"/>
      <c r="BK111" s="313"/>
      <c r="BL111" s="6"/>
      <c r="BM111" s="6"/>
      <c r="BN111" s="313"/>
      <c r="BO111" s="313"/>
      <c r="BP111" s="313"/>
      <c r="BQ111" s="313"/>
      <c r="BR111" s="313"/>
      <c r="BS111" s="313"/>
      <c r="BT111" s="313"/>
      <c r="BU111" s="313"/>
      <c r="BV111" s="313"/>
      <c r="BW111" s="313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161"/>
      <c r="DQ111" s="161"/>
      <c r="DR111" s="161"/>
      <c r="DS111" s="161"/>
      <c r="DT111" s="161"/>
      <c r="DU111" s="161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314"/>
      <c r="JB111" s="314"/>
      <c r="JC111" s="314"/>
      <c r="JD111" s="314"/>
      <c r="JE111" s="314"/>
      <c r="JF111" s="314"/>
      <c r="JG111" s="314"/>
      <c r="JH111" s="314"/>
      <c r="JI111" s="314"/>
      <c r="JJ111" s="314"/>
      <c r="JK111" s="314"/>
      <c r="JL111" s="314"/>
      <c r="JM111" s="314"/>
      <c r="JN111" s="314"/>
      <c r="JO111" s="314"/>
      <c r="JP111" s="314"/>
      <c r="JQ111" s="314"/>
      <c r="JR111" s="314"/>
      <c r="JS111" s="314"/>
      <c r="JT111" s="314"/>
      <c r="JU111" s="314"/>
      <c r="JV111" s="314"/>
      <c r="JW111" s="314"/>
      <c r="JX111" s="314"/>
      <c r="JY111" s="314"/>
      <c r="JZ111" s="314"/>
      <c r="KA111" s="314"/>
      <c r="KB111" s="314"/>
      <c r="KC111" s="314"/>
      <c r="KD111" s="314"/>
      <c r="KE111" s="314"/>
      <c r="KF111" s="314"/>
      <c r="KG111" s="314"/>
      <c r="KH111" s="314"/>
      <c r="KI111" s="314"/>
      <c r="KJ111" s="314"/>
      <c r="KK111" s="314"/>
      <c r="KL111" s="6"/>
      <c r="KM111" s="6"/>
      <c r="KN111" s="6"/>
      <c r="KO111" s="6"/>
      <c r="KP111" s="6"/>
      <c r="KQ111" s="6"/>
      <c r="KR111" s="6"/>
      <c r="KS111" s="6"/>
      <c r="KT111" s="6"/>
    </row>
    <row r="112" spans="5:306" s="305" customFormat="1">
      <c r="E112" s="316"/>
      <c r="F112" s="316"/>
      <c r="G112" s="317"/>
      <c r="W112" s="6"/>
      <c r="X112" s="6"/>
      <c r="Y112" s="6"/>
      <c r="Z112" s="313"/>
      <c r="AA112" s="313"/>
      <c r="AB112" s="313"/>
      <c r="AC112" s="6"/>
      <c r="AD112" s="6"/>
      <c r="AE112" s="313"/>
      <c r="AF112" s="313"/>
      <c r="AG112" s="313"/>
      <c r="AH112" s="313"/>
      <c r="AI112" s="313"/>
      <c r="AJ112" s="6"/>
      <c r="AK112" s="6"/>
      <c r="AL112" s="313"/>
      <c r="AM112" s="313"/>
      <c r="AN112" s="313"/>
      <c r="AO112" s="313"/>
      <c r="AP112" s="313"/>
      <c r="AQ112" s="6"/>
      <c r="AR112" s="6"/>
      <c r="AS112" s="313"/>
      <c r="AT112" s="313"/>
      <c r="AU112" s="313"/>
      <c r="AV112" s="313"/>
      <c r="AW112" s="313"/>
      <c r="AX112" s="6"/>
      <c r="AY112" s="6"/>
      <c r="AZ112" s="313"/>
      <c r="BA112" s="313"/>
      <c r="BB112" s="313"/>
      <c r="BC112" s="313"/>
      <c r="BD112" s="313"/>
      <c r="BE112" s="6"/>
      <c r="BF112" s="6"/>
      <c r="BG112" s="313"/>
      <c r="BH112" s="313"/>
      <c r="BI112" s="313"/>
      <c r="BJ112" s="313"/>
      <c r="BK112" s="313"/>
      <c r="BL112" s="6"/>
      <c r="BM112" s="6"/>
      <c r="BN112" s="313"/>
      <c r="BO112" s="313"/>
      <c r="BP112" s="313"/>
      <c r="BQ112" s="313"/>
      <c r="BR112" s="313"/>
      <c r="BS112" s="313"/>
      <c r="BT112" s="313"/>
      <c r="BU112" s="313"/>
      <c r="BV112" s="313"/>
      <c r="BW112" s="313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161"/>
      <c r="DQ112" s="161"/>
      <c r="DR112" s="161"/>
      <c r="DS112" s="161"/>
      <c r="DT112" s="161"/>
      <c r="DU112" s="161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314"/>
      <c r="JB112" s="314"/>
      <c r="JC112" s="314"/>
      <c r="JD112" s="314"/>
      <c r="JE112" s="314"/>
      <c r="JF112" s="314"/>
      <c r="JG112" s="314"/>
      <c r="JH112" s="314"/>
      <c r="JI112" s="314"/>
      <c r="JJ112" s="314"/>
      <c r="JK112" s="314"/>
      <c r="JL112" s="314"/>
      <c r="JM112" s="314"/>
      <c r="JN112" s="314"/>
      <c r="JO112" s="314"/>
      <c r="JP112" s="314"/>
      <c r="JQ112" s="314"/>
      <c r="JR112" s="314"/>
      <c r="JS112" s="314"/>
      <c r="JT112" s="314"/>
      <c r="JU112" s="314"/>
      <c r="JV112" s="314"/>
      <c r="JW112" s="314"/>
      <c r="JX112" s="314"/>
      <c r="JY112" s="314"/>
      <c r="JZ112" s="314"/>
      <c r="KA112" s="314"/>
      <c r="KB112" s="314"/>
      <c r="KC112" s="314"/>
      <c r="KD112" s="314"/>
      <c r="KE112" s="314"/>
      <c r="KF112" s="314"/>
      <c r="KG112" s="314"/>
      <c r="KH112" s="314"/>
      <c r="KI112" s="314"/>
      <c r="KJ112" s="314"/>
      <c r="KK112" s="314"/>
      <c r="KL112" s="6"/>
      <c r="KM112" s="6"/>
      <c r="KN112" s="6"/>
      <c r="KO112" s="6"/>
      <c r="KP112" s="6"/>
      <c r="KQ112" s="6"/>
      <c r="KR112" s="6"/>
      <c r="KS112" s="6"/>
      <c r="KT112" s="6"/>
    </row>
    <row r="113" spans="5:306" s="305" customFormat="1">
      <c r="E113" s="316"/>
      <c r="F113" s="316"/>
      <c r="G113" s="317"/>
      <c r="W113" s="6"/>
      <c r="X113" s="6"/>
      <c r="Y113" s="6"/>
      <c r="Z113" s="313"/>
      <c r="AA113" s="313"/>
      <c r="AB113" s="313"/>
      <c r="AC113" s="6"/>
      <c r="AD113" s="6"/>
      <c r="AE113" s="313"/>
      <c r="AF113" s="313"/>
      <c r="AG113" s="313"/>
      <c r="AH113" s="313"/>
      <c r="AI113" s="313"/>
      <c r="AJ113" s="6"/>
      <c r="AK113" s="6"/>
      <c r="AL113" s="313"/>
      <c r="AM113" s="313"/>
      <c r="AN113" s="313"/>
      <c r="AO113" s="313"/>
      <c r="AP113" s="313"/>
      <c r="AQ113" s="6"/>
      <c r="AR113" s="6"/>
      <c r="AS113" s="313"/>
      <c r="AT113" s="313"/>
      <c r="AU113" s="313"/>
      <c r="AV113" s="313"/>
      <c r="AW113" s="313"/>
      <c r="AX113" s="6"/>
      <c r="AY113" s="6"/>
      <c r="AZ113" s="313"/>
      <c r="BA113" s="313"/>
      <c r="BB113" s="313"/>
      <c r="BC113" s="313"/>
      <c r="BD113" s="313"/>
      <c r="BE113" s="6"/>
      <c r="BF113" s="6"/>
      <c r="BG113" s="313"/>
      <c r="BH113" s="313"/>
      <c r="BI113" s="313"/>
      <c r="BJ113" s="313"/>
      <c r="BK113" s="313"/>
      <c r="BL113" s="6"/>
      <c r="BM113" s="6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161"/>
      <c r="DQ113" s="161"/>
      <c r="DR113" s="161"/>
      <c r="DS113" s="161"/>
      <c r="DT113" s="161"/>
      <c r="DU113" s="161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314"/>
      <c r="JB113" s="314"/>
      <c r="JC113" s="314"/>
      <c r="JD113" s="314"/>
      <c r="JE113" s="314"/>
      <c r="JF113" s="314"/>
      <c r="JG113" s="314"/>
      <c r="JH113" s="314"/>
      <c r="JI113" s="314"/>
      <c r="JJ113" s="314"/>
      <c r="JK113" s="314"/>
      <c r="JL113" s="314"/>
      <c r="JM113" s="314"/>
      <c r="JN113" s="314"/>
      <c r="JO113" s="314"/>
      <c r="JP113" s="314"/>
      <c r="JQ113" s="314"/>
      <c r="JR113" s="314"/>
      <c r="JS113" s="314"/>
      <c r="JT113" s="314"/>
      <c r="JU113" s="314"/>
      <c r="JV113" s="314"/>
      <c r="JW113" s="314"/>
      <c r="JX113" s="314"/>
      <c r="JY113" s="314"/>
      <c r="JZ113" s="314"/>
      <c r="KA113" s="314"/>
      <c r="KB113" s="314"/>
      <c r="KC113" s="314"/>
      <c r="KD113" s="314"/>
      <c r="KE113" s="314"/>
      <c r="KF113" s="314"/>
      <c r="KG113" s="314"/>
      <c r="KH113" s="314"/>
      <c r="KI113" s="314"/>
      <c r="KJ113" s="314"/>
      <c r="KK113" s="314"/>
      <c r="KL113" s="6"/>
      <c r="KM113" s="6"/>
      <c r="KN113" s="6"/>
      <c r="KO113" s="6"/>
      <c r="KP113" s="6"/>
      <c r="KQ113" s="6"/>
      <c r="KR113" s="6"/>
      <c r="KS113" s="6"/>
      <c r="KT113" s="6"/>
    </row>
    <row r="114" spans="5:306" s="305" customFormat="1">
      <c r="E114" s="316"/>
      <c r="F114" s="316"/>
      <c r="G114" s="317"/>
      <c r="W114" s="6"/>
      <c r="X114" s="6"/>
      <c r="Y114" s="6"/>
      <c r="Z114" s="313"/>
      <c r="AA114" s="313"/>
      <c r="AB114" s="313"/>
      <c r="AC114" s="6"/>
      <c r="AD114" s="6"/>
      <c r="AE114" s="313"/>
      <c r="AF114" s="313"/>
      <c r="AG114" s="313"/>
      <c r="AH114" s="313"/>
      <c r="AI114" s="313"/>
      <c r="AJ114" s="6"/>
      <c r="AK114" s="6"/>
      <c r="AL114" s="313"/>
      <c r="AM114" s="313"/>
      <c r="AN114" s="313"/>
      <c r="AO114" s="313"/>
      <c r="AP114" s="313"/>
      <c r="AQ114" s="6"/>
      <c r="AR114" s="6"/>
      <c r="AS114" s="313"/>
      <c r="AT114" s="313"/>
      <c r="AU114" s="313"/>
      <c r="AV114" s="313"/>
      <c r="AW114" s="313"/>
      <c r="AX114" s="6"/>
      <c r="AY114" s="6"/>
      <c r="AZ114" s="313"/>
      <c r="BA114" s="313"/>
      <c r="BB114" s="313"/>
      <c r="BC114" s="313"/>
      <c r="BD114" s="313"/>
      <c r="BE114" s="6"/>
      <c r="BF114" s="6"/>
      <c r="BG114" s="313"/>
      <c r="BH114" s="313"/>
      <c r="BI114" s="313"/>
      <c r="BJ114" s="313"/>
      <c r="BK114" s="313"/>
      <c r="BL114" s="6"/>
      <c r="BM114" s="6"/>
      <c r="BN114" s="313"/>
      <c r="BO114" s="313"/>
      <c r="BP114" s="313"/>
      <c r="BQ114" s="313"/>
      <c r="BR114" s="313"/>
      <c r="BS114" s="313"/>
      <c r="BT114" s="313"/>
      <c r="BU114" s="313"/>
      <c r="BV114" s="313"/>
      <c r="BW114" s="313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161"/>
      <c r="DQ114" s="161"/>
      <c r="DR114" s="161"/>
      <c r="DS114" s="161"/>
      <c r="DT114" s="161"/>
      <c r="DU114" s="161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314"/>
      <c r="JB114" s="314"/>
      <c r="JC114" s="314"/>
      <c r="JD114" s="314"/>
      <c r="JE114" s="314"/>
      <c r="JF114" s="314"/>
      <c r="JG114" s="314"/>
      <c r="JH114" s="314"/>
      <c r="JI114" s="314"/>
      <c r="JJ114" s="314"/>
      <c r="JK114" s="314"/>
      <c r="JL114" s="314"/>
      <c r="JM114" s="314"/>
      <c r="JN114" s="314"/>
      <c r="JO114" s="314"/>
      <c r="JP114" s="314"/>
      <c r="JQ114" s="314"/>
      <c r="JR114" s="314"/>
      <c r="JS114" s="314"/>
      <c r="JT114" s="314"/>
      <c r="JU114" s="314"/>
      <c r="JV114" s="314"/>
      <c r="JW114" s="314"/>
      <c r="JX114" s="314"/>
      <c r="JY114" s="314"/>
      <c r="JZ114" s="314"/>
      <c r="KA114" s="314"/>
      <c r="KB114" s="314"/>
      <c r="KC114" s="314"/>
      <c r="KD114" s="314"/>
      <c r="KE114" s="314"/>
      <c r="KF114" s="314"/>
      <c r="KG114" s="314"/>
      <c r="KH114" s="314"/>
      <c r="KI114" s="314"/>
      <c r="KJ114" s="314"/>
      <c r="KK114" s="314"/>
      <c r="KL114" s="6"/>
      <c r="KM114" s="6"/>
      <c r="KN114" s="6"/>
      <c r="KO114" s="6"/>
      <c r="KP114" s="6"/>
      <c r="KQ114" s="6"/>
      <c r="KR114" s="6"/>
      <c r="KS114" s="6"/>
      <c r="KT114" s="6"/>
    </row>
    <row r="115" spans="5:306" s="305" customFormat="1">
      <c r="E115" s="316"/>
      <c r="F115" s="316"/>
      <c r="G115" s="317"/>
      <c r="W115" s="6"/>
      <c r="X115" s="6"/>
      <c r="Y115" s="6"/>
      <c r="Z115" s="313"/>
      <c r="AA115" s="313"/>
      <c r="AB115" s="313"/>
      <c r="AC115" s="6"/>
      <c r="AD115" s="6"/>
      <c r="AE115" s="313"/>
      <c r="AF115" s="313"/>
      <c r="AG115" s="313"/>
      <c r="AH115" s="313"/>
      <c r="AI115" s="313"/>
      <c r="AJ115" s="6"/>
      <c r="AK115" s="6"/>
      <c r="AL115" s="313"/>
      <c r="AM115" s="313"/>
      <c r="AN115" s="313"/>
      <c r="AO115" s="313"/>
      <c r="AP115" s="313"/>
      <c r="AQ115" s="6"/>
      <c r="AR115" s="6"/>
      <c r="AS115" s="313"/>
      <c r="AT115" s="313"/>
      <c r="AU115" s="313"/>
      <c r="AV115" s="313"/>
      <c r="AW115" s="313"/>
      <c r="AX115" s="6"/>
      <c r="AY115" s="6"/>
      <c r="AZ115" s="313"/>
      <c r="BA115" s="313"/>
      <c r="BB115" s="313"/>
      <c r="BC115" s="313"/>
      <c r="BD115" s="313"/>
      <c r="BE115" s="6"/>
      <c r="BF115" s="6"/>
      <c r="BG115" s="313"/>
      <c r="BH115" s="313"/>
      <c r="BI115" s="313"/>
      <c r="BJ115" s="313"/>
      <c r="BK115" s="313"/>
      <c r="BL115" s="6"/>
      <c r="BM115" s="6"/>
      <c r="BN115" s="313"/>
      <c r="BO115" s="313"/>
      <c r="BP115" s="313"/>
      <c r="BQ115" s="313"/>
      <c r="BR115" s="313"/>
      <c r="BS115" s="313"/>
      <c r="BT115" s="313"/>
      <c r="BU115" s="313"/>
      <c r="BV115" s="313"/>
      <c r="BW115" s="313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161"/>
      <c r="DQ115" s="161"/>
      <c r="DR115" s="161"/>
      <c r="DS115" s="161"/>
      <c r="DT115" s="161"/>
      <c r="DU115" s="161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314"/>
      <c r="JB115" s="314"/>
      <c r="JC115" s="314"/>
      <c r="JD115" s="314"/>
      <c r="JE115" s="314"/>
      <c r="JF115" s="314"/>
      <c r="JG115" s="314"/>
      <c r="JH115" s="314"/>
      <c r="JI115" s="314"/>
      <c r="JJ115" s="314"/>
      <c r="JK115" s="314"/>
      <c r="JL115" s="314"/>
      <c r="JM115" s="314"/>
      <c r="JN115" s="314"/>
      <c r="JO115" s="314"/>
      <c r="JP115" s="314"/>
      <c r="JQ115" s="314"/>
      <c r="JR115" s="314"/>
      <c r="JS115" s="314"/>
      <c r="JT115" s="314"/>
      <c r="JU115" s="314"/>
      <c r="JV115" s="314"/>
      <c r="JW115" s="314"/>
      <c r="JX115" s="314"/>
      <c r="JY115" s="314"/>
      <c r="JZ115" s="314"/>
      <c r="KA115" s="314"/>
      <c r="KB115" s="314"/>
      <c r="KC115" s="314"/>
      <c r="KD115" s="314"/>
      <c r="KE115" s="314"/>
      <c r="KF115" s="314"/>
      <c r="KG115" s="314"/>
      <c r="KH115" s="314"/>
      <c r="KI115" s="314"/>
      <c r="KJ115" s="314"/>
      <c r="KK115" s="314"/>
      <c r="KL115" s="6"/>
      <c r="KM115" s="6"/>
      <c r="KN115" s="6"/>
      <c r="KO115" s="6"/>
      <c r="KP115" s="6"/>
      <c r="KQ115" s="6"/>
      <c r="KR115" s="6"/>
      <c r="KS115" s="6"/>
      <c r="KT115" s="6"/>
    </row>
    <row r="116" spans="5:306" s="305" customFormat="1">
      <c r="E116" s="316"/>
      <c r="F116" s="316"/>
      <c r="G116" s="317"/>
      <c r="W116" s="6"/>
      <c r="X116" s="6"/>
      <c r="Y116" s="6"/>
      <c r="Z116" s="313"/>
      <c r="AA116" s="313"/>
      <c r="AB116" s="313"/>
      <c r="AC116" s="6"/>
      <c r="AD116" s="6"/>
      <c r="AE116" s="313"/>
      <c r="AF116" s="313"/>
      <c r="AG116" s="313"/>
      <c r="AH116" s="313"/>
      <c r="AI116" s="313"/>
      <c r="AJ116" s="6"/>
      <c r="AK116" s="6"/>
      <c r="AL116" s="313"/>
      <c r="AM116" s="313"/>
      <c r="AN116" s="313"/>
      <c r="AO116" s="313"/>
      <c r="AP116" s="313"/>
      <c r="AQ116" s="6"/>
      <c r="AR116" s="6"/>
      <c r="AS116" s="313"/>
      <c r="AT116" s="313"/>
      <c r="AU116" s="313"/>
      <c r="AV116" s="313"/>
      <c r="AW116" s="313"/>
      <c r="AX116" s="6"/>
      <c r="AY116" s="6"/>
      <c r="AZ116" s="313"/>
      <c r="BA116" s="313"/>
      <c r="BB116" s="313"/>
      <c r="BC116" s="313"/>
      <c r="BD116" s="313"/>
      <c r="BE116" s="6"/>
      <c r="BF116" s="6"/>
      <c r="BG116" s="313"/>
      <c r="BH116" s="313"/>
      <c r="BI116" s="313"/>
      <c r="BJ116" s="313"/>
      <c r="BK116" s="313"/>
      <c r="BL116" s="6"/>
      <c r="BM116" s="6"/>
      <c r="BN116" s="313"/>
      <c r="BO116" s="313"/>
      <c r="BP116" s="313"/>
      <c r="BQ116" s="313"/>
      <c r="BR116" s="313"/>
      <c r="BS116" s="313"/>
      <c r="BT116" s="313"/>
      <c r="BU116" s="313"/>
      <c r="BV116" s="313"/>
      <c r="BW116" s="313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161"/>
      <c r="DQ116" s="161"/>
      <c r="DR116" s="161"/>
      <c r="DS116" s="161"/>
      <c r="DT116" s="161"/>
      <c r="DU116" s="161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314"/>
      <c r="JB116" s="314"/>
      <c r="JC116" s="314"/>
      <c r="JD116" s="314"/>
      <c r="JE116" s="314"/>
      <c r="JF116" s="314"/>
      <c r="JG116" s="314"/>
      <c r="JH116" s="314"/>
      <c r="JI116" s="314"/>
      <c r="JJ116" s="314"/>
      <c r="JK116" s="314"/>
      <c r="JL116" s="314"/>
      <c r="JM116" s="314"/>
      <c r="JN116" s="314"/>
      <c r="JO116" s="314"/>
      <c r="JP116" s="314"/>
      <c r="JQ116" s="314"/>
      <c r="JR116" s="314"/>
      <c r="JS116" s="314"/>
      <c r="JT116" s="314"/>
      <c r="JU116" s="314"/>
      <c r="JV116" s="314"/>
      <c r="JW116" s="314"/>
      <c r="JX116" s="314"/>
      <c r="JY116" s="314"/>
      <c r="JZ116" s="314"/>
      <c r="KA116" s="314"/>
      <c r="KB116" s="314"/>
      <c r="KC116" s="314"/>
      <c r="KD116" s="314"/>
      <c r="KE116" s="314"/>
      <c r="KF116" s="314"/>
      <c r="KG116" s="314"/>
      <c r="KH116" s="314"/>
      <c r="KI116" s="314"/>
      <c r="KJ116" s="314"/>
      <c r="KK116" s="314"/>
      <c r="KL116" s="6"/>
      <c r="KM116" s="6"/>
      <c r="KN116" s="6"/>
      <c r="KO116" s="6"/>
      <c r="KP116" s="6"/>
      <c r="KQ116" s="6"/>
      <c r="KR116" s="6"/>
      <c r="KS116" s="6"/>
      <c r="KT116" s="6"/>
    </row>
    <row r="117" spans="5:306" s="305" customFormat="1">
      <c r="E117" s="316"/>
      <c r="F117" s="316"/>
      <c r="G117" s="317"/>
      <c r="W117" s="6"/>
      <c r="X117" s="6"/>
      <c r="Y117" s="6"/>
      <c r="Z117" s="313"/>
      <c r="AA117" s="313"/>
      <c r="AB117" s="313"/>
      <c r="AC117" s="6"/>
      <c r="AD117" s="6"/>
      <c r="AE117" s="313"/>
      <c r="AF117" s="313"/>
      <c r="AG117" s="313"/>
      <c r="AH117" s="313"/>
      <c r="AI117" s="313"/>
      <c r="AJ117" s="6"/>
      <c r="AK117" s="6"/>
      <c r="AL117" s="313"/>
      <c r="AM117" s="313"/>
      <c r="AN117" s="313"/>
      <c r="AO117" s="313"/>
      <c r="AP117" s="313"/>
      <c r="AQ117" s="6"/>
      <c r="AR117" s="6"/>
      <c r="AS117" s="313"/>
      <c r="AT117" s="313"/>
      <c r="AU117" s="313"/>
      <c r="AV117" s="313"/>
      <c r="AW117" s="313"/>
      <c r="AX117" s="6"/>
      <c r="AY117" s="6"/>
      <c r="AZ117" s="313"/>
      <c r="BA117" s="313"/>
      <c r="BB117" s="313"/>
      <c r="BC117" s="313"/>
      <c r="BD117" s="313"/>
      <c r="BE117" s="6"/>
      <c r="BF117" s="6"/>
      <c r="BG117" s="313"/>
      <c r="BH117" s="313"/>
      <c r="BI117" s="313"/>
      <c r="BJ117" s="313"/>
      <c r="BK117" s="313"/>
      <c r="BL117" s="6"/>
      <c r="BM117" s="6"/>
      <c r="BN117" s="313"/>
      <c r="BO117" s="313"/>
      <c r="BP117" s="313"/>
      <c r="BQ117" s="313"/>
      <c r="BR117" s="313"/>
      <c r="BS117" s="313"/>
      <c r="BT117" s="313"/>
      <c r="BU117" s="313"/>
      <c r="BV117" s="313"/>
      <c r="BW117" s="313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161"/>
      <c r="DQ117" s="161"/>
      <c r="DR117" s="161"/>
      <c r="DS117" s="161"/>
      <c r="DT117" s="161"/>
      <c r="DU117" s="161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314"/>
      <c r="JB117" s="314"/>
      <c r="JC117" s="314"/>
      <c r="JD117" s="314"/>
      <c r="JE117" s="314"/>
      <c r="JF117" s="314"/>
      <c r="JG117" s="314"/>
      <c r="JH117" s="314"/>
      <c r="JI117" s="314"/>
      <c r="JJ117" s="314"/>
      <c r="JK117" s="314"/>
      <c r="JL117" s="314"/>
      <c r="JM117" s="314"/>
      <c r="JN117" s="314"/>
      <c r="JO117" s="314"/>
      <c r="JP117" s="314"/>
      <c r="JQ117" s="314"/>
      <c r="JR117" s="314"/>
      <c r="JS117" s="314"/>
      <c r="JT117" s="314"/>
      <c r="JU117" s="314"/>
      <c r="JV117" s="314"/>
      <c r="JW117" s="314"/>
      <c r="JX117" s="314"/>
      <c r="JY117" s="314"/>
      <c r="JZ117" s="314"/>
      <c r="KA117" s="314"/>
      <c r="KB117" s="314"/>
      <c r="KC117" s="314"/>
      <c r="KD117" s="314"/>
      <c r="KE117" s="314"/>
      <c r="KF117" s="314"/>
      <c r="KG117" s="314"/>
      <c r="KH117" s="314"/>
      <c r="KI117" s="314"/>
      <c r="KJ117" s="314"/>
      <c r="KK117" s="314"/>
      <c r="KL117" s="6"/>
      <c r="KM117" s="6"/>
      <c r="KN117" s="6"/>
      <c r="KO117" s="6"/>
      <c r="KP117" s="6"/>
      <c r="KQ117" s="6"/>
      <c r="KR117" s="6"/>
      <c r="KS117" s="6"/>
      <c r="KT117" s="6"/>
    </row>
    <row r="118" spans="5:306" s="305" customFormat="1">
      <c r="E118" s="316"/>
      <c r="F118" s="316"/>
      <c r="G118" s="317"/>
      <c r="W118" s="6"/>
      <c r="X118" s="6"/>
      <c r="Y118" s="6"/>
      <c r="Z118" s="313"/>
      <c r="AA118" s="313"/>
      <c r="AB118" s="313"/>
      <c r="AC118" s="6"/>
      <c r="AD118" s="6"/>
      <c r="AE118" s="313"/>
      <c r="AF118" s="313"/>
      <c r="AG118" s="313"/>
      <c r="AH118" s="313"/>
      <c r="AI118" s="313"/>
      <c r="AJ118" s="6"/>
      <c r="AK118" s="6"/>
      <c r="AL118" s="313"/>
      <c r="AM118" s="313"/>
      <c r="AN118" s="313"/>
      <c r="AO118" s="313"/>
      <c r="AP118" s="313"/>
      <c r="AQ118" s="6"/>
      <c r="AR118" s="6"/>
      <c r="AS118" s="313"/>
      <c r="AT118" s="313"/>
      <c r="AU118" s="313"/>
      <c r="AV118" s="313"/>
      <c r="AW118" s="313"/>
      <c r="AX118" s="6"/>
      <c r="AY118" s="6"/>
      <c r="AZ118" s="313"/>
      <c r="BA118" s="313"/>
      <c r="BB118" s="313"/>
      <c r="BC118" s="313"/>
      <c r="BD118" s="313"/>
      <c r="BE118" s="6"/>
      <c r="BF118" s="6"/>
      <c r="BG118" s="313"/>
      <c r="BH118" s="313"/>
      <c r="BI118" s="313"/>
      <c r="BJ118" s="313"/>
      <c r="BK118" s="313"/>
      <c r="BL118" s="6"/>
      <c r="BM118" s="6"/>
      <c r="BN118" s="313"/>
      <c r="BO118" s="313"/>
      <c r="BP118" s="313"/>
      <c r="BQ118" s="313"/>
      <c r="BR118" s="313"/>
      <c r="BS118" s="313"/>
      <c r="BT118" s="313"/>
      <c r="BU118" s="313"/>
      <c r="BV118" s="313"/>
      <c r="BW118" s="313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161"/>
      <c r="DQ118" s="161"/>
      <c r="DR118" s="161"/>
      <c r="DS118" s="161"/>
      <c r="DT118" s="161"/>
      <c r="DU118" s="161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314"/>
      <c r="JB118" s="314"/>
      <c r="JC118" s="314"/>
      <c r="JD118" s="314"/>
      <c r="JE118" s="314"/>
      <c r="JF118" s="314"/>
      <c r="JG118" s="314"/>
      <c r="JH118" s="314"/>
      <c r="JI118" s="314"/>
      <c r="JJ118" s="314"/>
      <c r="JK118" s="314"/>
      <c r="JL118" s="314"/>
      <c r="JM118" s="314"/>
      <c r="JN118" s="314"/>
      <c r="JO118" s="314"/>
      <c r="JP118" s="314"/>
      <c r="JQ118" s="314"/>
      <c r="JR118" s="314"/>
      <c r="JS118" s="314"/>
      <c r="JT118" s="314"/>
      <c r="JU118" s="314"/>
      <c r="JV118" s="314"/>
      <c r="JW118" s="314"/>
      <c r="JX118" s="314"/>
      <c r="JY118" s="314"/>
      <c r="JZ118" s="314"/>
      <c r="KA118" s="314"/>
      <c r="KB118" s="314"/>
      <c r="KC118" s="314"/>
      <c r="KD118" s="314"/>
      <c r="KE118" s="314"/>
      <c r="KF118" s="314"/>
      <c r="KG118" s="314"/>
      <c r="KH118" s="314"/>
      <c r="KI118" s="314"/>
      <c r="KJ118" s="314"/>
      <c r="KK118" s="314"/>
      <c r="KL118" s="6"/>
      <c r="KM118" s="6"/>
      <c r="KN118" s="6"/>
      <c r="KO118" s="6"/>
      <c r="KP118" s="6"/>
      <c r="KQ118" s="6"/>
      <c r="KR118" s="6"/>
      <c r="KS118" s="6"/>
      <c r="KT118" s="6"/>
    </row>
    <row r="119" spans="5:306" s="305" customFormat="1">
      <c r="E119" s="316"/>
      <c r="F119" s="316"/>
      <c r="G119" s="317"/>
      <c r="W119" s="6"/>
      <c r="X119" s="6"/>
      <c r="Y119" s="6"/>
      <c r="Z119" s="313"/>
      <c r="AA119" s="313"/>
      <c r="AB119" s="313"/>
      <c r="AC119" s="6"/>
      <c r="AD119" s="6"/>
      <c r="AE119" s="313"/>
      <c r="AF119" s="313"/>
      <c r="AG119" s="313"/>
      <c r="AH119" s="313"/>
      <c r="AI119" s="313"/>
      <c r="AJ119" s="6"/>
      <c r="AK119" s="6"/>
      <c r="AL119" s="313"/>
      <c r="AM119" s="313"/>
      <c r="AN119" s="313"/>
      <c r="AO119" s="313"/>
      <c r="AP119" s="313"/>
      <c r="AQ119" s="6"/>
      <c r="AR119" s="6"/>
      <c r="AS119" s="313"/>
      <c r="AT119" s="313"/>
      <c r="AU119" s="313"/>
      <c r="AV119" s="313"/>
      <c r="AW119" s="313"/>
      <c r="AX119" s="6"/>
      <c r="AY119" s="6"/>
      <c r="AZ119" s="313"/>
      <c r="BA119" s="313"/>
      <c r="BB119" s="313"/>
      <c r="BC119" s="313"/>
      <c r="BD119" s="313"/>
      <c r="BE119" s="6"/>
      <c r="BF119" s="6"/>
      <c r="BG119" s="313"/>
      <c r="BH119" s="313"/>
      <c r="BI119" s="313"/>
      <c r="BJ119" s="313"/>
      <c r="BK119" s="313"/>
      <c r="BL119" s="6"/>
      <c r="BM119" s="6"/>
      <c r="BN119" s="313"/>
      <c r="BO119" s="313"/>
      <c r="BP119" s="313"/>
      <c r="BQ119" s="313"/>
      <c r="BR119" s="313"/>
      <c r="BS119" s="313"/>
      <c r="BT119" s="313"/>
      <c r="BU119" s="313"/>
      <c r="BV119" s="313"/>
      <c r="BW119" s="313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161"/>
      <c r="DQ119" s="161"/>
      <c r="DR119" s="161"/>
      <c r="DS119" s="161"/>
      <c r="DT119" s="161"/>
      <c r="DU119" s="161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314"/>
      <c r="JB119" s="314"/>
      <c r="JC119" s="314"/>
      <c r="JD119" s="314"/>
      <c r="JE119" s="314"/>
      <c r="JF119" s="314"/>
      <c r="JG119" s="314"/>
      <c r="JH119" s="314"/>
      <c r="JI119" s="314"/>
      <c r="JJ119" s="314"/>
      <c r="JK119" s="314"/>
      <c r="JL119" s="314"/>
      <c r="JM119" s="314"/>
      <c r="JN119" s="314"/>
      <c r="JO119" s="314"/>
      <c r="JP119" s="314"/>
      <c r="JQ119" s="314"/>
      <c r="JR119" s="314"/>
      <c r="JS119" s="314"/>
      <c r="JT119" s="314"/>
      <c r="JU119" s="314"/>
      <c r="JV119" s="314"/>
      <c r="JW119" s="314"/>
      <c r="JX119" s="314"/>
      <c r="JY119" s="314"/>
      <c r="JZ119" s="314"/>
      <c r="KA119" s="314"/>
      <c r="KB119" s="314"/>
      <c r="KC119" s="314"/>
      <c r="KD119" s="314"/>
      <c r="KE119" s="314"/>
      <c r="KF119" s="314"/>
      <c r="KG119" s="314"/>
      <c r="KH119" s="314"/>
      <c r="KI119" s="314"/>
      <c r="KJ119" s="314"/>
      <c r="KK119" s="314"/>
      <c r="KL119" s="6"/>
      <c r="KM119" s="6"/>
      <c r="KN119" s="6"/>
      <c r="KO119" s="6"/>
      <c r="KP119" s="6"/>
      <c r="KQ119" s="6"/>
      <c r="KR119" s="6"/>
      <c r="KS119" s="6"/>
      <c r="KT119" s="6"/>
    </row>
    <row r="120" spans="5:306" s="305" customFormat="1">
      <c r="E120" s="316"/>
      <c r="F120" s="316"/>
      <c r="G120" s="317"/>
      <c r="W120" s="6"/>
      <c r="X120" s="6"/>
      <c r="Y120" s="6"/>
      <c r="Z120" s="313"/>
      <c r="AA120" s="313"/>
      <c r="AB120" s="313"/>
      <c r="AC120" s="6"/>
      <c r="AD120" s="6"/>
      <c r="AE120" s="313"/>
      <c r="AF120" s="313"/>
      <c r="AG120" s="313"/>
      <c r="AH120" s="313"/>
      <c r="AI120" s="313"/>
      <c r="AJ120" s="6"/>
      <c r="AK120" s="6"/>
      <c r="AL120" s="313"/>
      <c r="AM120" s="313"/>
      <c r="AN120" s="313"/>
      <c r="AO120" s="313"/>
      <c r="AP120" s="313"/>
      <c r="AQ120" s="6"/>
      <c r="AR120" s="6"/>
      <c r="AS120" s="313"/>
      <c r="AT120" s="313"/>
      <c r="AU120" s="313"/>
      <c r="AV120" s="313"/>
      <c r="AW120" s="313"/>
      <c r="AX120" s="6"/>
      <c r="AY120" s="6"/>
      <c r="AZ120" s="313"/>
      <c r="BA120" s="313"/>
      <c r="BB120" s="313"/>
      <c r="BC120" s="313"/>
      <c r="BD120" s="313"/>
      <c r="BE120" s="6"/>
      <c r="BF120" s="6"/>
      <c r="BG120" s="313"/>
      <c r="BH120" s="313"/>
      <c r="BI120" s="313"/>
      <c r="BJ120" s="313"/>
      <c r="BK120" s="313"/>
      <c r="BL120" s="6"/>
      <c r="BM120" s="6"/>
      <c r="BN120" s="313"/>
      <c r="BO120" s="313"/>
      <c r="BP120" s="313"/>
      <c r="BQ120" s="313"/>
      <c r="BR120" s="313"/>
      <c r="BS120" s="313"/>
      <c r="BT120" s="313"/>
      <c r="BU120" s="313"/>
      <c r="BV120" s="313"/>
      <c r="BW120" s="313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161"/>
      <c r="DQ120" s="161"/>
      <c r="DR120" s="161"/>
      <c r="DS120" s="161"/>
      <c r="DT120" s="161"/>
      <c r="DU120" s="161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  <c r="GO120" s="6"/>
      <c r="GP120" s="6"/>
      <c r="GQ120" s="6"/>
      <c r="GR120" s="6"/>
      <c r="GS120" s="6"/>
      <c r="GT120" s="6"/>
      <c r="GU120" s="6"/>
      <c r="GV120" s="6"/>
      <c r="GW120" s="6"/>
      <c r="GX120" s="6"/>
      <c r="GY120" s="6"/>
      <c r="GZ120" s="6"/>
      <c r="HA120" s="6"/>
      <c r="HB120" s="6"/>
      <c r="HC120" s="6"/>
      <c r="HD120" s="6"/>
      <c r="HE120" s="6"/>
      <c r="HF120" s="6"/>
      <c r="HG120" s="6"/>
      <c r="HH120" s="6"/>
      <c r="HI120" s="6"/>
      <c r="HJ120" s="6"/>
      <c r="HK120" s="6"/>
      <c r="HL120" s="6"/>
      <c r="HM120" s="6"/>
      <c r="HN120" s="6"/>
      <c r="HO120" s="6"/>
      <c r="HP120" s="6"/>
      <c r="HQ120" s="6"/>
      <c r="HR120" s="6"/>
      <c r="HS120" s="6"/>
      <c r="HT120" s="6"/>
      <c r="HU120" s="6"/>
      <c r="HV120" s="6"/>
      <c r="HW120" s="6"/>
      <c r="HX120" s="6"/>
      <c r="HY120" s="6"/>
      <c r="HZ120" s="6"/>
      <c r="IA120" s="6"/>
      <c r="IB120" s="6"/>
      <c r="IC120" s="6"/>
      <c r="ID120" s="6"/>
      <c r="IE120" s="6"/>
      <c r="IF120" s="6"/>
      <c r="IG120" s="6"/>
      <c r="IH120" s="6"/>
      <c r="II120" s="6"/>
      <c r="IJ120" s="6"/>
      <c r="IK120" s="6"/>
      <c r="IL120" s="6"/>
      <c r="IM120" s="6"/>
      <c r="IN120" s="6"/>
      <c r="IO120" s="6"/>
      <c r="IP120" s="6"/>
      <c r="IQ120" s="6"/>
      <c r="IR120" s="6"/>
      <c r="IS120" s="6"/>
      <c r="IT120" s="6"/>
      <c r="IU120" s="6"/>
      <c r="IV120" s="6"/>
      <c r="IW120" s="6"/>
      <c r="IX120" s="6"/>
      <c r="IY120" s="6"/>
      <c r="IZ120" s="6"/>
      <c r="JA120" s="314"/>
      <c r="JB120" s="314"/>
      <c r="JC120" s="314"/>
      <c r="JD120" s="314"/>
      <c r="JE120" s="314"/>
      <c r="JF120" s="314"/>
      <c r="JG120" s="314"/>
      <c r="JH120" s="314"/>
      <c r="JI120" s="314"/>
      <c r="JJ120" s="314"/>
      <c r="JK120" s="314"/>
      <c r="JL120" s="314"/>
      <c r="JM120" s="314"/>
      <c r="JN120" s="314"/>
      <c r="JO120" s="314"/>
      <c r="JP120" s="314"/>
      <c r="JQ120" s="314"/>
      <c r="JR120" s="314"/>
      <c r="JS120" s="314"/>
      <c r="JT120" s="314"/>
      <c r="JU120" s="314"/>
      <c r="JV120" s="314"/>
      <c r="JW120" s="314"/>
      <c r="JX120" s="314"/>
      <c r="JY120" s="314"/>
      <c r="JZ120" s="314"/>
      <c r="KA120" s="314"/>
      <c r="KB120" s="314"/>
      <c r="KC120" s="314"/>
      <c r="KD120" s="314"/>
      <c r="KE120" s="314"/>
      <c r="KF120" s="314"/>
      <c r="KG120" s="314"/>
      <c r="KH120" s="314"/>
      <c r="KI120" s="314"/>
      <c r="KJ120" s="314"/>
      <c r="KK120" s="314"/>
      <c r="KL120" s="6"/>
      <c r="KM120" s="6"/>
      <c r="KN120" s="6"/>
      <c r="KO120" s="6"/>
      <c r="KP120" s="6"/>
      <c r="KQ120" s="6"/>
      <c r="KR120" s="6"/>
      <c r="KS120" s="6"/>
      <c r="KT120" s="6"/>
    </row>
    <row r="121" spans="5:306" s="305" customFormat="1">
      <c r="E121" s="316"/>
      <c r="F121" s="316"/>
      <c r="G121" s="317"/>
      <c r="W121" s="6"/>
      <c r="X121" s="6"/>
      <c r="Y121" s="6"/>
      <c r="Z121" s="313"/>
      <c r="AA121" s="313"/>
      <c r="AB121" s="313"/>
      <c r="AC121" s="6"/>
      <c r="AD121" s="6"/>
      <c r="AE121" s="313"/>
      <c r="AF121" s="313"/>
      <c r="AG121" s="313"/>
      <c r="AH121" s="313"/>
      <c r="AI121" s="313"/>
      <c r="AJ121" s="6"/>
      <c r="AK121" s="6"/>
      <c r="AL121" s="313"/>
      <c r="AM121" s="313"/>
      <c r="AN121" s="313"/>
      <c r="AO121" s="313"/>
      <c r="AP121" s="313"/>
      <c r="AQ121" s="6"/>
      <c r="AR121" s="6"/>
      <c r="AS121" s="313"/>
      <c r="AT121" s="313"/>
      <c r="AU121" s="313"/>
      <c r="AV121" s="313"/>
      <c r="AW121" s="313"/>
      <c r="AX121" s="6"/>
      <c r="AY121" s="6"/>
      <c r="AZ121" s="313"/>
      <c r="BA121" s="313"/>
      <c r="BB121" s="313"/>
      <c r="BC121" s="313"/>
      <c r="BD121" s="313"/>
      <c r="BE121" s="6"/>
      <c r="BF121" s="6"/>
      <c r="BG121" s="313"/>
      <c r="BH121" s="313"/>
      <c r="BI121" s="313"/>
      <c r="BJ121" s="313"/>
      <c r="BK121" s="313"/>
      <c r="BL121" s="6"/>
      <c r="BM121" s="6"/>
      <c r="BN121" s="313"/>
      <c r="BO121" s="313"/>
      <c r="BP121" s="313"/>
      <c r="BQ121" s="313"/>
      <c r="BR121" s="313"/>
      <c r="BS121" s="313"/>
      <c r="BT121" s="313"/>
      <c r="BU121" s="313"/>
      <c r="BV121" s="313"/>
      <c r="BW121" s="313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161"/>
      <c r="DQ121" s="161"/>
      <c r="DR121" s="161"/>
      <c r="DS121" s="161"/>
      <c r="DT121" s="161"/>
      <c r="DU121" s="161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314"/>
      <c r="JB121" s="314"/>
      <c r="JC121" s="314"/>
      <c r="JD121" s="314"/>
      <c r="JE121" s="314"/>
      <c r="JF121" s="314"/>
      <c r="JG121" s="314"/>
      <c r="JH121" s="314"/>
      <c r="JI121" s="314"/>
      <c r="JJ121" s="314"/>
      <c r="JK121" s="314"/>
      <c r="JL121" s="314"/>
      <c r="JM121" s="314"/>
      <c r="JN121" s="314"/>
      <c r="JO121" s="314"/>
      <c r="JP121" s="314"/>
      <c r="JQ121" s="314"/>
      <c r="JR121" s="314"/>
      <c r="JS121" s="314"/>
      <c r="JT121" s="314"/>
      <c r="JU121" s="314"/>
      <c r="JV121" s="314"/>
      <c r="JW121" s="314"/>
      <c r="JX121" s="314"/>
      <c r="JY121" s="314"/>
      <c r="JZ121" s="314"/>
      <c r="KA121" s="314"/>
      <c r="KB121" s="314"/>
      <c r="KC121" s="314"/>
      <c r="KD121" s="314"/>
      <c r="KE121" s="314"/>
      <c r="KF121" s="314"/>
      <c r="KG121" s="314"/>
      <c r="KH121" s="314"/>
      <c r="KI121" s="314"/>
      <c r="KJ121" s="314"/>
      <c r="KK121" s="314"/>
      <c r="KL121" s="6"/>
      <c r="KM121" s="6"/>
      <c r="KN121" s="6"/>
      <c r="KO121" s="6"/>
      <c r="KP121" s="6"/>
      <c r="KQ121" s="6"/>
      <c r="KR121" s="6"/>
      <c r="KS121" s="6"/>
      <c r="KT121" s="6"/>
    </row>
    <row r="122" spans="5:306" s="305" customFormat="1">
      <c r="E122" s="316"/>
      <c r="F122" s="316"/>
      <c r="G122" s="317"/>
      <c r="W122" s="6"/>
      <c r="X122" s="6"/>
      <c r="Y122" s="6"/>
      <c r="Z122" s="313"/>
      <c r="AA122" s="313"/>
      <c r="AB122" s="313"/>
      <c r="AC122" s="6"/>
      <c r="AD122" s="6"/>
      <c r="AE122" s="313"/>
      <c r="AF122" s="313"/>
      <c r="AG122" s="313"/>
      <c r="AH122" s="313"/>
      <c r="AI122" s="313"/>
      <c r="AJ122" s="6"/>
      <c r="AK122" s="6"/>
      <c r="AL122" s="313"/>
      <c r="AM122" s="313"/>
      <c r="AN122" s="313"/>
      <c r="AO122" s="313"/>
      <c r="AP122" s="313"/>
      <c r="AQ122" s="6"/>
      <c r="AR122" s="6"/>
      <c r="AS122" s="313"/>
      <c r="AT122" s="313"/>
      <c r="AU122" s="313"/>
      <c r="AV122" s="313"/>
      <c r="AW122" s="313"/>
      <c r="AX122" s="6"/>
      <c r="AY122" s="6"/>
      <c r="AZ122" s="313"/>
      <c r="BA122" s="313"/>
      <c r="BB122" s="313"/>
      <c r="BC122" s="313"/>
      <c r="BD122" s="313"/>
      <c r="BE122" s="6"/>
      <c r="BF122" s="6"/>
      <c r="BG122" s="313"/>
      <c r="BH122" s="313"/>
      <c r="BI122" s="313"/>
      <c r="BJ122" s="313"/>
      <c r="BK122" s="313"/>
      <c r="BL122" s="6"/>
      <c r="BM122" s="6"/>
      <c r="BN122" s="313"/>
      <c r="BO122" s="313"/>
      <c r="BP122" s="313"/>
      <c r="BQ122" s="313"/>
      <c r="BR122" s="313"/>
      <c r="BS122" s="313"/>
      <c r="BT122" s="313"/>
      <c r="BU122" s="313"/>
      <c r="BV122" s="313"/>
      <c r="BW122" s="313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161"/>
      <c r="DQ122" s="161"/>
      <c r="DR122" s="161"/>
      <c r="DS122" s="161"/>
      <c r="DT122" s="161"/>
      <c r="DU122" s="161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314"/>
      <c r="JB122" s="314"/>
      <c r="JC122" s="314"/>
      <c r="JD122" s="314"/>
      <c r="JE122" s="314"/>
      <c r="JF122" s="314"/>
      <c r="JG122" s="314"/>
      <c r="JH122" s="314"/>
      <c r="JI122" s="314"/>
      <c r="JJ122" s="314"/>
      <c r="JK122" s="314"/>
      <c r="JL122" s="314"/>
      <c r="JM122" s="314"/>
      <c r="JN122" s="314"/>
      <c r="JO122" s="314"/>
      <c r="JP122" s="314"/>
      <c r="JQ122" s="314"/>
      <c r="JR122" s="314"/>
      <c r="JS122" s="314"/>
      <c r="JT122" s="314"/>
      <c r="JU122" s="314"/>
      <c r="JV122" s="314"/>
      <c r="JW122" s="314"/>
      <c r="JX122" s="314"/>
      <c r="JY122" s="314"/>
      <c r="JZ122" s="314"/>
      <c r="KA122" s="314"/>
      <c r="KB122" s="314"/>
      <c r="KC122" s="314"/>
      <c r="KD122" s="314"/>
      <c r="KE122" s="314"/>
      <c r="KF122" s="314"/>
      <c r="KG122" s="314"/>
      <c r="KH122" s="314"/>
      <c r="KI122" s="314"/>
      <c r="KJ122" s="314"/>
      <c r="KK122" s="314"/>
      <c r="KL122" s="6"/>
      <c r="KM122" s="6"/>
      <c r="KN122" s="6"/>
      <c r="KO122" s="6"/>
      <c r="KP122" s="6"/>
      <c r="KQ122" s="6"/>
      <c r="KR122" s="6"/>
      <c r="KS122" s="6"/>
      <c r="KT122" s="6"/>
    </row>
    <row r="123" spans="5:306" s="305" customFormat="1">
      <c r="E123" s="316"/>
      <c r="F123" s="316"/>
      <c r="G123" s="317"/>
      <c r="W123" s="6"/>
      <c r="X123" s="6"/>
      <c r="Y123" s="6"/>
      <c r="Z123" s="313"/>
      <c r="AA123" s="313"/>
      <c r="AB123" s="313"/>
      <c r="AC123" s="6"/>
      <c r="AD123" s="6"/>
      <c r="AE123" s="313"/>
      <c r="AF123" s="313"/>
      <c r="AG123" s="313"/>
      <c r="AH123" s="313"/>
      <c r="AI123" s="313"/>
      <c r="AJ123" s="6"/>
      <c r="AK123" s="6"/>
      <c r="AL123" s="313"/>
      <c r="AM123" s="313"/>
      <c r="AN123" s="313"/>
      <c r="AO123" s="313"/>
      <c r="AP123" s="313"/>
      <c r="AQ123" s="6"/>
      <c r="AR123" s="6"/>
      <c r="AS123" s="313"/>
      <c r="AT123" s="313"/>
      <c r="AU123" s="313"/>
      <c r="AV123" s="313"/>
      <c r="AW123" s="313"/>
      <c r="AX123" s="6"/>
      <c r="AY123" s="6"/>
      <c r="AZ123" s="313"/>
      <c r="BA123" s="313"/>
      <c r="BB123" s="313"/>
      <c r="BC123" s="313"/>
      <c r="BD123" s="313"/>
      <c r="BE123" s="6"/>
      <c r="BF123" s="6"/>
      <c r="BG123" s="313"/>
      <c r="BH123" s="313"/>
      <c r="BI123" s="313"/>
      <c r="BJ123" s="313"/>
      <c r="BK123" s="313"/>
      <c r="BL123" s="6"/>
      <c r="BM123" s="6"/>
      <c r="BN123" s="313"/>
      <c r="BO123" s="313"/>
      <c r="BP123" s="313"/>
      <c r="BQ123" s="313"/>
      <c r="BR123" s="313"/>
      <c r="BS123" s="313"/>
      <c r="BT123" s="313"/>
      <c r="BU123" s="313"/>
      <c r="BV123" s="313"/>
      <c r="BW123" s="313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161"/>
      <c r="DQ123" s="161"/>
      <c r="DR123" s="161"/>
      <c r="DS123" s="161"/>
      <c r="DT123" s="161"/>
      <c r="DU123" s="161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314"/>
      <c r="JB123" s="314"/>
      <c r="JC123" s="314"/>
      <c r="JD123" s="314"/>
      <c r="JE123" s="314"/>
      <c r="JF123" s="314"/>
      <c r="JG123" s="314"/>
      <c r="JH123" s="314"/>
      <c r="JI123" s="314"/>
      <c r="JJ123" s="314"/>
      <c r="JK123" s="314"/>
      <c r="JL123" s="314"/>
      <c r="JM123" s="314"/>
      <c r="JN123" s="314"/>
      <c r="JO123" s="314"/>
      <c r="JP123" s="314"/>
      <c r="JQ123" s="314"/>
      <c r="JR123" s="314"/>
      <c r="JS123" s="314"/>
      <c r="JT123" s="314"/>
      <c r="JU123" s="314"/>
      <c r="JV123" s="314"/>
      <c r="JW123" s="314"/>
      <c r="JX123" s="314"/>
      <c r="JY123" s="314"/>
      <c r="JZ123" s="314"/>
      <c r="KA123" s="314"/>
      <c r="KB123" s="314"/>
      <c r="KC123" s="314"/>
      <c r="KD123" s="314"/>
      <c r="KE123" s="314"/>
      <c r="KF123" s="314"/>
      <c r="KG123" s="314"/>
      <c r="KH123" s="314"/>
      <c r="KI123" s="314"/>
      <c r="KJ123" s="314"/>
      <c r="KK123" s="314"/>
      <c r="KL123" s="6"/>
      <c r="KM123" s="6"/>
      <c r="KN123" s="6"/>
      <c r="KO123" s="6"/>
      <c r="KP123" s="6"/>
      <c r="KQ123" s="6"/>
      <c r="KR123" s="6"/>
      <c r="KS123" s="6"/>
      <c r="KT123" s="6"/>
    </row>
    <row r="124" spans="5:306" s="305" customFormat="1">
      <c r="E124" s="316"/>
      <c r="F124" s="316"/>
      <c r="G124" s="317"/>
      <c r="W124" s="6"/>
      <c r="X124" s="6"/>
      <c r="Y124" s="6"/>
      <c r="Z124" s="313"/>
      <c r="AA124" s="313"/>
      <c r="AB124" s="313"/>
      <c r="AC124" s="6"/>
      <c r="AD124" s="6"/>
      <c r="AE124" s="313"/>
      <c r="AF124" s="313"/>
      <c r="AG124" s="313"/>
      <c r="AH124" s="313"/>
      <c r="AI124" s="313"/>
      <c r="AJ124" s="6"/>
      <c r="AK124" s="6"/>
      <c r="AL124" s="313"/>
      <c r="AM124" s="313"/>
      <c r="AN124" s="313"/>
      <c r="AO124" s="313"/>
      <c r="AP124" s="313"/>
      <c r="AQ124" s="6"/>
      <c r="AR124" s="6"/>
      <c r="AS124" s="313"/>
      <c r="AT124" s="313"/>
      <c r="AU124" s="313"/>
      <c r="AV124" s="313"/>
      <c r="AW124" s="313"/>
      <c r="AX124" s="6"/>
      <c r="AY124" s="6"/>
      <c r="AZ124" s="313"/>
      <c r="BA124" s="313"/>
      <c r="BB124" s="313"/>
      <c r="BC124" s="313"/>
      <c r="BD124" s="313"/>
      <c r="BE124" s="6"/>
      <c r="BF124" s="6"/>
      <c r="BG124" s="313"/>
      <c r="BH124" s="313"/>
      <c r="BI124" s="313"/>
      <c r="BJ124" s="313"/>
      <c r="BK124" s="313"/>
      <c r="BL124" s="6"/>
      <c r="BM124" s="6"/>
      <c r="BN124" s="313"/>
      <c r="BO124" s="313"/>
      <c r="BP124" s="313"/>
      <c r="BQ124" s="313"/>
      <c r="BR124" s="313"/>
      <c r="BS124" s="313"/>
      <c r="BT124" s="313"/>
      <c r="BU124" s="313"/>
      <c r="BV124" s="313"/>
      <c r="BW124" s="313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161"/>
      <c r="DQ124" s="161"/>
      <c r="DR124" s="161"/>
      <c r="DS124" s="161"/>
      <c r="DT124" s="161"/>
      <c r="DU124" s="161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314"/>
      <c r="JB124" s="314"/>
      <c r="JC124" s="314"/>
      <c r="JD124" s="314"/>
      <c r="JE124" s="314"/>
      <c r="JF124" s="314"/>
      <c r="JG124" s="314"/>
      <c r="JH124" s="314"/>
      <c r="JI124" s="314"/>
      <c r="JJ124" s="314"/>
      <c r="JK124" s="314"/>
      <c r="JL124" s="314"/>
      <c r="JM124" s="314"/>
      <c r="JN124" s="314"/>
      <c r="JO124" s="314"/>
      <c r="JP124" s="314"/>
      <c r="JQ124" s="314"/>
      <c r="JR124" s="314"/>
      <c r="JS124" s="314"/>
      <c r="JT124" s="314"/>
      <c r="JU124" s="314"/>
      <c r="JV124" s="314"/>
      <c r="JW124" s="314"/>
      <c r="JX124" s="314"/>
      <c r="JY124" s="314"/>
      <c r="JZ124" s="314"/>
      <c r="KA124" s="314"/>
      <c r="KB124" s="314"/>
      <c r="KC124" s="314"/>
      <c r="KD124" s="314"/>
      <c r="KE124" s="314"/>
      <c r="KF124" s="314"/>
      <c r="KG124" s="314"/>
      <c r="KH124" s="314"/>
      <c r="KI124" s="314"/>
      <c r="KJ124" s="314"/>
      <c r="KK124" s="314"/>
      <c r="KL124" s="6"/>
      <c r="KM124" s="6"/>
      <c r="KN124" s="6"/>
      <c r="KO124" s="6"/>
      <c r="KP124" s="6"/>
      <c r="KQ124" s="6"/>
      <c r="KR124" s="6"/>
      <c r="KS124" s="6"/>
      <c r="KT124" s="6"/>
    </row>
    <row r="125" spans="5:306" s="305" customFormat="1">
      <c r="E125" s="316"/>
      <c r="F125" s="316"/>
      <c r="G125" s="317"/>
      <c r="W125" s="6"/>
      <c r="X125" s="6"/>
      <c r="Y125" s="6"/>
      <c r="Z125" s="313"/>
      <c r="AA125" s="313"/>
      <c r="AB125" s="313"/>
      <c r="AC125" s="6"/>
      <c r="AD125" s="6"/>
      <c r="AE125" s="313"/>
      <c r="AF125" s="313"/>
      <c r="AG125" s="313"/>
      <c r="AH125" s="313"/>
      <c r="AI125" s="313"/>
      <c r="AJ125" s="6"/>
      <c r="AK125" s="6"/>
      <c r="AL125" s="313"/>
      <c r="AM125" s="313"/>
      <c r="AN125" s="313"/>
      <c r="AO125" s="313"/>
      <c r="AP125" s="313"/>
      <c r="AQ125" s="6"/>
      <c r="AR125" s="6"/>
      <c r="AS125" s="313"/>
      <c r="AT125" s="313"/>
      <c r="AU125" s="313"/>
      <c r="AV125" s="313"/>
      <c r="AW125" s="313"/>
      <c r="AX125" s="6"/>
      <c r="AY125" s="6"/>
      <c r="AZ125" s="313"/>
      <c r="BA125" s="313"/>
      <c r="BB125" s="313"/>
      <c r="BC125" s="313"/>
      <c r="BD125" s="313"/>
      <c r="BE125" s="6"/>
      <c r="BF125" s="6"/>
      <c r="BG125" s="313"/>
      <c r="BH125" s="313"/>
      <c r="BI125" s="313"/>
      <c r="BJ125" s="313"/>
      <c r="BK125" s="313"/>
      <c r="BL125" s="6"/>
      <c r="BM125" s="6"/>
      <c r="BN125" s="313"/>
      <c r="BO125" s="313"/>
      <c r="BP125" s="313"/>
      <c r="BQ125" s="313"/>
      <c r="BR125" s="313"/>
      <c r="BS125" s="313"/>
      <c r="BT125" s="313"/>
      <c r="BU125" s="313"/>
      <c r="BV125" s="313"/>
      <c r="BW125" s="313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161"/>
      <c r="DQ125" s="161"/>
      <c r="DR125" s="161"/>
      <c r="DS125" s="161"/>
      <c r="DT125" s="161"/>
      <c r="DU125" s="161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314"/>
      <c r="JB125" s="314"/>
      <c r="JC125" s="314"/>
      <c r="JD125" s="314"/>
      <c r="JE125" s="314"/>
      <c r="JF125" s="314"/>
      <c r="JG125" s="314"/>
      <c r="JH125" s="314"/>
      <c r="JI125" s="314"/>
      <c r="JJ125" s="314"/>
      <c r="JK125" s="314"/>
      <c r="JL125" s="314"/>
      <c r="JM125" s="314"/>
      <c r="JN125" s="314"/>
      <c r="JO125" s="314"/>
      <c r="JP125" s="314"/>
      <c r="JQ125" s="314"/>
      <c r="JR125" s="314"/>
      <c r="JS125" s="314"/>
      <c r="JT125" s="314"/>
      <c r="JU125" s="314"/>
      <c r="JV125" s="314"/>
      <c r="JW125" s="314"/>
      <c r="JX125" s="314"/>
      <c r="JY125" s="314"/>
      <c r="JZ125" s="314"/>
      <c r="KA125" s="314"/>
      <c r="KB125" s="314"/>
      <c r="KC125" s="314"/>
      <c r="KD125" s="314"/>
      <c r="KE125" s="314"/>
      <c r="KF125" s="314"/>
      <c r="KG125" s="314"/>
      <c r="KH125" s="314"/>
      <c r="KI125" s="314"/>
      <c r="KJ125" s="314"/>
      <c r="KK125" s="314"/>
      <c r="KL125" s="6"/>
      <c r="KM125" s="6"/>
      <c r="KN125" s="6"/>
      <c r="KO125" s="6"/>
      <c r="KP125" s="6"/>
      <c r="KQ125" s="6"/>
      <c r="KR125" s="6"/>
      <c r="KS125" s="6"/>
      <c r="KT125" s="6"/>
    </row>
    <row r="126" spans="5:306" s="305" customFormat="1">
      <c r="E126" s="316"/>
      <c r="F126" s="316"/>
      <c r="G126" s="317"/>
      <c r="W126" s="6"/>
      <c r="X126" s="6"/>
      <c r="Y126" s="6"/>
      <c r="Z126" s="313"/>
      <c r="AA126" s="313"/>
      <c r="AB126" s="313"/>
      <c r="AC126" s="6"/>
      <c r="AD126" s="6"/>
      <c r="AE126" s="313"/>
      <c r="AF126" s="313"/>
      <c r="AG126" s="313"/>
      <c r="AH126" s="313"/>
      <c r="AI126" s="313"/>
      <c r="AJ126" s="6"/>
      <c r="AK126" s="6"/>
      <c r="AL126" s="313"/>
      <c r="AM126" s="313"/>
      <c r="AN126" s="313"/>
      <c r="AO126" s="313"/>
      <c r="AP126" s="313"/>
      <c r="AQ126" s="6"/>
      <c r="AR126" s="6"/>
      <c r="AS126" s="313"/>
      <c r="AT126" s="313"/>
      <c r="AU126" s="313"/>
      <c r="AV126" s="313"/>
      <c r="AW126" s="313"/>
      <c r="AX126" s="6"/>
      <c r="AY126" s="6"/>
      <c r="AZ126" s="313"/>
      <c r="BA126" s="313"/>
      <c r="BB126" s="313"/>
      <c r="BC126" s="313"/>
      <c r="BD126" s="313"/>
      <c r="BE126" s="6"/>
      <c r="BF126" s="6"/>
      <c r="BG126" s="313"/>
      <c r="BH126" s="313"/>
      <c r="BI126" s="313"/>
      <c r="BJ126" s="313"/>
      <c r="BK126" s="313"/>
      <c r="BL126" s="6"/>
      <c r="BM126" s="6"/>
      <c r="BN126" s="313"/>
      <c r="BO126" s="313"/>
      <c r="BP126" s="313"/>
      <c r="BQ126" s="313"/>
      <c r="BR126" s="313"/>
      <c r="BS126" s="313"/>
      <c r="BT126" s="313"/>
      <c r="BU126" s="313"/>
      <c r="BV126" s="313"/>
      <c r="BW126" s="313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161"/>
      <c r="DQ126" s="161"/>
      <c r="DR126" s="161"/>
      <c r="DS126" s="161"/>
      <c r="DT126" s="161"/>
      <c r="DU126" s="161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314"/>
      <c r="JB126" s="314"/>
      <c r="JC126" s="314"/>
      <c r="JD126" s="314"/>
      <c r="JE126" s="314"/>
      <c r="JF126" s="314"/>
      <c r="JG126" s="314"/>
      <c r="JH126" s="314"/>
      <c r="JI126" s="314"/>
      <c r="JJ126" s="314"/>
      <c r="JK126" s="314"/>
      <c r="JL126" s="314"/>
      <c r="JM126" s="314"/>
      <c r="JN126" s="314"/>
      <c r="JO126" s="314"/>
      <c r="JP126" s="314"/>
      <c r="JQ126" s="314"/>
      <c r="JR126" s="314"/>
      <c r="JS126" s="314"/>
      <c r="JT126" s="314"/>
      <c r="JU126" s="314"/>
      <c r="JV126" s="314"/>
      <c r="JW126" s="314"/>
      <c r="JX126" s="314"/>
      <c r="JY126" s="314"/>
      <c r="JZ126" s="314"/>
      <c r="KA126" s="314"/>
      <c r="KB126" s="314"/>
      <c r="KC126" s="314"/>
      <c r="KD126" s="314"/>
      <c r="KE126" s="314"/>
      <c r="KF126" s="314"/>
      <c r="KG126" s="314"/>
      <c r="KH126" s="314"/>
      <c r="KI126" s="314"/>
      <c r="KJ126" s="314"/>
      <c r="KK126" s="314"/>
      <c r="KL126" s="6"/>
      <c r="KM126" s="6"/>
      <c r="KN126" s="6"/>
      <c r="KO126" s="6"/>
      <c r="KP126" s="6"/>
      <c r="KQ126" s="6"/>
      <c r="KR126" s="6"/>
      <c r="KS126" s="6"/>
      <c r="KT126" s="6"/>
    </row>
    <row r="127" spans="5:306" s="305" customFormat="1">
      <c r="E127" s="316"/>
      <c r="F127" s="316"/>
      <c r="G127" s="317"/>
      <c r="W127" s="6"/>
      <c r="X127" s="6"/>
      <c r="Y127" s="6"/>
      <c r="Z127" s="313"/>
      <c r="AA127" s="313"/>
      <c r="AB127" s="313"/>
      <c r="AC127" s="6"/>
      <c r="AD127" s="6"/>
      <c r="AE127" s="313"/>
      <c r="AF127" s="313"/>
      <c r="AG127" s="313"/>
      <c r="AH127" s="313"/>
      <c r="AI127" s="313"/>
      <c r="AJ127" s="6"/>
      <c r="AK127" s="6"/>
      <c r="AL127" s="313"/>
      <c r="AM127" s="313"/>
      <c r="AN127" s="313"/>
      <c r="AO127" s="313"/>
      <c r="AP127" s="313"/>
      <c r="AQ127" s="6"/>
      <c r="AR127" s="6"/>
      <c r="AS127" s="313"/>
      <c r="AT127" s="313"/>
      <c r="AU127" s="313"/>
      <c r="AV127" s="313"/>
      <c r="AW127" s="313"/>
      <c r="AX127" s="6"/>
      <c r="AY127" s="6"/>
      <c r="AZ127" s="313"/>
      <c r="BA127" s="313"/>
      <c r="BB127" s="313"/>
      <c r="BC127" s="313"/>
      <c r="BD127" s="313"/>
      <c r="BE127" s="6"/>
      <c r="BF127" s="6"/>
      <c r="BG127" s="313"/>
      <c r="BH127" s="313"/>
      <c r="BI127" s="313"/>
      <c r="BJ127" s="313"/>
      <c r="BK127" s="313"/>
      <c r="BL127" s="6"/>
      <c r="BM127" s="6"/>
      <c r="BN127" s="313"/>
      <c r="BO127" s="313"/>
      <c r="BP127" s="313"/>
      <c r="BQ127" s="313"/>
      <c r="BR127" s="313"/>
      <c r="BS127" s="313"/>
      <c r="BT127" s="313"/>
      <c r="BU127" s="313"/>
      <c r="BV127" s="313"/>
      <c r="BW127" s="313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161"/>
      <c r="DQ127" s="161"/>
      <c r="DR127" s="161"/>
      <c r="DS127" s="161"/>
      <c r="DT127" s="161"/>
      <c r="DU127" s="161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314"/>
      <c r="JB127" s="314"/>
      <c r="JC127" s="314"/>
      <c r="JD127" s="314"/>
      <c r="JE127" s="314"/>
      <c r="JF127" s="314"/>
      <c r="JG127" s="314"/>
      <c r="JH127" s="314"/>
      <c r="JI127" s="314"/>
      <c r="JJ127" s="314"/>
      <c r="JK127" s="314"/>
      <c r="JL127" s="314"/>
      <c r="JM127" s="314"/>
      <c r="JN127" s="314"/>
      <c r="JO127" s="314"/>
      <c r="JP127" s="314"/>
      <c r="JQ127" s="314"/>
      <c r="JR127" s="314"/>
      <c r="JS127" s="314"/>
      <c r="JT127" s="314"/>
      <c r="JU127" s="314"/>
      <c r="JV127" s="314"/>
      <c r="JW127" s="314"/>
      <c r="JX127" s="314"/>
      <c r="JY127" s="314"/>
      <c r="JZ127" s="314"/>
      <c r="KA127" s="314"/>
      <c r="KB127" s="314"/>
      <c r="KC127" s="314"/>
      <c r="KD127" s="314"/>
      <c r="KE127" s="314"/>
      <c r="KF127" s="314"/>
      <c r="KG127" s="314"/>
      <c r="KH127" s="314"/>
      <c r="KI127" s="314"/>
      <c r="KJ127" s="314"/>
      <c r="KK127" s="314"/>
      <c r="KL127" s="6"/>
      <c r="KM127" s="6"/>
      <c r="KN127" s="6"/>
      <c r="KO127" s="6"/>
      <c r="KP127" s="6"/>
      <c r="KQ127" s="6"/>
      <c r="KR127" s="6"/>
      <c r="KS127" s="6"/>
      <c r="KT127" s="6"/>
    </row>
    <row r="128" spans="5:306" s="305" customFormat="1">
      <c r="E128" s="316"/>
      <c r="F128" s="316"/>
      <c r="G128" s="317"/>
      <c r="W128" s="6"/>
      <c r="X128" s="6"/>
      <c r="Y128" s="6"/>
      <c r="Z128" s="313"/>
      <c r="AA128" s="313"/>
      <c r="AB128" s="313"/>
      <c r="AC128" s="6"/>
      <c r="AD128" s="6"/>
      <c r="AE128" s="313"/>
      <c r="AF128" s="313"/>
      <c r="AG128" s="313"/>
      <c r="AH128" s="313"/>
      <c r="AI128" s="313"/>
      <c r="AJ128" s="6"/>
      <c r="AK128" s="6"/>
      <c r="AL128" s="313"/>
      <c r="AM128" s="313"/>
      <c r="AN128" s="313"/>
      <c r="AO128" s="313"/>
      <c r="AP128" s="313"/>
      <c r="AQ128" s="6"/>
      <c r="AR128" s="6"/>
      <c r="AS128" s="313"/>
      <c r="AT128" s="313"/>
      <c r="AU128" s="313"/>
      <c r="AV128" s="313"/>
      <c r="AW128" s="313"/>
      <c r="AX128" s="6"/>
      <c r="AY128" s="6"/>
      <c r="AZ128" s="313"/>
      <c r="BA128" s="313"/>
      <c r="BB128" s="313"/>
      <c r="BC128" s="313"/>
      <c r="BD128" s="313"/>
      <c r="BE128" s="6"/>
      <c r="BF128" s="6"/>
      <c r="BG128" s="313"/>
      <c r="BH128" s="313"/>
      <c r="BI128" s="313"/>
      <c r="BJ128" s="313"/>
      <c r="BK128" s="313"/>
      <c r="BL128" s="6"/>
      <c r="BM128" s="6"/>
      <c r="BN128" s="313"/>
      <c r="BO128" s="313"/>
      <c r="BP128" s="313"/>
      <c r="BQ128" s="313"/>
      <c r="BR128" s="313"/>
      <c r="BS128" s="313"/>
      <c r="BT128" s="313"/>
      <c r="BU128" s="313"/>
      <c r="BV128" s="313"/>
      <c r="BW128" s="313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161"/>
      <c r="DQ128" s="161"/>
      <c r="DR128" s="161"/>
      <c r="DS128" s="161"/>
      <c r="DT128" s="161"/>
      <c r="DU128" s="161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314"/>
      <c r="JB128" s="314"/>
      <c r="JC128" s="314"/>
      <c r="JD128" s="314"/>
      <c r="JE128" s="314"/>
      <c r="JF128" s="314"/>
      <c r="JG128" s="314"/>
      <c r="JH128" s="314"/>
      <c r="JI128" s="314"/>
      <c r="JJ128" s="314"/>
      <c r="JK128" s="314"/>
      <c r="JL128" s="314"/>
      <c r="JM128" s="314"/>
      <c r="JN128" s="314"/>
      <c r="JO128" s="314"/>
      <c r="JP128" s="314"/>
      <c r="JQ128" s="314"/>
      <c r="JR128" s="314"/>
      <c r="JS128" s="314"/>
      <c r="JT128" s="314"/>
      <c r="JU128" s="314"/>
      <c r="JV128" s="314"/>
      <c r="JW128" s="314"/>
      <c r="JX128" s="314"/>
      <c r="JY128" s="314"/>
      <c r="JZ128" s="314"/>
      <c r="KA128" s="314"/>
      <c r="KB128" s="314"/>
      <c r="KC128" s="314"/>
      <c r="KD128" s="314"/>
      <c r="KE128" s="314"/>
      <c r="KF128" s="314"/>
      <c r="KG128" s="314"/>
      <c r="KH128" s="314"/>
      <c r="KI128" s="314"/>
      <c r="KJ128" s="314"/>
      <c r="KK128" s="314"/>
      <c r="KL128" s="6"/>
      <c r="KM128" s="6"/>
      <c r="KN128" s="6"/>
      <c r="KO128" s="6"/>
      <c r="KP128" s="6"/>
      <c r="KQ128" s="6"/>
      <c r="KR128" s="6"/>
      <c r="KS128" s="6"/>
      <c r="KT128" s="6"/>
    </row>
    <row r="129" spans="5:306" s="305" customFormat="1">
      <c r="E129" s="316"/>
      <c r="F129" s="316"/>
      <c r="G129" s="317"/>
      <c r="W129" s="6"/>
      <c r="X129" s="6"/>
      <c r="Y129" s="6"/>
      <c r="Z129" s="313"/>
      <c r="AA129" s="313"/>
      <c r="AB129" s="313"/>
      <c r="AC129" s="6"/>
      <c r="AD129" s="6"/>
      <c r="AE129" s="313"/>
      <c r="AF129" s="313"/>
      <c r="AG129" s="313"/>
      <c r="AH129" s="313"/>
      <c r="AI129" s="313"/>
      <c r="AJ129" s="6"/>
      <c r="AK129" s="6"/>
      <c r="AL129" s="313"/>
      <c r="AM129" s="313"/>
      <c r="AN129" s="313"/>
      <c r="AO129" s="313"/>
      <c r="AP129" s="313"/>
      <c r="AQ129" s="6"/>
      <c r="AR129" s="6"/>
      <c r="AS129" s="313"/>
      <c r="AT129" s="313"/>
      <c r="AU129" s="313"/>
      <c r="AV129" s="313"/>
      <c r="AW129" s="313"/>
      <c r="AX129" s="6"/>
      <c r="AY129" s="6"/>
      <c r="AZ129" s="313"/>
      <c r="BA129" s="313"/>
      <c r="BB129" s="313"/>
      <c r="BC129" s="313"/>
      <c r="BD129" s="313"/>
      <c r="BE129" s="6"/>
      <c r="BF129" s="6"/>
      <c r="BG129" s="313"/>
      <c r="BH129" s="313"/>
      <c r="BI129" s="313"/>
      <c r="BJ129" s="313"/>
      <c r="BK129" s="313"/>
      <c r="BL129" s="6"/>
      <c r="BM129" s="6"/>
      <c r="BN129" s="313"/>
      <c r="BO129" s="313"/>
      <c r="BP129" s="313"/>
      <c r="BQ129" s="313"/>
      <c r="BR129" s="313"/>
      <c r="BS129" s="313"/>
      <c r="BT129" s="313"/>
      <c r="BU129" s="313"/>
      <c r="BV129" s="313"/>
      <c r="BW129" s="313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161"/>
      <c r="DQ129" s="161"/>
      <c r="DR129" s="161"/>
      <c r="DS129" s="161"/>
      <c r="DT129" s="161"/>
      <c r="DU129" s="161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314"/>
      <c r="JB129" s="314"/>
      <c r="JC129" s="314"/>
      <c r="JD129" s="314"/>
      <c r="JE129" s="314"/>
      <c r="JF129" s="314"/>
      <c r="JG129" s="314"/>
      <c r="JH129" s="314"/>
      <c r="JI129" s="314"/>
      <c r="JJ129" s="314"/>
      <c r="JK129" s="314"/>
      <c r="JL129" s="314"/>
      <c r="JM129" s="314"/>
      <c r="JN129" s="314"/>
      <c r="JO129" s="314"/>
      <c r="JP129" s="314"/>
      <c r="JQ129" s="314"/>
      <c r="JR129" s="314"/>
      <c r="JS129" s="314"/>
      <c r="JT129" s="314"/>
      <c r="JU129" s="314"/>
      <c r="JV129" s="314"/>
      <c r="JW129" s="314"/>
      <c r="JX129" s="314"/>
      <c r="JY129" s="314"/>
      <c r="JZ129" s="314"/>
      <c r="KA129" s="314"/>
      <c r="KB129" s="314"/>
      <c r="KC129" s="314"/>
      <c r="KD129" s="314"/>
      <c r="KE129" s="314"/>
      <c r="KF129" s="314"/>
      <c r="KG129" s="314"/>
      <c r="KH129" s="314"/>
      <c r="KI129" s="314"/>
      <c r="KJ129" s="314"/>
      <c r="KK129" s="314"/>
      <c r="KL129" s="6"/>
      <c r="KM129" s="6"/>
      <c r="KN129" s="6"/>
      <c r="KO129" s="6"/>
      <c r="KP129" s="6"/>
      <c r="KQ129" s="6"/>
      <c r="KR129" s="6"/>
      <c r="KS129" s="6"/>
      <c r="KT129" s="6"/>
    </row>
    <row r="130" spans="5:306" s="305" customFormat="1">
      <c r="E130" s="316"/>
      <c r="F130" s="316"/>
      <c r="G130" s="317"/>
      <c r="W130" s="6"/>
      <c r="X130" s="6"/>
      <c r="Y130" s="6"/>
      <c r="Z130" s="313"/>
      <c r="AA130" s="313"/>
      <c r="AB130" s="313"/>
      <c r="AC130" s="6"/>
      <c r="AD130" s="6"/>
      <c r="AE130" s="313"/>
      <c r="AF130" s="313"/>
      <c r="AG130" s="313"/>
      <c r="AH130" s="313"/>
      <c r="AI130" s="313"/>
      <c r="AJ130" s="6"/>
      <c r="AK130" s="6"/>
      <c r="AL130" s="313"/>
      <c r="AM130" s="313"/>
      <c r="AN130" s="313"/>
      <c r="AO130" s="313"/>
      <c r="AP130" s="313"/>
      <c r="AQ130" s="6"/>
      <c r="AR130" s="6"/>
      <c r="AS130" s="313"/>
      <c r="AT130" s="313"/>
      <c r="AU130" s="313"/>
      <c r="AV130" s="313"/>
      <c r="AW130" s="313"/>
      <c r="AX130" s="6"/>
      <c r="AY130" s="6"/>
      <c r="AZ130" s="313"/>
      <c r="BA130" s="313"/>
      <c r="BB130" s="313"/>
      <c r="BC130" s="313"/>
      <c r="BD130" s="313"/>
      <c r="BE130" s="6"/>
      <c r="BF130" s="6"/>
      <c r="BG130" s="313"/>
      <c r="BH130" s="313"/>
      <c r="BI130" s="313"/>
      <c r="BJ130" s="313"/>
      <c r="BK130" s="313"/>
      <c r="BL130" s="6"/>
      <c r="BM130" s="6"/>
      <c r="BN130" s="313"/>
      <c r="BO130" s="313"/>
      <c r="BP130" s="313"/>
      <c r="BQ130" s="313"/>
      <c r="BR130" s="313"/>
      <c r="BS130" s="313"/>
      <c r="BT130" s="313"/>
      <c r="BU130" s="313"/>
      <c r="BV130" s="313"/>
      <c r="BW130" s="313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161"/>
      <c r="DQ130" s="161"/>
      <c r="DR130" s="161"/>
      <c r="DS130" s="161"/>
      <c r="DT130" s="161"/>
      <c r="DU130" s="161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314"/>
      <c r="JB130" s="314"/>
      <c r="JC130" s="314"/>
      <c r="JD130" s="314"/>
      <c r="JE130" s="314"/>
      <c r="JF130" s="314"/>
      <c r="JG130" s="314"/>
      <c r="JH130" s="314"/>
      <c r="JI130" s="314"/>
      <c r="JJ130" s="314"/>
      <c r="JK130" s="314"/>
      <c r="JL130" s="314"/>
      <c r="JM130" s="314"/>
      <c r="JN130" s="314"/>
      <c r="JO130" s="314"/>
      <c r="JP130" s="314"/>
      <c r="JQ130" s="314"/>
      <c r="JR130" s="314"/>
      <c r="JS130" s="314"/>
      <c r="JT130" s="314"/>
      <c r="JU130" s="314"/>
      <c r="JV130" s="314"/>
      <c r="JW130" s="314"/>
      <c r="JX130" s="314"/>
      <c r="JY130" s="314"/>
      <c r="JZ130" s="314"/>
      <c r="KA130" s="314"/>
      <c r="KB130" s="314"/>
      <c r="KC130" s="314"/>
      <c r="KD130" s="314"/>
      <c r="KE130" s="314"/>
      <c r="KF130" s="314"/>
      <c r="KG130" s="314"/>
      <c r="KH130" s="314"/>
      <c r="KI130" s="314"/>
      <c r="KJ130" s="314"/>
      <c r="KK130" s="314"/>
      <c r="KL130" s="6"/>
      <c r="KM130" s="6"/>
      <c r="KN130" s="6"/>
      <c r="KO130" s="6"/>
      <c r="KP130" s="6"/>
      <c r="KQ130" s="6"/>
      <c r="KR130" s="6"/>
      <c r="KS130" s="6"/>
      <c r="KT130" s="6"/>
    </row>
    <row r="131" spans="5:306" s="305" customFormat="1">
      <c r="E131" s="316"/>
      <c r="F131" s="316"/>
      <c r="G131" s="317"/>
      <c r="W131" s="6"/>
      <c r="X131" s="6"/>
      <c r="Y131" s="6"/>
      <c r="Z131" s="313"/>
      <c r="AA131" s="313"/>
      <c r="AB131" s="313"/>
      <c r="AC131" s="6"/>
      <c r="AD131" s="6"/>
      <c r="AE131" s="313"/>
      <c r="AF131" s="313"/>
      <c r="AG131" s="313"/>
      <c r="AH131" s="313"/>
      <c r="AI131" s="313"/>
      <c r="AJ131" s="6"/>
      <c r="AK131" s="6"/>
      <c r="AL131" s="313"/>
      <c r="AM131" s="313"/>
      <c r="AN131" s="313"/>
      <c r="AO131" s="313"/>
      <c r="AP131" s="313"/>
      <c r="AQ131" s="6"/>
      <c r="AR131" s="6"/>
      <c r="AS131" s="313"/>
      <c r="AT131" s="313"/>
      <c r="AU131" s="313"/>
      <c r="AV131" s="313"/>
      <c r="AW131" s="313"/>
      <c r="AX131" s="6"/>
      <c r="AY131" s="6"/>
      <c r="AZ131" s="313"/>
      <c r="BA131" s="313"/>
      <c r="BB131" s="313"/>
      <c r="BC131" s="313"/>
      <c r="BD131" s="313"/>
      <c r="BE131" s="6"/>
      <c r="BF131" s="6"/>
      <c r="BG131" s="313"/>
      <c r="BH131" s="313"/>
      <c r="BI131" s="313"/>
      <c r="BJ131" s="313"/>
      <c r="BK131" s="313"/>
      <c r="BL131" s="6"/>
      <c r="BM131" s="6"/>
      <c r="BN131" s="313"/>
      <c r="BO131" s="313"/>
      <c r="BP131" s="313"/>
      <c r="BQ131" s="313"/>
      <c r="BR131" s="313"/>
      <c r="BS131" s="313"/>
      <c r="BT131" s="313"/>
      <c r="BU131" s="313"/>
      <c r="BV131" s="313"/>
      <c r="BW131" s="313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161"/>
      <c r="DQ131" s="161"/>
      <c r="DR131" s="161"/>
      <c r="DS131" s="161"/>
      <c r="DT131" s="161"/>
      <c r="DU131" s="161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314"/>
      <c r="JB131" s="314"/>
      <c r="JC131" s="314"/>
      <c r="JD131" s="314"/>
      <c r="JE131" s="314"/>
      <c r="JF131" s="314"/>
      <c r="JG131" s="314"/>
      <c r="JH131" s="314"/>
      <c r="JI131" s="314"/>
      <c r="JJ131" s="314"/>
      <c r="JK131" s="314"/>
      <c r="JL131" s="314"/>
      <c r="JM131" s="314"/>
      <c r="JN131" s="314"/>
      <c r="JO131" s="314"/>
      <c r="JP131" s="314"/>
      <c r="JQ131" s="314"/>
      <c r="JR131" s="314"/>
      <c r="JS131" s="314"/>
      <c r="JT131" s="314"/>
      <c r="JU131" s="314"/>
      <c r="JV131" s="314"/>
      <c r="JW131" s="314"/>
      <c r="JX131" s="314"/>
      <c r="JY131" s="314"/>
      <c r="JZ131" s="314"/>
      <c r="KA131" s="314"/>
      <c r="KB131" s="314"/>
      <c r="KC131" s="314"/>
      <c r="KD131" s="314"/>
      <c r="KE131" s="314"/>
      <c r="KF131" s="314"/>
      <c r="KG131" s="314"/>
      <c r="KH131" s="314"/>
      <c r="KI131" s="314"/>
      <c r="KJ131" s="314"/>
      <c r="KK131" s="314"/>
      <c r="KL131" s="6"/>
      <c r="KM131" s="6"/>
      <c r="KN131" s="6"/>
      <c r="KO131" s="6"/>
      <c r="KP131" s="6"/>
      <c r="KQ131" s="6"/>
      <c r="KR131" s="6"/>
      <c r="KS131" s="6"/>
      <c r="KT131" s="6"/>
    </row>
    <row r="132" spans="5:306" s="305" customFormat="1">
      <c r="E132" s="316"/>
      <c r="F132" s="316"/>
      <c r="G132" s="317"/>
      <c r="W132" s="6"/>
      <c r="X132" s="6"/>
      <c r="Y132" s="6"/>
      <c r="Z132" s="313"/>
      <c r="AA132" s="313"/>
      <c r="AB132" s="313"/>
      <c r="AC132" s="6"/>
      <c r="AD132" s="6"/>
      <c r="AE132" s="313"/>
      <c r="AF132" s="313"/>
      <c r="AG132" s="313"/>
      <c r="AH132" s="313"/>
      <c r="AI132" s="313"/>
      <c r="AJ132" s="6"/>
      <c r="AK132" s="6"/>
      <c r="AL132" s="313"/>
      <c r="AM132" s="313"/>
      <c r="AN132" s="313"/>
      <c r="AO132" s="313"/>
      <c r="AP132" s="313"/>
      <c r="AQ132" s="6"/>
      <c r="AR132" s="6"/>
      <c r="AS132" s="313"/>
      <c r="AT132" s="313"/>
      <c r="AU132" s="313"/>
      <c r="AV132" s="313"/>
      <c r="AW132" s="313"/>
      <c r="AX132" s="6"/>
      <c r="AY132" s="6"/>
      <c r="AZ132" s="313"/>
      <c r="BA132" s="313"/>
      <c r="BB132" s="313"/>
      <c r="BC132" s="313"/>
      <c r="BD132" s="313"/>
      <c r="BE132" s="6"/>
      <c r="BF132" s="6"/>
      <c r="BG132" s="313"/>
      <c r="BH132" s="313"/>
      <c r="BI132" s="313"/>
      <c r="BJ132" s="313"/>
      <c r="BK132" s="313"/>
      <c r="BL132" s="6"/>
      <c r="BM132" s="6"/>
      <c r="BN132" s="313"/>
      <c r="BO132" s="313"/>
      <c r="BP132" s="313"/>
      <c r="BQ132" s="313"/>
      <c r="BR132" s="313"/>
      <c r="BS132" s="313"/>
      <c r="BT132" s="313"/>
      <c r="BU132" s="313"/>
      <c r="BV132" s="313"/>
      <c r="BW132" s="313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161"/>
      <c r="DQ132" s="161"/>
      <c r="DR132" s="161"/>
      <c r="DS132" s="161"/>
      <c r="DT132" s="161"/>
      <c r="DU132" s="161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314"/>
      <c r="JB132" s="314"/>
      <c r="JC132" s="314"/>
      <c r="JD132" s="314"/>
      <c r="JE132" s="314"/>
      <c r="JF132" s="314"/>
      <c r="JG132" s="314"/>
      <c r="JH132" s="314"/>
      <c r="JI132" s="314"/>
      <c r="JJ132" s="314"/>
      <c r="JK132" s="314"/>
      <c r="JL132" s="314"/>
      <c r="JM132" s="314"/>
      <c r="JN132" s="314"/>
      <c r="JO132" s="314"/>
      <c r="JP132" s="314"/>
      <c r="JQ132" s="314"/>
      <c r="JR132" s="314"/>
      <c r="JS132" s="314"/>
      <c r="JT132" s="314"/>
      <c r="JU132" s="314"/>
      <c r="JV132" s="314"/>
      <c r="JW132" s="314"/>
      <c r="JX132" s="314"/>
      <c r="JY132" s="314"/>
      <c r="JZ132" s="314"/>
      <c r="KA132" s="314"/>
      <c r="KB132" s="314"/>
      <c r="KC132" s="314"/>
      <c r="KD132" s="314"/>
      <c r="KE132" s="314"/>
      <c r="KF132" s="314"/>
      <c r="KG132" s="314"/>
      <c r="KH132" s="314"/>
      <c r="KI132" s="314"/>
      <c r="KJ132" s="314"/>
      <c r="KK132" s="314"/>
      <c r="KL132" s="6"/>
      <c r="KM132" s="6"/>
      <c r="KN132" s="6"/>
      <c r="KO132" s="6"/>
      <c r="KP132" s="6"/>
      <c r="KQ132" s="6"/>
      <c r="KR132" s="6"/>
      <c r="KS132" s="6"/>
      <c r="KT132" s="6"/>
    </row>
    <row r="133" spans="5:306" s="305" customFormat="1">
      <c r="E133" s="316"/>
      <c r="F133" s="316"/>
      <c r="G133" s="317"/>
      <c r="W133" s="6"/>
      <c r="X133" s="6"/>
      <c r="Y133" s="6"/>
      <c r="Z133" s="313"/>
      <c r="AA133" s="313"/>
      <c r="AB133" s="313"/>
      <c r="AC133" s="6"/>
      <c r="AD133" s="6"/>
      <c r="AE133" s="313"/>
      <c r="AF133" s="313"/>
      <c r="AG133" s="313"/>
      <c r="AH133" s="313"/>
      <c r="AI133" s="313"/>
      <c r="AJ133" s="6"/>
      <c r="AK133" s="6"/>
      <c r="AL133" s="313"/>
      <c r="AM133" s="313"/>
      <c r="AN133" s="313"/>
      <c r="AO133" s="313"/>
      <c r="AP133" s="313"/>
      <c r="AQ133" s="6"/>
      <c r="AR133" s="6"/>
      <c r="AS133" s="313"/>
      <c r="AT133" s="313"/>
      <c r="AU133" s="313"/>
      <c r="AV133" s="313"/>
      <c r="AW133" s="313"/>
      <c r="AX133" s="6"/>
      <c r="AY133" s="6"/>
      <c r="AZ133" s="313"/>
      <c r="BA133" s="313"/>
      <c r="BB133" s="313"/>
      <c r="BC133" s="313"/>
      <c r="BD133" s="313"/>
      <c r="BE133" s="6"/>
      <c r="BF133" s="6"/>
      <c r="BG133" s="313"/>
      <c r="BH133" s="313"/>
      <c r="BI133" s="313"/>
      <c r="BJ133" s="313"/>
      <c r="BK133" s="313"/>
      <c r="BL133" s="6"/>
      <c r="BM133" s="6"/>
      <c r="BN133" s="313"/>
      <c r="BO133" s="313"/>
      <c r="BP133" s="313"/>
      <c r="BQ133" s="313"/>
      <c r="BR133" s="313"/>
      <c r="BS133" s="313"/>
      <c r="BT133" s="313"/>
      <c r="BU133" s="313"/>
      <c r="BV133" s="313"/>
      <c r="BW133" s="313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161"/>
      <c r="DQ133" s="161"/>
      <c r="DR133" s="161"/>
      <c r="DS133" s="161"/>
      <c r="DT133" s="161"/>
      <c r="DU133" s="161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314"/>
      <c r="JB133" s="314"/>
      <c r="JC133" s="314"/>
      <c r="JD133" s="314"/>
      <c r="JE133" s="314"/>
      <c r="JF133" s="314"/>
      <c r="JG133" s="314"/>
      <c r="JH133" s="314"/>
      <c r="JI133" s="314"/>
      <c r="JJ133" s="314"/>
      <c r="JK133" s="314"/>
      <c r="JL133" s="314"/>
      <c r="JM133" s="314"/>
      <c r="JN133" s="314"/>
      <c r="JO133" s="314"/>
      <c r="JP133" s="314"/>
      <c r="JQ133" s="314"/>
      <c r="JR133" s="314"/>
      <c r="JS133" s="314"/>
      <c r="JT133" s="314"/>
      <c r="JU133" s="314"/>
      <c r="JV133" s="314"/>
      <c r="JW133" s="314"/>
      <c r="JX133" s="314"/>
      <c r="JY133" s="314"/>
      <c r="JZ133" s="314"/>
      <c r="KA133" s="314"/>
      <c r="KB133" s="314"/>
      <c r="KC133" s="314"/>
      <c r="KD133" s="314"/>
      <c r="KE133" s="314"/>
      <c r="KF133" s="314"/>
      <c r="KG133" s="314"/>
      <c r="KH133" s="314"/>
      <c r="KI133" s="314"/>
      <c r="KJ133" s="314"/>
      <c r="KK133" s="314"/>
      <c r="KL133" s="6"/>
      <c r="KM133" s="6"/>
      <c r="KN133" s="6"/>
      <c r="KO133" s="6"/>
      <c r="KP133" s="6"/>
      <c r="KQ133" s="6"/>
      <c r="KR133" s="6"/>
      <c r="KS133" s="6"/>
      <c r="KT133" s="6"/>
    </row>
    <row r="134" spans="5:306" s="305" customFormat="1">
      <c r="E134" s="316"/>
      <c r="F134" s="316"/>
      <c r="G134" s="317"/>
      <c r="W134" s="6"/>
      <c r="X134" s="6"/>
      <c r="Y134" s="6"/>
      <c r="Z134" s="313"/>
      <c r="AA134" s="313"/>
      <c r="AB134" s="313"/>
      <c r="AC134" s="6"/>
      <c r="AD134" s="6"/>
      <c r="AE134" s="313"/>
      <c r="AF134" s="313"/>
      <c r="AG134" s="313"/>
      <c r="AH134" s="313"/>
      <c r="AI134" s="313"/>
      <c r="AJ134" s="6"/>
      <c r="AK134" s="6"/>
      <c r="AL134" s="313"/>
      <c r="AM134" s="313"/>
      <c r="AN134" s="313"/>
      <c r="AO134" s="313"/>
      <c r="AP134" s="313"/>
      <c r="AQ134" s="6"/>
      <c r="AR134" s="6"/>
      <c r="AS134" s="313"/>
      <c r="AT134" s="313"/>
      <c r="AU134" s="313"/>
      <c r="AV134" s="313"/>
      <c r="AW134" s="313"/>
      <c r="AX134" s="6"/>
      <c r="AY134" s="6"/>
      <c r="AZ134" s="313"/>
      <c r="BA134" s="313"/>
      <c r="BB134" s="313"/>
      <c r="BC134" s="313"/>
      <c r="BD134" s="313"/>
      <c r="BE134" s="6"/>
      <c r="BF134" s="6"/>
      <c r="BG134" s="313"/>
      <c r="BH134" s="313"/>
      <c r="BI134" s="313"/>
      <c r="BJ134" s="313"/>
      <c r="BK134" s="313"/>
      <c r="BL134" s="6"/>
      <c r="BM134" s="6"/>
      <c r="BN134" s="313"/>
      <c r="BO134" s="313"/>
      <c r="BP134" s="313"/>
      <c r="BQ134" s="313"/>
      <c r="BR134" s="313"/>
      <c r="BS134" s="313"/>
      <c r="BT134" s="313"/>
      <c r="BU134" s="313"/>
      <c r="BV134" s="313"/>
      <c r="BW134" s="313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161"/>
      <c r="DQ134" s="161"/>
      <c r="DR134" s="161"/>
      <c r="DS134" s="161"/>
      <c r="DT134" s="161"/>
      <c r="DU134" s="161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314"/>
      <c r="JB134" s="314"/>
      <c r="JC134" s="314"/>
      <c r="JD134" s="314"/>
      <c r="JE134" s="314"/>
      <c r="JF134" s="314"/>
      <c r="JG134" s="314"/>
      <c r="JH134" s="314"/>
      <c r="JI134" s="314"/>
      <c r="JJ134" s="314"/>
      <c r="JK134" s="314"/>
      <c r="JL134" s="314"/>
      <c r="JM134" s="314"/>
      <c r="JN134" s="314"/>
      <c r="JO134" s="314"/>
      <c r="JP134" s="314"/>
      <c r="JQ134" s="314"/>
      <c r="JR134" s="314"/>
      <c r="JS134" s="314"/>
      <c r="JT134" s="314"/>
      <c r="JU134" s="314"/>
      <c r="JV134" s="314"/>
      <c r="JW134" s="314"/>
      <c r="JX134" s="314"/>
      <c r="JY134" s="314"/>
      <c r="JZ134" s="314"/>
      <c r="KA134" s="314"/>
      <c r="KB134" s="314"/>
      <c r="KC134" s="314"/>
      <c r="KD134" s="314"/>
      <c r="KE134" s="314"/>
      <c r="KF134" s="314"/>
      <c r="KG134" s="314"/>
      <c r="KH134" s="314"/>
      <c r="KI134" s="314"/>
      <c r="KJ134" s="314"/>
      <c r="KK134" s="314"/>
      <c r="KL134" s="6"/>
      <c r="KM134" s="6"/>
      <c r="KN134" s="6"/>
      <c r="KO134" s="6"/>
      <c r="KP134" s="6"/>
      <c r="KQ134" s="6"/>
      <c r="KR134" s="6"/>
      <c r="KS134" s="6"/>
      <c r="KT134" s="6"/>
    </row>
    <row r="135" spans="5:306" s="305" customFormat="1">
      <c r="E135" s="316"/>
      <c r="F135" s="316"/>
      <c r="G135" s="317"/>
      <c r="W135" s="6"/>
      <c r="X135" s="6"/>
      <c r="Y135" s="6"/>
      <c r="Z135" s="313"/>
      <c r="AA135" s="313"/>
      <c r="AB135" s="313"/>
      <c r="AC135" s="6"/>
      <c r="AD135" s="6"/>
      <c r="AE135" s="313"/>
      <c r="AF135" s="313"/>
      <c r="AG135" s="313"/>
      <c r="AH135" s="313"/>
      <c r="AI135" s="313"/>
      <c r="AJ135" s="6"/>
      <c r="AK135" s="6"/>
      <c r="AL135" s="313"/>
      <c r="AM135" s="313"/>
      <c r="AN135" s="313"/>
      <c r="AO135" s="313"/>
      <c r="AP135" s="313"/>
      <c r="AQ135" s="6"/>
      <c r="AR135" s="6"/>
      <c r="AS135" s="313"/>
      <c r="AT135" s="313"/>
      <c r="AU135" s="313"/>
      <c r="AV135" s="313"/>
      <c r="AW135" s="313"/>
      <c r="AX135" s="6"/>
      <c r="AY135" s="6"/>
      <c r="AZ135" s="313"/>
      <c r="BA135" s="313"/>
      <c r="BB135" s="313"/>
      <c r="BC135" s="313"/>
      <c r="BD135" s="313"/>
      <c r="BE135" s="6"/>
      <c r="BF135" s="6"/>
      <c r="BG135" s="313"/>
      <c r="BH135" s="313"/>
      <c r="BI135" s="313"/>
      <c r="BJ135" s="313"/>
      <c r="BK135" s="313"/>
      <c r="BL135" s="6"/>
      <c r="BM135" s="6"/>
      <c r="BN135" s="313"/>
      <c r="BO135" s="313"/>
      <c r="BP135" s="313"/>
      <c r="BQ135" s="313"/>
      <c r="BR135" s="313"/>
      <c r="BS135" s="313"/>
      <c r="BT135" s="313"/>
      <c r="BU135" s="313"/>
      <c r="BV135" s="313"/>
      <c r="BW135" s="313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161"/>
      <c r="DQ135" s="161"/>
      <c r="DR135" s="161"/>
      <c r="DS135" s="161"/>
      <c r="DT135" s="161"/>
      <c r="DU135" s="161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314"/>
      <c r="JB135" s="314"/>
      <c r="JC135" s="314"/>
      <c r="JD135" s="314"/>
      <c r="JE135" s="314"/>
      <c r="JF135" s="314"/>
      <c r="JG135" s="314"/>
      <c r="JH135" s="314"/>
      <c r="JI135" s="314"/>
      <c r="JJ135" s="314"/>
      <c r="JK135" s="314"/>
      <c r="JL135" s="314"/>
      <c r="JM135" s="314"/>
      <c r="JN135" s="314"/>
      <c r="JO135" s="314"/>
      <c r="JP135" s="314"/>
      <c r="JQ135" s="314"/>
      <c r="JR135" s="314"/>
      <c r="JS135" s="314"/>
      <c r="JT135" s="314"/>
      <c r="JU135" s="314"/>
      <c r="JV135" s="314"/>
      <c r="JW135" s="314"/>
      <c r="JX135" s="314"/>
      <c r="JY135" s="314"/>
      <c r="JZ135" s="314"/>
      <c r="KA135" s="314"/>
      <c r="KB135" s="314"/>
      <c r="KC135" s="314"/>
      <c r="KD135" s="314"/>
      <c r="KE135" s="314"/>
      <c r="KF135" s="314"/>
      <c r="KG135" s="314"/>
      <c r="KH135" s="314"/>
      <c r="KI135" s="314"/>
      <c r="KJ135" s="314"/>
      <c r="KK135" s="314"/>
      <c r="KL135" s="6"/>
      <c r="KM135" s="6"/>
      <c r="KN135" s="6"/>
      <c r="KO135" s="6"/>
      <c r="KP135" s="6"/>
      <c r="KQ135" s="6"/>
      <c r="KR135" s="6"/>
      <c r="KS135" s="6"/>
      <c r="KT135" s="6"/>
    </row>
    <row r="136" spans="5:306" s="305" customFormat="1">
      <c r="E136" s="316"/>
      <c r="F136" s="316"/>
      <c r="G136" s="317"/>
      <c r="W136" s="6"/>
      <c r="X136" s="6"/>
      <c r="Y136" s="6"/>
      <c r="Z136" s="313"/>
      <c r="AA136" s="313"/>
      <c r="AB136" s="313"/>
      <c r="AC136" s="6"/>
      <c r="AD136" s="6"/>
      <c r="AE136" s="313"/>
      <c r="AF136" s="313"/>
      <c r="AG136" s="313"/>
      <c r="AH136" s="313"/>
      <c r="AI136" s="313"/>
      <c r="AJ136" s="6"/>
      <c r="AK136" s="6"/>
      <c r="AL136" s="313"/>
      <c r="AM136" s="313"/>
      <c r="AN136" s="313"/>
      <c r="AO136" s="313"/>
      <c r="AP136" s="313"/>
      <c r="AQ136" s="6"/>
      <c r="AR136" s="6"/>
      <c r="AS136" s="313"/>
      <c r="AT136" s="313"/>
      <c r="AU136" s="313"/>
      <c r="AV136" s="313"/>
      <c r="AW136" s="313"/>
      <c r="AX136" s="6"/>
      <c r="AY136" s="6"/>
      <c r="AZ136" s="313"/>
      <c r="BA136" s="313"/>
      <c r="BB136" s="313"/>
      <c r="BC136" s="313"/>
      <c r="BD136" s="313"/>
      <c r="BE136" s="6"/>
      <c r="BF136" s="6"/>
      <c r="BG136" s="313"/>
      <c r="BH136" s="313"/>
      <c r="BI136" s="313"/>
      <c r="BJ136" s="313"/>
      <c r="BK136" s="313"/>
      <c r="BL136" s="6"/>
      <c r="BM136" s="6"/>
      <c r="BN136" s="313"/>
      <c r="BO136" s="313"/>
      <c r="BP136" s="313"/>
      <c r="BQ136" s="313"/>
      <c r="BR136" s="313"/>
      <c r="BS136" s="313"/>
      <c r="BT136" s="313"/>
      <c r="BU136" s="313"/>
      <c r="BV136" s="313"/>
      <c r="BW136" s="313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161"/>
      <c r="DQ136" s="161"/>
      <c r="DR136" s="161"/>
      <c r="DS136" s="161"/>
      <c r="DT136" s="161"/>
      <c r="DU136" s="161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314"/>
      <c r="JB136" s="314"/>
      <c r="JC136" s="314"/>
      <c r="JD136" s="314"/>
      <c r="JE136" s="314"/>
      <c r="JF136" s="314"/>
      <c r="JG136" s="314"/>
      <c r="JH136" s="314"/>
      <c r="JI136" s="314"/>
      <c r="JJ136" s="314"/>
      <c r="JK136" s="314"/>
      <c r="JL136" s="314"/>
      <c r="JM136" s="314"/>
      <c r="JN136" s="314"/>
      <c r="JO136" s="314"/>
      <c r="JP136" s="314"/>
      <c r="JQ136" s="314"/>
      <c r="JR136" s="314"/>
      <c r="JS136" s="314"/>
      <c r="JT136" s="314"/>
      <c r="JU136" s="314"/>
      <c r="JV136" s="314"/>
      <c r="JW136" s="314"/>
      <c r="JX136" s="314"/>
      <c r="JY136" s="314"/>
      <c r="JZ136" s="314"/>
      <c r="KA136" s="314"/>
      <c r="KB136" s="314"/>
      <c r="KC136" s="314"/>
      <c r="KD136" s="314"/>
      <c r="KE136" s="314"/>
      <c r="KF136" s="314"/>
      <c r="KG136" s="314"/>
      <c r="KH136" s="314"/>
      <c r="KI136" s="314"/>
      <c r="KJ136" s="314"/>
      <c r="KK136" s="314"/>
      <c r="KL136" s="6"/>
      <c r="KM136" s="6"/>
      <c r="KN136" s="6"/>
      <c r="KO136" s="6"/>
      <c r="KP136" s="6"/>
      <c r="KQ136" s="6"/>
      <c r="KR136" s="6"/>
      <c r="KS136" s="6"/>
      <c r="KT136" s="6"/>
    </row>
    <row r="137" spans="5:306" s="305" customFormat="1">
      <c r="E137" s="316"/>
      <c r="F137" s="316"/>
      <c r="G137" s="317"/>
      <c r="W137" s="6"/>
      <c r="X137" s="6"/>
      <c r="Y137" s="6"/>
      <c r="Z137" s="313"/>
      <c r="AA137" s="313"/>
      <c r="AB137" s="313"/>
      <c r="AC137" s="6"/>
      <c r="AD137" s="6"/>
      <c r="AE137" s="313"/>
      <c r="AF137" s="313"/>
      <c r="AG137" s="313"/>
      <c r="AH137" s="313"/>
      <c r="AI137" s="313"/>
      <c r="AJ137" s="6"/>
      <c r="AK137" s="6"/>
      <c r="AL137" s="313"/>
      <c r="AM137" s="313"/>
      <c r="AN137" s="313"/>
      <c r="AO137" s="313"/>
      <c r="AP137" s="313"/>
      <c r="AQ137" s="6"/>
      <c r="AR137" s="6"/>
      <c r="AS137" s="313"/>
      <c r="AT137" s="313"/>
      <c r="AU137" s="313"/>
      <c r="AV137" s="313"/>
      <c r="AW137" s="313"/>
      <c r="AX137" s="6"/>
      <c r="AY137" s="6"/>
      <c r="AZ137" s="313"/>
      <c r="BA137" s="313"/>
      <c r="BB137" s="313"/>
      <c r="BC137" s="313"/>
      <c r="BD137" s="313"/>
      <c r="BE137" s="6"/>
      <c r="BF137" s="6"/>
      <c r="BG137" s="313"/>
      <c r="BH137" s="313"/>
      <c r="BI137" s="313"/>
      <c r="BJ137" s="313"/>
      <c r="BK137" s="313"/>
      <c r="BL137" s="6"/>
      <c r="BM137" s="6"/>
      <c r="BN137" s="313"/>
      <c r="BO137" s="313"/>
      <c r="BP137" s="313"/>
      <c r="BQ137" s="313"/>
      <c r="BR137" s="313"/>
      <c r="BS137" s="313"/>
      <c r="BT137" s="313"/>
      <c r="BU137" s="313"/>
      <c r="BV137" s="313"/>
      <c r="BW137" s="313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161"/>
      <c r="DQ137" s="161"/>
      <c r="DR137" s="161"/>
      <c r="DS137" s="161"/>
      <c r="DT137" s="161"/>
      <c r="DU137" s="161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314"/>
      <c r="JB137" s="314"/>
      <c r="JC137" s="314"/>
      <c r="JD137" s="314"/>
      <c r="JE137" s="314"/>
      <c r="JF137" s="314"/>
      <c r="JG137" s="314"/>
      <c r="JH137" s="314"/>
      <c r="JI137" s="314"/>
      <c r="JJ137" s="314"/>
      <c r="JK137" s="314"/>
      <c r="JL137" s="314"/>
      <c r="JM137" s="314"/>
      <c r="JN137" s="314"/>
      <c r="JO137" s="314"/>
      <c r="JP137" s="314"/>
      <c r="JQ137" s="314"/>
      <c r="JR137" s="314"/>
      <c r="JS137" s="314"/>
      <c r="JT137" s="314"/>
      <c r="JU137" s="314"/>
      <c r="JV137" s="314"/>
      <c r="JW137" s="314"/>
      <c r="JX137" s="314"/>
      <c r="JY137" s="314"/>
      <c r="JZ137" s="314"/>
      <c r="KA137" s="314"/>
      <c r="KB137" s="314"/>
      <c r="KC137" s="314"/>
      <c r="KD137" s="314"/>
      <c r="KE137" s="314"/>
      <c r="KF137" s="314"/>
      <c r="KG137" s="314"/>
      <c r="KH137" s="314"/>
      <c r="KI137" s="314"/>
      <c r="KJ137" s="314"/>
      <c r="KK137" s="314"/>
      <c r="KL137" s="6"/>
      <c r="KM137" s="6"/>
      <c r="KN137" s="6"/>
      <c r="KO137" s="6"/>
      <c r="KP137" s="6"/>
      <c r="KQ137" s="6"/>
      <c r="KR137" s="6"/>
      <c r="KS137" s="6"/>
      <c r="KT137" s="6"/>
    </row>
    <row r="138" spans="5:306" s="305" customFormat="1">
      <c r="E138" s="316"/>
      <c r="F138" s="316"/>
      <c r="G138" s="317"/>
      <c r="W138" s="6"/>
      <c r="X138" s="6"/>
      <c r="Y138" s="6"/>
      <c r="Z138" s="313"/>
      <c r="AA138" s="313"/>
      <c r="AB138" s="313"/>
      <c r="AC138" s="6"/>
      <c r="AD138" s="6"/>
      <c r="AE138" s="313"/>
      <c r="AF138" s="313"/>
      <c r="AG138" s="313"/>
      <c r="AH138" s="313"/>
      <c r="AI138" s="313"/>
      <c r="AJ138" s="6"/>
      <c r="AK138" s="6"/>
      <c r="AL138" s="313"/>
      <c r="AM138" s="313"/>
      <c r="AN138" s="313"/>
      <c r="AO138" s="313"/>
      <c r="AP138" s="313"/>
      <c r="AQ138" s="6"/>
      <c r="AR138" s="6"/>
      <c r="AS138" s="313"/>
      <c r="AT138" s="313"/>
      <c r="AU138" s="313"/>
      <c r="AV138" s="313"/>
      <c r="AW138" s="313"/>
      <c r="AX138" s="6"/>
      <c r="AY138" s="6"/>
      <c r="AZ138" s="313"/>
      <c r="BA138" s="313"/>
      <c r="BB138" s="313"/>
      <c r="BC138" s="313"/>
      <c r="BD138" s="313"/>
      <c r="BE138" s="6"/>
      <c r="BF138" s="6"/>
      <c r="BG138" s="313"/>
      <c r="BH138" s="313"/>
      <c r="BI138" s="313"/>
      <c r="BJ138" s="313"/>
      <c r="BK138" s="313"/>
      <c r="BL138" s="6"/>
      <c r="BM138" s="6"/>
      <c r="BN138" s="313"/>
      <c r="BO138" s="313"/>
      <c r="BP138" s="313"/>
      <c r="BQ138" s="313"/>
      <c r="BR138" s="313"/>
      <c r="BS138" s="313"/>
      <c r="BT138" s="313"/>
      <c r="BU138" s="313"/>
      <c r="BV138" s="313"/>
      <c r="BW138" s="313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161"/>
      <c r="DQ138" s="161"/>
      <c r="DR138" s="161"/>
      <c r="DS138" s="161"/>
      <c r="DT138" s="161"/>
      <c r="DU138" s="161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314"/>
      <c r="JB138" s="314"/>
      <c r="JC138" s="314"/>
      <c r="JD138" s="314"/>
      <c r="JE138" s="314"/>
      <c r="JF138" s="314"/>
      <c r="JG138" s="314"/>
      <c r="JH138" s="314"/>
      <c r="JI138" s="314"/>
      <c r="JJ138" s="314"/>
      <c r="JK138" s="314"/>
      <c r="JL138" s="314"/>
      <c r="JM138" s="314"/>
      <c r="JN138" s="314"/>
      <c r="JO138" s="314"/>
      <c r="JP138" s="314"/>
      <c r="JQ138" s="314"/>
      <c r="JR138" s="314"/>
      <c r="JS138" s="314"/>
      <c r="JT138" s="314"/>
      <c r="JU138" s="314"/>
      <c r="JV138" s="314"/>
      <c r="JW138" s="314"/>
      <c r="JX138" s="314"/>
      <c r="JY138" s="314"/>
      <c r="JZ138" s="314"/>
      <c r="KA138" s="314"/>
      <c r="KB138" s="314"/>
      <c r="KC138" s="314"/>
      <c r="KD138" s="314"/>
      <c r="KE138" s="314"/>
      <c r="KF138" s="314"/>
      <c r="KG138" s="314"/>
      <c r="KH138" s="314"/>
      <c r="KI138" s="314"/>
      <c r="KJ138" s="314"/>
      <c r="KK138" s="314"/>
      <c r="KL138" s="6"/>
      <c r="KM138" s="6"/>
      <c r="KN138" s="6"/>
      <c r="KO138" s="6"/>
      <c r="KP138" s="6"/>
      <c r="KQ138" s="6"/>
      <c r="KR138" s="6"/>
      <c r="KS138" s="6"/>
      <c r="KT138" s="6"/>
    </row>
    <row r="139" spans="5:306" s="305" customFormat="1">
      <c r="E139" s="316"/>
      <c r="F139" s="316"/>
      <c r="G139" s="317"/>
      <c r="W139" s="6"/>
      <c r="X139" s="6"/>
      <c r="Y139" s="6"/>
      <c r="Z139" s="313"/>
      <c r="AA139" s="313"/>
      <c r="AB139" s="313"/>
      <c r="AC139" s="6"/>
      <c r="AD139" s="6"/>
      <c r="AE139" s="313"/>
      <c r="AF139" s="313"/>
      <c r="AG139" s="313"/>
      <c r="AH139" s="313"/>
      <c r="AI139" s="313"/>
      <c r="AJ139" s="6"/>
      <c r="AK139" s="6"/>
      <c r="AL139" s="313"/>
      <c r="AM139" s="313"/>
      <c r="AN139" s="313"/>
      <c r="AO139" s="313"/>
      <c r="AP139" s="313"/>
      <c r="AQ139" s="6"/>
      <c r="AR139" s="6"/>
      <c r="AS139" s="313"/>
      <c r="AT139" s="313"/>
      <c r="AU139" s="313"/>
      <c r="AV139" s="313"/>
      <c r="AW139" s="313"/>
      <c r="AX139" s="6"/>
      <c r="AY139" s="6"/>
      <c r="AZ139" s="313"/>
      <c r="BA139" s="313"/>
      <c r="BB139" s="313"/>
      <c r="BC139" s="313"/>
      <c r="BD139" s="313"/>
      <c r="BE139" s="6"/>
      <c r="BF139" s="6"/>
      <c r="BG139" s="313"/>
      <c r="BH139" s="313"/>
      <c r="BI139" s="313"/>
      <c r="BJ139" s="313"/>
      <c r="BK139" s="313"/>
      <c r="BL139" s="6"/>
      <c r="BM139" s="6"/>
      <c r="BN139" s="313"/>
      <c r="BO139" s="313"/>
      <c r="BP139" s="313"/>
      <c r="BQ139" s="313"/>
      <c r="BR139" s="313"/>
      <c r="BS139" s="313"/>
      <c r="BT139" s="313"/>
      <c r="BU139" s="313"/>
      <c r="BV139" s="313"/>
      <c r="BW139" s="313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161"/>
      <c r="DQ139" s="161"/>
      <c r="DR139" s="161"/>
      <c r="DS139" s="161"/>
      <c r="DT139" s="161"/>
      <c r="DU139" s="161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314"/>
      <c r="JB139" s="314"/>
      <c r="JC139" s="314"/>
      <c r="JD139" s="314"/>
      <c r="JE139" s="314"/>
      <c r="JF139" s="314"/>
      <c r="JG139" s="314"/>
      <c r="JH139" s="314"/>
      <c r="JI139" s="314"/>
      <c r="JJ139" s="314"/>
      <c r="JK139" s="314"/>
      <c r="JL139" s="314"/>
      <c r="JM139" s="314"/>
      <c r="JN139" s="314"/>
      <c r="JO139" s="314"/>
      <c r="JP139" s="314"/>
      <c r="JQ139" s="314"/>
      <c r="JR139" s="314"/>
      <c r="JS139" s="314"/>
      <c r="JT139" s="314"/>
      <c r="JU139" s="314"/>
      <c r="JV139" s="314"/>
      <c r="JW139" s="314"/>
      <c r="JX139" s="314"/>
      <c r="JY139" s="314"/>
      <c r="JZ139" s="314"/>
      <c r="KA139" s="314"/>
      <c r="KB139" s="314"/>
      <c r="KC139" s="314"/>
      <c r="KD139" s="314"/>
      <c r="KE139" s="314"/>
      <c r="KF139" s="314"/>
      <c r="KG139" s="314"/>
      <c r="KH139" s="314"/>
      <c r="KI139" s="314"/>
      <c r="KJ139" s="314"/>
      <c r="KK139" s="314"/>
      <c r="KL139" s="6"/>
      <c r="KM139" s="6"/>
      <c r="KN139" s="6"/>
      <c r="KO139" s="6"/>
      <c r="KP139" s="6"/>
      <c r="KQ139" s="6"/>
      <c r="KR139" s="6"/>
      <c r="KS139" s="6"/>
      <c r="KT139" s="6"/>
    </row>
    <row r="140" spans="5:306" s="305" customFormat="1">
      <c r="E140" s="316"/>
      <c r="F140" s="316"/>
      <c r="G140" s="317"/>
      <c r="W140" s="6"/>
      <c r="X140" s="6"/>
      <c r="Y140" s="6"/>
      <c r="Z140" s="313"/>
      <c r="AA140" s="313"/>
      <c r="AB140" s="313"/>
      <c r="AC140" s="6"/>
      <c r="AD140" s="6"/>
      <c r="AE140" s="313"/>
      <c r="AF140" s="313"/>
      <c r="AG140" s="313"/>
      <c r="AH140" s="313"/>
      <c r="AI140" s="313"/>
      <c r="AJ140" s="6"/>
      <c r="AK140" s="6"/>
      <c r="AL140" s="313"/>
      <c r="AM140" s="313"/>
      <c r="AN140" s="313"/>
      <c r="AO140" s="313"/>
      <c r="AP140" s="313"/>
      <c r="AQ140" s="6"/>
      <c r="AR140" s="6"/>
      <c r="AS140" s="313"/>
      <c r="AT140" s="313"/>
      <c r="AU140" s="313"/>
      <c r="AV140" s="313"/>
      <c r="AW140" s="313"/>
      <c r="AX140" s="6"/>
      <c r="AY140" s="6"/>
      <c r="AZ140" s="313"/>
      <c r="BA140" s="313"/>
      <c r="BB140" s="313"/>
      <c r="BC140" s="313"/>
      <c r="BD140" s="313"/>
      <c r="BE140" s="6"/>
      <c r="BF140" s="6"/>
      <c r="BG140" s="313"/>
      <c r="BH140" s="313"/>
      <c r="BI140" s="313"/>
      <c r="BJ140" s="313"/>
      <c r="BK140" s="313"/>
      <c r="BL140" s="6"/>
      <c r="BM140" s="6"/>
      <c r="BN140" s="313"/>
      <c r="BO140" s="313"/>
      <c r="BP140" s="313"/>
      <c r="BQ140" s="313"/>
      <c r="BR140" s="313"/>
      <c r="BS140" s="313"/>
      <c r="BT140" s="313"/>
      <c r="BU140" s="313"/>
      <c r="BV140" s="313"/>
      <c r="BW140" s="313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161"/>
      <c r="DQ140" s="161"/>
      <c r="DR140" s="161"/>
      <c r="DS140" s="161"/>
      <c r="DT140" s="161"/>
      <c r="DU140" s="161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314"/>
      <c r="JB140" s="314"/>
      <c r="JC140" s="314"/>
      <c r="JD140" s="314"/>
      <c r="JE140" s="314"/>
      <c r="JF140" s="314"/>
      <c r="JG140" s="314"/>
      <c r="JH140" s="314"/>
      <c r="JI140" s="314"/>
      <c r="JJ140" s="314"/>
      <c r="JK140" s="314"/>
      <c r="JL140" s="314"/>
      <c r="JM140" s="314"/>
      <c r="JN140" s="314"/>
      <c r="JO140" s="314"/>
      <c r="JP140" s="314"/>
      <c r="JQ140" s="314"/>
      <c r="JR140" s="314"/>
      <c r="JS140" s="314"/>
      <c r="JT140" s="314"/>
      <c r="JU140" s="314"/>
      <c r="JV140" s="314"/>
      <c r="JW140" s="314"/>
      <c r="JX140" s="314"/>
      <c r="JY140" s="314"/>
      <c r="JZ140" s="314"/>
      <c r="KA140" s="314"/>
      <c r="KB140" s="314"/>
      <c r="KC140" s="314"/>
      <c r="KD140" s="314"/>
      <c r="KE140" s="314"/>
      <c r="KF140" s="314"/>
      <c r="KG140" s="314"/>
      <c r="KH140" s="314"/>
      <c r="KI140" s="314"/>
      <c r="KJ140" s="314"/>
      <c r="KK140" s="314"/>
      <c r="KL140" s="6"/>
      <c r="KM140" s="6"/>
      <c r="KN140" s="6"/>
      <c r="KO140" s="6"/>
      <c r="KP140" s="6"/>
      <c r="KQ140" s="6"/>
      <c r="KR140" s="6"/>
      <c r="KS140" s="6"/>
      <c r="KT140" s="6"/>
    </row>
    <row r="141" spans="5:306" s="305" customFormat="1">
      <c r="E141" s="316"/>
      <c r="F141" s="316"/>
      <c r="G141" s="317"/>
      <c r="W141" s="6"/>
      <c r="X141" s="6"/>
      <c r="Y141" s="6"/>
      <c r="Z141" s="313"/>
      <c r="AA141" s="313"/>
      <c r="AB141" s="313"/>
      <c r="AC141" s="6"/>
      <c r="AD141" s="6"/>
      <c r="AE141" s="313"/>
      <c r="AF141" s="313"/>
      <c r="AG141" s="313"/>
      <c r="AH141" s="313"/>
      <c r="AI141" s="313"/>
      <c r="AJ141" s="6"/>
      <c r="AK141" s="6"/>
      <c r="AL141" s="313"/>
      <c r="AM141" s="313"/>
      <c r="AN141" s="313"/>
      <c r="AO141" s="313"/>
      <c r="AP141" s="313"/>
      <c r="AQ141" s="6"/>
      <c r="AR141" s="6"/>
      <c r="AS141" s="313"/>
      <c r="AT141" s="313"/>
      <c r="AU141" s="313"/>
      <c r="AV141" s="313"/>
      <c r="AW141" s="313"/>
      <c r="AX141" s="6"/>
      <c r="AY141" s="6"/>
      <c r="AZ141" s="313"/>
      <c r="BA141" s="313"/>
      <c r="BB141" s="313"/>
      <c r="BC141" s="313"/>
      <c r="BD141" s="313"/>
      <c r="BE141" s="6"/>
      <c r="BF141" s="6"/>
      <c r="BG141" s="313"/>
      <c r="BH141" s="313"/>
      <c r="BI141" s="313"/>
      <c r="BJ141" s="313"/>
      <c r="BK141" s="313"/>
      <c r="BL141" s="6"/>
      <c r="BM141" s="6"/>
      <c r="BN141" s="313"/>
      <c r="BO141" s="313"/>
      <c r="BP141" s="313"/>
      <c r="BQ141" s="313"/>
      <c r="BR141" s="313"/>
      <c r="BS141" s="313"/>
      <c r="BT141" s="313"/>
      <c r="BU141" s="313"/>
      <c r="BV141" s="313"/>
      <c r="BW141" s="313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161"/>
      <c r="DQ141" s="161"/>
      <c r="DR141" s="161"/>
      <c r="DS141" s="161"/>
      <c r="DT141" s="161"/>
      <c r="DU141" s="161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314"/>
      <c r="JB141" s="314"/>
      <c r="JC141" s="314"/>
      <c r="JD141" s="314"/>
      <c r="JE141" s="314"/>
      <c r="JF141" s="314"/>
      <c r="JG141" s="314"/>
      <c r="JH141" s="314"/>
      <c r="JI141" s="314"/>
      <c r="JJ141" s="314"/>
      <c r="JK141" s="314"/>
      <c r="JL141" s="314"/>
      <c r="JM141" s="314"/>
      <c r="JN141" s="314"/>
      <c r="JO141" s="314"/>
      <c r="JP141" s="314"/>
      <c r="JQ141" s="314"/>
      <c r="JR141" s="314"/>
      <c r="JS141" s="314"/>
      <c r="JT141" s="314"/>
      <c r="JU141" s="314"/>
      <c r="JV141" s="314"/>
      <c r="JW141" s="314"/>
      <c r="JX141" s="314"/>
      <c r="JY141" s="314"/>
      <c r="JZ141" s="314"/>
      <c r="KA141" s="314"/>
      <c r="KB141" s="314"/>
      <c r="KC141" s="314"/>
      <c r="KD141" s="314"/>
      <c r="KE141" s="314"/>
      <c r="KF141" s="314"/>
      <c r="KG141" s="314"/>
      <c r="KH141" s="314"/>
      <c r="KI141" s="314"/>
      <c r="KJ141" s="314"/>
      <c r="KK141" s="314"/>
      <c r="KL141" s="6"/>
      <c r="KM141" s="6"/>
      <c r="KN141" s="6"/>
      <c r="KO141" s="6"/>
      <c r="KP141" s="6"/>
      <c r="KQ141" s="6"/>
      <c r="KR141" s="6"/>
      <c r="KS141" s="6"/>
      <c r="KT141" s="6"/>
    </row>
    <row r="142" spans="5:306" s="305" customFormat="1">
      <c r="E142" s="316"/>
      <c r="F142" s="316"/>
      <c r="G142" s="317"/>
      <c r="W142" s="6"/>
      <c r="X142" s="6"/>
      <c r="Y142" s="6"/>
      <c r="Z142" s="313"/>
      <c r="AA142" s="313"/>
      <c r="AB142" s="313"/>
      <c r="AC142" s="6"/>
      <c r="AD142" s="6"/>
      <c r="AE142" s="313"/>
      <c r="AF142" s="313"/>
      <c r="AG142" s="313"/>
      <c r="AH142" s="313"/>
      <c r="AI142" s="313"/>
      <c r="AJ142" s="6"/>
      <c r="AK142" s="6"/>
      <c r="AL142" s="313"/>
      <c r="AM142" s="313"/>
      <c r="AN142" s="313"/>
      <c r="AO142" s="313"/>
      <c r="AP142" s="313"/>
      <c r="AQ142" s="6"/>
      <c r="AR142" s="6"/>
      <c r="AS142" s="313"/>
      <c r="AT142" s="313"/>
      <c r="AU142" s="313"/>
      <c r="AV142" s="313"/>
      <c r="AW142" s="313"/>
      <c r="AX142" s="6"/>
      <c r="AY142" s="6"/>
      <c r="AZ142" s="313"/>
      <c r="BA142" s="313"/>
      <c r="BB142" s="313"/>
      <c r="BC142" s="313"/>
      <c r="BD142" s="313"/>
      <c r="BE142" s="6"/>
      <c r="BF142" s="6"/>
      <c r="BG142" s="313"/>
      <c r="BH142" s="313"/>
      <c r="BI142" s="313"/>
      <c r="BJ142" s="313"/>
      <c r="BK142" s="313"/>
      <c r="BL142" s="6"/>
      <c r="BM142" s="6"/>
      <c r="BN142" s="313"/>
      <c r="BO142" s="313"/>
      <c r="BP142" s="313"/>
      <c r="BQ142" s="313"/>
      <c r="BR142" s="313"/>
      <c r="BS142" s="313"/>
      <c r="BT142" s="313"/>
      <c r="BU142" s="313"/>
      <c r="BV142" s="313"/>
      <c r="BW142" s="313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161"/>
      <c r="DQ142" s="161"/>
      <c r="DR142" s="161"/>
      <c r="DS142" s="161"/>
      <c r="DT142" s="161"/>
      <c r="DU142" s="161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314"/>
      <c r="JB142" s="314"/>
      <c r="JC142" s="314"/>
      <c r="JD142" s="314"/>
      <c r="JE142" s="314"/>
      <c r="JF142" s="314"/>
      <c r="JG142" s="314"/>
      <c r="JH142" s="314"/>
      <c r="JI142" s="314"/>
      <c r="JJ142" s="314"/>
      <c r="JK142" s="314"/>
      <c r="JL142" s="314"/>
      <c r="JM142" s="314"/>
      <c r="JN142" s="314"/>
      <c r="JO142" s="314"/>
      <c r="JP142" s="314"/>
      <c r="JQ142" s="314"/>
      <c r="JR142" s="314"/>
      <c r="JS142" s="314"/>
      <c r="JT142" s="314"/>
      <c r="JU142" s="314"/>
      <c r="JV142" s="314"/>
      <c r="JW142" s="314"/>
      <c r="JX142" s="314"/>
      <c r="JY142" s="314"/>
      <c r="JZ142" s="314"/>
      <c r="KA142" s="314"/>
      <c r="KB142" s="314"/>
      <c r="KC142" s="314"/>
      <c r="KD142" s="314"/>
      <c r="KE142" s="314"/>
      <c r="KF142" s="314"/>
      <c r="KG142" s="314"/>
      <c r="KH142" s="314"/>
      <c r="KI142" s="314"/>
      <c r="KJ142" s="314"/>
      <c r="KK142" s="314"/>
      <c r="KL142" s="6"/>
      <c r="KM142" s="6"/>
      <c r="KN142" s="6"/>
      <c r="KO142" s="6"/>
      <c r="KP142" s="6"/>
      <c r="KQ142" s="6"/>
      <c r="KR142" s="6"/>
      <c r="KS142" s="6"/>
      <c r="KT142" s="6"/>
    </row>
    <row r="143" spans="5:306" s="305" customFormat="1">
      <c r="E143" s="316"/>
      <c r="F143" s="316"/>
      <c r="G143" s="317"/>
      <c r="W143" s="6"/>
      <c r="X143" s="6"/>
      <c r="Y143" s="6"/>
      <c r="Z143" s="313"/>
      <c r="AA143" s="313"/>
      <c r="AB143" s="313"/>
      <c r="AC143" s="6"/>
      <c r="AD143" s="6"/>
      <c r="AE143" s="313"/>
      <c r="AF143" s="313"/>
      <c r="AG143" s="313"/>
      <c r="AH143" s="313"/>
      <c r="AI143" s="313"/>
      <c r="AJ143" s="6"/>
      <c r="AK143" s="6"/>
      <c r="AL143" s="313"/>
      <c r="AM143" s="313"/>
      <c r="AN143" s="313"/>
      <c r="AO143" s="313"/>
      <c r="AP143" s="313"/>
      <c r="AQ143" s="6"/>
      <c r="AR143" s="6"/>
      <c r="AS143" s="313"/>
      <c r="AT143" s="313"/>
      <c r="AU143" s="313"/>
      <c r="AV143" s="313"/>
      <c r="AW143" s="313"/>
      <c r="AX143" s="6"/>
      <c r="AY143" s="6"/>
      <c r="AZ143" s="313"/>
      <c r="BA143" s="313"/>
      <c r="BB143" s="313"/>
      <c r="BC143" s="313"/>
      <c r="BD143" s="313"/>
      <c r="BE143" s="6"/>
      <c r="BF143" s="6"/>
      <c r="BG143" s="313"/>
      <c r="BH143" s="313"/>
      <c r="BI143" s="313"/>
      <c r="BJ143" s="313"/>
      <c r="BK143" s="313"/>
      <c r="BL143" s="6"/>
      <c r="BM143" s="6"/>
      <c r="BN143" s="313"/>
      <c r="BO143" s="313"/>
      <c r="BP143" s="313"/>
      <c r="BQ143" s="313"/>
      <c r="BR143" s="313"/>
      <c r="BS143" s="313"/>
      <c r="BT143" s="313"/>
      <c r="BU143" s="313"/>
      <c r="BV143" s="313"/>
      <c r="BW143" s="313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161"/>
      <c r="DQ143" s="161"/>
      <c r="DR143" s="161"/>
      <c r="DS143" s="161"/>
      <c r="DT143" s="161"/>
      <c r="DU143" s="161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314"/>
      <c r="JB143" s="314"/>
      <c r="JC143" s="314"/>
      <c r="JD143" s="314"/>
      <c r="JE143" s="314"/>
      <c r="JF143" s="314"/>
      <c r="JG143" s="314"/>
      <c r="JH143" s="314"/>
      <c r="JI143" s="314"/>
      <c r="JJ143" s="314"/>
      <c r="JK143" s="314"/>
      <c r="JL143" s="314"/>
      <c r="JM143" s="314"/>
      <c r="JN143" s="314"/>
      <c r="JO143" s="314"/>
      <c r="JP143" s="314"/>
      <c r="JQ143" s="314"/>
      <c r="JR143" s="314"/>
      <c r="JS143" s="314"/>
      <c r="JT143" s="314"/>
      <c r="JU143" s="314"/>
      <c r="JV143" s="314"/>
      <c r="JW143" s="314"/>
      <c r="JX143" s="314"/>
      <c r="JY143" s="314"/>
      <c r="JZ143" s="314"/>
      <c r="KA143" s="314"/>
      <c r="KB143" s="314"/>
      <c r="KC143" s="314"/>
      <c r="KD143" s="314"/>
      <c r="KE143" s="314"/>
      <c r="KF143" s="314"/>
      <c r="KG143" s="314"/>
      <c r="KH143" s="314"/>
      <c r="KI143" s="314"/>
      <c r="KJ143" s="314"/>
      <c r="KK143" s="314"/>
      <c r="KL143" s="6"/>
      <c r="KM143" s="6"/>
      <c r="KN143" s="6"/>
      <c r="KO143" s="6"/>
      <c r="KP143" s="6"/>
      <c r="KQ143" s="6"/>
      <c r="KR143" s="6"/>
      <c r="KS143" s="6"/>
      <c r="KT143" s="6"/>
    </row>
    <row r="144" spans="5:306" s="305" customFormat="1">
      <c r="E144" s="316"/>
      <c r="F144" s="316"/>
      <c r="G144" s="317"/>
      <c r="W144" s="6"/>
      <c r="X144" s="6"/>
      <c r="Y144" s="6"/>
      <c r="Z144" s="313"/>
      <c r="AA144" s="313"/>
      <c r="AB144" s="313"/>
      <c r="AC144" s="6"/>
      <c r="AD144" s="6"/>
      <c r="AE144" s="313"/>
      <c r="AF144" s="313"/>
      <c r="AG144" s="313"/>
      <c r="AH144" s="313"/>
      <c r="AI144" s="313"/>
      <c r="AJ144" s="6"/>
      <c r="AK144" s="6"/>
      <c r="AL144" s="313"/>
      <c r="AM144" s="313"/>
      <c r="AN144" s="313"/>
      <c r="AO144" s="313"/>
      <c r="AP144" s="313"/>
      <c r="AQ144" s="6"/>
      <c r="AR144" s="6"/>
      <c r="AS144" s="313"/>
      <c r="AT144" s="313"/>
      <c r="AU144" s="313"/>
      <c r="AV144" s="313"/>
      <c r="AW144" s="313"/>
      <c r="AX144" s="6"/>
      <c r="AY144" s="6"/>
      <c r="AZ144" s="313"/>
      <c r="BA144" s="313"/>
      <c r="BB144" s="313"/>
      <c r="BC144" s="313"/>
      <c r="BD144" s="313"/>
      <c r="BE144" s="6"/>
      <c r="BF144" s="6"/>
      <c r="BG144" s="313"/>
      <c r="BH144" s="313"/>
      <c r="BI144" s="313"/>
      <c r="BJ144" s="313"/>
      <c r="BK144" s="313"/>
      <c r="BL144" s="6"/>
      <c r="BM144" s="6"/>
      <c r="BN144" s="313"/>
      <c r="BO144" s="313"/>
      <c r="BP144" s="313"/>
      <c r="BQ144" s="313"/>
      <c r="BR144" s="313"/>
      <c r="BS144" s="313"/>
      <c r="BT144" s="313"/>
      <c r="BU144" s="313"/>
      <c r="BV144" s="313"/>
      <c r="BW144" s="313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161"/>
      <c r="DQ144" s="161"/>
      <c r="DR144" s="161"/>
      <c r="DS144" s="161"/>
      <c r="DT144" s="161"/>
      <c r="DU144" s="161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314"/>
      <c r="JB144" s="314"/>
      <c r="JC144" s="314"/>
      <c r="JD144" s="314"/>
      <c r="JE144" s="314"/>
      <c r="JF144" s="314"/>
      <c r="JG144" s="314"/>
      <c r="JH144" s="314"/>
      <c r="JI144" s="314"/>
      <c r="JJ144" s="314"/>
      <c r="JK144" s="314"/>
      <c r="JL144" s="314"/>
      <c r="JM144" s="314"/>
      <c r="JN144" s="314"/>
      <c r="JO144" s="314"/>
      <c r="JP144" s="314"/>
      <c r="JQ144" s="314"/>
      <c r="JR144" s="314"/>
      <c r="JS144" s="314"/>
      <c r="JT144" s="314"/>
      <c r="JU144" s="314"/>
      <c r="JV144" s="314"/>
      <c r="JW144" s="314"/>
      <c r="JX144" s="314"/>
      <c r="JY144" s="314"/>
      <c r="JZ144" s="314"/>
      <c r="KA144" s="314"/>
      <c r="KB144" s="314"/>
      <c r="KC144" s="314"/>
      <c r="KD144" s="314"/>
      <c r="KE144" s="314"/>
      <c r="KF144" s="314"/>
      <c r="KG144" s="314"/>
      <c r="KH144" s="314"/>
      <c r="KI144" s="314"/>
      <c r="KJ144" s="314"/>
      <c r="KK144" s="314"/>
      <c r="KL144" s="6"/>
      <c r="KM144" s="6"/>
      <c r="KN144" s="6"/>
      <c r="KO144" s="6"/>
      <c r="KP144" s="6"/>
      <c r="KQ144" s="6"/>
      <c r="KR144" s="6"/>
      <c r="KS144" s="6"/>
      <c r="KT144" s="6"/>
    </row>
    <row r="145" spans="5:306" s="305" customFormat="1">
      <c r="E145" s="316"/>
      <c r="F145" s="316"/>
      <c r="G145" s="317"/>
      <c r="W145" s="6"/>
      <c r="X145" s="6"/>
      <c r="Y145" s="6"/>
      <c r="Z145" s="313"/>
      <c r="AA145" s="313"/>
      <c r="AB145" s="313"/>
      <c r="AC145" s="6"/>
      <c r="AD145" s="6"/>
      <c r="AE145" s="313"/>
      <c r="AF145" s="313"/>
      <c r="AG145" s="313"/>
      <c r="AH145" s="313"/>
      <c r="AI145" s="313"/>
      <c r="AJ145" s="6"/>
      <c r="AK145" s="6"/>
      <c r="AL145" s="313"/>
      <c r="AM145" s="313"/>
      <c r="AN145" s="313"/>
      <c r="AO145" s="313"/>
      <c r="AP145" s="313"/>
      <c r="AQ145" s="6"/>
      <c r="AR145" s="6"/>
      <c r="AS145" s="313"/>
      <c r="AT145" s="313"/>
      <c r="AU145" s="313"/>
      <c r="AV145" s="313"/>
      <c r="AW145" s="313"/>
      <c r="AX145" s="6"/>
      <c r="AY145" s="6"/>
      <c r="AZ145" s="313"/>
      <c r="BA145" s="313"/>
      <c r="BB145" s="313"/>
      <c r="BC145" s="313"/>
      <c r="BD145" s="313"/>
      <c r="BE145" s="6"/>
      <c r="BF145" s="6"/>
      <c r="BG145" s="313"/>
      <c r="BH145" s="313"/>
      <c r="BI145" s="313"/>
      <c r="BJ145" s="313"/>
      <c r="BK145" s="313"/>
      <c r="BL145" s="6"/>
      <c r="BM145" s="6"/>
      <c r="BN145" s="313"/>
      <c r="BO145" s="313"/>
      <c r="BP145" s="313"/>
      <c r="BQ145" s="313"/>
      <c r="BR145" s="313"/>
      <c r="BS145" s="313"/>
      <c r="BT145" s="313"/>
      <c r="BU145" s="313"/>
      <c r="BV145" s="313"/>
      <c r="BW145" s="313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161"/>
      <c r="DQ145" s="161"/>
      <c r="DR145" s="161"/>
      <c r="DS145" s="161"/>
      <c r="DT145" s="161"/>
      <c r="DU145" s="161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314"/>
      <c r="JB145" s="314"/>
      <c r="JC145" s="314"/>
      <c r="JD145" s="314"/>
      <c r="JE145" s="314"/>
      <c r="JF145" s="314"/>
      <c r="JG145" s="314"/>
      <c r="JH145" s="314"/>
      <c r="JI145" s="314"/>
      <c r="JJ145" s="314"/>
      <c r="JK145" s="314"/>
      <c r="JL145" s="314"/>
      <c r="JM145" s="314"/>
      <c r="JN145" s="314"/>
      <c r="JO145" s="314"/>
      <c r="JP145" s="314"/>
      <c r="JQ145" s="314"/>
      <c r="JR145" s="314"/>
      <c r="JS145" s="314"/>
      <c r="JT145" s="314"/>
      <c r="JU145" s="314"/>
      <c r="JV145" s="314"/>
      <c r="JW145" s="314"/>
      <c r="JX145" s="314"/>
      <c r="JY145" s="314"/>
      <c r="JZ145" s="314"/>
      <c r="KA145" s="314"/>
      <c r="KB145" s="314"/>
      <c r="KC145" s="314"/>
      <c r="KD145" s="314"/>
      <c r="KE145" s="314"/>
      <c r="KF145" s="314"/>
      <c r="KG145" s="314"/>
      <c r="KH145" s="314"/>
      <c r="KI145" s="314"/>
      <c r="KJ145" s="314"/>
      <c r="KK145" s="314"/>
      <c r="KL145" s="6"/>
      <c r="KM145" s="6"/>
      <c r="KN145" s="6"/>
      <c r="KO145" s="6"/>
      <c r="KP145" s="6"/>
      <c r="KQ145" s="6"/>
      <c r="KR145" s="6"/>
      <c r="KS145" s="6"/>
      <c r="KT145" s="6"/>
    </row>
    <row r="146" spans="5:306" s="305" customFormat="1">
      <c r="E146" s="316"/>
      <c r="F146" s="316"/>
      <c r="G146" s="317"/>
      <c r="W146" s="6"/>
      <c r="X146" s="6"/>
      <c r="Y146" s="6"/>
      <c r="Z146" s="313"/>
      <c r="AA146" s="313"/>
      <c r="AB146" s="313"/>
      <c r="AC146" s="6"/>
      <c r="AD146" s="6"/>
      <c r="AE146" s="313"/>
      <c r="AF146" s="313"/>
      <c r="AG146" s="313"/>
      <c r="AH146" s="313"/>
      <c r="AI146" s="313"/>
      <c r="AJ146" s="6"/>
      <c r="AK146" s="6"/>
      <c r="AL146" s="313"/>
      <c r="AM146" s="313"/>
      <c r="AN146" s="313"/>
      <c r="AO146" s="313"/>
      <c r="AP146" s="313"/>
      <c r="AQ146" s="6"/>
      <c r="AR146" s="6"/>
      <c r="AS146" s="313"/>
      <c r="AT146" s="313"/>
      <c r="AU146" s="313"/>
      <c r="AV146" s="313"/>
      <c r="AW146" s="313"/>
      <c r="AX146" s="6"/>
      <c r="AY146" s="6"/>
      <c r="AZ146" s="313"/>
      <c r="BA146" s="313"/>
      <c r="BB146" s="313"/>
      <c r="BC146" s="313"/>
      <c r="BD146" s="313"/>
      <c r="BE146" s="6"/>
      <c r="BF146" s="6"/>
      <c r="BG146" s="313"/>
      <c r="BH146" s="313"/>
      <c r="BI146" s="313"/>
      <c r="BJ146" s="313"/>
      <c r="BK146" s="313"/>
      <c r="BL146" s="6"/>
      <c r="BM146" s="6"/>
      <c r="BN146" s="313"/>
      <c r="BO146" s="313"/>
      <c r="BP146" s="313"/>
      <c r="BQ146" s="313"/>
      <c r="BR146" s="313"/>
      <c r="BS146" s="313"/>
      <c r="BT146" s="313"/>
      <c r="BU146" s="313"/>
      <c r="BV146" s="313"/>
      <c r="BW146" s="313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161"/>
      <c r="DQ146" s="161"/>
      <c r="DR146" s="161"/>
      <c r="DS146" s="161"/>
      <c r="DT146" s="161"/>
      <c r="DU146" s="161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314"/>
      <c r="JB146" s="314"/>
      <c r="JC146" s="314"/>
      <c r="JD146" s="314"/>
      <c r="JE146" s="314"/>
      <c r="JF146" s="314"/>
      <c r="JG146" s="314"/>
      <c r="JH146" s="314"/>
      <c r="JI146" s="314"/>
      <c r="JJ146" s="314"/>
      <c r="JK146" s="314"/>
      <c r="JL146" s="314"/>
      <c r="JM146" s="314"/>
      <c r="JN146" s="314"/>
      <c r="JO146" s="314"/>
      <c r="JP146" s="314"/>
      <c r="JQ146" s="314"/>
      <c r="JR146" s="314"/>
      <c r="JS146" s="314"/>
      <c r="JT146" s="314"/>
      <c r="JU146" s="314"/>
      <c r="JV146" s="314"/>
      <c r="JW146" s="314"/>
      <c r="JX146" s="314"/>
      <c r="JY146" s="314"/>
      <c r="JZ146" s="314"/>
      <c r="KA146" s="314"/>
      <c r="KB146" s="314"/>
      <c r="KC146" s="314"/>
      <c r="KD146" s="314"/>
      <c r="KE146" s="314"/>
      <c r="KF146" s="314"/>
      <c r="KG146" s="314"/>
      <c r="KH146" s="314"/>
      <c r="KI146" s="314"/>
      <c r="KJ146" s="314"/>
      <c r="KK146" s="314"/>
      <c r="KL146" s="6"/>
      <c r="KM146" s="6"/>
      <c r="KN146" s="6"/>
      <c r="KO146" s="6"/>
      <c r="KP146" s="6"/>
      <c r="KQ146" s="6"/>
      <c r="KR146" s="6"/>
      <c r="KS146" s="6"/>
      <c r="KT146" s="6"/>
    </row>
    <row r="147" spans="5:306" s="305" customFormat="1">
      <c r="E147" s="316"/>
      <c r="F147" s="316"/>
      <c r="G147" s="317"/>
      <c r="W147" s="6"/>
      <c r="X147" s="6"/>
      <c r="Y147" s="6"/>
      <c r="Z147" s="313"/>
      <c r="AA147" s="313"/>
      <c r="AB147" s="313"/>
      <c r="AC147" s="6"/>
      <c r="AD147" s="6"/>
      <c r="AE147" s="313"/>
      <c r="AF147" s="313"/>
      <c r="AG147" s="313"/>
      <c r="AH147" s="313"/>
      <c r="AI147" s="313"/>
      <c r="AJ147" s="6"/>
      <c r="AK147" s="6"/>
      <c r="AL147" s="313"/>
      <c r="AM147" s="313"/>
      <c r="AN147" s="313"/>
      <c r="AO147" s="313"/>
      <c r="AP147" s="313"/>
      <c r="AQ147" s="6"/>
      <c r="AR147" s="6"/>
      <c r="AS147" s="313"/>
      <c r="AT147" s="313"/>
      <c r="AU147" s="313"/>
      <c r="AV147" s="313"/>
      <c r="AW147" s="313"/>
      <c r="AX147" s="6"/>
      <c r="AY147" s="6"/>
      <c r="AZ147" s="313"/>
      <c r="BA147" s="313"/>
      <c r="BB147" s="313"/>
      <c r="BC147" s="313"/>
      <c r="BD147" s="313"/>
      <c r="BE147" s="6"/>
      <c r="BF147" s="6"/>
      <c r="BG147" s="313"/>
      <c r="BH147" s="313"/>
      <c r="BI147" s="313"/>
      <c r="BJ147" s="313"/>
      <c r="BK147" s="313"/>
      <c r="BL147" s="6"/>
      <c r="BM147" s="6"/>
      <c r="BN147" s="313"/>
      <c r="BO147" s="313"/>
      <c r="BP147" s="313"/>
      <c r="BQ147" s="313"/>
      <c r="BR147" s="313"/>
      <c r="BS147" s="313"/>
      <c r="BT147" s="313"/>
      <c r="BU147" s="313"/>
      <c r="BV147" s="313"/>
      <c r="BW147" s="313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161"/>
      <c r="DQ147" s="161"/>
      <c r="DR147" s="161"/>
      <c r="DS147" s="161"/>
      <c r="DT147" s="161"/>
      <c r="DU147" s="161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314"/>
      <c r="JB147" s="314"/>
      <c r="JC147" s="314"/>
      <c r="JD147" s="314"/>
      <c r="JE147" s="314"/>
      <c r="JF147" s="314"/>
      <c r="JG147" s="314"/>
      <c r="JH147" s="314"/>
      <c r="JI147" s="314"/>
      <c r="JJ147" s="314"/>
      <c r="JK147" s="314"/>
      <c r="JL147" s="314"/>
      <c r="JM147" s="314"/>
      <c r="JN147" s="314"/>
      <c r="JO147" s="314"/>
      <c r="JP147" s="314"/>
      <c r="JQ147" s="314"/>
      <c r="JR147" s="314"/>
      <c r="JS147" s="314"/>
      <c r="JT147" s="314"/>
      <c r="JU147" s="314"/>
      <c r="JV147" s="314"/>
      <c r="JW147" s="314"/>
      <c r="JX147" s="314"/>
      <c r="JY147" s="314"/>
      <c r="JZ147" s="314"/>
      <c r="KA147" s="314"/>
      <c r="KB147" s="314"/>
      <c r="KC147" s="314"/>
      <c r="KD147" s="314"/>
      <c r="KE147" s="314"/>
      <c r="KF147" s="314"/>
      <c r="KG147" s="314"/>
      <c r="KH147" s="314"/>
      <c r="KI147" s="314"/>
      <c r="KJ147" s="314"/>
      <c r="KK147" s="314"/>
      <c r="KL147" s="6"/>
      <c r="KM147" s="6"/>
      <c r="KN147" s="6"/>
      <c r="KO147" s="6"/>
      <c r="KP147" s="6"/>
      <c r="KQ147" s="6"/>
      <c r="KR147" s="6"/>
      <c r="KS147" s="6"/>
      <c r="KT147" s="6"/>
    </row>
    <row r="148" spans="5:306" s="305" customFormat="1">
      <c r="E148" s="316"/>
      <c r="F148" s="316"/>
      <c r="G148" s="317"/>
      <c r="W148" s="6"/>
      <c r="X148" s="6"/>
      <c r="Y148" s="6"/>
      <c r="Z148" s="313"/>
      <c r="AA148" s="313"/>
      <c r="AB148" s="313"/>
      <c r="AC148" s="6"/>
      <c r="AD148" s="6"/>
      <c r="AE148" s="313"/>
      <c r="AF148" s="313"/>
      <c r="AG148" s="313"/>
      <c r="AH148" s="313"/>
      <c r="AI148" s="313"/>
      <c r="AJ148" s="6"/>
      <c r="AK148" s="6"/>
      <c r="AL148" s="313"/>
      <c r="AM148" s="313"/>
      <c r="AN148" s="313"/>
      <c r="AO148" s="313"/>
      <c r="AP148" s="313"/>
      <c r="AQ148" s="6"/>
      <c r="AR148" s="6"/>
      <c r="AS148" s="313"/>
      <c r="AT148" s="313"/>
      <c r="AU148" s="313"/>
      <c r="AV148" s="313"/>
      <c r="AW148" s="313"/>
      <c r="AX148" s="6"/>
      <c r="AY148" s="6"/>
      <c r="AZ148" s="313"/>
      <c r="BA148" s="313"/>
      <c r="BB148" s="313"/>
      <c r="BC148" s="313"/>
      <c r="BD148" s="313"/>
      <c r="BE148" s="6"/>
      <c r="BF148" s="6"/>
      <c r="BG148" s="313"/>
      <c r="BH148" s="313"/>
      <c r="BI148" s="313"/>
      <c r="BJ148" s="313"/>
      <c r="BK148" s="313"/>
      <c r="BL148" s="6"/>
      <c r="BM148" s="6"/>
      <c r="BN148" s="313"/>
      <c r="BO148" s="313"/>
      <c r="BP148" s="313"/>
      <c r="BQ148" s="313"/>
      <c r="BR148" s="313"/>
      <c r="BS148" s="313"/>
      <c r="BT148" s="313"/>
      <c r="BU148" s="313"/>
      <c r="BV148" s="313"/>
      <c r="BW148" s="313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161"/>
      <c r="DQ148" s="161"/>
      <c r="DR148" s="161"/>
      <c r="DS148" s="161"/>
      <c r="DT148" s="161"/>
      <c r="DU148" s="161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314"/>
      <c r="JB148" s="314"/>
      <c r="JC148" s="314"/>
      <c r="JD148" s="314"/>
      <c r="JE148" s="314"/>
      <c r="JF148" s="314"/>
      <c r="JG148" s="314"/>
      <c r="JH148" s="314"/>
      <c r="JI148" s="314"/>
      <c r="JJ148" s="314"/>
      <c r="JK148" s="314"/>
      <c r="JL148" s="314"/>
      <c r="JM148" s="314"/>
      <c r="JN148" s="314"/>
      <c r="JO148" s="314"/>
      <c r="JP148" s="314"/>
      <c r="JQ148" s="314"/>
      <c r="JR148" s="314"/>
      <c r="JS148" s="314"/>
      <c r="JT148" s="314"/>
      <c r="JU148" s="314"/>
      <c r="JV148" s="314"/>
      <c r="JW148" s="314"/>
      <c r="JX148" s="314"/>
      <c r="JY148" s="314"/>
      <c r="JZ148" s="314"/>
      <c r="KA148" s="314"/>
      <c r="KB148" s="314"/>
      <c r="KC148" s="314"/>
      <c r="KD148" s="314"/>
      <c r="KE148" s="314"/>
      <c r="KF148" s="314"/>
      <c r="KG148" s="314"/>
      <c r="KH148" s="314"/>
      <c r="KI148" s="314"/>
      <c r="KJ148" s="314"/>
      <c r="KK148" s="314"/>
      <c r="KL148" s="6"/>
      <c r="KM148" s="6"/>
      <c r="KN148" s="6"/>
      <c r="KO148" s="6"/>
      <c r="KP148" s="6"/>
      <c r="KQ148" s="6"/>
      <c r="KR148" s="6"/>
      <c r="KS148" s="6"/>
      <c r="KT148" s="6"/>
    </row>
    <row r="149" spans="5:306" s="305" customFormat="1">
      <c r="E149" s="316"/>
      <c r="F149" s="316"/>
      <c r="G149" s="317"/>
      <c r="W149" s="6"/>
      <c r="X149" s="6"/>
      <c r="Y149" s="6"/>
      <c r="Z149" s="313"/>
      <c r="AA149" s="313"/>
      <c r="AB149" s="313"/>
      <c r="AC149" s="6"/>
      <c r="AD149" s="6"/>
      <c r="AE149" s="313"/>
      <c r="AF149" s="313"/>
      <c r="AG149" s="313"/>
      <c r="AH149" s="313"/>
      <c r="AI149" s="313"/>
      <c r="AJ149" s="6"/>
      <c r="AK149" s="6"/>
      <c r="AL149" s="313"/>
      <c r="AM149" s="313"/>
      <c r="AN149" s="313"/>
      <c r="AO149" s="313"/>
      <c r="AP149" s="313"/>
      <c r="AQ149" s="6"/>
      <c r="AR149" s="6"/>
      <c r="AS149" s="313"/>
      <c r="AT149" s="313"/>
      <c r="AU149" s="313"/>
      <c r="AV149" s="313"/>
      <c r="AW149" s="313"/>
      <c r="AX149" s="6"/>
      <c r="AY149" s="6"/>
      <c r="AZ149" s="313"/>
      <c r="BA149" s="313"/>
      <c r="BB149" s="313"/>
      <c r="BC149" s="313"/>
      <c r="BD149" s="313"/>
      <c r="BE149" s="6"/>
      <c r="BF149" s="6"/>
      <c r="BG149" s="313"/>
      <c r="BH149" s="313"/>
      <c r="BI149" s="313"/>
      <c r="BJ149" s="313"/>
      <c r="BK149" s="313"/>
      <c r="BL149" s="6"/>
      <c r="BM149" s="6"/>
      <c r="BN149" s="313"/>
      <c r="BO149" s="313"/>
      <c r="BP149" s="313"/>
      <c r="BQ149" s="313"/>
      <c r="BR149" s="313"/>
      <c r="BS149" s="313"/>
      <c r="BT149" s="313"/>
      <c r="BU149" s="313"/>
      <c r="BV149" s="313"/>
      <c r="BW149" s="313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161"/>
      <c r="DQ149" s="161"/>
      <c r="DR149" s="161"/>
      <c r="DS149" s="161"/>
      <c r="DT149" s="161"/>
      <c r="DU149" s="161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314"/>
      <c r="JB149" s="314"/>
      <c r="JC149" s="314"/>
      <c r="JD149" s="314"/>
      <c r="JE149" s="314"/>
      <c r="JF149" s="314"/>
      <c r="JG149" s="314"/>
      <c r="JH149" s="314"/>
      <c r="JI149" s="314"/>
      <c r="JJ149" s="314"/>
      <c r="JK149" s="314"/>
      <c r="JL149" s="314"/>
      <c r="JM149" s="314"/>
      <c r="JN149" s="314"/>
      <c r="JO149" s="314"/>
      <c r="JP149" s="314"/>
      <c r="JQ149" s="314"/>
      <c r="JR149" s="314"/>
      <c r="JS149" s="314"/>
      <c r="JT149" s="314"/>
      <c r="JU149" s="314"/>
      <c r="JV149" s="314"/>
      <c r="JW149" s="314"/>
      <c r="JX149" s="314"/>
      <c r="JY149" s="314"/>
      <c r="JZ149" s="314"/>
      <c r="KA149" s="314"/>
      <c r="KB149" s="314"/>
      <c r="KC149" s="314"/>
      <c r="KD149" s="314"/>
      <c r="KE149" s="314"/>
      <c r="KF149" s="314"/>
      <c r="KG149" s="314"/>
      <c r="KH149" s="314"/>
      <c r="KI149" s="314"/>
      <c r="KJ149" s="314"/>
      <c r="KK149" s="314"/>
      <c r="KL149" s="6"/>
      <c r="KM149" s="6"/>
      <c r="KN149" s="6"/>
      <c r="KO149" s="6"/>
      <c r="KP149" s="6"/>
      <c r="KQ149" s="6"/>
      <c r="KR149" s="6"/>
      <c r="KS149" s="6"/>
      <c r="KT149" s="6"/>
    </row>
    <row r="150" spans="5:306" s="305" customFormat="1">
      <c r="E150" s="316"/>
      <c r="F150" s="316"/>
      <c r="G150" s="317"/>
      <c r="W150" s="6"/>
      <c r="X150" s="6"/>
      <c r="Y150" s="6"/>
      <c r="Z150" s="313"/>
      <c r="AA150" s="313"/>
      <c r="AB150" s="313"/>
      <c r="AC150" s="6"/>
      <c r="AD150" s="6"/>
      <c r="AE150" s="313"/>
      <c r="AF150" s="313"/>
      <c r="AG150" s="313"/>
      <c r="AH150" s="313"/>
      <c r="AI150" s="313"/>
      <c r="AJ150" s="6"/>
      <c r="AK150" s="6"/>
      <c r="AL150" s="313"/>
      <c r="AM150" s="313"/>
      <c r="AN150" s="313"/>
      <c r="AO150" s="313"/>
      <c r="AP150" s="313"/>
      <c r="AQ150" s="6"/>
      <c r="AR150" s="6"/>
      <c r="AS150" s="313"/>
      <c r="AT150" s="313"/>
      <c r="AU150" s="313"/>
      <c r="AV150" s="313"/>
      <c r="AW150" s="313"/>
      <c r="AX150" s="6"/>
      <c r="AY150" s="6"/>
      <c r="AZ150" s="313"/>
      <c r="BA150" s="313"/>
      <c r="BB150" s="313"/>
      <c r="BC150" s="313"/>
      <c r="BD150" s="313"/>
      <c r="BE150" s="6"/>
      <c r="BF150" s="6"/>
      <c r="BG150" s="313"/>
      <c r="BH150" s="313"/>
      <c r="BI150" s="313"/>
      <c r="BJ150" s="313"/>
      <c r="BK150" s="313"/>
      <c r="BL150" s="6"/>
      <c r="BM150" s="6"/>
      <c r="BN150" s="313"/>
      <c r="BO150" s="313"/>
      <c r="BP150" s="313"/>
      <c r="BQ150" s="313"/>
      <c r="BR150" s="313"/>
      <c r="BS150" s="313"/>
      <c r="BT150" s="313"/>
      <c r="BU150" s="313"/>
      <c r="BV150" s="313"/>
      <c r="BW150" s="313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161"/>
      <c r="DQ150" s="161"/>
      <c r="DR150" s="161"/>
      <c r="DS150" s="161"/>
      <c r="DT150" s="161"/>
      <c r="DU150" s="161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314"/>
      <c r="JB150" s="314"/>
      <c r="JC150" s="314"/>
      <c r="JD150" s="314"/>
      <c r="JE150" s="314"/>
      <c r="JF150" s="314"/>
      <c r="JG150" s="314"/>
      <c r="JH150" s="314"/>
      <c r="JI150" s="314"/>
      <c r="JJ150" s="314"/>
      <c r="JK150" s="314"/>
      <c r="JL150" s="314"/>
      <c r="JM150" s="314"/>
      <c r="JN150" s="314"/>
      <c r="JO150" s="314"/>
      <c r="JP150" s="314"/>
      <c r="JQ150" s="314"/>
      <c r="JR150" s="314"/>
      <c r="JS150" s="314"/>
      <c r="JT150" s="314"/>
      <c r="JU150" s="314"/>
      <c r="JV150" s="314"/>
      <c r="JW150" s="314"/>
      <c r="JX150" s="314"/>
      <c r="JY150" s="314"/>
      <c r="JZ150" s="314"/>
      <c r="KA150" s="314"/>
      <c r="KB150" s="314"/>
      <c r="KC150" s="314"/>
      <c r="KD150" s="314"/>
      <c r="KE150" s="314"/>
      <c r="KF150" s="314"/>
      <c r="KG150" s="314"/>
      <c r="KH150" s="314"/>
      <c r="KI150" s="314"/>
      <c r="KJ150" s="314"/>
      <c r="KK150" s="314"/>
      <c r="KL150" s="6"/>
      <c r="KM150" s="6"/>
      <c r="KN150" s="6"/>
      <c r="KO150" s="6"/>
      <c r="KP150" s="6"/>
      <c r="KQ150" s="6"/>
      <c r="KR150" s="6"/>
      <c r="KS150" s="6"/>
      <c r="KT150" s="6"/>
    </row>
    <row r="151" spans="5:306" s="305" customFormat="1">
      <c r="E151" s="316"/>
      <c r="F151" s="316"/>
      <c r="G151" s="317"/>
      <c r="W151" s="6"/>
      <c r="X151" s="6"/>
      <c r="Y151" s="6"/>
      <c r="Z151" s="313"/>
      <c r="AA151" s="313"/>
      <c r="AB151" s="313"/>
      <c r="AC151" s="6"/>
      <c r="AD151" s="6"/>
      <c r="AE151" s="313"/>
      <c r="AF151" s="313"/>
      <c r="AG151" s="313"/>
      <c r="AH151" s="313"/>
      <c r="AI151" s="313"/>
      <c r="AJ151" s="6"/>
      <c r="AK151" s="6"/>
      <c r="AL151" s="313"/>
      <c r="AM151" s="313"/>
      <c r="AN151" s="313"/>
      <c r="AO151" s="313"/>
      <c r="AP151" s="313"/>
      <c r="AQ151" s="6"/>
      <c r="AR151" s="6"/>
      <c r="AS151" s="313"/>
      <c r="AT151" s="313"/>
      <c r="AU151" s="313"/>
      <c r="AV151" s="313"/>
      <c r="AW151" s="313"/>
      <c r="AX151" s="6"/>
      <c r="AY151" s="6"/>
      <c r="AZ151" s="313"/>
      <c r="BA151" s="313"/>
      <c r="BB151" s="313"/>
      <c r="BC151" s="313"/>
      <c r="BD151" s="313"/>
      <c r="BE151" s="6"/>
      <c r="BF151" s="6"/>
      <c r="BG151" s="313"/>
      <c r="BH151" s="313"/>
      <c r="BI151" s="313"/>
      <c r="BJ151" s="313"/>
      <c r="BK151" s="313"/>
      <c r="BL151" s="6"/>
      <c r="BM151" s="6"/>
      <c r="BN151" s="313"/>
      <c r="BO151" s="313"/>
      <c r="BP151" s="313"/>
      <c r="BQ151" s="313"/>
      <c r="BR151" s="313"/>
      <c r="BS151" s="313"/>
      <c r="BT151" s="313"/>
      <c r="BU151" s="313"/>
      <c r="BV151" s="313"/>
      <c r="BW151" s="313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161"/>
      <c r="DQ151" s="161"/>
      <c r="DR151" s="161"/>
      <c r="DS151" s="161"/>
      <c r="DT151" s="161"/>
      <c r="DU151" s="161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314"/>
      <c r="JB151" s="314"/>
      <c r="JC151" s="314"/>
      <c r="JD151" s="314"/>
      <c r="JE151" s="314"/>
      <c r="JF151" s="314"/>
      <c r="JG151" s="314"/>
      <c r="JH151" s="314"/>
      <c r="JI151" s="314"/>
      <c r="JJ151" s="314"/>
      <c r="JK151" s="314"/>
      <c r="JL151" s="314"/>
      <c r="JM151" s="314"/>
      <c r="JN151" s="314"/>
      <c r="JO151" s="314"/>
      <c r="JP151" s="314"/>
      <c r="JQ151" s="314"/>
      <c r="JR151" s="314"/>
      <c r="JS151" s="314"/>
      <c r="JT151" s="314"/>
      <c r="JU151" s="314"/>
      <c r="JV151" s="314"/>
      <c r="JW151" s="314"/>
      <c r="JX151" s="314"/>
      <c r="JY151" s="314"/>
      <c r="JZ151" s="314"/>
      <c r="KA151" s="314"/>
      <c r="KB151" s="314"/>
      <c r="KC151" s="314"/>
      <c r="KD151" s="314"/>
      <c r="KE151" s="314"/>
      <c r="KF151" s="314"/>
      <c r="KG151" s="314"/>
      <c r="KH151" s="314"/>
      <c r="KI151" s="314"/>
      <c r="KJ151" s="314"/>
      <c r="KK151" s="314"/>
      <c r="KL151" s="6"/>
      <c r="KM151" s="6"/>
      <c r="KN151" s="6"/>
      <c r="KO151" s="6"/>
      <c r="KP151" s="6"/>
      <c r="KQ151" s="6"/>
      <c r="KR151" s="6"/>
      <c r="KS151" s="6"/>
      <c r="KT151" s="6"/>
    </row>
    <row r="152" spans="5:306" s="305" customFormat="1">
      <c r="E152" s="316"/>
      <c r="F152" s="316"/>
      <c r="G152" s="317"/>
      <c r="W152" s="6"/>
      <c r="X152" s="6"/>
      <c r="Y152" s="6"/>
      <c r="Z152" s="313"/>
      <c r="AA152" s="313"/>
      <c r="AB152" s="313"/>
      <c r="AC152" s="6"/>
      <c r="AD152" s="6"/>
      <c r="AE152" s="313"/>
      <c r="AF152" s="313"/>
      <c r="AG152" s="313"/>
      <c r="AH152" s="313"/>
      <c r="AI152" s="313"/>
      <c r="AJ152" s="6"/>
      <c r="AK152" s="6"/>
      <c r="AL152" s="313"/>
      <c r="AM152" s="313"/>
      <c r="AN152" s="313"/>
      <c r="AO152" s="313"/>
      <c r="AP152" s="313"/>
      <c r="AQ152" s="6"/>
      <c r="AR152" s="6"/>
      <c r="AS152" s="313"/>
      <c r="AT152" s="313"/>
      <c r="AU152" s="313"/>
      <c r="AV152" s="313"/>
      <c r="AW152" s="313"/>
      <c r="AX152" s="6"/>
      <c r="AY152" s="6"/>
      <c r="AZ152" s="313"/>
      <c r="BA152" s="313"/>
      <c r="BB152" s="313"/>
      <c r="BC152" s="313"/>
      <c r="BD152" s="313"/>
      <c r="BE152" s="6"/>
      <c r="BF152" s="6"/>
      <c r="BG152" s="313"/>
      <c r="BH152" s="313"/>
      <c r="BI152" s="313"/>
      <c r="BJ152" s="313"/>
      <c r="BK152" s="313"/>
      <c r="BL152" s="6"/>
      <c r="BM152" s="6"/>
      <c r="BN152" s="313"/>
      <c r="BO152" s="313"/>
      <c r="BP152" s="313"/>
      <c r="BQ152" s="313"/>
      <c r="BR152" s="313"/>
      <c r="BS152" s="313"/>
      <c r="BT152" s="313"/>
      <c r="BU152" s="313"/>
      <c r="BV152" s="313"/>
      <c r="BW152" s="313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161"/>
      <c r="DQ152" s="161"/>
      <c r="DR152" s="161"/>
      <c r="DS152" s="161"/>
      <c r="DT152" s="161"/>
      <c r="DU152" s="161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314"/>
      <c r="JB152" s="314"/>
      <c r="JC152" s="314"/>
      <c r="JD152" s="314"/>
      <c r="JE152" s="314"/>
      <c r="JF152" s="314"/>
      <c r="JG152" s="314"/>
      <c r="JH152" s="314"/>
      <c r="JI152" s="314"/>
      <c r="JJ152" s="314"/>
      <c r="JK152" s="314"/>
      <c r="JL152" s="314"/>
      <c r="JM152" s="314"/>
      <c r="JN152" s="314"/>
      <c r="JO152" s="314"/>
      <c r="JP152" s="314"/>
      <c r="JQ152" s="314"/>
      <c r="JR152" s="314"/>
      <c r="JS152" s="314"/>
      <c r="JT152" s="314"/>
      <c r="JU152" s="314"/>
      <c r="JV152" s="314"/>
      <c r="JW152" s="314"/>
      <c r="JX152" s="314"/>
      <c r="JY152" s="314"/>
      <c r="JZ152" s="314"/>
      <c r="KA152" s="314"/>
      <c r="KB152" s="314"/>
      <c r="KC152" s="314"/>
      <c r="KD152" s="314"/>
      <c r="KE152" s="314"/>
      <c r="KF152" s="314"/>
      <c r="KG152" s="314"/>
      <c r="KH152" s="314"/>
      <c r="KI152" s="314"/>
      <c r="KJ152" s="314"/>
      <c r="KK152" s="314"/>
      <c r="KL152" s="6"/>
      <c r="KM152" s="6"/>
      <c r="KN152" s="6"/>
      <c r="KO152" s="6"/>
      <c r="KP152" s="6"/>
      <c r="KQ152" s="6"/>
      <c r="KR152" s="6"/>
      <c r="KS152" s="6"/>
      <c r="KT152" s="6"/>
    </row>
    <row r="153" spans="5:306" s="305" customFormat="1">
      <c r="E153" s="316"/>
      <c r="F153" s="316"/>
      <c r="G153" s="317"/>
      <c r="W153" s="6"/>
      <c r="X153" s="6"/>
      <c r="Y153" s="6"/>
      <c r="Z153" s="313"/>
      <c r="AA153" s="313"/>
      <c r="AB153" s="313"/>
      <c r="AC153" s="6"/>
      <c r="AD153" s="6"/>
      <c r="AE153" s="313"/>
      <c r="AF153" s="313"/>
      <c r="AG153" s="313"/>
      <c r="AH153" s="313"/>
      <c r="AI153" s="313"/>
      <c r="AJ153" s="6"/>
      <c r="AK153" s="6"/>
      <c r="AL153" s="313"/>
      <c r="AM153" s="313"/>
      <c r="AN153" s="313"/>
      <c r="AO153" s="313"/>
      <c r="AP153" s="313"/>
      <c r="AQ153" s="6"/>
      <c r="AR153" s="6"/>
      <c r="AS153" s="313"/>
      <c r="AT153" s="313"/>
      <c r="AU153" s="313"/>
      <c r="AV153" s="313"/>
      <c r="AW153" s="313"/>
      <c r="AX153" s="6"/>
      <c r="AY153" s="6"/>
      <c r="AZ153" s="313"/>
      <c r="BA153" s="313"/>
      <c r="BB153" s="313"/>
      <c r="BC153" s="313"/>
      <c r="BD153" s="313"/>
      <c r="BE153" s="6"/>
      <c r="BF153" s="6"/>
      <c r="BG153" s="313"/>
      <c r="BH153" s="313"/>
      <c r="BI153" s="313"/>
      <c r="BJ153" s="313"/>
      <c r="BK153" s="313"/>
      <c r="BL153" s="6"/>
      <c r="BM153" s="6"/>
      <c r="BN153" s="313"/>
      <c r="BO153" s="313"/>
      <c r="BP153" s="313"/>
      <c r="BQ153" s="313"/>
      <c r="BR153" s="313"/>
      <c r="BS153" s="313"/>
      <c r="BT153" s="313"/>
      <c r="BU153" s="313"/>
      <c r="BV153" s="313"/>
      <c r="BW153" s="313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161"/>
      <c r="DQ153" s="161"/>
      <c r="DR153" s="161"/>
      <c r="DS153" s="161"/>
      <c r="DT153" s="161"/>
      <c r="DU153" s="161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314"/>
      <c r="JB153" s="314"/>
      <c r="JC153" s="314"/>
      <c r="JD153" s="314"/>
      <c r="JE153" s="314"/>
      <c r="JF153" s="314"/>
      <c r="JG153" s="314"/>
      <c r="JH153" s="314"/>
      <c r="JI153" s="314"/>
      <c r="JJ153" s="314"/>
      <c r="JK153" s="314"/>
      <c r="JL153" s="314"/>
      <c r="JM153" s="314"/>
      <c r="JN153" s="314"/>
      <c r="JO153" s="314"/>
      <c r="JP153" s="314"/>
      <c r="JQ153" s="314"/>
      <c r="JR153" s="314"/>
      <c r="JS153" s="314"/>
      <c r="JT153" s="314"/>
      <c r="JU153" s="314"/>
      <c r="JV153" s="314"/>
      <c r="JW153" s="314"/>
      <c r="JX153" s="314"/>
      <c r="JY153" s="314"/>
      <c r="JZ153" s="314"/>
      <c r="KA153" s="314"/>
      <c r="KB153" s="314"/>
      <c r="KC153" s="314"/>
      <c r="KD153" s="314"/>
      <c r="KE153" s="314"/>
      <c r="KF153" s="314"/>
      <c r="KG153" s="314"/>
      <c r="KH153" s="314"/>
      <c r="KI153" s="314"/>
      <c r="KJ153" s="314"/>
      <c r="KK153" s="314"/>
      <c r="KL153" s="6"/>
      <c r="KM153" s="6"/>
      <c r="KN153" s="6"/>
      <c r="KO153" s="6"/>
      <c r="KP153" s="6"/>
      <c r="KQ153" s="6"/>
      <c r="KR153" s="6"/>
      <c r="KS153" s="6"/>
      <c r="KT153" s="6"/>
    </row>
    <row r="154" spans="5:306" s="305" customFormat="1">
      <c r="E154" s="316"/>
      <c r="F154" s="316"/>
      <c r="G154" s="317"/>
      <c r="W154" s="6"/>
      <c r="X154" s="6"/>
      <c r="Y154" s="6"/>
      <c r="Z154" s="313"/>
      <c r="AA154" s="313"/>
      <c r="AB154" s="313"/>
      <c r="AC154" s="6"/>
      <c r="AD154" s="6"/>
      <c r="AE154" s="313"/>
      <c r="AF154" s="313"/>
      <c r="AG154" s="313"/>
      <c r="AH154" s="313"/>
      <c r="AI154" s="313"/>
      <c r="AJ154" s="6"/>
      <c r="AK154" s="6"/>
      <c r="AL154" s="313"/>
      <c r="AM154" s="313"/>
      <c r="AN154" s="313"/>
      <c r="AO154" s="313"/>
      <c r="AP154" s="313"/>
      <c r="AQ154" s="6"/>
      <c r="AR154" s="6"/>
      <c r="AS154" s="313"/>
      <c r="AT154" s="313"/>
      <c r="AU154" s="313"/>
      <c r="AV154" s="313"/>
      <c r="AW154" s="313"/>
      <c r="AX154" s="6"/>
      <c r="AY154" s="6"/>
      <c r="AZ154" s="313"/>
      <c r="BA154" s="313"/>
      <c r="BB154" s="313"/>
      <c r="BC154" s="313"/>
      <c r="BD154" s="313"/>
      <c r="BE154" s="6"/>
      <c r="BF154" s="6"/>
      <c r="BG154" s="313"/>
      <c r="BH154" s="313"/>
      <c r="BI154" s="313"/>
      <c r="BJ154" s="313"/>
      <c r="BK154" s="313"/>
      <c r="BL154" s="6"/>
      <c r="BM154" s="6"/>
      <c r="BN154" s="313"/>
      <c r="BO154" s="313"/>
      <c r="BP154" s="313"/>
      <c r="BQ154" s="313"/>
      <c r="BR154" s="313"/>
      <c r="BS154" s="313"/>
      <c r="BT154" s="313"/>
      <c r="BU154" s="313"/>
      <c r="BV154" s="313"/>
      <c r="BW154" s="313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161"/>
      <c r="DQ154" s="161"/>
      <c r="DR154" s="161"/>
      <c r="DS154" s="161"/>
      <c r="DT154" s="161"/>
      <c r="DU154" s="161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314"/>
      <c r="JB154" s="314"/>
      <c r="JC154" s="314"/>
      <c r="JD154" s="314"/>
      <c r="JE154" s="314"/>
      <c r="JF154" s="314"/>
      <c r="JG154" s="314"/>
      <c r="JH154" s="314"/>
      <c r="JI154" s="314"/>
      <c r="JJ154" s="314"/>
      <c r="JK154" s="314"/>
      <c r="JL154" s="314"/>
      <c r="JM154" s="314"/>
      <c r="JN154" s="314"/>
      <c r="JO154" s="314"/>
      <c r="JP154" s="314"/>
      <c r="JQ154" s="314"/>
      <c r="JR154" s="314"/>
      <c r="JS154" s="314"/>
      <c r="JT154" s="314"/>
      <c r="JU154" s="314"/>
      <c r="JV154" s="314"/>
      <c r="JW154" s="314"/>
      <c r="JX154" s="314"/>
      <c r="JY154" s="314"/>
      <c r="JZ154" s="314"/>
      <c r="KA154" s="314"/>
      <c r="KB154" s="314"/>
      <c r="KC154" s="314"/>
      <c r="KD154" s="314"/>
      <c r="KE154" s="314"/>
      <c r="KF154" s="314"/>
      <c r="KG154" s="314"/>
      <c r="KH154" s="314"/>
      <c r="KI154" s="314"/>
      <c r="KJ154" s="314"/>
      <c r="KK154" s="314"/>
      <c r="KL154" s="6"/>
      <c r="KM154" s="6"/>
      <c r="KN154" s="6"/>
      <c r="KO154" s="6"/>
      <c r="KP154" s="6"/>
      <c r="KQ154" s="6"/>
      <c r="KR154" s="6"/>
      <c r="KS154" s="6"/>
      <c r="KT154" s="6"/>
    </row>
    <row r="155" spans="5:306" s="305" customFormat="1">
      <c r="E155" s="316"/>
      <c r="F155" s="316"/>
      <c r="G155" s="317"/>
      <c r="W155" s="6"/>
      <c r="X155" s="6"/>
      <c r="Y155" s="6"/>
      <c r="Z155" s="313"/>
      <c r="AA155" s="313"/>
      <c r="AB155" s="313"/>
      <c r="AC155" s="6"/>
      <c r="AD155" s="6"/>
      <c r="AE155" s="313"/>
      <c r="AF155" s="313"/>
      <c r="AG155" s="313"/>
      <c r="AH155" s="313"/>
      <c r="AI155" s="313"/>
      <c r="AJ155" s="6"/>
      <c r="AK155" s="6"/>
      <c r="AL155" s="313"/>
      <c r="AM155" s="313"/>
      <c r="AN155" s="313"/>
      <c r="AO155" s="313"/>
      <c r="AP155" s="313"/>
      <c r="AQ155" s="6"/>
      <c r="AR155" s="6"/>
      <c r="AS155" s="313"/>
      <c r="AT155" s="313"/>
      <c r="AU155" s="313"/>
      <c r="AV155" s="313"/>
      <c r="AW155" s="313"/>
      <c r="AX155" s="6"/>
      <c r="AY155" s="6"/>
      <c r="AZ155" s="313"/>
      <c r="BA155" s="313"/>
      <c r="BB155" s="313"/>
      <c r="BC155" s="313"/>
      <c r="BD155" s="313"/>
      <c r="BE155" s="6"/>
      <c r="BF155" s="6"/>
      <c r="BG155" s="313"/>
      <c r="BH155" s="313"/>
      <c r="BI155" s="313"/>
      <c r="BJ155" s="313"/>
      <c r="BK155" s="313"/>
      <c r="BL155" s="6"/>
      <c r="BM155" s="6"/>
      <c r="BN155" s="313"/>
      <c r="BO155" s="313"/>
      <c r="BP155" s="313"/>
      <c r="BQ155" s="313"/>
      <c r="BR155" s="313"/>
      <c r="BS155" s="313"/>
      <c r="BT155" s="313"/>
      <c r="BU155" s="313"/>
      <c r="BV155" s="313"/>
      <c r="BW155" s="313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161"/>
      <c r="DQ155" s="161"/>
      <c r="DR155" s="161"/>
      <c r="DS155" s="161"/>
      <c r="DT155" s="161"/>
      <c r="DU155" s="161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314"/>
      <c r="JB155" s="314"/>
      <c r="JC155" s="314"/>
      <c r="JD155" s="314"/>
      <c r="JE155" s="314"/>
      <c r="JF155" s="314"/>
      <c r="JG155" s="314"/>
      <c r="JH155" s="314"/>
      <c r="JI155" s="314"/>
      <c r="JJ155" s="314"/>
      <c r="JK155" s="314"/>
      <c r="JL155" s="314"/>
      <c r="JM155" s="314"/>
      <c r="JN155" s="314"/>
      <c r="JO155" s="314"/>
      <c r="JP155" s="314"/>
      <c r="JQ155" s="314"/>
      <c r="JR155" s="314"/>
      <c r="JS155" s="314"/>
      <c r="JT155" s="314"/>
      <c r="JU155" s="314"/>
      <c r="JV155" s="314"/>
      <c r="JW155" s="314"/>
      <c r="JX155" s="314"/>
      <c r="JY155" s="314"/>
      <c r="JZ155" s="314"/>
      <c r="KA155" s="314"/>
      <c r="KB155" s="314"/>
      <c r="KC155" s="314"/>
      <c r="KD155" s="314"/>
      <c r="KE155" s="314"/>
      <c r="KF155" s="314"/>
      <c r="KG155" s="314"/>
      <c r="KH155" s="314"/>
      <c r="KI155" s="314"/>
      <c r="KJ155" s="314"/>
      <c r="KK155" s="314"/>
      <c r="KL155" s="6"/>
      <c r="KM155" s="6"/>
      <c r="KN155" s="6"/>
      <c r="KO155" s="6"/>
      <c r="KP155" s="6"/>
      <c r="KQ155" s="6"/>
      <c r="KR155" s="6"/>
      <c r="KS155" s="6"/>
      <c r="KT155" s="6"/>
    </row>
    <row r="156" spans="5:306" s="305" customFormat="1">
      <c r="E156" s="316"/>
      <c r="F156" s="316"/>
      <c r="G156" s="317"/>
      <c r="W156" s="6"/>
      <c r="X156" s="6"/>
      <c r="Y156" s="6"/>
      <c r="Z156" s="313"/>
      <c r="AA156" s="313"/>
      <c r="AB156" s="313"/>
      <c r="AC156" s="6"/>
      <c r="AD156" s="6"/>
      <c r="AE156" s="313"/>
      <c r="AF156" s="313"/>
      <c r="AG156" s="313"/>
      <c r="AH156" s="313"/>
      <c r="AI156" s="313"/>
      <c r="AJ156" s="6"/>
      <c r="AK156" s="6"/>
      <c r="AL156" s="313"/>
      <c r="AM156" s="313"/>
      <c r="AN156" s="313"/>
      <c r="AO156" s="313"/>
      <c r="AP156" s="313"/>
      <c r="AQ156" s="6"/>
      <c r="AR156" s="6"/>
      <c r="AS156" s="313"/>
      <c r="AT156" s="313"/>
      <c r="AU156" s="313"/>
      <c r="AV156" s="313"/>
      <c r="AW156" s="313"/>
      <c r="AX156" s="6"/>
      <c r="AY156" s="6"/>
      <c r="AZ156" s="313"/>
      <c r="BA156" s="313"/>
      <c r="BB156" s="313"/>
      <c r="BC156" s="313"/>
      <c r="BD156" s="313"/>
      <c r="BE156" s="6"/>
      <c r="BF156" s="6"/>
      <c r="BG156" s="313"/>
      <c r="BH156" s="313"/>
      <c r="BI156" s="313"/>
      <c r="BJ156" s="313"/>
      <c r="BK156" s="313"/>
      <c r="BL156" s="6"/>
      <c r="BM156" s="6"/>
      <c r="BN156" s="313"/>
      <c r="BO156" s="313"/>
      <c r="BP156" s="313"/>
      <c r="BQ156" s="313"/>
      <c r="BR156" s="313"/>
      <c r="BS156" s="313"/>
      <c r="BT156" s="313"/>
      <c r="BU156" s="313"/>
      <c r="BV156" s="313"/>
      <c r="BW156" s="313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161"/>
      <c r="DQ156" s="161"/>
      <c r="DR156" s="161"/>
      <c r="DS156" s="161"/>
      <c r="DT156" s="161"/>
      <c r="DU156" s="161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314"/>
      <c r="JB156" s="314"/>
      <c r="JC156" s="314"/>
      <c r="JD156" s="314"/>
      <c r="JE156" s="314"/>
      <c r="JF156" s="314"/>
      <c r="JG156" s="314"/>
      <c r="JH156" s="314"/>
      <c r="JI156" s="314"/>
      <c r="JJ156" s="314"/>
      <c r="JK156" s="314"/>
      <c r="JL156" s="314"/>
      <c r="JM156" s="314"/>
      <c r="JN156" s="314"/>
      <c r="JO156" s="314"/>
      <c r="JP156" s="314"/>
      <c r="JQ156" s="314"/>
      <c r="JR156" s="314"/>
      <c r="JS156" s="314"/>
      <c r="JT156" s="314"/>
      <c r="JU156" s="314"/>
      <c r="JV156" s="314"/>
      <c r="JW156" s="314"/>
      <c r="JX156" s="314"/>
      <c r="JY156" s="314"/>
      <c r="JZ156" s="314"/>
      <c r="KA156" s="314"/>
      <c r="KB156" s="314"/>
      <c r="KC156" s="314"/>
      <c r="KD156" s="314"/>
      <c r="KE156" s="314"/>
      <c r="KF156" s="314"/>
      <c r="KG156" s="314"/>
      <c r="KH156" s="314"/>
      <c r="KI156" s="314"/>
      <c r="KJ156" s="314"/>
      <c r="KK156" s="314"/>
      <c r="KL156" s="6"/>
      <c r="KM156" s="6"/>
      <c r="KN156" s="6"/>
      <c r="KO156" s="6"/>
      <c r="KP156" s="6"/>
      <c r="KQ156" s="6"/>
      <c r="KR156" s="6"/>
      <c r="KS156" s="6"/>
      <c r="KT156" s="6"/>
    </row>
    <row r="157" spans="5:306" s="305" customFormat="1">
      <c r="E157" s="316"/>
      <c r="F157" s="316"/>
      <c r="G157" s="317"/>
      <c r="W157" s="6"/>
      <c r="X157" s="6"/>
      <c r="Y157" s="6"/>
      <c r="Z157" s="313"/>
      <c r="AA157" s="313"/>
      <c r="AB157" s="313"/>
      <c r="AC157" s="6"/>
      <c r="AD157" s="6"/>
      <c r="AE157" s="313"/>
      <c r="AF157" s="313"/>
      <c r="AG157" s="313"/>
      <c r="AH157" s="313"/>
      <c r="AI157" s="313"/>
      <c r="AJ157" s="6"/>
      <c r="AK157" s="6"/>
      <c r="AL157" s="313"/>
      <c r="AM157" s="313"/>
      <c r="AN157" s="313"/>
      <c r="AO157" s="313"/>
      <c r="AP157" s="313"/>
      <c r="AQ157" s="6"/>
      <c r="AR157" s="6"/>
      <c r="AS157" s="313"/>
      <c r="AT157" s="313"/>
      <c r="AU157" s="313"/>
      <c r="AV157" s="313"/>
      <c r="AW157" s="313"/>
      <c r="AX157" s="6"/>
      <c r="AY157" s="6"/>
      <c r="AZ157" s="313"/>
      <c r="BA157" s="313"/>
      <c r="BB157" s="313"/>
      <c r="BC157" s="313"/>
      <c r="BD157" s="313"/>
      <c r="BE157" s="6"/>
      <c r="BF157" s="6"/>
      <c r="BG157" s="313"/>
      <c r="BH157" s="313"/>
      <c r="BI157" s="313"/>
      <c r="BJ157" s="313"/>
      <c r="BK157" s="313"/>
      <c r="BL157" s="6"/>
      <c r="BM157" s="6"/>
      <c r="BN157" s="313"/>
      <c r="BO157" s="313"/>
      <c r="BP157" s="313"/>
      <c r="BQ157" s="313"/>
      <c r="BR157" s="313"/>
      <c r="BS157" s="313"/>
      <c r="BT157" s="313"/>
      <c r="BU157" s="313"/>
      <c r="BV157" s="313"/>
      <c r="BW157" s="313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161"/>
      <c r="DQ157" s="161"/>
      <c r="DR157" s="161"/>
      <c r="DS157" s="161"/>
      <c r="DT157" s="161"/>
      <c r="DU157" s="161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314"/>
      <c r="JB157" s="314"/>
      <c r="JC157" s="314"/>
      <c r="JD157" s="314"/>
      <c r="JE157" s="314"/>
      <c r="JF157" s="314"/>
      <c r="JG157" s="314"/>
      <c r="JH157" s="314"/>
      <c r="JI157" s="314"/>
      <c r="JJ157" s="314"/>
      <c r="JK157" s="314"/>
      <c r="JL157" s="314"/>
      <c r="JM157" s="314"/>
      <c r="JN157" s="314"/>
      <c r="JO157" s="314"/>
      <c r="JP157" s="314"/>
      <c r="JQ157" s="314"/>
      <c r="JR157" s="314"/>
      <c r="JS157" s="314"/>
      <c r="JT157" s="314"/>
      <c r="JU157" s="314"/>
      <c r="JV157" s="314"/>
      <c r="JW157" s="314"/>
      <c r="JX157" s="314"/>
      <c r="JY157" s="314"/>
      <c r="JZ157" s="314"/>
      <c r="KA157" s="314"/>
      <c r="KB157" s="314"/>
      <c r="KC157" s="314"/>
      <c r="KD157" s="314"/>
      <c r="KE157" s="314"/>
      <c r="KF157" s="314"/>
      <c r="KG157" s="314"/>
      <c r="KH157" s="314"/>
      <c r="KI157" s="314"/>
      <c r="KJ157" s="314"/>
      <c r="KK157" s="314"/>
      <c r="KL157" s="6"/>
      <c r="KM157" s="6"/>
      <c r="KN157" s="6"/>
      <c r="KO157" s="6"/>
      <c r="KP157" s="6"/>
      <c r="KQ157" s="6"/>
      <c r="KR157" s="6"/>
      <c r="KS157" s="6"/>
      <c r="KT157" s="6"/>
    </row>
    <row r="158" spans="5:306" s="305" customFormat="1">
      <c r="E158" s="316"/>
      <c r="F158" s="316"/>
      <c r="G158" s="317"/>
      <c r="W158" s="6"/>
      <c r="X158" s="6"/>
      <c r="Y158" s="6"/>
      <c r="Z158" s="313"/>
      <c r="AA158" s="313"/>
      <c r="AB158" s="313"/>
      <c r="AC158" s="6"/>
      <c r="AD158" s="6"/>
      <c r="AE158" s="313"/>
      <c r="AF158" s="313"/>
      <c r="AG158" s="313"/>
      <c r="AH158" s="313"/>
      <c r="AI158" s="313"/>
      <c r="AJ158" s="6"/>
      <c r="AK158" s="6"/>
      <c r="AL158" s="313"/>
      <c r="AM158" s="313"/>
      <c r="AN158" s="313"/>
      <c r="AO158" s="313"/>
      <c r="AP158" s="313"/>
      <c r="AQ158" s="6"/>
      <c r="AR158" s="6"/>
      <c r="AS158" s="313"/>
      <c r="AT158" s="313"/>
      <c r="AU158" s="313"/>
      <c r="AV158" s="313"/>
      <c r="AW158" s="313"/>
      <c r="AX158" s="6"/>
      <c r="AY158" s="6"/>
      <c r="AZ158" s="313"/>
      <c r="BA158" s="313"/>
      <c r="BB158" s="313"/>
      <c r="BC158" s="313"/>
      <c r="BD158" s="313"/>
      <c r="BE158" s="6"/>
      <c r="BF158" s="6"/>
      <c r="BG158" s="313"/>
      <c r="BH158" s="313"/>
      <c r="BI158" s="313"/>
      <c r="BJ158" s="313"/>
      <c r="BK158" s="313"/>
      <c r="BL158" s="6"/>
      <c r="BM158" s="6"/>
      <c r="BN158" s="313"/>
      <c r="BO158" s="313"/>
      <c r="BP158" s="313"/>
      <c r="BQ158" s="313"/>
      <c r="BR158" s="313"/>
      <c r="BS158" s="313"/>
      <c r="BT158" s="313"/>
      <c r="BU158" s="313"/>
      <c r="BV158" s="313"/>
      <c r="BW158" s="313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161"/>
      <c r="DQ158" s="161"/>
      <c r="DR158" s="161"/>
      <c r="DS158" s="161"/>
      <c r="DT158" s="161"/>
      <c r="DU158" s="161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314"/>
      <c r="JB158" s="314"/>
      <c r="JC158" s="314"/>
      <c r="JD158" s="314"/>
      <c r="JE158" s="314"/>
      <c r="JF158" s="314"/>
      <c r="JG158" s="314"/>
      <c r="JH158" s="314"/>
      <c r="JI158" s="314"/>
      <c r="JJ158" s="314"/>
      <c r="JK158" s="314"/>
      <c r="JL158" s="314"/>
      <c r="JM158" s="314"/>
      <c r="JN158" s="314"/>
      <c r="JO158" s="314"/>
      <c r="JP158" s="314"/>
      <c r="JQ158" s="314"/>
      <c r="JR158" s="314"/>
      <c r="JS158" s="314"/>
      <c r="JT158" s="314"/>
      <c r="JU158" s="314"/>
      <c r="JV158" s="314"/>
      <c r="JW158" s="314"/>
      <c r="JX158" s="314"/>
      <c r="JY158" s="314"/>
      <c r="JZ158" s="314"/>
      <c r="KA158" s="314"/>
      <c r="KB158" s="314"/>
      <c r="KC158" s="314"/>
      <c r="KD158" s="314"/>
      <c r="KE158" s="314"/>
      <c r="KF158" s="314"/>
      <c r="KG158" s="314"/>
      <c r="KH158" s="314"/>
      <c r="KI158" s="314"/>
      <c r="KJ158" s="314"/>
      <c r="KK158" s="314"/>
      <c r="KL158" s="6"/>
      <c r="KM158" s="6"/>
      <c r="KN158" s="6"/>
      <c r="KO158" s="6"/>
      <c r="KP158" s="6"/>
      <c r="KQ158" s="6"/>
      <c r="KR158" s="6"/>
      <c r="KS158" s="6"/>
      <c r="KT158" s="6"/>
    </row>
    <row r="159" spans="5:306" s="305" customFormat="1">
      <c r="E159" s="316"/>
      <c r="F159" s="316"/>
      <c r="G159" s="317"/>
      <c r="W159" s="6"/>
      <c r="X159" s="6"/>
      <c r="Y159" s="6"/>
      <c r="Z159" s="313"/>
      <c r="AA159" s="313"/>
      <c r="AB159" s="313"/>
      <c r="AC159" s="6"/>
      <c r="AD159" s="6"/>
      <c r="AE159" s="313"/>
      <c r="AF159" s="313"/>
      <c r="AG159" s="313"/>
      <c r="AH159" s="313"/>
      <c r="AI159" s="313"/>
      <c r="AJ159" s="6"/>
      <c r="AK159" s="6"/>
      <c r="AL159" s="313"/>
      <c r="AM159" s="313"/>
      <c r="AN159" s="313"/>
      <c r="AO159" s="313"/>
      <c r="AP159" s="313"/>
      <c r="AQ159" s="6"/>
      <c r="AR159" s="6"/>
      <c r="AS159" s="313"/>
      <c r="AT159" s="313"/>
      <c r="AU159" s="313"/>
      <c r="AV159" s="313"/>
      <c r="AW159" s="313"/>
      <c r="AX159" s="6"/>
      <c r="AY159" s="6"/>
      <c r="AZ159" s="313"/>
      <c r="BA159" s="313"/>
      <c r="BB159" s="313"/>
      <c r="BC159" s="313"/>
      <c r="BD159" s="313"/>
      <c r="BE159" s="6"/>
      <c r="BF159" s="6"/>
      <c r="BG159" s="313"/>
      <c r="BH159" s="313"/>
      <c r="BI159" s="313"/>
      <c r="BJ159" s="313"/>
      <c r="BK159" s="313"/>
      <c r="BL159" s="6"/>
      <c r="BM159" s="6"/>
      <c r="BN159" s="313"/>
      <c r="BO159" s="313"/>
      <c r="BP159" s="313"/>
      <c r="BQ159" s="313"/>
      <c r="BR159" s="313"/>
      <c r="BS159" s="313"/>
      <c r="BT159" s="313"/>
      <c r="BU159" s="313"/>
      <c r="BV159" s="313"/>
      <c r="BW159" s="313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161"/>
      <c r="DQ159" s="161"/>
      <c r="DR159" s="161"/>
      <c r="DS159" s="161"/>
      <c r="DT159" s="161"/>
      <c r="DU159" s="161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314"/>
      <c r="JB159" s="314"/>
      <c r="JC159" s="314"/>
      <c r="JD159" s="314"/>
      <c r="JE159" s="314"/>
      <c r="JF159" s="314"/>
      <c r="JG159" s="314"/>
      <c r="JH159" s="314"/>
      <c r="JI159" s="314"/>
      <c r="JJ159" s="314"/>
      <c r="JK159" s="314"/>
      <c r="JL159" s="314"/>
      <c r="JM159" s="314"/>
      <c r="JN159" s="314"/>
      <c r="JO159" s="314"/>
      <c r="JP159" s="314"/>
      <c r="JQ159" s="314"/>
      <c r="JR159" s="314"/>
      <c r="JS159" s="314"/>
      <c r="JT159" s="314"/>
      <c r="JU159" s="314"/>
      <c r="JV159" s="314"/>
      <c r="JW159" s="314"/>
      <c r="JX159" s="314"/>
      <c r="JY159" s="314"/>
      <c r="JZ159" s="314"/>
      <c r="KA159" s="314"/>
      <c r="KB159" s="314"/>
      <c r="KC159" s="314"/>
      <c r="KD159" s="314"/>
      <c r="KE159" s="314"/>
      <c r="KF159" s="314"/>
      <c r="KG159" s="314"/>
      <c r="KH159" s="314"/>
      <c r="KI159" s="314"/>
      <c r="KJ159" s="314"/>
      <c r="KK159" s="314"/>
      <c r="KL159" s="6"/>
      <c r="KM159" s="6"/>
      <c r="KN159" s="6"/>
      <c r="KO159" s="6"/>
      <c r="KP159" s="6"/>
      <c r="KQ159" s="6"/>
      <c r="KR159" s="6"/>
      <c r="KS159" s="6"/>
      <c r="KT159" s="6"/>
    </row>
    <row r="160" spans="5:306" s="305" customFormat="1">
      <c r="E160" s="316"/>
      <c r="F160" s="316"/>
      <c r="G160" s="317"/>
      <c r="W160" s="6"/>
      <c r="X160" s="6"/>
      <c r="Y160" s="6"/>
      <c r="Z160" s="313"/>
      <c r="AA160" s="313"/>
      <c r="AB160" s="313"/>
      <c r="AC160" s="6"/>
      <c r="AD160" s="6"/>
      <c r="AE160" s="313"/>
      <c r="AF160" s="313"/>
      <c r="AG160" s="313"/>
      <c r="AH160" s="313"/>
      <c r="AI160" s="313"/>
      <c r="AJ160" s="6"/>
      <c r="AK160" s="6"/>
      <c r="AL160" s="313"/>
      <c r="AM160" s="313"/>
      <c r="AN160" s="313"/>
      <c r="AO160" s="313"/>
      <c r="AP160" s="313"/>
      <c r="AQ160" s="6"/>
      <c r="AR160" s="6"/>
      <c r="AS160" s="313"/>
      <c r="AT160" s="313"/>
      <c r="AU160" s="313"/>
      <c r="AV160" s="313"/>
      <c r="AW160" s="313"/>
      <c r="AX160" s="6"/>
      <c r="AY160" s="6"/>
      <c r="AZ160" s="313"/>
      <c r="BA160" s="313"/>
      <c r="BB160" s="313"/>
      <c r="BC160" s="313"/>
      <c r="BD160" s="313"/>
      <c r="BE160" s="6"/>
      <c r="BF160" s="6"/>
      <c r="BG160" s="313"/>
      <c r="BH160" s="313"/>
      <c r="BI160" s="313"/>
      <c r="BJ160" s="313"/>
      <c r="BK160" s="313"/>
      <c r="BL160" s="6"/>
      <c r="BM160" s="6"/>
      <c r="BN160" s="313"/>
      <c r="BO160" s="313"/>
      <c r="BP160" s="313"/>
      <c r="BQ160" s="313"/>
      <c r="BR160" s="313"/>
      <c r="BS160" s="313"/>
      <c r="BT160" s="313"/>
      <c r="BU160" s="313"/>
      <c r="BV160" s="313"/>
      <c r="BW160" s="313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161"/>
      <c r="DQ160" s="161"/>
      <c r="DR160" s="161"/>
      <c r="DS160" s="161"/>
      <c r="DT160" s="161"/>
      <c r="DU160" s="161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314"/>
      <c r="JB160" s="314"/>
      <c r="JC160" s="314"/>
      <c r="JD160" s="314"/>
      <c r="JE160" s="314"/>
      <c r="JF160" s="314"/>
      <c r="JG160" s="314"/>
      <c r="JH160" s="314"/>
      <c r="JI160" s="314"/>
      <c r="JJ160" s="314"/>
      <c r="JK160" s="314"/>
      <c r="JL160" s="314"/>
      <c r="JM160" s="314"/>
      <c r="JN160" s="314"/>
      <c r="JO160" s="314"/>
      <c r="JP160" s="314"/>
      <c r="JQ160" s="314"/>
      <c r="JR160" s="314"/>
      <c r="JS160" s="314"/>
      <c r="JT160" s="314"/>
      <c r="JU160" s="314"/>
      <c r="JV160" s="314"/>
      <c r="JW160" s="314"/>
      <c r="JX160" s="314"/>
      <c r="JY160" s="314"/>
      <c r="JZ160" s="314"/>
      <c r="KA160" s="314"/>
      <c r="KB160" s="314"/>
      <c r="KC160" s="314"/>
      <c r="KD160" s="314"/>
      <c r="KE160" s="314"/>
      <c r="KF160" s="314"/>
      <c r="KG160" s="314"/>
      <c r="KH160" s="314"/>
      <c r="KI160" s="314"/>
      <c r="KJ160" s="314"/>
      <c r="KK160" s="314"/>
      <c r="KL160" s="6"/>
      <c r="KM160" s="6"/>
      <c r="KN160" s="6"/>
      <c r="KO160" s="6"/>
      <c r="KP160" s="6"/>
      <c r="KQ160" s="6"/>
      <c r="KR160" s="6"/>
      <c r="KS160" s="6"/>
      <c r="KT160" s="6"/>
    </row>
    <row r="161" spans="5:306" s="305" customFormat="1">
      <c r="E161" s="316"/>
      <c r="F161" s="316"/>
      <c r="G161" s="317"/>
      <c r="W161" s="6"/>
      <c r="X161" s="6"/>
      <c r="Y161" s="6"/>
      <c r="Z161" s="313"/>
      <c r="AA161" s="313"/>
      <c r="AB161" s="313"/>
      <c r="AC161" s="6"/>
      <c r="AD161" s="6"/>
      <c r="AE161" s="313"/>
      <c r="AF161" s="313"/>
      <c r="AG161" s="313"/>
      <c r="AH161" s="313"/>
      <c r="AI161" s="313"/>
      <c r="AJ161" s="6"/>
      <c r="AK161" s="6"/>
      <c r="AL161" s="313"/>
      <c r="AM161" s="313"/>
      <c r="AN161" s="313"/>
      <c r="AO161" s="313"/>
      <c r="AP161" s="313"/>
      <c r="AQ161" s="6"/>
      <c r="AR161" s="6"/>
      <c r="AS161" s="313"/>
      <c r="AT161" s="313"/>
      <c r="AU161" s="313"/>
      <c r="AV161" s="313"/>
      <c r="AW161" s="313"/>
      <c r="AX161" s="6"/>
      <c r="AY161" s="6"/>
      <c r="AZ161" s="313"/>
      <c r="BA161" s="313"/>
      <c r="BB161" s="313"/>
      <c r="BC161" s="313"/>
      <c r="BD161" s="313"/>
      <c r="BE161" s="6"/>
      <c r="BF161" s="6"/>
      <c r="BG161" s="313"/>
      <c r="BH161" s="313"/>
      <c r="BI161" s="313"/>
      <c r="BJ161" s="313"/>
      <c r="BK161" s="313"/>
      <c r="BL161" s="6"/>
      <c r="BM161" s="6"/>
      <c r="BN161" s="313"/>
      <c r="BO161" s="313"/>
      <c r="BP161" s="313"/>
      <c r="BQ161" s="313"/>
      <c r="BR161" s="313"/>
      <c r="BS161" s="313"/>
      <c r="BT161" s="313"/>
      <c r="BU161" s="313"/>
      <c r="BV161" s="313"/>
      <c r="BW161" s="313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161"/>
      <c r="DQ161" s="161"/>
      <c r="DR161" s="161"/>
      <c r="DS161" s="161"/>
      <c r="DT161" s="161"/>
      <c r="DU161" s="161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314"/>
      <c r="JB161" s="314"/>
      <c r="JC161" s="314"/>
      <c r="JD161" s="314"/>
      <c r="JE161" s="314"/>
      <c r="JF161" s="314"/>
      <c r="JG161" s="314"/>
      <c r="JH161" s="314"/>
      <c r="JI161" s="314"/>
      <c r="JJ161" s="314"/>
      <c r="JK161" s="314"/>
      <c r="JL161" s="314"/>
      <c r="JM161" s="314"/>
      <c r="JN161" s="314"/>
      <c r="JO161" s="314"/>
      <c r="JP161" s="314"/>
      <c r="JQ161" s="314"/>
      <c r="JR161" s="314"/>
      <c r="JS161" s="314"/>
      <c r="JT161" s="314"/>
      <c r="JU161" s="314"/>
      <c r="JV161" s="314"/>
      <c r="JW161" s="314"/>
      <c r="JX161" s="314"/>
      <c r="JY161" s="314"/>
      <c r="JZ161" s="314"/>
      <c r="KA161" s="314"/>
      <c r="KB161" s="314"/>
      <c r="KC161" s="314"/>
      <c r="KD161" s="314"/>
      <c r="KE161" s="314"/>
      <c r="KF161" s="314"/>
      <c r="KG161" s="314"/>
      <c r="KH161" s="314"/>
      <c r="KI161" s="314"/>
      <c r="KJ161" s="314"/>
      <c r="KK161" s="314"/>
      <c r="KL161" s="6"/>
      <c r="KM161" s="6"/>
      <c r="KN161" s="6"/>
      <c r="KO161" s="6"/>
      <c r="KP161" s="6"/>
      <c r="KQ161" s="6"/>
      <c r="KR161" s="6"/>
      <c r="KS161" s="6"/>
      <c r="KT161" s="6"/>
    </row>
    <row r="162" spans="5:306" s="305" customFormat="1">
      <c r="E162" s="316"/>
      <c r="F162" s="316"/>
      <c r="G162" s="317"/>
      <c r="W162" s="6"/>
      <c r="X162" s="6"/>
      <c r="Y162" s="6"/>
      <c r="Z162" s="313"/>
      <c r="AA162" s="313"/>
      <c r="AB162" s="313"/>
      <c r="AC162" s="6"/>
      <c r="AD162" s="6"/>
      <c r="AE162" s="313"/>
      <c r="AF162" s="313"/>
      <c r="AG162" s="313"/>
      <c r="AH162" s="313"/>
      <c r="AI162" s="313"/>
      <c r="AJ162" s="6"/>
      <c r="AK162" s="6"/>
      <c r="AL162" s="313"/>
      <c r="AM162" s="313"/>
      <c r="AN162" s="313"/>
      <c r="AO162" s="313"/>
      <c r="AP162" s="313"/>
      <c r="AQ162" s="6"/>
      <c r="AR162" s="6"/>
      <c r="AS162" s="313"/>
      <c r="AT162" s="313"/>
      <c r="AU162" s="313"/>
      <c r="AV162" s="313"/>
      <c r="AW162" s="313"/>
      <c r="AX162" s="6"/>
      <c r="AY162" s="6"/>
      <c r="AZ162" s="313"/>
      <c r="BA162" s="313"/>
      <c r="BB162" s="313"/>
      <c r="BC162" s="313"/>
      <c r="BD162" s="313"/>
      <c r="BE162" s="6"/>
      <c r="BF162" s="6"/>
      <c r="BG162" s="313"/>
      <c r="BH162" s="313"/>
      <c r="BI162" s="313"/>
      <c r="BJ162" s="313"/>
      <c r="BK162" s="313"/>
      <c r="BL162" s="6"/>
      <c r="BM162" s="6"/>
      <c r="BN162" s="313"/>
      <c r="BO162" s="313"/>
      <c r="BP162" s="313"/>
      <c r="BQ162" s="313"/>
      <c r="BR162" s="313"/>
      <c r="BS162" s="313"/>
      <c r="BT162" s="313"/>
      <c r="BU162" s="313"/>
      <c r="BV162" s="313"/>
      <c r="BW162" s="313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161"/>
      <c r="DQ162" s="161"/>
      <c r="DR162" s="161"/>
      <c r="DS162" s="161"/>
      <c r="DT162" s="161"/>
      <c r="DU162" s="161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314"/>
      <c r="JB162" s="314"/>
      <c r="JC162" s="314"/>
      <c r="JD162" s="314"/>
      <c r="JE162" s="314"/>
      <c r="JF162" s="314"/>
      <c r="JG162" s="314"/>
      <c r="JH162" s="314"/>
      <c r="JI162" s="314"/>
      <c r="JJ162" s="314"/>
      <c r="JK162" s="314"/>
      <c r="JL162" s="314"/>
      <c r="JM162" s="314"/>
      <c r="JN162" s="314"/>
      <c r="JO162" s="314"/>
      <c r="JP162" s="314"/>
      <c r="JQ162" s="314"/>
      <c r="JR162" s="314"/>
      <c r="JS162" s="314"/>
      <c r="JT162" s="314"/>
      <c r="JU162" s="314"/>
      <c r="JV162" s="314"/>
      <c r="JW162" s="314"/>
      <c r="JX162" s="314"/>
      <c r="JY162" s="314"/>
      <c r="JZ162" s="314"/>
      <c r="KA162" s="314"/>
      <c r="KB162" s="314"/>
      <c r="KC162" s="314"/>
      <c r="KD162" s="314"/>
      <c r="KE162" s="314"/>
      <c r="KF162" s="314"/>
      <c r="KG162" s="314"/>
      <c r="KH162" s="314"/>
      <c r="KI162" s="314"/>
      <c r="KJ162" s="314"/>
      <c r="KK162" s="314"/>
      <c r="KL162" s="6"/>
      <c r="KM162" s="6"/>
      <c r="KN162" s="6"/>
      <c r="KO162" s="6"/>
      <c r="KP162" s="6"/>
      <c r="KQ162" s="6"/>
      <c r="KR162" s="6"/>
      <c r="KS162" s="6"/>
      <c r="KT162" s="6"/>
    </row>
    <row r="163" spans="5:306" s="305" customFormat="1">
      <c r="E163" s="316"/>
      <c r="F163" s="316"/>
      <c r="G163" s="317"/>
      <c r="W163" s="6"/>
      <c r="X163" s="6"/>
      <c r="Y163" s="6"/>
      <c r="Z163" s="313"/>
      <c r="AA163" s="313"/>
      <c r="AB163" s="313"/>
      <c r="AC163" s="6"/>
      <c r="AD163" s="6"/>
      <c r="AE163" s="313"/>
      <c r="AF163" s="313"/>
      <c r="AG163" s="313"/>
      <c r="AH163" s="313"/>
      <c r="AI163" s="313"/>
      <c r="AJ163" s="6"/>
      <c r="AK163" s="6"/>
      <c r="AL163" s="313"/>
      <c r="AM163" s="313"/>
      <c r="AN163" s="313"/>
      <c r="AO163" s="313"/>
      <c r="AP163" s="313"/>
      <c r="AQ163" s="6"/>
      <c r="AR163" s="6"/>
      <c r="AS163" s="313"/>
      <c r="AT163" s="313"/>
      <c r="AU163" s="313"/>
      <c r="AV163" s="313"/>
      <c r="AW163" s="313"/>
      <c r="AX163" s="6"/>
      <c r="AY163" s="6"/>
      <c r="AZ163" s="313"/>
      <c r="BA163" s="313"/>
      <c r="BB163" s="313"/>
      <c r="BC163" s="313"/>
      <c r="BD163" s="313"/>
      <c r="BE163" s="6"/>
      <c r="BF163" s="6"/>
      <c r="BG163" s="313"/>
      <c r="BH163" s="313"/>
      <c r="BI163" s="313"/>
      <c r="BJ163" s="313"/>
      <c r="BK163" s="313"/>
      <c r="BL163" s="6"/>
      <c r="BM163" s="6"/>
      <c r="BN163" s="313"/>
      <c r="BO163" s="313"/>
      <c r="BP163" s="313"/>
      <c r="BQ163" s="313"/>
      <c r="BR163" s="313"/>
      <c r="BS163" s="313"/>
      <c r="BT163" s="313"/>
      <c r="BU163" s="313"/>
      <c r="BV163" s="313"/>
      <c r="BW163" s="313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161"/>
      <c r="DQ163" s="161"/>
      <c r="DR163" s="161"/>
      <c r="DS163" s="161"/>
      <c r="DT163" s="161"/>
      <c r="DU163" s="161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314"/>
      <c r="JB163" s="314"/>
      <c r="JC163" s="314"/>
      <c r="JD163" s="314"/>
      <c r="JE163" s="314"/>
      <c r="JF163" s="314"/>
      <c r="JG163" s="314"/>
      <c r="JH163" s="314"/>
      <c r="JI163" s="314"/>
      <c r="JJ163" s="314"/>
      <c r="JK163" s="314"/>
      <c r="JL163" s="314"/>
      <c r="JM163" s="314"/>
      <c r="JN163" s="314"/>
      <c r="JO163" s="314"/>
      <c r="JP163" s="314"/>
      <c r="JQ163" s="314"/>
      <c r="JR163" s="314"/>
      <c r="JS163" s="314"/>
      <c r="JT163" s="314"/>
      <c r="JU163" s="314"/>
      <c r="JV163" s="314"/>
      <c r="JW163" s="314"/>
      <c r="JX163" s="314"/>
      <c r="JY163" s="314"/>
      <c r="JZ163" s="314"/>
      <c r="KA163" s="314"/>
      <c r="KB163" s="314"/>
      <c r="KC163" s="314"/>
      <c r="KD163" s="314"/>
      <c r="KE163" s="314"/>
      <c r="KF163" s="314"/>
      <c r="KG163" s="314"/>
      <c r="KH163" s="314"/>
      <c r="KI163" s="314"/>
      <c r="KJ163" s="314"/>
      <c r="KK163" s="314"/>
      <c r="KL163" s="6"/>
      <c r="KM163" s="6"/>
      <c r="KN163" s="6"/>
      <c r="KO163" s="6"/>
      <c r="KP163" s="6"/>
      <c r="KQ163" s="6"/>
      <c r="KR163" s="6"/>
      <c r="KS163" s="6"/>
      <c r="KT163" s="6"/>
    </row>
    <row r="164" spans="5:306" s="305" customFormat="1">
      <c r="E164" s="316"/>
      <c r="F164" s="316"/>
      <c r="G164" s="317"/>
      <c r="W164" s="6"/>
      <c r="X164" s="6"/>
      <c r="Y164" s="6"/>
      <c r="Z164" s="313"/>
      <c r="AA164" s="313"/>
      <c r="AB164" s="313"/>
      <c r="AC164" s="6"/>
      <c r="AD164" s="6"/>
      <c r="AE164" s="313"/>
      <c r="AF164" s="313"/>
      <c r="AG164" s="313"/>
      <c r="AH164" s="313"/>
      <c r="AI164" s="313"/>
      <c r="AJ164" s="6"/>
      <c r="AK164" s="6"/>
      <c r="AL164" s="313"/>
      <c r="AM164" s="313"/>
      <c r="AN164" s="313"/>
      <c r="AO164" s="313"/>
      <c r="AP164" s="313"/>
      <c r="AQ164" s="6"/>
      <c r="AR164" s="6"/>
      <c r="AS164" s="313"/>
      <c r="AT164" s="313"/>
      <c r="AU164" s="313"/>
      <c r="AV164" s="313"/>
      <c r="AW164" s="313"/>
      <c r="AX164" s="6"/>
      <c r="AY164" s="6"/>
      <c r="AZ164" s="313"/>
      <c r="BA164" s="313"/>
      <c r="BB164" s="313"/>
      <c r="BC164" s="313"/>
      <c r="BD164" s="313"/>
      <c r="BE164" s="6"/>
      <c r="BF164" s="6"/>
      <c r="BG164" s="313"/>
      <c r="BH164" s="313"/>
      <c r="BI164" s="313"/>
      <c r="BJ164" s="313"/>
      <c r="BK164" s="313"/>
      <c r="BL164" s="6"/>
      <c r="BM164" s="6"/>
      <c r="BN164" s="313"/>
      <c r="BO164" s="313"/>
      <c r="BP164" s="313"/>
      <c r="BQ164" s="313"/>
      <c r="BR164" s="313"/>
      <c r="BS164" s="313"/>
      <c r="BT164" s="313"/>
      <c r="BU164" s="313"/>
      <c r="BV164" s="313"/>
      <c r="BW164" s="313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161"/>
      <c r="DQ164" s="161"/>
      <c r="DR164" s="161"/>
      <c r="DS164" s="161"/>
      <c r="DT164" s="161"/>
      <c r="DU164" s="161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314"/>
      <c r="JB164" s="314"/>
      <c r="JC164" s="314"/>
      <c r="JD164" s="314"/>
      <c r="JE164" s="314"/>
      <c r="JF164" s="314"/>
      <c r="JG164" s="314"/>
      <c r="JH164" s="314"/>
      <c r="JI164" s="314"/>
      <c r="JJ164" s="314"/>
      <c r="JK164" s="314"/>
      <c r="JL164" s="314"/>
      <c r="JM164" s="314"/>
      <c r="JN164" s="314"/>
      <c r="JO164" s="314"/>
      <c r="JP164" s="314"/>
      <c r="JQ164" s="314"/>
      <c r="JR164" s="314"/>
      <c r="JS164" s="314"/>
      <c r="JT164" s="314"/>
      <c r="JU164" s="314"/>
      <c r="JV164" s="314"/>
      <c r="JW164" s="314"/>
      <c r="JX164" s="314"/>
      <c r="JY164" s="314"/>
      <c r="JZ164" s="314"/>
      <c r="KA164" s="314"/>
      <c r="KB164" s="314"/>
      <c r="KC164" s="314"/>
      <c r="KD164" s="314"/>
      <c r="KE164" s="314"/>
      <c r="KF164" s="314"/>
      <c r="KG164" s="314"/>
      <c r="KH164" s="314"/>
      <c r="KI164" s="314"/>
      <c r="KJ164" s="314"/>
      <c r="KK164" s="314"/>
      <c r="KL164" s="6"/>
      <c r="KM164" s="6"/>
      <c r="KN164" s="6"/>
      <c r="KO164" s="6"/>
      <c r="KP164" s="6"/>
      <c r="KQ164" s="6"/>
      <c r="KR164" s="6"/>
      <c r="KS164" s="6"/>
      <c r="KT164" s="6"/>
    </row>
    <row r="165" spans="5:306" s="305" customFormat="1">
      <c r="E165" s="316"/>
      <c r="F165" s="316"/>
      <c r="G165" s="317"/>
      <c r="W165" s="6"/>
      <c r="X165" s="6"/>
      <c r="Y165" s="6"/>
      <c r="Z165" s="313"/>
      <c r="AA165" s="313"/>
      <c r="AB165" s="313"/>
      <c r="AC165" s="6"/>
      <c r="AD165" s="6"/>
      <c r="AE165" s="313"/>
      <c r="AF165" s="313"/>
      <c r="AG165" s="313"/>
      <c r="AH165" s="313"/>
      <c r="AI165" s="313"/>
      <c r="AJ165" s="6"/>
      <c r="AK165" s="6"/>
      <c r="AL165" s="313"/>
      <c r="AM165" s="313"/>
      <c r="AN165" s="313"/>
      <c r="AO165" s="313"/>
      <c r="AP165" s="313"/>
      <c r="AQ165" s="6"/>
      <c r="AR165" s="6"/>
      <c r="AS165" s="313"/>
      <c r="AT165" s="313"/>
      <c r="AU165" s="313"/>
      <c r="AV165" s="313"/>
      <c r="AW165" s="313"/>
      <c r="AX165" s="6"/>
      <c r="AY165" s="6"/>
      <c r="AZ165" s="313"/>
      <c r="BA165" s="313"/>
      <c r="BB165" s="313"/>
      <c r="BC165" s="313"/>
      <c r="BD165" s="313"/>
      <c r="BE165" s="6"/>
      <c r="BF165" s="6"/>
      <c r="BG165" s="313"/>
      <c r="BH165" s="313"/>
      <c r="BI165" s="313"/>
      <c r="BJ165" s="313"/>
      <c r="BK165" s="313"/>
      <c r="BL165" s="6"/>
      <c r="BM165" s="6"/>
      <c r="BN165" s="313"/>
      <c r="BO165" s="313"/>
      <c r="BP165" s="313"/>
      <c r="BQ165" s="313"/>
      <c r="BR165" s="313"/>
      <c r="BS165" s="313"/>
      <c r="BT165" s="313"/>
      <c r="BU165" s="313"/>
      <c r="BV165" s="313"/>
      <c r="BW165" s="313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161"/>
      <c r="DQ165" s="161"/>
      <c r="DR165" s="161"/>
      <c r="DS165" s="161"/>
      <c r="DT165" s="161"/>
      <c r="DU165" s="161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314"/>
      <c r="JB165" s="314"/>
      <c r="JC165" s="314"/>
      <c r="JD165" s="314"/>
      <c r="JE165" s="314"/>
      <c r="JF165" s="314"/>
      <c r="JG165" s="314"/>
      <c r="JH165" s="314"/>
      <c r="JI165" s="314"/>
      <c r="JJ165" s="314"/>
      <c r="JK165" s="314"/>
      <c r="JL165" s="314"/>
      <c r="JM165" s="314"/>
      <c r="JN165" s="314"/>
      <c r="JO165" s="314"/>
      <c r="JP165" s="314"/>
      <c r="JQ165" s="314"/>
      <c r="JR165" s="314"/>
      <c r="JS165" s="314"/>
      <c r="JT165" s="314"/>
      <c r="JU165" s="314"/>
      <c r="JV165" s="314"/>
      <c r="JW165" s="314"/>
      <c r="JX165" s="314"/>
      <c r="JY165" s="314"/>
      <c r="JZ165" s="314"/>
      <c r="KA165" s="314"/>
      <c r="KB165" s="314"/>
      <c r="KC165" s="314"/>
      <c r="KD165" s="314"/>
      <c r="KE165" s="314"/>
      <c r="KF165" s="314"/>
      <c r="KG165" s="314"/>
      <c r="KH165" s="314"/>
      <c r="KI165" s="314"/>
      <c r="KJ165" s="314"/>
      <c r="KK165" s="314"/>
      <c r="KL165" s="6"/>
      <c r="KM165" s="6"/>
      <c r="KN165" s="6"/>
      <c r="KO165" s="6"/>
      <c r="KP165" s="6"/>
      <c r="KQ165" s="6"/>
      <c r="KR165" s="6"/>
      <c r="KS165" s="6"/>
      <c r="KT165" s="6"/>
    </row>
    <row r="166" spans="5:306" s="305" customFormat="1">
      <c r="E166" s="316"/>
      <c r="F166" s="316"/>
      <c r="G166" s="317"/>
      <c r="W166" s="6"/>
      <c r="X166" s="6"/>
      <c r="Y166" s="6"/>
      <c r="Z166" s="313"/>
      <c r="AA166" s="313"/>
      <c r="AB166" s="313"/>
      <c r="AC166" s="6"/>
      <c r="AD166" s="6"/>
      <c r="AE166" s="313"/>
      <c r="AF166" s="313"/>
      <c r="AG166" s="313"/>
      <c r="AH166" s="313"/>
      <c r="AI166" s="313"/>
      <c r="AJ166" s="6"/>
      <c r="AK166" s="6"/>
      <c r="AL166" s="313"/>
      <c r="AM166" s="313"/>
      <c r="AN166" s="313"/>
      <c r="AO166" s="313"/>
      <c r="AP166" s="313"/>
      <c r="AQ166" s="6"/>
      <c r="AR166" s="6"/>
      <c r="AS166" s="313"/>
      <c r="AT166" s="313"/>
      <c r="AU166" s="313"/>
      <c r="AV166" s="313"/>
      <c r="AW166" s="313"/>
      <c r="AX166" s="6"/>
      <c r="AY166" s="6"/>
      <c r="AZ166" s="313"/>
      <c r="BA166" s="313"/>
      <c r="BB166" s="313"/>
      <c r="BC166" s="313"/>
      <c r="BD166" s="313"/>
      <c r="BE166" s="6"/>
      <c r="BF166" s="6"/>
      <c r="BG166" s="313"/>
      <c r="BH166" s="313"/>
      <c r="BI166" s="313"/>
      <c r="BJ166" s="313"/>
      <c r="BK166" s="313"/>
      <c r="BL166" s="6"/>
      <c r="BM166" s="6"/>
      <c r="BN166" s="313"/>
      <c r="BO166" s="313"/>
      <c r="BP166" s="313"/>
      <c r="BQ166" s="313"/>
      <c r="BR166" s="313"/>
      <c r="BS166" s="313"/>
      <c r="BT166" s="313"/>
      <c r="BU166" s="313"/>
      <c r="BV166" s="313"/>
      <c r="BW166" s="313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161"/>
      <c r="DQ166" s="161"/>
      <c r="DR166" s="161"/>
      <c r="DS166" s="161"/>
      <c r="DT166" s="161"/>
      <c r="DU166" s="161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314"/>
      <c r="JB166" s="314"/>
      <c r="JC166" s="314"/>
      <c r="JD166" s="314"/>
      <c r="JE166" s="314"/>
      <c r="JF166" s="314"/>
      <c r="JG166" s="314"/>
      <c r="JH166" s="314"/>
      <c r="JI166" s="314"/>
      <c r="JJ166" s="314"/>
      <c r="JK166" s="314"/>
      <c r="JL166" s="314"/>
      <c r="JM166" s="314"/>
      <c r="JN166" s="314"/>
      <c r="JO166" s="314"/>
      <c r="JP166" s="314"/>
      <c r="JQ166" s="314"/>
      <c r="JR166" s="314"/>
      <c r="JS166" s="314"/>
      <c r="JT166" s="314"/>
      <c r="JU166" s="314"/>
      <c r="JV166" s="314"/>
      <c r="JW166" s="314"/>
      <c r="JX166" s="314"/>
      <c r="JY166" s="314"/>
      <c r="JZ166" s="314"/>
      <c r="KA166" s="314"/>
      <c r="KB166" s="314"/>
      <c r="KC166" s="314"/>
      <c r="KD166" s="314"/>
      <c r="KE166" s="314"/>
      <c r="KF166" s="314"/>
      <c r="KG166" s="314"/>
      <c r="KH166" s="314"/>
      <c r="KI166" s="314"/>
      <c r="KJ166" s="314"/>
      <c r="KK166" s="314"/>
      <c r="KL166" s="6"/>
      <c r="KM166" s="6"/>
      <c r="KN166" s="6"/>
      <c r="KO166" s="6"/>
      <c r="KP166" s="6"/>
      <c r="KQ166" s="6"/>
      <c r="KR166" s="6"/>
      <c r="KS166" s="6"/>
      <c r="KT166" s="6"/>
    </row>
    <row r="167" spans="5:306" s="305" customFormat="1">
      <c r="E167" s="316"/>
      <c r="F167" s="316"/>
      <c r="G167" s="317"/>
      <c r="W167" s="6"/>
      <c r="X167" s="6"/>
      <c r="Y167" s="6"/>
      <c r="Z167" s="313"/>
      <c r="AA167" s="313"/>
      <c r="AB167" s="313"/>
      <c r="AC167" s="6"/>
      <c r="AD167" s="6"/>
      <c r="AE167" s="313"/>
      <c r="AF167" s="313"/>
      <c r="AG167" s="313"/>
      <c r="AH167" s="313"/>
      <c r="AI167" s="313"/>
      <c r="AJ167" s="6"/>
      <c r="AK167" s="6"/>
      <c r="AL167" s="313"/>
      <c r="AM167" s="313"/>
      <c r="AN167" s="313"/>
      <c r="AO167" s="313"/>
      <c r="AP167" s="313"/>
      <c r="AQ167" s="6"/>
      <c r="AR167" s="6"/>
      <c r="AS167" s="313"/>
      <c r="AT167" s="313"/>
      <c r="AU167" s="313"/>
      <c r="AV167" s="313"/>
      <c r="AW167" s="313"/>
      <c r="AX167" s="6"/>
      <c r="AY167" s="6"/>
      <c r="AZ167" s="313"/>
      <c r="BA167" s="313"/>
      <c r="BB167" s="313"/>
      <c r="BC167" s="313"/>
      <c r="BD167" s="313"/>
      <c r="BE167" s="6"/>
      <c r="BF167" s="6"/>
      <c r="BG167" s="313"/>
      <c r="BH167" s="313"/>
      <c r="BI167" s="313"/>
      <c r="BJ167" s="313"/>
      <c r="BK167" s="313"/>
      <c r="BL167" s="6"/>
      <c r="BM167" s="6"/>
      <c r="BN167" s="313"/>
      <c r="BO167" s="313"/>
      <c r="BP167" s="313"/>
      <c r="BQ167" s="313"/>
      <c r="BR167" s="313"/>
      <c r="BS167" s="313"/>
      <c r="BT167" s="313"/>
      <c r="BU167" s="313"/>
      <c r="BV167" s="313"/>
      <c r="BW167" s="313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161"/>
      <c r="DQ167" s="161"/>
      <c r="DR167" s="161"/>
      <c r="DS167" s="161"/>
      <c r="DT167" s="161"/>
      <c r="DU167" s="161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314"/>
      <c r="JB167" s="314"/>
      <c r="JC167" s="314"/>
      <c r="JD167" s="314"/>
      <c r="JE167" s="314"/>
      <c r="JF167" s="314"/>
      <c r="JG167" s="314"/>
      <c r="JH167" s="314"/>
      <c r="JI167" s="314"/>
      <c r="JJ167" s="314"/>
      <c r="JK167" s="314"/>
      <c r="JL167" s="314"/>
      <c r="JM167" s="314"/>
      <c r="JN167" s="314"/>
      <c r="JO167" s="314"/>
      <c r="JP167" s="314"/>
      <c r="JQ167" s="314"/>
      <c r="JR167" s="314"/>
      <c r="JS167" s="314"/>
      <c r="JT167" s="314"/>
      <c r="JU167" s="314"/>
      <c r="JV167" s="314"/>
      <c r="JW167" s="314"/>
      <c r="JX167" s="314"/>
      <c r="JY167" s="314"/>
      <c r="JZ167" s="314"/>
      <c r="KA167" s="314"/>
      <c r="KB167" s="314"/>
      <c r="KC167" s="314"/>
      <c r="KD167" s="314"/>
      <c r="KE167" s="314"/>
      <c r="KF167" s="314"/>
      <c r="KG167" s="314"/>
      <c r="KH167" s="314"/>
      <c r="KI167" s="314"/>
      <c r="KJ167" s="314"/>
      <c r="KK167" s="314"/>
      <c r="KL167" s="6"/>
      <c r="KM167" s="6"/>
      <c r="KN167" s="6"/>
      <c r="KO167" s="6"/>
      <c r="KP167" s="6"/>
      <c r="KQ167" s="6"/>
      <c r="KR167" s="6"/>
      <c r="KS167" s="6"/>
      <c r="KT167" s="6"/>
    </row>
    <row r="168" spans="5:306" s="305" customFormat="1">
      <c r="E168" s="316"/>
      <c r="F168" s="316"/>
      <c r="G168" s="317"/>
      <c r="W168" s="6"/>
      <c r="X168" s="6"/>
      <c r="Y168" s="6"/>
      <c r="Z168" s="313"/>
      <c r="AA168" s="313"/>
      <c r="AB168" s="313"/>
      <c r="AC168" s="6"/>
      <c r="AD168" s="6"/>
      <c r="AE168" s="313"/>
      <c r="AF168" s="313"/>
      <c r="AG168" s="313"/>
      <c r="AH168" s="313"/>
      <c r="AI168" s="313"/>
      <c r="AJ168" s="6"/>
      <c r="AK168" s="6"/>
      <c r="AL168" s="313"/>
      <c r="AM168" s="313"/>
      <c r="AN168" s="313"/>
      <c r="AO168" s="313"/>
      <c r="AP168" s="313"/>
      <c r="AQ168" s="6"/>
      <c r="AR168" s="6"/>
      <c r="AS168" s="313"/>
      <c r="AT168" s="313"/>
      <c r="AU168" s="313"/>
      <c r="AV168" s="313"/>
      <c r="AW168" s="313"/>
      <c r="AX168" s="6"/>
      <c r="AY168" s="6"/>
      <c r="AZ168" s="313"/>
      <c r="BA168" s="313"/>
      <c r="BB168" s="313"/>
      <c r="BC168" s="313"/>
      <c r="BD168" s="313"/>
      <c r="BE168" s="6"/>
      <c r="BF168" s="6"/>
      <c r="BG168" s="313"/>
      <c r="BH168" s="313"/>
      <c r="BI168" s="313"/>
      <c r="BJ168" s="313"/>
      <c r="BK168" s="313"/>
      <c r="BL168" s="6"/>
      <c r="BM168" s="6"/>
      <c r="BN168" s="313"/>
      <c r="BO168" s="313"/>
      <c r="BP168" s="313"/>
      <c r="BQ168" s="313"/>
      <c r="BR168" s="313"/>
      <c r="BS168" s="313"/>
      <c r="BT168" s="313"/>
      <c r="BU168" s="313"/>
      <c r="BV168" s="313"/>
      <c r="BW168" s="313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161"/>
      <c r="DQ168" s="161"/>
      <c r="DR168" s="161"/>
      <c r="DS168" s="161"/>
      <c r="DT168" s="161"/>
      <c r="DU168" s="161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314"/>
      <c r="JB168" s="314"/>
      <c r="JC168" s="314"/>
      <c r="JD168" s="314"/>
      <c r="JE168" s="314"/>
      <c r="JF168" s="314"/>
      <c r="JG168" s="314"/>
      <c r="JH168" s="314"/>
      <c r="JI168" s="314"/>
      <c r="JJ168" s="314"/>
      <c r="JK168" s="314"/>
      <c r="JL168" s="314"/>
      <c r="JM168" s="314"/>
      <c r="JN168" s="314"/>
      <c r="JO168" s="314"/>
      <c r="JP168" s="314"/>
      <c r="JQ168" s="314"/>
      <c r="JR168" s="314"/>
      <c r="JS168" s="314"/>
      <c r="JT168" s="314"/>
      <c r="JU168" s="314"/>
      <c r="JV168" s="314"/>
      <c r="JW168" s="314"/>
      <c r="JX168" s="314"/>
      <c r="JY168" s="314"/>
      <c r="JZ168" s="314"/>
      <c r="KA168" s="314"/>
      <c r="KB168" s="314"/>
      <c r="KC168" s="314"/>
      <c r="KD168" s="314"/>
      <c r="KE168" s="314"/>
      <c r="KF168" s="314"/>
      <c r="KG168" s="314"/>
      <c r="KH168" s="314"/>
      <c r="KI168" s="314"/>
      <c r="KJ168" s="314"/>
      <c r="KK168" s="314"/>
      <c r="KL168" s="6"/>
      <c r="KM168" s="6"/>
      <c r="KN168" s="6"/>
      <c r="KO168" s="6"/>
      <c r="KP168" s="6"/>
      <c r="KQ168" s="6"/>
      <c r="KR168" s="6"/>
      <c r="KS168" s="6"/>
      <c r="KT168" s="6"/>
    </row>
    <row r="169" spans="5:306" s="305" customFormat="1">
      <c r="E169" s="316"/>
      <c r="F169" s="316"/>
      <c r="G169" s="317"/>
      <c r="W169" s="6"/>
      <c r="X169" s="6"/>
      <c r="Y169" s="6"/>
      <c r="Z169" s="313"/>
      <c r="AA169" s="313"/>
      <c r="AB169" s="313"/>
      <c r="AC169" s="6"/>
      <c r="AD169" s="6"/>
      <c r="AE169" s="313"/>
      <c r="AF169" s="313"/>
      <c r="AG169" s="313"/>
      <c r="AH169" s="313"/>
      <c r="AI169" s="313"/>
      <c r="AJ169" s="6"/>
      <c r="AK169" s="6"/>
      <c r="AL169" s="313"/>
      <c r="AM169" s="313"/>
      <c r="AN169" s="313"/>
      <c r="AO169" s="313"/>
      <c r="AP169" s="313"/>
      <c r="AQ169" s="6"/>
      <c r="AR169" s="6"/>
      <c r="AS169" s="313"/>
      <c r="AT169" s="313"/>
      <c r="AU169" s="313"/>
      <c r="AV169" s="313"/>
      <c r="AW169" s="313"/>
      <c r="AX169" s="6"/>
      <c r="AY169" s="6"/>
      <c r="AZ169" s="313"/>
      <c r="BA169" s="313"/>
      <c r="BB169" s="313"/>
      <c r="BC169" s="313"/>
      <c r="BD169" s="313"/>
      <c r="BE169" s="6"/>
      <c r="BF169" s="6"/>
      <c r="BG169" s="313"/>
      <c r="BH169" s="313"/>
      <c r="BI169" s="313"/>
      <c r="BJ169" s="313"/>
      <c r="BK169" s="313"/>
      <c r="BL169" s="6"/>
      <c r="BM169" s="6"/>
      <c r="BN169" s="313"/>
      <c r="BO169" s="313"/>
      <c r="BP169" s="313"/>
      <c r="BQ169" s="313"/>
      <c r="BR169" s="313"/>
      <c r="BS169" s="313"/>
      <c r="BT169" s="313"/>
      <c r="BU169" s="313"/>
      <c r="BV169" s="313"/>
      <c r="BW169" s="313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161"/>
      <c r="DQ169" s="161"/>
      <c r="DR169" s="161"/>
      <c r="DS169" s="161"/>
      <c r="DT169" s="161"/>
      <c r="DU169" s="161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314"/>
      <c r="JB169" s="314"/>
      <c r="JC169" s="314"/>
      <c r="JD169" s="314"/>
      <c r="JE169" s="314"/>
      <c r="JF169" s="314"/>
      <c r="JG169" s="314"/>
      <c r="JH169" s="314"/>
      <c r="JI169" s="314"/>
      <c r="JJ169" s="314"/>
      <c r="JK169" s="314"/>
      <c r="JL169" s="314"/>
      <c r="JM169" s="314"/>
      <c r="JN169" s="314"/>
      <c r="JO169" s="314"/>
      <c r="JP169" s="314"/>
      <c r="JQ169" s="314"/>
      <c r="JR169" s="314"/>
      <c r="JS169" s="314"/>
      <c r="JT169" s="314"/>
      <c r="JU169" s="314"/>
      <c r="JV169" s="314"/>
      <c r="JW169" s="314"/>
      <c r="JX169" s="314"/>
      <c r="JY169" s="314"/>
      <c r="JZ169" s="314"/>
      <c r="KA169" s="314"/>
      <c r="KB169" s="314"/>
      <c r="KC169" s="314"/>
      <c r="KD169" s="314"/>
      <c r="KE169" s="314"/>
      <c r="KF169" s="314"/>
      <c r="KG169" s="314"/>
      <c r="KH169" s="314"/>
      <c r="KI169" s="314"/>
      <c r="KJ169" s="314"/>
      <c r="KK169" s="314"/>
      <c r="KL169" s="6"/>
      <c r="KM169" s="6"/>
      <c r="KN169" s="6"/>
      <c r="KO169" s="6"/>
      <c r="KP169" s="6"/>
      <c r="KQ169" s="6"/>
      <c r="KR169" s="6"/>
      <c r="KS169" s="6"/>
      <c r="KT169" s="6"/>
    </row>
    <row r="170" spans="5:306" s="305" customFormat="1">
      <c r="E170" s="316"/>
      <c r="F170" s="316"/>
      <c r="G170" s="317"/>
      <c r="W170" s="6"/>
      <c r="X170" s="6"/>
      <c r="Y170" s="6"/>
      <c r="Z170" s="313"/>
      <c r="AA170" s="313"/>
      <c r="AB170" s="313"/>
      <c r="AC170" s="6"/>
      <c r="AD170" s="6"/>
      <c r="AE170" s="313"/>
      <c r="AF170" s="313"/>
      <c r="AG170" s="313"/>
      <c r="AH170" s="313"/>
      <c r="AI170" s="313"/>
      <c r="AJ170" s="6"/>
      <c r="AK170" s="6"/>
      <c r="AL170" s="313"/>
      <c r="AM170" s="313"/>
      <c r="AN170" s="313"/>
      <c r="AO170" s="313"/>
      <c r="AP170" s="313"/>
      <c r="AQ170" s="6"/>
      <c r="AR170" s="6"/>
      <c r="AS170" s="313"/>
      <c r="AT170" s="313"/>
      <c r="AU170" s="313"/>
      <c r="AV170" s="313"/>
      <c r="AW170" s="313"/>
      <c r="AX170" s="6"/>
      <c r="AY170" s="6"/>
      <c r="AZ170" s="313"/>
      <c r="BA170" s="313"/>
      <c r="BB170" s="313"/>
      <c r="BC170" s="313"/>
      <c r="BD170" s="313"/>
      <c r="BE170" s="6"/>
      <c r="BF170" s="6"/>
      <c r="BG170" s="313"/>
      <c r="BH170" s="313"/>
      <c r="BI170" s="313"/>
      <c r="BJ170" s="313"/>
      <c r="BK170" s="313"/>
      <c r="BL170" s="6"/>
      <c r="BM170" s="6"/>
      <c r="BN170" s="313"/>
      <c r="BO170" s="313"/>
      <c r="BP170" s="313"/>
      <c r="BQ170" s="313"/>
      <c r="BR170" s="313"/>
      <c r="BS170" s="313"/>
      <c r="BT170" s="313"/>
      <c r="BU170" s="313"/>
      <c r="BV170" s="313"/>
      <c r="BW170" s="313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161"/>
      <c r="DQ170" s="161"/>
      <c r="DR170" s="161"/>
      <c r="DS170" s="161"/>
      <c r="DT170" s="161"/>
      <c r="DU170" s="161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314"/>
      <c r="JB170" s="314"/>
      <c r="JC170" s="314"/>
      <c r="JD170" s="314"/>
      <c r="JE170" s="314"/>
      <c r="JF170" s="314"/>
      <c r="JG170" s="314"/>
      <c r="JH170" s="314"/>
      <c r="JI170" s="314"/>
      <c r="JJ170" s="314"/>
      <c r="JK170" s="314"/>
      <c r="JL170" s="314"/>
      <c r="JM170" s="314"/>
      <c r="JN170" s="314"/>
      <c r="JO170" s="314"/>
      <c r="JP170" s="314"/>
      <c r="JQ170" s="314"/>
      <c r="JR170" s="314"/>
      <c r="JS170" s="314"/>
      <c r="JT170" s="314"/>
      <c r="JU170" s="314"/>
      <c r="JV170" s="314"/>
      <c r="JW170" s="314"/>
      <c r="JX170" s="314"/>
      <c r="JY170" s="314"/>
      <c r="JZ170" s="314"/>
      <c r="KA170" s="314"/>
      <c r="KB170" s="314"/>
      <c r="KC170" s="314"/>
      <c r="KD170" s="314"/>
      <c r="KE170" s="314"/>
      <c r="KF170" s="314"/>
      <c r="KG170" s="314"/>
      <c r="KH170" s="314"/>
      <c r="KI170" s="314"/>
      <c r="KJ170" s="314"/>
      <c r="KK170" s="314"/>
      <c r="KL170" s="6"/>
      <c r="KM170" s="6"/>
      <c r="KN170" s="6"/>
      <c r="KO170" s="6"/>
      <c r="KP170" s="6"/>
      <c r="KQ170" s="6"/>
      <c r="KR170" s="6"/>
      <c r="KS170" s="6"/>
      <c r="KT170" s="6"/>
    </row>
    <row r="171" spans="5:306" s="305" customFormat="1">
      <c r="E171" s="316"/>
      <c r="F171" s="316"/>
      <c r="G171" s="317"/>
      <c r="W171" s="6"/>
      <c r="X171" s="6"/>
      <c r="Y171" s="6"/>
      <c r="Z171" s="313"/>
      <c r="AA171" s="313"/>
      <c r="AB171" s="313"/>
      <c r="AC171" s="6"/>
      <c r="AD171" s="6"/>
      <c r="AE171" s="313"/>
      <c r="AF171" s="313"/>
      <c r="AG171" s="313"/>
      <c r="AH171" s="313"/>
      <c r="AI171" s="313"/>
      <c r="AJ171" s="6"/>
      <c r="AK171" s="6"/>
      <c r="AL171" s="313"/>
      <c r="AM171" s="313"/>
      <c r="AN171" s="313"/>
      <c r="AO171" s="313"/>
      <c r="AP171" s="313"/>
      <c r="AQ171" s="6"/>
      <c r="AR171" s="6"/>
      <c r="AS171" s="313"/>
      <c r="AT171" s="313"/>
      <c r="AU171" s="313"/>
      <c r="AV171" s="313"/>
      <c r="AW171" s="313"/>
      <c r="AX171" s="6"/>
      <c r="AY171" s="6"/>
      <c r="AZ171" s="313"/>
      <c r="BA171" s="313"/>
      <c r="BB171" s="313"/>
      <c r="BC171" s="313"/>
      <c r="BD171" s="313"/>
      <c r="BE171" s="6"/>
      <c r="BF171" s="6"/>
      <c r="BG171" s="313"/>
      <c r="BH171" s="313"/>
      <c r="BI171" s="313"/>
      <c r="BJ171" s="313"/>
      <c r="BK171" s="313"/>
      <c r="BL171" s="6"/>
      <c r="BM171" s="6"/>
      <c r="BN171" s="313"/>
      <c r="BO171" s="313"/>
      <c r="BP171" s="313"/>
      <c r="BQ171" s="313"/>
      <c r="BR171" s="313"/>
      <c r="BS171" s="313"/>
      <c r="BT171" s="313"/>
      <c r="BU171" s="313"/>
      <c r="BV171" s="313"/>
      <c r="BW171" s="313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161"/>
      <c r="DQ171" s="161"/>
      <c r="DR171" s="161"/>
      <c r="DS171" s="161"/>
      <c r="DT171" s="161"/>
      <c r="DU171" s="161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314"/>
      <c r="JB171" s="314"/>
      <c r="JC171" s="314"/>
      <c r="JD171" s="314"/>
      <c r="JE171" s="314"/>
      <c r="JF171" s="314"/>
      <c r="JG171" s="314"/>
      <c r="JH171" s="314"/>
      <c r="JI171" s="314"/>
      <c r="JJ171" s="314"/>
      <c r="JK171" s="314"/>
      <c r="JL171" s="314"/>
      <c r="JM171" s="314"/>
      <c r="JN171" s="314"/>
      <c r="JO171" s="314"/>
      <c r="JP171" s="314"/>
      <c r="JQ171" s="314"/>
      <c r="JR171" s="314"/>
      <c r="JS171" s="314"/>
      <c r="JT171" s="314"/>
      <c r="JU171" s="314"/>
      <c r="JV171" s="314"/>
      <c r="JW171" s="314"/>
      <c r="JX171" s="314"/>
      <c r="JY171" s="314"/>
      <c r="JZ171" s="314"/>
      <c r="KA171" s="314"/>
      <c r="KB171" s="314"/>
      <c r="KC171" s="314"/>
      <c r="KD171" s="314"/>
      <c r="KE171" s="314"/>
      <c r="KF171" s="314"/>
      <c r="KG171" s="314"/>
      <c r="KH171" s="314"/>
      <c r="KI171" s="314"/>
      <c r="KJ171" s="314"/>
      <c r="KK171" s="314"/>
      <c r="KL171" s="6"/>
      <c r="KM171" s="6"/>
      <c r="KN171" s="6"/>
      <c r="KO171" s="6"/>
      <c r="KP171" s="6"/>
      <c r="KQ171" s="6"/>
      <c r="KR171" s="6"/>
      <c r="KS171" s="6"/>
      <c r="KT171" s="6"/>
    </row>
    <row r="172" spans="5:306" s="305" customFormat="1">
      <c r="E172" s="316"/>
      <c r="F172" s="316"/>
      <c r="G172" s="317"/>
      <c r="W172" s="6"/>
      <c r="X172" s="6"/>
      <c r="Y172" s="6"/>
      <c r="Z172" s="313"/>
      <c r="AA172" s="313"/>
      <c r="AB172" s="313"/>
      <c r="AC172" s="6"/>
      <c r="AD172" s="6"/>
      <c r="AE172" s="313"/>
      <c r="AF172" s="313"/>
      <c r="AG172" s="313"/>
      <c r="AH172" s="313"/>
      <c r="AI172" s="313"/>
      <c r="AJ172" s="6"/>
      <c r="AK172" s="6"/>
      <c r="AL172" s="313"/>
      <c r="AM172" s="313"/>
      <c r="AN172" s="313"/>
      <c r="AO172" s="313"/>
      <c r="AP172" s="313"/>
      <c r="AQ172" s="6"/>
      <c r="AR172" s="6"/>
      <c r="AS172" s="313"/>
      <c r="AT172" s="313"/>
      <c r="AU172" s="313"/>
      <c r="AV172" s="313"/>
      <c r="AW172" s="313"/>
      <c r="AX172" s="6"/>
      <c r="AY172" s="6"/>
      <c r="AZ172" s="313"/>
      <c r="BA172" s="313"/>
      <c r="BB172" s="313"/>
      <c r="BC172" s="313"/>
      <c r="BD172" s="313"/>
      <c r="BE172" s="6"/>
      <c r="BF172" s="6"/>
      <c r="BG172" s="313"/>
      <c r="BH172" s="313"/>
      <c r="BI172" s="313"/>
      <c r="BJ172" s="313"/>
      <c r="BK172" s="313"/>
      <c r="BL172" s="6"/>
      <c r="BM172" s="6"/>
      <c r="BN172" s="313"/>
      <c r="BO172" s="313"/>
      <c r="BP172" s="313"/>
      <c r="BQ172" s="313"/>
      <c r="BR172" s="313"/>
      <c r="BS172" s="313"/>
      <c r="BT172" s="313"/>
      <c r="BU172" s="313"/>
      <c r="BV172" s="313"/>
      <c r="BW172" s="313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161"/>
      <c r="DQ172" s="161"/>
      <c r="DR172" s="161"/>
      <c r="DS172" s="161"/>
      <c r="DT172" s="161"/>
      <c r="DU172" s="161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314"/>
      <c r="JB172" s="314"/>
      <c r="JC172" s="314"/>
      <c r="JD172" s="314"/>
      <c r="JE172" s="314"/>
      <c r="JF172" s="314"/>
      <c r="JG172" s="314"/>
      <c r="JH172" s="314"/>
      <c r="JI172" s="314"/>
      <c r="JJ172" s="314"/>
      <c r="JK172" s="314"/>
      <c r="JL172" s="314"/>
      <c r="JM172" s="314"/>
      <c r="JN172" s="314"/>
      <c r="JO172" s="314"/>
      <c r="JP172" s="314"/>
      <c r="JQ172" s="314"/>
      <c r="JR172" s="314"/>
      <c r="JS172" s="314"/>
      <c r="JT172" s="314"/>
      <c r="JU172" s="314"/>
      <c r="JV172" s="314"/>
      <c r="JW172" s="314"/>
      <c r="JX172" s="314"/>
      <c r="JY172" s="314"/>
      <c r="JZ172" s="314"/>
      <c r="KA172" s="314"/>
      <c r="KB172" s="314"/>
      <c r="KC172" s="314"/>
      <c r="KD172" s="314"/>
      <c r="KE172" s="314"/>
      <c r="KF172" s="314"/>
      <c r="KG172" s="314"/>
      <c r="KH172" s="314"/>
      <c r="KI172" s="314"/>
      <c r="KJ172" s="314"/>
      <c r="KK172" s="314"/>
      <c r="KL172" s="6"/>
      <c r="KM172" s="6"/>
      <c r="KN172" s="6"/>
      <c r="KO172" s="6"/>
      <c r="KP172" s="6"/>
      <c r="KQ172" s="6"/>
      <c r="KR172" s="6"/>
      <c r="KS172" s="6"/>
      <c r="KT172" s="6"/>
    </row>
    <row r="173" spans="5:306" s="305" customFormat="1">
      <c r="E173" s="316"/>
      <c r="F173" s="316"/>
      <c r="G173" s="317"/>
      <c r="W173" s="6"/>
      <c r="X173" s="6"/>
      <c r="Y173" s="6"/>
      <c r="Z173" s="313"/>
      <c r="AA173" s="313"/>
      <c r="AB173" s="313"/>
      <c r="AC173" s="6"/>
      <c r="AD173" s="6"/>
      <c r="AE173" s="313"/>
      <c r="AF173" s="313"/>
      <c r="AG173" s="313"/>
      <c r="AH173" s="313"/>
      <c r="AI173" s="313"/>
      <c r="AJ173" s="6"/>
      <c r="AK173" s="6"/>
      <c r="AL173" s="313"/>
      <c r="AM173" s="313"/>
      <c r="AN173" s="313"/>
      <c r="AO173" s="313"/>
      <c r="AP173" s="313"/>
      <c r="AQ173" s="6"/>
      <c r="AR173" s="6"/>
      <c r="AS173" s="313"/>
      <c r="AT173" s="313"/>
      <c r="AU173" s="313"/>
      <c r="AV173" s="313"/>
      <c r="AW173" s="313"/>
      <c r="AX173" s="6"/>
      <c r="AY173" s="6"/>
      <c r="AZ173" s="313"/>
      <c r="BA173" s="313"/>
      <c r="BB173" s="313"/>
      <c r="BC173" s="313"/>
      <c r="BD173" s="313"/>
      <c r="BE173" s="6"/>
      <c r="BF173" s="6"/>
      <c r="BG173" s="313"/>
      <c r="BH173" s="313"/>
      <c r="BI173" s="313"/>
      <c r="BJ173" s="313"/>
      <c r="BK173" s="313"/>
      <c r="BL173" s="6"/>
      <c r="BM173" s="6"/>
      <c r="BN173" s="313"/>
      <c r="BO173" s="313"/>
      <c r="BP173" s="313"/>
      <c r="BQ173" s="313"/>
      <c r="BR173" s="313"/>
      <c r="BS173" s="313"/>
      <c r="BT173" s="313"/>
      <c r="BU173" s="313"/>
      <c r="BV173" s="313"/>
      <c r="BW173" s="313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161"/>
      <c r="DQ173" s="161"/>
      <c r="DR173" s="161"/>
      <c r="DS173" s="161"/>
      <c r="DT173" s="161"/>
      <c r="DU173" s="161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314"/>
      <c r="JB173" s="314"/>
      <c r="JC173" s="314"/>
      <c r="JD173" s="314"/>
      <c r="JE173" s="314"/>
      <c r="JF173" s="314"/>
      <c r="JG173" s="314"/>
      <c r="JH173" s="314"/>
      <c r="JI173" s="314"/>
      <c r="JJ173" s="314"/>
      <c r="JK173" s="314"/>
      <c r="JL173" s="314"/>
      <c r="JM173" s="314"/>
      <c r="JN173" s="314"/>
      <c r="JO173" s="314"/>
      <c r="JP173" s="314"/>
      <c r="JQ173" s="314"/>
      <c r="JR173" s="314"/>
      <c r="JS173" s="314"/>
      <c r="JT173" s="314"/>
      <c r="JU173" s="314"/>
      <c r="JV173" s="314"/>
      <c r="JW173" s="314"/>
      <c r="JX173" s="314"/>
      <c r="JY173" s="314"/>
      <c r="JZ173" s="314"/>
      <c r="KA173" s="314"/>
      <c r="KB173" s="314"/>
      <c r="KC173" s="314"/>
      <c r="KD173" s="314"/>
      <c r="KE173" s="314"/>
      <c r="KF173" s="314"/>
      <c r="KG173" s="314"/>
      <c r="KH173" s="314"/>
      <c r="KI173" s="314"/>
      <c r="KJ173" s="314"/>
      <c r="KK173" s="314"/>
      <c r="KL173" s="6"/>
      <c r="KM173" s="6"/>
      <c r="KN173" s="6"/>
      <c r="KO173" s="6"/>
      <c r="KP173" s="6"/>
      <c r="KQ173" s="6"/>
      <c r="KR173" s="6"/>
      <c r="KS173" s="6"/>
      <c r="KT173" s="6"/>
    </row>
    <row r="174" spans="5:306" s="305" customFormat="1">
      <c r="E174" s="316"/>
      <c r="F174" s="316"/>
      <c r="G174" s="317"/>
      <c r="W174" s="6"/>
      <c r="X174" s="6"/>
      <c r="Y174" s="6"/>
      <c r="Z174" s="313"/>
      <c r="AA174" s="313"/>
      <c r="AB174" s="313"/>
      <c r="AC174" s="6"/>
      <c r="AD174" s="6"/>
      <c r="AE174" s="313"/>
      <c r="AF174" s="313"/>
      <c r="AG174" s="313"/>
      <c r="AH174" s="313"/>
      <c r="AI174" s="313"/>
      <c r="AJ174" s="6"/>
      <c r="AK174" s="6"/>
      <c r="AL174" s="313"/>
      <c r="AM174" s="313"/>
      <c r="AN174" s="313"/>
      <c r="AO174" s="313"/>
      <c r="AP174" s="313"/>
      <c r="AQ174" s="6"/>
      <c r="AR174" s="6"/>
      <c r="AS174" s="313"/>
      <c r="AT174" s="313"/>
      <c r="AU174" s="313"/>
      <c r="AV174" s="313"/>
      <c r="AW174" s="313"/>
      <c r="AX174" s="6"/>
      <c r="AY174" s="6"/>
      <c r="AZ174" s="313"/>
      <c r="BA174" s="313"/>
      <c r="BB174" s="313"/>
      <c r="BC174" s="313"/>
      <c r="BD174" s="313"/>
      <c r="BE174" s="6"/>
      <c r="BF174" s="6"/>
      <c r="BG174" s="313"/>
      <c r="BH174" s="313"/>
      <c r="BI174" s="313"/>
      <c r="BJ174" s="313"/>
      <c r="BK174" s="313"/>
      <c r="BL174" s="6"/>
      <c r="BM174" s="6"/>
      <c r="BN174" s="313"/>
      <c r="BO174" s="313"/>
      <c r="BP174" s="313"/>
      <c r="BQ174" s="313"/>
      <c r="BR174" s="313"/>
      <c r="BS174" s="313"/>
      <c r="BT174" s="313"/>
      <c r="BU174" s="313"/>
      <c r="BV174" s="313"/>
      <c r="BW174" s="313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161"/>
      <c r="DQ174" s="161"/>
      <c r="DR174" s="161"/>
      <c r="DS174" s="161"/>
      <c r="DT174" s="161"/>
      <c r="DU174" s="161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314"/>
      <c r="JB174" s="314"/>
      <c r="JC174" s="314"/>
      <c r="JD174" s="314"/>
      <c r="JE174" s="314"/>
      <c r="JF174" s="314"/>
      <c r="JG174" s="314"/>
      <c r="JH174" s="314"/>
      <c r="JI174" s="314"/>
      <c r="JJ174" s="314"/>
      <c r="JK174" s="314"/>
      <c r="JL174" s="314"/>
      <c r="JM174" s="314"/>
      <c r="JN174" s="314"/>
      <c r="JO174" s="314"/>
      <c r="JP174" s="314"/>
      <c r="JQ174" s="314"/>
      <c r="JR174" s="314"/>
      <c r="JS174" s="314"/>
      <c r="JT174" s="314"/>
      <c r="JU174" s="314"/>
      <c r="JV174" s="314"/>
      <c r="JW174" s="314"/>
      <c r="JX174" s="314"/>
      <c r="JY174" s="314"/>
      <c r="JZ174" s="314"/>
      <c r="KA174" s="314"/>
      <c r="KB174" s="314"/>
      <c r="KC174" s="314"/>
      <c r="KD174" s="314"/>
      <c r="KE174" s="314"/>
      <c r="KF174" s="314"/>
      <c r="KG174" s="314"/>
      <c r="KH174" s="314"/>
      <c r="KI174" s="314"/>
      <c r="KJ174" s="314"/>
      <c r="KK174" s="314"/>
      <c r="KL174" s="6"/>
      <c r="KM174" s="6"/>
      <c r="KN174" s="6"/>
      <c r="KO174" s="6"/>
      <c r="KP174" s="6"/>
      <c r="KQ174" s="6"/>
      <c r="KR174" s="6"/>
      <c r="KS174" s="6"/>
      <c r="KT174" s="6"/>
    </row>
    <row r="175" spans="5:306" s="305" customFormat="1">
      <c r="E175" s="316"/>
      <c r="F175" s="316"/>
      <c r="G175" s="317"/>
      <c r="W175" s="6"/>
      <c r="X175" s="6"/>
      <c r="Y175" s="6"/>
      <c r="Z175" s="313"/>
      <c r="AA175" s="313"/>
      <c r="AB175" s="313"/>
      <c r="AC175" s="6"/>
      <c r="AD175" s="6"/>
      <c r="AE175" s="313"/>
      <c r="AF175" s="313"/>
      <c r="AG175" s="313"/>
      <c r="AH175" s="313"/>
      <c r="AI175" s="313"/>
      <c r="AJ175" s="6"/>
      <c r="AK175" s="6"/>
      <c r="AL175" s="313"/>
      <c r="AM175" s="313"/>
      <c r="AN175" s="313"/>
      <c r="AO175" s="313"/>
      <c r="AP175" s="313"/>
      <c r="AQ175" s="6"/>
      <c r="AR175" s="6"/>
      <c r="AS175" s="313"/>
      <c r="AT175" s="313"/>
      <c r="AU175" s="313"/>
      <c r="AV175" s="313"/>
      <c r="AW175" s="313"/>
      <c r="AX175" s="6"/>
      <c r="AY175" s="6"/>
      <c r="AZ175" s="313"/>
      <c r="BA175" s="313"/>
      <c r="BB175" s="313"/>
      <c r="BC175" s="313"/>
      <c r="BD175" s="313"/>
      <c r="BE175" s="6"/>
      <c r="BF175" s="6"/>
      <c r="BG175" s="313"/>
      <c r="BH175" s="313"/>
      <c r="BI175" s="313"/>
      <c r="BJ175" s="313"/>
      <c r="BK175" s="313"/>
      <c r="BL175" s="6"/>
      <c r="BM175" s="6"/>
      <c r="BN175" s="313"/>
      <c r="BO175" s="313"/>
      <c r="BP175" s="313"/>
      <c r="BQ175" s="313"/>
      <c r="BR175" s="313"/>
      <c r="BS175" s="313"/>
      <c r="BT175" s="313"/>
      <c r="BU175" s="313"/>
      <c r="BV175" s="313"/>
      <c r="BW175" s="313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161"/>
      <c r="DQ175" s="161"/>
      <c r="DR175" s="161"/>
      <c r="DS175" s="161"/>
      <c r="DT175" s="161"/>
      <c r="DU175" s="161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314"/>
      <c r="JB175" s="314"/>
      <c r="JC175" s="314"/>
      <c r="JD175" s="314"/>
      <c r="JE175" s="314"/>
      <c r="JF175" s="314"/>
      <c r="JG175" s="314"/>
      <c r="JH175" s="314"/>
      <c r="JI175" s="314"/>
      <c r="JJ175" s="314"/>
      <c r="JK175" s="314"/>
      <c r="JL175" s="314"/>
      <c r="JM175" s="314"/>
      <c r="JN175" s="314"/>
      <c r="JO175" s="314"/>
      <c r="JP175" s="314"/>
      <c r="JQ175" s="314"/>
      <c r="JR175" s="314"/>
      <c r="JS175" s="314"/>
      <c r="JT175" s="314"/>
      <c r="JU175" s="314"/>
      <c r="JV175" s="314"/>
      <c r="JW175" s="314"/>
      <c r="JX175" s="314"/>
      <c r="JY175" s="314"/>
      <c r="JZ175" s="314"/>
      <c r="KA175" s="314"/>
      <c r="KB175" s="314"/>
      <c r="KC175" s="314"/>
      <c r="KD175" s="314"/>
      <c r="KE175" s="314"/>
      <c r="KF175" s="314"/>
      <c r="KG175" s="314"/>
      <c r="KH175" s="314"/>
      <c r="KI175" s="314"/>
      <c r="KJ175" s="314"/>
      <c r="KK175" s="314"/>
      <c r="KL175" s="6"/>
      <c r="KM175" s="6"/>
      <c r="KN175" s="6"/>
      <c r="KO175" s="6"/>
      <c r="KP175" s="6"/>
      <c r="KQ175" s="6"/>
      <c r="KR175" s="6"/>
      <c r="KS175" s="6"/>
      <c r="KT175" s="6"/>
    </row>
    <row r="176" spans="5:306" s="305" customFormat="1">
      <c r="E176" s="316"/>
      <c r="F176" s="316"/>
      <c r="G176" s="317"/>
      <c r="W176" s="6"/>
      <c r="X176" s="6"/>
      <c r="Y176" s="6"/>
      <c r="Z176" s="313"/>
      <c r="AA176" s="313"/>
      <c r="AB176" s="313"/>
      <c r="AC176" s="6"/>
      <c r="AD176" s="6"/>
      <c r="AE176" s="313"/>
      <c r="AF176" s="313"/>
      <c r="AG176" s="313"/>
      <c r="AH176" s="313"/>
      <c r="AI176" s="313"/>
      <c r="AJ176" s="6"/>
      <c r="AK176" s="6"/>
      <c r="AL176" s="313"/>
      <c r="AM176" s="313"/>
      <c r="AN176" s="313"/>
      <c r="AO176" s="313"/>
      <c r="AP176" s="313"/>
      <c r="AQ176" s="6"/>
      <c r="AR176" s="6"/>
      <c r="AS176" s="313"/>
      <c r="AT176" s="313"/>
      <c r="AU176" s="313"/>
      <c r="AV176" s="313"/>
      <c r="AW176" s="313"/>
      <c r="AX176" s="6"/>
      <c r="AY176" s="6"/>
      <c r="AZ176" s="313"/>
      <c r="BA176" s="313"/>
      <c r="BB176" s="313"/>
      <c r="BC176" s="313"/>
      <c r="BD176" s="313"/>
      <c r="BE176" s="6"/>
      <c r="BF176" s="6"/>
      <c r="BG176" s="313"/>
      <c r="BH176" s="313"/>
      <c r="BI176" s="313"/>
      <c r="BJ176" s="313"/>
      <c r="BK176" s="313"/>
      <c r="BL176" s="6"/>
      <c r="BM176" s="6"/>
      <c r="BN176" s="313"/>
      <c r="BO176" s="313"/>
      <c r="BP176" s="313"/>
      <c r="BQ176" s="313"/>
      <c r="BR176" s="313"/>
      <c r="BS176" s="313"/>
      <c r="BT176" s="313"/>
      <c r="BU176" s="313"/>
      <c r="BV176" s="313"/>
      <c r="BW176" s="313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161"/>
      <c r="DQ176" s="161"/>
      <c r="DR176" s="161"/>
      <c r="DS176" s="161"/>
      <c r="DT176" s="161"/>
      <c r="DU176" s="161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314"/>
      <c r="JB176" s="314"/>
      <c r="JC176" s="314"/>
      <c r="JD176" s="314"/>
      <c r="JE176" s="314"/>
      <c r="JF176" s="314"/>
      <c r="JG176" s="314"/>
      <c r="JH176" s="314"/>
      <c r="JI176" s="314"/>
      <c r="JJ176" s="314"/>
      <c r="JK176" s="314"/>
      <c r="JL176" s="314"/>
      <c r="JM176" s="314"/>
      <c r="JN176" s="314"/>
      <c r="JO176" s="314"/>
      <c r="JP176" s="314"/>
      <c r="JQ176" s="314"/>
      <c r="JR176" s="314"/>
      <c r="JS176" s="314"/>
      <c r="JT176" s="314"/>
      <c r="JU176" s="314"/>
      <c r="JV176" s="314"/>
      <c r="JW176" s="314"/>
      <c r="JX176" s="314"/>
      <c r="JY176" s="314"/>
      <c r="JZ176" s="314"/>
      <c r="KA176" s="314"/>
      <c r="KB176" s="314"/>
      <c r="KC176" s="314"/>
      <c r="KD176" s="314"/>
      <c r="KE176" s="314"/>
      <c r="KF176" s="314"/>
      <c r="KG176" s="314"/>
      <c r="KH176" s="314"/>
      <c r="KI176" s="314"/>
      <c r="KJ176" s="314"/>
      <c r="KK176" s="314"/>
      <c r="KL176" s="6"/>
      <c r="KM176" s="6"/>
      <c r="KN176" s="6"/>
      <c r="KO176" s="6"/>
      <c r="KP176" s="6"/>
      <c r="KQ176" s="6"/>
      <c r="KR176" s="6"/>
      <c r="KS176" s="6"/>
      <c r="KT176" s="6"/>
    </row>
    <row r="177" spans="5:306" s="305" customFormat="1">
      <c r="E177" s="316"/>
      <c r="F177" s="316"/>
      <c r="G177" s="317"/>
      <c r="W177" s="6"/>
      <c r="X177" s="6"/>
      <c r="Y177" s="6"/>
      <c r="Z177" s="313"/>
      <c r="AA177" s="313"/>
      <c r="AB177" s="313"/>
      <c r="AC177" s="6"/>
      <c r="AD177" s="6"/>
      <c r="AE177" s="313"/>
      <c r="AF177" s="313"/>
      <c r="AG177" s="313"/>
      <c r="AH177" s="313"/>
      <c r="AI177" s="313"/>
      <c r="AJ177" s="6"/>
      <c r="AK177" s="6"/>
      <c r="AL177" s="313"/>
      <c r="AM177" s="313"/>
      <c r="AN177" s="313"/>
      <c r="AO177" s="313"/>
      <c r="AP177" s="313"/>
      <c r="AQ177" s="6"/>
      <c r="AR177" s="6"/>
      <c r="AS177" s="313"/>
      <c r="AT177" s="313"/>
      <c r="AU177" s="313"/>
      <c r="AV177" s="313"/>
      <c r="AW177" s="313"/>
      <c r="AX177" s="6"/>
      <c r="AY177" s="6"/>
      <c r="AZ177" s="313"/>
      <c r="BA177" s="313"/>
      <c r="BB177" s="313"/>
      <c r="BC177" s="313"/>
      <c r="BD177" s="313"/>
      <c r="BE177" s="6"/>
      <c r="BF177" s="6"/>
      <c r="BG177" s="313"/>
      <c r="BH177" s="313"/>
      <c r="BI177" s="313"/>
      <c r="BJ177" s="313"/>
      <c r="BK177" s="313"/>
      <c r="BL177" s="6"/>
      <c r="BM177" s="6"/>
      <c r="BN177" s="313"/>
      <c r="BO177" s="313"/>
      <c r="BP177" s="313"/>
      <c r="BQ177" s="313"/>
      <c r="BR177" s="313"/>
      <c r="BS177" s="313"/>
      <c r="BT177" s="313"/>
      <c r="BU177" s="313"/>
      <c r="BV177" s="313"/>
      <c r="BW177" s="313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161"/>
      <c r="DQ177" s="161"/>
      <c r="DR177" s="161"/>
      <c r="DS177" s="161"/>
      <c r="DT177" s="161"/>
      <c r="DU177" s="161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314"/>
      <c r="JB177" s="314"/>
      <c r="JC177" s="314"/>
      <c r="JD177" s="314"/>
      <c r="JE177" s="314"/>
      <c r="JF177" s="314"/>
      <c r="JG177" s="314"/>
      <c r="JH177" s="314"/>
      <c r="JI177" s="314"/>
      <c r="JJ177" s="314"/>
      <c r="JK177" s="314"/>
      <c r="JL177" s="314"/>
      <c r="JM177" s="314"/>
      <c r="JN177" s="314"/>
      <c r="JO177" s="314"/>
      <c r="JP177" s="314"/>
      <c r="JQ177" s="314"/>
      <c r="JR177" s="314"/>
      <c r="JS177" s="314"/>
      <c r="JT177" s="314"/>
      <c r="JU177" s="314"/>
      <c r="JV177" s="314"/>
      <c r="JW177" s="314"/>
      <c r="JX177" s="314"/>
      <c r="JY177" s="314"/>
      <c r="JZ177" s="314"/>
      <c r="KA177" s="314"/>
      <c r="KB177" s="314"/>
      <c r="KC177" s="314"/>
      <c r="KD177" s="314"/>
      <c r="KE177" s="314"/>
      <c r="KF177" s="314"/>
      <c r="KG177" s="314"/>
      <c r="KH177" s="314"/>
      <c r="KI177" s="314"/>
      <c r="KJ177" s="314"/>
      <c r="KK177" s="314"/>
      <c r="KL177" s="6"/>
      <c r="KM177" s="6"/>
      <c r="KN177" s="6"/>
      <c r="KO177" s="6"/>
      <c r="KP177" s="6"/>
      <c r="KQ177" s="6"/>
      <c r="KR177" s="6"/>
      <c r="KS177" s="6"/>
      <c r="KT177" s="6"/>
    </row>
    <row r="178" spans="5:306" s="305" customFormat="1">
      <c r="E178" s="316"/>
      <c r="F178" s="316"/>
      <c r="G178" s="317"/>
      <c r="W178" s="6"/>
      <c r="X178" s="6"/>
      <c r="Y178" s="6"/>
      <c r="Z178" s="313"/>
      <c r="AA178" s="313"/>
      <c r="AB178" s="313"/>
      <c r="AC178" s="6"/>
      <c r="AD178" s="6"/>
      <c r="AE178" s="313"/>
      <c r="AF178" s="313"/>
      <c r="AG178" s="313"/>
      <c r="AH178" s="313"/>
      <c r="AI178" s="313"/>
      <c r="AJ178" s="6"/>
      <c r="AK178" s="6"/>
      <c r="AL178" s="313"/>
      <c r="AM178" s="313"/>
      <c r="AN178" s="313"/>
      <c r="AO178" s="313"/>
      <c r="AP178" s="313"/>
      <c r="AQ178" s="6"/>
      <c r="AR178" s="6"/>
      <c r="AS178" s="313"/>
      <c r="AT178" s="313"/>
      <c r="AU178" s="313"/>
      <c r="AV178" s="313"/>
      <c r="AW178" s="313"/>
      <c r="AX178" s="6"/>
      <c r="AY178" s="6"/>
      <c r="AZ178" s="313"/>
      <c r="BA178" s="313"/>
      <c r="BB178" s="313"/>
      <c r="BC178" s="313"/>
      <c r="BD178" s="313"/>
      <c r="BE178" s="6"/>
      <c r="BF178" s="6"/>
      <c r="BG178" s="313"/>
      <c r="BH178" s="313"/>
      <c r="BI178" s="313"/>
      <c r="BJ178" s="313"/>
      <c r="BK178" s="313"/>
      <c r="BL178" s="6"/>
      <c r="BM178" s="6"/>
      <c r="BN178" s="313"/>
      <c r="BO178" s="313"/>
      <c r="BP178" s="313"/>
      <c r="BQ178" s="313"/>
      <c r="BR178" s="313"/>
      <c r="BS178" s="313"/>
      <c r="BT178" s="313"/>
      <c r="BU178" s="313"/>
      <c r="BV178" s="313"/>
      <c r="BW178" s="313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161"/>
      <c r="DQ178" s="161"/>
      <c r="DR178" s="161"/>
      <c r="DS178" s="161"/>
      <c r="DT178" s="161"/>
      <c r="DU178" s="161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314"/>
      <c r="JB178" s="314"/>
      <c r="JC178" s="314"/>
      <c r="JD178" s="314"/>
      <c r="JE178" s="314"/>
      <c r="JF178" s="314"/>
      <c r="JG178" s="314"/>
      <c r="JH178" s="314"/>
      <c r="JI178" s="314"/>
      <c r="JJ178" s="314"/>
      <c r="JK178" s="314"/>
      <c r="JL178" s="314"/>
      <c r="JM178" s="314"/>
      <c r="JN178" s="314"/>
      <c r="JO178" s="314"/>
      <c r="JP178" s="314"/>
      <c r="JQ178" s="314"/>
      <c r="JR178" s="314"/>
      <c r="JS178" s="314"/>
      <c r="JT178" s="314"/>
      <c r="JU178" s="314"/>
      <c r="JV178" s="314"/>
      <c r="JW178" s="314"/>
      <c r="JX178" s="314"/>
      <c r="JY178" s="314"/>
      <c r="JZ178" s="314"/>
      <c r="KA178" s="314"/>
      <c r="KB178" s="314"/>
      <c r="KC178" s="314"/>
      <c r="KD178" s="314"/>
      <c r="KE178" s="314"/>
      <c r="KF178" s="314"/>
      <c r="KG178" s="314"/>
      <c r="KH178" s="314"/>
      <c r="KI178" s="314"/>
      <c r="KJ178" s="314"/>
      <c r="KK178" s="314"/>
      <c r="KL178" s="6"/>
      <c r="KM178" s="6"/>
      <c r="KN178" s="6"/>
      <c r="KO178" s="6"/>
      <c r="KP178" s="6"/>
      <c r="KQ178" s="6"/>
      <c r="KR178" s="6"/>
      <c r="KS178" s="6"/>
      <c r="KT178" s="6"/>
    </row>
    <row r="179" spans="5:306" s="305" customFormat="1">
      <c r="E179" s="316"/>
      <c r="F179" s="316"/>
      <c r="G179" s="317"/>
      <c r="W179" s="6"/>
      <c r="X179" s="6"/>
      <c r="Y179" s="6"/>
      <c r="Z179" s="313"/>
      <c r="AA179" s="313"/>
      <c r="AB179" s="313"/>
      <c r="AC179" s="6"/>
      <c r="AD179" s="6"/>
      <c r="AE179" s="313"/>
      <c r="AF179" s="313"/>
      <c r="AG179" s="313"/>
      <c r="AH179" s="313"/>
      <c r="AI179" s="313"/>
      <c r="AJ179" s="6"/>
      <c r="AK179" s="6"/>
      <c r="AL179" s="313"/>
      <c r="AM179" s="313"/>
      <c r="AN179" s="313"/>
      <c r="AO179" s="313"/>
      <c r="AP179" s="313"/>
      <c r="AQ179" s="6"/>
      <c r="AR179" s="6"/>
      <c r="AS179" s="313"/>
      <c r="AT179" s="313"/>
      <c r="AU179" s="313"/>
      <c r="AV179" s="313"/>
      <c r="AW179" s="313"/>
      <c r="AX179" s="6"/>
      <c r="AY179" s="6"/>
      <c r="AZ179" s="313"/>
      <c r="BA179" s="313"/>
      <c r="BB179" s="313"/>
      <c r="BC179" s="313"/>
      <c r="BD179" s="313"/>
      <c r="BE179" s="6"/>
      <c r="BF179" s="6"/>
      <c r="BG179" s="313"/>
      <c r="BH179" s="313"/>
      <c r="BI179" s="313"/>
      <c r="BJ179" s="313"/>
      <c r="BK179" s="313"/>
      <c r="BL179" s="6"/>
      <c r="BM179" s="6"/>
      <c r="BN179" s="313"/>
      <c r="BO179" s="313"/>
      <c r="BP179" s="313"/>
      <c r="BQ179" s="313"/>
      <c r="BR179" s="313"/>
      <c r="BS179" s="313"/>
      <c r="BT179" s="313"/>
      <c r="BU179" s="313"/>
      <c r="BV179" s="313"/>
      <c r="BW179" s="313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161"/>
      <c r="DQ179" s="161"/>
      <c r="DR179" s="161"/>
      <c r="DS179" s="161"/>
      <c r="DT179" s="161"/>
      <c r="DU179" s="161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314"/>
      <c r="JB179" s="314"/>
      <c r="JC179" s="314"/>
      <c r="JD179" s="314"/>
      <c r="JE179" s="314"/>
      <c r="JF179" s="314"/>
      <c r="JG179" s="314"/>
      <c r="JH179" s="314"/>
      <c r="JI179" s="314"/>
      <c r="JJ179" s="314"/>
      <c r="JK179" s="314"/>
      <c r="JL179" s="314"/>
      <c r="JM179" s="314"/>
      <c r="JN179" s="314"/>
      <c r="JO179" s="314"/>
      <c r="JP179" s="314"/>
      <c r="JQ179" s="314"/>
      <c r="JR179" s="314"/>
      <c r="JS179" s="314"/>
      <c r="JT179" s="314"/>
      <c r="JU179" s="314"/>
      <c r="JV179" s="314"/>
      <c r="JW179" s="314"/>
      <c r="JX179" s="314"/>
      <c r="JY179" s="314"/>
      <c r="JZ179" s="314"/>
      <c r="KA179" s="314"/>
      <c r="KB179" s="314"/>
      <c r="KC179" s="314"/>
      <c r="KD179" s="314"/>
      <c r="KE179" s="314"/>
      <c r="KF179" s="314"/>
      <c r="KG179" s="314"/>
      <c r="KH179" s="314"/>
      <c r="KI179" s="314"/>
      <c r="KJ179" s="314"/>
      <c r="KK179" s="314"/>
      <c r="KL179" s="6"/>
      <c r="KM179" s="6"/>
      <c r="KN179" s="6"/>
      <c r="KO179" s="6"/>
      <c r="KP179" s="6"/>
      <c r="KQ179" s="6"/>
      <c r="KR179" s="6"/>
      <c r="KS179" s="6"/>
      <c r="KT179" s="6"/>
    </row>
    <row r="180" spans="5:306" s="305" customFormat="1">
      <c r="E180" s="316"/>
      <c r="F180" s="316"/>
      <c r="G180" s="317"/>
      <c r="W180" s="6"/>
      <c r="X180" s="6"/>
      <c r="Y180" s="6"/>
      <c r="Z180" s="313"/>
      <c r="AA180" s="313"/>
      <c r="AB180" s="313"/>
      <c r="AC180" s="6"/>
      <c r="AD180" s="6"/>
      <c r="AE180" s="313"/>
      <c r="AF180" s="313"/>
      <c r="AG180" s="313"/>
      <c r="AH180" s="313"/>
      <c r="AI180" s="313"/>
      <c r="AJ180" s="6"/>
      <c r="AK180" s="6"/>
      <c r="AL180" s="313"/>
      <c r="AM180" s="313"/>
      <c r="AN180" s="313"/>
      <c r="AO180" s="313"/>
      <c r="AP180" s="313"/>
      <c r="AQ180" s="6"/>
      <c r="AR180" s="6"/>
      <c r="AS180" s="313"/>
      <c r="AT180" s="313"/>
      <c r="AU180" s="313"/>
      <c r="AV180" s="313"/>
      <c r="AW180" s="313"/>
      <c r="AX180" s="6"/>
      <c r="AY180" s="6"/>
      <c r="AZ180" s="313"/>
      <c r="BA180" s="313"/>
      <c r="BB180" s="313"/>
      <c r="BC180" s="313"/>
      <c r="BD180" s="313"/>
      <c r="BE180" s="6"/>
      <c r="BF180" s="6"/>
      <c r="BG180" s="313"/>
      <c r="BH180" s="313"/>
      <c r="BI180" s="313"/>
      <c r="BJ180" s="313"/>
      <c r="BK180" s="313"/>
      <c r="BL180" s="6"/>
      <c r="BM180" s="6"/>
      <c r="BN180" s="313"/>
      <c r="BO180" s="313"/>
      <c r="BP180" s="313"/>
      <c r="BQ180" s="313"/>
      <c r="BR180" s="313"/>
      <c r="BS180" s="313"/>
      <c r="BT180" s="313"/>
      <c r="BU180" s="313"/>
      <c r="BV180" s="313"/>
      <c r="BW180" s="313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161"/>
      <c r="DQ180" s="161"/>
      <c r="DR180" s="161"/>
      <c r="DS180" s="161"/>
      <c r="DT180" s="161"/>
      <c r="DU180" s="161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314"/>
      <c r="JB180" s="314"/>
      <c r="JC180" s="314"/>
      <c r="JD180" s="314"/>
      <c r="JE180" s="314"/>
      <c r="JF180" s="314"/>
      <c r="JG180" s="314"/>
      <c r="JH180" s="314"/>
      <c r="JI180" s="314"/>
      <c r="JJ180" s="314"/>
      <c r="JK180" s="314"/>
      <c r="JL180" s="314"/>
      <c r="JM180" s="314"/>
      <c r="JN180" s="314"/>
      <c r="JO180" s="314"/>
      <c r="JP180" s="314"/>
      <c r="JQ180" s="314"/>
      <c r="JR180" s="314"/>
      <c r="JS180" s="314"/>
      <c r="JT180" s="314"/>
      <c r="JU180" s="314"/>
      <c r="JV180" s="314"/>
      <c r="JW180" s="314"/>
      <c r="JX180" s="314"/>
      <c r="JY180" s="314"/>
      <c r="JZ180" s="314"/>
      <c r="KA180" s="314"/>
      <c r="KB180" s="314"/>
      <c r="KC180" s="314"/>
      <c r="KD180" s="314"/>
      <c r="KE180" s="314"/>
      <c r="KF180" s="314"/>
      <c r="KG180" s="314"/>
      <c r="KH180" s="314"/>
      <c r="KI180" s="314"/>
      <c r="KJ180" s="314"/>
      <c r="KK180" s="314"/>
      <c r="KL180" s="6"/>
      <c r="KM180" s="6"/>
      <c r="KN180" s="6"/>
      <c r="KO180" s="6"/>
      <c r="KP180" s="6"/>
      <c r="KQ180" s="6"/>
      <c r="KR180" s="6"/>
      <c r="KS180" s="6"/>
      <c r="KT180" s="6"/>
    </row>
    <row r="181" spans="5:306" s="305" customFormat="1">
      <c r="E181" s="316"/>
      <c r="F181" s="316"/>
      <c r="G181" s="317"/>
      <c r="W181" s="6"/>
      <c r="X181" s="6"/>
      <c r="Y181" s="6"/>
      <c r="Z181" s="313"/>
      <c r="AA181" s="313"/>
      <c r="AB181" s="313"/>
      <c r="AC181" s="6"/>
      <c r="AD181" s="6"/>
      <c r="AE181" s="313"/>
      <c r="AF181" s="313"/>
      <c r="AG181" s="313"/>
      <c r="AH181" s="313"/>
      <c r="AI181" s="313"/>
      <c r="AJ181" s="6"/>
      <c r="AK181" s="6"/>
      <c r="AL181" s="313"/>
      <c r="AM181" s="313"/>
      <c r="AN181" s="313"/>
      <c r="AO181" s="313"/>
      <c r="AP181" s="313"/>
      <c r="AQ181" s="6"/>
      <c r="AR181" s="6"/>
      <c r="AS181" s="313"/>
      <c r="AT181" s="313"/>
      <c r="AU181" s="313"/>
      <c r="AV181" s="313"/>
      <c r="AW181" s="313"/>
      <c r="AX181" s="6"/>
      <c r="AY181" s="6"/>
      <c r="AZ181" s="313"/>
      <c r="BA181" s="313"/>
      <c r="BB181" s="313"/>
      <c r="BC181" s="313"/>
      <c r="BD181" s="313"/>
      <c r="BE181" s="6"/>
      <c r="BF181" s="6"/>
      <c r="BG181" s="313"/>
      <c r="BH181" s="313"/>
      <c r="BI181" s="313"/>
      <c r="BJ181" s="313"/>
      <c r="BK181" s="313"/>
      <c r="BL181" s="6"/>
      <c r="BM181" s="6"/>
      <c r="BN181" s="313"/>
      <c r="BO181" s="313"/>
      <c r="BP181" s="313"/>
      <c r="BQ181" s="313"/>
      <c r="BR181" s="313"/>
      <c r="BS181" s="313"/>
      <c r="BT181" s="313"/>
      <c r="BU181" s="313"/>
      <c r="BV181" s="313"/>
      <c r="BW181" s="313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161"/>
      <c r="DQ181" s="161"/>
      <c r="DR181" s="161"/>
      <c r="DS181" s="161"/>
      <c r="DT181" s="161"/>
      <c r="DU181" s="161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314"/>
      <c r="JB181" s="314"/>
      <c r="JC181" s="314"/>
      <c r="JD181" s="314"/>
      <c r="JE181" s="314"/>
      <c r="JF181" s="314"/>
      <c r="JG181" s="314"/>
      <c r="JH181" s="314"/>
      <c r="JI181" s="314"/>
      <c r="JJ181" s="314"/>
      <c r="JK181" s="314"/>
      <c r="JL181" s="314"/>
      <c r="JM181" s="314"/>
      <c r="JN181" s="314"/>
      <c r="JO181" s="314"/>
      <c r="JP181" s="314"/>
      <c r="JQ181" s="314"/>
      <c r="JR181" s="314"/>
      <c r="JS181" s="314"/>
      <c r="JT181" s="314"/>
      <c r="JU181" s="314"/>
      <c r="JV181" s="314"/>
      <c r="JW181" s="314"/>
      <c r="JX181" s="314"/>
      <c r="JY181" s="314"/>
      <c r="JZ181" s="314"/>
      <c r="KA181" s="314"/>
      <c r="KB181" s="314"/>
      <c r="KC181" s="314"/>
      <c r="KD181" s="314"/>
      <c r="KE181" s="314"/>
      <c r="KF181" s="314"/>
      <c r="KG181" s="314"/>
      <c r="KH181" s="314"/>
      <c r="KI181" s="314"/>
      <c r="KJ181" s="314"/>
      <c r="KK181" s="314"/>
      <c r="KL181" s="6"/>
      <c r="KM181" s="6"/>
      <c r="KN181" s="6"/>
      <c r="KO181" s="6"/>
      <c r="KP181" s="6"/>
      <c r="KQ181" s="6"/>
      <c r="KR181" s="6"/>
      <c r="KS181" s="6"/>
      <c r="KT181" s="6"/>
    </row>
    <row r="182" spans="5:306" s="305" customFormat="1">
      <c r="E182" s="316"/>
      <c r="F182" s="316"/>
      <c r="G182" s="317"/>
      <c r="W182" s="6"/>
      <c r="X182" s="6"/>
      <c r="Y182" s="6"/>
      <c r="Z182" s="313"/>
      <c r="AA182" s="313"/>
      <c r="AB182" s="313"/>
      <c r="AC182" s="6"/>
      <c r="AD182" s="6"/>
      <c r="AE182" s="313"/>
      <c r="AF182" s="313"/>
      <c r="AG182" s="313"/>
      <c r="AH182" s="313"/>
      <c r="AI182" s="313"/>
      <c r="AJ182" s="6"/>
      <c r="AK182" s="6"/>
      <c r="AL182" s="313"/>
      <c r="AM182" s="313"/>
      <c r="AN182" s="313"/>
      <c r="AO182" s="313"/>
      <c r="AP182" s="313"/>
      <c r="AQ182" s="6"/>
      <c r="AR182" s="6"/>
      <c r="AS182" s="313"/>
      <c r="AT182" s="313"/>
      <c r="AU182" s="313"/>
      <c r="AV182" s="313"/>
      <c r="AW182" s="313"/>
      <c r="AX182" s="6"/>
      <c r="AY182" s="6"/>
      <c r="AZ182" s="313"/>
      <c r="BA182" s="313"/>
      <c r="BB182" s="313"/>
      <c r="BC182" s="313"/>
      <c r="BD182" s="313"/>
      <c r="BE182" s="6"/>
      <c r="BF182" s="6"/>
      <c r="BG182" s="313"/>
      <c r="BH182" s="313"/>
      <c r="BI182" s="313"/>
      <c r="BJ182" s="313"/>
      <c r="BK182" s="313"/>
      <c r="BL182" s="6"/>
      <c r="BM182" s="6"/>
      <c r="BN182" s="313"/>
      <c r="BO182" s="313"/>
      <c r="BP182" s="313"/>
      <c r="BQ182" s="313"/>
      <c r="BR182" s="313"/>
      <c r="BS182" s="313"/>
      <c r="BT182" s="313"/>
      <c r="BU182" s="313"/>
      <c r="BV182" s="313"/>
      <c r="BW182" s="313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161"/>
      <c r="DQ182" s="161"/>
      <c r="DR182" s="161"/>
      <c r="DS182" s="161"/>
      <c r="DT182" s="161"/>
      <c r="DU182" s="161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314"/>
      <c r="JB182" s="314"/>
      <c r="JC182" s="314"/>
      <c r="JD182" s="314"/>
      <c r="JE182" s="314"/>
      <c r="JF182" s="314"/>
      <c r="JG182" s="314"/>
      <c r="JH182" s="314"/>
      <c r="JI182" s="314"/>
      <c r="JJ182" s="314"/>
      <c r="JK182" s="314"/>
      <c r="JL182" s="314"/>
      <c r="JM182" s="314"/>
      <c r="JN182" s="314"/>
      <c r="JO182" s="314"/>
      <c r="JP182" s="314"/>
      <c r="JQ182" s="314"/>
      <c r="JR182" s="314"/>
      <c r="JS182" s="314"/>
      <c r="JT182" s="314"/>
      <c r="JU182" s="314"/>
      <c r="JV182" s="314"/>
      <c r="JW182" s="314"/>
      <c r="JX182" s="314"/>
      <c r="JY182" s="314"/>
      <c r="JZ182" s="314"/>
      <c r="KA182" s="314"/>
      <c r="KB182" s="314"/>
      <c r="KC182" s="314"/>
      <c r="KD182" s="314"/>
      <c r="KE182" s="314"/>
      <c r="KF182" s="314"/>
      <c r="KG182" s="314"/>
      <c r="KH182" s="314"/>
      <c r="KI182" s="314"/>
      <c r="KJ182" s="314"/>
      <c r="KK182" s="314"/>
      <c r="KL182" s="6"/>
      <c r="KM182" s="6"/>
      <c r="KN182" s="6"/>
      <c r="KO182" s="6"/>
      <c r="KP182" s="6"/>
      <c r="KQ182" s="6"/>
      <c r="KR182" s="6"/>
      <c r="KS182" s="6"/>
      <c r="KT182" s="6"/>
    </row>
    <row r="183" spans="5:306" s="305" customFormat="1">
      <c r="E183" s="316"/>
      <c r="F183" s="316"/>
      <c r="G183" s="317"/>
      <c r="W183" s="6"/>
      <c r="X183" s="6"/>
      <c r="Y183" s="6"/>
      <c r="Z183" s="313"/>
      <c r="AA183" s="313"/>
      <c r="AB183" s="313"/>
      <c r="AC183" s="6"/>
      <c r="AD183" s="6"/>
      <c r="AE183" s="313"/>
      <c r="AF183" s="313"/>
      <c r="AG183" s="313"/>
      <c r="AH183" s="313"/>
      <c r="AI183" s="313"/>
      <c r="AJ183" s="6"/>
      <c r="AK183" s="6"/>
      <c r="AL183" s="313"/>
      <c r="AM183" s="313"/>
      <c r="AN183" s="313"/>
      <c r="AO183" s="313"/>
      <c r="AP183" s="313"/>
      <c r="AQ183" s="6"/>
      <c r="AR183" s="6"/>
      <c r="AS183" s="313"/>
      <c r="AT183" s="313"/>
      <c r="AU183" s="313"/>
      <c r="AV183" s="313"/>
      <c r="AW183" s="313"/>
      <c r="AX183" s="6"/>
      <c r="AY183" s="6"/>
      <c r="AZ183" s="313"/>
      <c r="BA183" s="313"/>
      <c r="BB183" s="313"/>
      <c r="BC183" s="313"/>
      <c r="BD183" s="313"/>
      <c r="BE183" s="6"/>
      <c r="BF183" s="6"/>
      <c r="BG183" s="313"/>
      <c r="BH183" s="313"/>
      <c r="BI183" s="313"/>
      <c r="BJ183" s="313"/>
      <c r="BK183" s="313"/>
      <c r="BL183" s="6"/>
      <c r="BM183" s="6"/>
      <c r="BN183" s="313"/>
      <c r="BO183" s="313"/>
      <c r="BP183" s="313"/>
      <c r="BQ183" s="313"/>
      <c r="BR183" s="313"/>
      <c r="BS183" s="313"/>
      <c r="BT183" s="313"/>
      <c r="BU183" s="313"/>
      <c r="BV183" s="313"/>
      <c r="BW183" s="313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161"/>
      <c r="DQ183" s="161"/>
      <c r="DR183" s="161"/>
      <c r="DS183" s="161"/>
      <c r="DT183" s="161"/>
      <c r="DU183" s="161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314"/>
      <c r="JB183" s="314"/>
      <c r="JC183" s="314"/>
      <c r="JD183" s="314"/>
      <c r="JE183" s="314"/>
      <c r="JF183" s="314"/>
      <c r="JG183" s="314"/>
      <c r="JH183" s="314"/>
      <c r="JI183" s="314"/>
      <c r="JJ183" s="314"/>
      <c r="JK183" s="314"/>
      <c r="JL183" s="314"/>
      <c r="JM183" s="314"/>
      <c r="JN183" s="314"/>
      <c r="JO183" s="314"/>
      <c r="JP183" s="314"/>
      <c r="JQ183" s="314"/>
      <c r="JR183" s="314"/>
      <c r="JS183" s="314"/>
      <c r="JT183" s="314"/>
      <c r="JU183" s="314"/>
      <c r="JV183" s="314"/>
      <c r="JW183" s="314"/>
      <c r="JX183" s="314"/>
      <c r="JY183" s="314"/>
      <c r="JZ183" s="314"/>
      <c r="KA183" s="314"/>
      <c r="KB183" s="314"/>
      <c r="KC183" s="314"/>
      <c r="KD183" s="314"/>
      <c r="KE183" s="314"/>
      <c r="KF183" s="314"/>
      <c r="KG183" s="314"/>
      <c r="KH183" s="314"/>
      <c r="KI183" s="314"/>
      <c r="KJ183" s="314"/>
      <c r="KK183" s="314"/>
      <c r="KL183" s="6"/>
      <c r="KM183" s="6"/>
      <c r="KN183" s="6"/>
      <c r="KO183" s="6"/>
      <c r="KP183" s="6"/>
      <c r="KQ183" s="6"/>
      <c r="KR183" s="6"/>
      <c r="KS183" s="6"/>
      <c r="KT183" s="6"/>
    </row>
    <row r="184" spans="5:306" s="305" customFormat="1">
      <c r="E184" s="316"/>
      <c r="F184" s="316"/>
      <c r="G184" s="317"/>
      <c r="W184" s="6"/>
      <c r="X184" s="6"/>
      <c r="Y184" s="6"/>
      <c r="Z184" s="313"/>
      <c r="AA184" s="313"/>
      <c r="AB184" s="313"/>
      <c r="AC184" s="6"/>
      <c r="AD184" s="6"/>
      <c r="AE184" s="313"/>
      <c r="AF184" s="313"/>
      <c r="AG184" s="313"/>
      <c r="AH184" s="313"/>
      <c r="AI184" s="313"/>
      <c r="AJ184" s="6"/>
      <c r="AK184" s="6"/>
      <c r="AL184" s="313"/>
      <c r="AM184" s="313"/>
      <c r="AN184" s="313"/>
      <c r="AO184" s="313"/>
      <c r="AP184" s="313"/>
      <c r="AQ184" s="6"/>
      <c r="AR184" s="6"/>
      <c r="AS184" s="313"/>
      <c r="AT184" s="313"/>
      <c r="AU184" s="313"/>
      <c r="AV184" s="313"/>
      <c r="AW184" s="313"/>
      <c r="AX184" s="6"/>
      <c r="AY184" s="6"/>
      <c r="AZ184" s="313"/>
      <c r="BA184" s="313"/>
      <c r="BB184" s="313"/>
      <c r="BC184" s="313"/>
      <c r="BD184" s="313"/>
      <c r="BE184" s="6"/>
      <c r="BF184" s="6"/>
      <c r="BG184" s="313"/>
      <c r="BH184" s="313"/>
      <c r="BI184" s="313"/>
      <c r="BJ184" s="313"/>
      <c r="BK184" s="313"/>
      <c r="BL184" s="6"/>
      <c r="BM184" s="6"/>
      <c r="BN184" s="313"/>
      <c r="BO184" s="313"/>
      <c r="BP184" s="313"/>
      <c r="BQ184" s="313"/>
      <c r="BR184" s="313"/>
      <c r="BS184" s="313"/>
      <c r="BT184" s="313"/>
      <c r="BU184" s="313"/>
      <c r="BV184" s="313"/>
      <c r="BW184" s="313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161"/>
      <c r="DQ184" s="161"/>
      <c r="DR184" s="161"/>
      <c r="DS184" s="161"/>
      <c r="DT184" s="161"/>
      <c r="DU184" s="161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314"/>
      <c r="JB184" s="314"/>
      <c r="JC184" s="314"/>
      <c r="JD184" s="314"/>
      <c r="JE184" s="314"/>
      <c r="JF184" s="314"/>
      <c r="JG184" s="314"/>
      <c r="JH184" s="314"/>
      <c r="JI184" s="314"/>
      <c r="JJ184" s="314"/>
      <c r="JK184" s="314"/>
      <c r="JL184" s="314"/>
      <c r="JM184" s="314"/>
      <c r="JN184" s="314"/>
      <c r="JO184" s="314"/>
      <c r="JP184" s="314"/>
      <c r="JQ184" s="314"/>
      <c r="JR184" s="314"/>
      <c r="JS184" s="314"/>
      <c r="JT184" s="314"/>
      <c r="JU184" s="314"/>
      <c r="JV184" s="314"/>
      <c r="JW184" s="314"/>
      <c r="JX184" s="314"/>
      <c r="JY184" s="314"/>
      <c r="JZ184" s="314"/>
      <c r="KA184" s="314"/>
      <c r="KB184" s="314"/>
      <c r="KC184" s="314"/>
      <c r="KD184" s="314"/>
      <c r="KE184" s="314"/>
      <c r="KF184" s="314"/>
      <c r="KG184" s="314"/>
      <c r="KH184" s="314"/>
      <c r="KI184" s="314"/>
      <c r="KJ184" s="314"/>
      <c r="KK184" s="314"/>
      <c r="KL184" s="6"/>
      <c r="KM184" s="6"/>
      <c r="KN184" s="6"/>
      <c r="KO184" s="6"/>
      <c r="KP184" s="6"/>
      <c r="KQ184" s="6"/>
      <c r="KR184" s="6"/>
      <c r="KS184" s="6"/>
      <c r="KT184" s="6"/>
    </row>
    <row r="185" spans="5:306" s="305" customFormat="1">
      <c r="E185" s="316"/>
      <c r="F185" s="316"/>
      <c r="G185" s="317"/>
      <c r="W185" s="6"/>
      <c r="X185" s="6"/>
      <c r="Y185" s="6"/>
      <c r="Z185" s="313"/>
      <c r="AA185" s="313"/>
      <c r="AB185" s="313"/>
      <c r="AC185" s="6"/>
      <c r="AD185" s="6"/>
      <c r="AE185" s="313"/>
      <c r="AF185" s="313"/>
      <c r="AG185" s="313"/>
      <c r="AH185" s="313"/>
      <c r="AI185" s="313"/>
      <c r="AJ185" s="6"/>
      <c r="AK185" s="6"/>
      <c r="AL185" s="313"/>
      <c r="AM185" s="313"/>
      <c r="AN185" s="313"/>
      <c r="AO185" s="313"/>
      <c r="AP185" s="313"/>
      <c r="AQ185" s="6"/>
      <c r="AR185" s="6"/>
      <c r="AS185" s="313"/>
      <c r="AT185" s="313"/>
      <c r="AU185" s="313"/>
      <c r="AV185" s="313"/>
      <c r="AW185" s="313"/>
      <c r="AX185" s="6"/>
      <c r="AY185" s="6"/>
      <c r="AZ185" s="313"/>
      <c r="BA185" s="313"/>
      <c r="BB185" s="313"/>
      <c r="BC185" s="313"/>
      <c r="BD185" s="313"/>
      <c r="BE185" s="6"/>
      <c r="BF185" s="6"/>
      <c r="BG185" s="313"/>
      <c r="BH185" s="313"/>
      <c r="BI185" s="313"/>
      <c r="BJ185" s="313"/>
      <c r="BK185" s="313"/>
      <c r="BL185" s="6"/>
      <c r="BM185" s="6"/>
      <c r="BN185" s="313"/>
      <c r="BO185" s="313"/>
      <c r="BP185" s="313"/>
      <c r="BQ185" s="313"/>
      <c r="BR185" s="313"/>
      <c r="BS185" s="313"/>
      <c r="BT185" s="313"/>
      <c r="BU185" s="313"/>
      <c r="BV185" s="313"/>
      <c r="BW185" s="313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161"/>
      <c r="DQ185" s="161"/>
      <c r="DR185" s="161"/>
      <c r="DS185" s="161"/>
      <c r="DT185" s="161"/>
      <c r="DU185" s="161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314"/>
      <c r="JB185" s="314"/>
      <c r="JC185" s="314"/>
      <c r="JD185" s="314"/>
      <c r="JE185" s="314"/>
      <c r="JF185" s="314"/>
      <c r="JG185" s="314"/>
      <c r="JH185" s="314"/>
      <c r="JI185" s="314"/>
      <c r="JJ185" s="314"/>
      <c r="JK185" s="314"/>
      <c r="JL185" s="314"/>
      <c r="JM185" s="314"/>
      <c r="JN185" s="314"/>
      <c r="JO185" s="314"/>
      <c r="JP185" s="314"/>
      <c r="JQ185" s="314"/>
      <c r="JR185" s="314"/>
      <c r="JS185" s="314"/>
      <c r="JT185" s="314"/>
      <c r="JU185" s="314"/>
      <c r="JV185" s="314"/>
      <c r="JW185" s="314"/>
      <c r="JX185" s="314"/>
      <c r="JY185" s="314"/>
      <c r="JZ185" s="314"/>
      <c r="KA185" s="314"/>
      <c r="KB185" s="314"/>
      <c r="KC185" s="314"/>
      <c r="KD185" s="314"/>
      <c r="KE185" s="314"/>
      <c r="KF185" s="314"/>
      <c r="KG185" s="314"/>
      <c r="KH185" s="314"/>
      <c r="KI185" s="314"/>
      <c r="KJ185" s="314"/>
      <c r="KK185" s="314"/>
      <c r="KL185" s="6"/>
      <c r="KM185" s="6"/>
      <c r="KN185" s="6"/>
      <c r="KO185" s="6"/>
      <c r="KP185" s="6"/>
      <c r="KQ185" s="6"/>
      <c r="KR185" s="6"/>
      <c r="KS185" s="6"/>
      <c r="KT185" s="6"/>
    </row>
    <row r="186" spans="5:306" s="305" customFormat="1">
      <c r="E186" s="316"/>
      <c r="F186" s="316"/>
      <c r="G186" s="317"/>
      <c r="W186" s="6"/>
      <c r="X186" s="6"/>
      <c r="Y186" s="6"/>
      <c r="Z186" s="313"/>
      <c r="AA186" s="313"/>
      <c r="AB186" s="313"/>
      <c r="AC186" s="6"/>
      <c r="AD186" s="6"/>
      <c r="AE186" s="313"/>
      <c r="AF186" s="313"/>
      <c r="AG186" s="313"/>
      <c r="AH186" s="313"/>
      <c r="AI186" s="313"/>
      <c r="AJ186" s="6"/>
      <c r="AK186" s="6"/>
      <c r="AL186" s="313"/>
      <c r="AM186" s="313"/>
      <c r="AN186" s="313"/>
      <c r="AO186" s="313"/>
      <c r="AP186" s="313"/>
      <c r="AQ186" s="6"/>
      <c r="AR186" s="6"/>
      <c r="AS186" s="313"/>
      <c r="AT186" s="313"/>
      <c r="AU186" s="313"/>
      <c r="AV186" s="313"/>
      <c r="AW186" s="313"/>
      <c r="AX186" s="6"/>
      <c r="AY186" s="6"/>
      <c r="AZ186" s="313"/>
      <c r="BA186" s="313"/>
      <c r="BB186" s="313"/>
      <c r="BC186" s="313"/>
      <c r="BD186" s="313"/>
      <c r="BE186" s="6"/>
      <c r="BF186" s="6"/>
      <c r="BG186" s="313"/>
      <c r="BH186" s="313"/>
      <c r="BI186" s="313"/>
      <c r="BJ186" s="313"/>
      <c r="BK186" s="313"/>
      <c r="BL186" s="6"/>
      <c r="BM186" s="6"/>
      <c r="BN186" s="313"/>
      <c r="BO186" s="313"/>
      <c r="BP186" s="313"/>
      <c r="BQ186" s="313"/>
      <c r="BR186" s="313"/>
      <c r="BS186" s="313"/>
      <c r="BT186" s="313"/>
      <c r="BU186" s="313"/>
      <c r="BV186" s="313"/>
      <c r="BW186" s="313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161"/>
      <c r="DQ186" s="161"/>
      <c r="DR186" s="161"/>
      <c r="DS186" s="161"/>
      <c r="DT186" s="161"/>
      <c r="DU186" s="161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314"/>
      <c r="JB186" s="314"/>
      <c r="JC186" s="314"/>
      <c r="JD186" s="314"/>
      <c r="JE186" s="314"/>
      <c r="JF186" s="314"/>
      <c r="JG186" s="314"/>
      <c r="JH186" s="314"/>
      <c r="JI186" s="314"/>
      <c r="JJ186" s="314"/>
      <c r="JK186" s="314"/>
      <c r="JL186" s="314"/>
      <c r="JM186" s="314"/>
      <c r="JN186" s="314"/>
      <c r="JO186" s="314"/>
      <c r="JP186" s="314"/>
      <c r="JQ186" s="314"/>
      <c r="JR186" s="314"/>
      <c r="JS186" s="314"/>
      <c r="JT186" s="314"/>
      <c r="JU186" s="314"/>
      <c r="JV186" s="314"/>
      <c r="JW186" s="314"/>
      <c r="JX186" s="314"/>
      <c r="JY186" s="314"/>
      <c r="JZ186" s="314"/>
      <c r="KA186" s="314"/>
      <c r="KB186" s="314"/>
      <c r="KC186" s="314"/>
      <c r="KD186" s="314"/>
      <c r="KE186" s="314"/>
      <c r="KF186" s="314"/>
      <c r="KG186" s="314"/>
      <c r="KH186" s="314"/>
      <c r="KI186" s="314"/>
      <c r="KJ186" s="314"/>
      <c r="KK186" s="314"/>
      <c r="KL186" s="6"/>
      <c r="KM186" s="6"/>
      <c r="KN186" s="6"/>
      <c r="KO186" s="6"/>
      <c r="KP186" s="6"/>
      <c r="KQ186" s="6"/>
      <c r="KR186" s="6"/>
      <c r="KS186" s="6"/>
      <c r="KT186" s="6"/>
    </row>
    <row r="187" spans="5:306" s="305" customFormat="1">
      <c r="E187" s="316"/>
      <c r="F187" s="316"/>
      <c r="G187" s="317"/>
      <c r="W187" s="6"/>
      <c r="X187" s="6"/>
      <c r="Y187" s="6"/>
      <c r="Z187" s="313"/>
      <c r="AA187" s="313"/>
      <c r="AB187" s="313"/>
      <c r="AC187" s="6"/>
      <c r="AD187" s="6"/>
      <c r="AE187" s="313"/>
      <c r="AF187" s="313"/>
      <c r="AG187" s="313"/>
      <c r="AH187" s="313"/>
      <c r="AI187" s="313"/>
      <c r="AJ187" s="6"/>
      <c r="AK187" s="6"/>
      <c r="AL187" s="313"/>
      <c r="AM187" s="313"/>
      <c r="AN187" s="313"/>
      <c r="AO187" s="313"/>
      <c r="AP187" s="313"/>
      <c r="AQ187" s="6"/>
      <c r="AR187" s="6"/>
      <c r="AS187" s="313"/>
      <c r="AT187" s="313"/>
      <c r="AU187" s="313"/>
      <c r="AV187" s="313"/>
      <c r="AW187" s="313"/>
      <c r="AX187" s="6"/>
      <c r="AY187" s="6"/>
      <c r="AZ187" s="313"/>
      <c r="BA187" s="313"/>
      <c r="BB187" s="313"/>
      <c r="BC187" s="313"/>
      <c r="BD187" s="313"/>
      <c r="BE187" s="6"/>
      <c r="BF187" s="6"/>
      <c r="BG187" s="313"/>
      <c r="BH187" s="313"/>
      <c r="BI187" s="313"/>
      <c r="BJ187" s="313"/>
      <c r="BK187" s="313"/>
      <c r="BL187" s="6"/>
      <c r="BM187" s="6"/>
      <c r="BN187" s="313"/>
      <c r="BO187" s="313"/>
      <c r="BP187" s="313"/>
      <c r="BQ187" s="313"/>
      <c r="BR187" s="313"/>
      <c r="BS187" s="313"/>
      <c r="BT187" s="313"/>
      <c r="BU187" s="313"/>
      <c r="BV187" s="313"/>
      <c r="BW187" s="313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161"/>
      <c r="DQ187" s="161"/>
      <c r="DR187" s="161"/>
      <c r="DS187" s="161"/>
      <c r="DT187" s="161"/>
      <c r="DU187" s="161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314"/>
      <c r="JB187" s="314"/>
      <c r="JC187" s="314"/>
      <c r="JD187" s="314"/>
      <c r="JE187" s="314"/>
      <c r="JF187" s="314"/>
      <c r="JG187" s="314"/>
      <c r="JH187" s="314"/>
      <c r="JI187" s="314"/>
      <c r="JJ187" s="314"/>
      <c r="JK187" s="314"/>
      <c r="JL187" s="314"/>
      <c r="JM187" s="314"/>
      <c r="JN187" s="314"/>
      <c r="JO187" s="314"/>
      <c r="JP187" s="314"/>
      <c r="JQ187" s="314"/>
      <c r="JR187" s="314"/>
      <c r="JS187" s="314"/>
      <c r="JT187" s="314"/>
      <c r="JU187" s="314"/>
      <c r="JV187" s="314"/>
      <c r="JW187" s="314"/>
      <c r="JX187" s="314"/>
      <c r="JY187" s="314"/>
      <c r="JZ187" s="314"/>
      <c r="KA187" s="314"/>
      <c r="KB187" s="314"/>
      <c r="KC187" s="314"/>
      <c r="KD187" s="314"/>
      <c r="KE187" s="314"/>
      <c r="KF187" s="314"/>
      <c r="KG187" s="314"/>
      <c r="KH187" s="314"/>
      <c r="KI187" s="314"/>
      <c r="KJ187" s="314"/>
      <c r="KK187" s="314"/>
      <c r="KL187" s="6"/>
      <c r="KM187" s="6"/>
      <c r="KN187" s="6"/>
      <c r="KO187" s="6"/>
      <c r="KP187" s="6"/>
      <c r="KQ187" s="6"/>
      <c r="KR187" s="6"/>
      <c r="KS187" s="6"/>
      <c r="KT187" s="6"/>
    </row>
    <row r="188" spans="5:306" s="305" customFormat="1">
      <c r="E188" s="316"/>
      <c r="F188" s="316"/>
      <c r="G188" s="317"/>
      <c r="W188" s="6"/>
      <c r="X188" s="6"/>
      <c r="Y188" s="6"/>
      <c r="Z188" s="313"/>
      <c r="AA188" s="313"/>
      <c r="AB188" s="313"/>
      <c r="AC188" s="6"/>
      <c r="AD188" s="6"/>
      <c r="AE188" s="313"/>
      <c r="AF188" s="313"/>
      <c r="AG188" s="313"/>
      <c r="AH188" s="313"/>
      <c r="AI188" s="313"/>
      <c r="AJ188" s="6"/>
      <c r="AK188" s="6"/>
      <c r="AL188" s="313"/>
      <c r="AM188" s="313"/>
      <c r="AN188" s="313"/>
      <c r="AO188" s="313"/>
      <c r="AP188" s="313"/>
      <c r="AQ188" s="6"/>
      <c r="AR188" s="6"/>
      <c r="AS188" s="313"/>
      <c r="AT188" s="313"/>
      <c r="AU188" s="313"/>
      <c r="AV188" s="313"/>
      <c r="AW188" s="313"/>
      <c r="AX188" s="6"/>
      <c r="AY188" s="6"/>
      <c r="AZ188" s="313"/>
      <c r="BA188" s="313"/>
      <c r="BB188" s="313"/>
      <c r="BC188" s="313"/>
      <c r="BD188" s="313"/>
      <c r="BE188" s="6"/>
      <c r="BF188" s="6"/>
      <c r="BG188" s="313"/>
      <c r="BH188" s="313"/>
      <c r="BI188" s="313"/>
      <c r="BJ188" s="313"/>
      <c r="BK188" s="313"/>
      <c r="BL188" s="6"/>
      <c r="BM188" s="6"/>
      <c r="BN188" s="313"/>
      <c r="BO188" s="313"/>
      <c r="BP188" s="313"/>
      <c r="BQ188" s="313"/>
      <c r="BR188" s="313"/>
      <c r="BS188" s="313"/>
      <c r="BT188" s="313"/>
      <c r="BU188" s="313"/>
      <c r="BV188" s="313"/>
      <c r="BW188" s="313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161"/>
      <c r="DQ188" s="161"/>
      <c r="DR188" s="161"/>
      <c r="DS188" s="161"/>
      <c r="DT188" s="161"/>
      <c r="DU188" s="161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314"/>
      <c r="JB188" s="314"/>
      <c r="JC188" s="314"/>
      <c r="JD188" s="314"/>
      <c r="JE188" s="314"/>
      <c r="JF188" s="314"/>
      <c r="JG188" s="314"/>
      <c r="JH188" s="314"/>
      <c r="JI188" s="314"/>
      <c r="JJ188" s="314"/>
      <c r="JK188" s="314"/>
      <c r="JL188" s="314"/>
      <c r="JM188" s="314"/>
      <c r="JN188" s="314"/>
      <c r="JO188" s="314"/>
      <c r="JP188" s="314"/>
      <c r="JQ188" s="314"/>
      <c r="JR188" s="314"/>
      <c r="JS188" s="314"/>
      <c r="JT188" s="314"/>
      <c r="JU188" s="314"/>
      <c r="JV188" s="314"/>
      <c r="JW188" s="314"/>
      <c r="JX188" s="314"/>
      <c r="JY188" s="314"/>
      <c r="JZ188" s="314"/>
      <c r="KA188" s="314"/>
      <c r="KB188" s="314"/>
      <c r="KC188" s="314"/>
      <c r="KD188" s="314"/>
      <c r="KE188" s="314"/>
      <c r="KF188" s="314"/>
      <c r="KG188" s="314"/>
      <c r="KH188" s="314"/>
      <c r="KI188" s="314"/>
      <c r="KJ188" s="314"/>
      <c r="KK188" s="314"/>
      <c r="KL188" s="6"/>
      <c r="KM188" s="6"/>
      <c r="KN188" s="6"/>
      <c r="KO188" s="6"/>
      <c r="KP188" s="6"/>
      <c r="KQ188" s="6"/>
      <c r="KR188" s="6"/>
      <c r="KS188" s="6"/>
      <c r="KT188" s="6"/>
    </row>
    <row r="189" spans="5:306" s="305" customFormat="1">
      <c r="E189" s="316"/>
      <c r="F189" s="316"/>
      <c r="G189" s="317"/>
      <c r="W189" s="6"/>
      <c r="X189" s="6"/>
      <c r="Y189" s="6"/>
      <c r="Z189" s="313"/>
      <c r="AA189" s="313"/>
      <c r="AB189" s="313"/>
      <c r="AC189" s="6"/>
      <c r="AD189" s="6"/>
      <c r="AE189" s="313"/>
      <c r="AF189" s="313"/>
      <c r="AG189" s="313"/>
      <c r="AH189" s="313"/>
      <c r="AI189" s="313"/>
      <c r="AJ189" s="6"/>
      <c r="AK189" s="6"/>
      <c r="AL189" s="313"/>
      <c r="AM189" s="313"/>
      <c r="AN189" s="313"/>
      <c r="AO189" s="313"/>
      <c r="AP189" s="313"/>
      <c r="AQ189" s="6"/>
      <c r="AR189" s="6"/>
      <c r="AS189" s="313"/>
      <c r="AT189" s="313"/>
      <c r="AU189" s="313"/>
      <c r="AV189" s="313"/>
      <c r="AW189" s="313"/>
      <c r="AX189" s="6"/>
      <c r="AY189" s="6"/>
      <c r="AZ189" s="313"/>
      <c r="BA189" s="313"/>
      <c r="BB189" s="313"/>
      <c r="BC189" s="313"/>
      <c r="BD189" s="313"/>
      <c r="BE189" s="6"/>
      <c r="BF189" s="6"/>
      <c r="BG189" s="313"/>
      <c r="BH189" s="313"/>
      <c r="BI189" s="313"/>
      <c r="BJ189" s="313"/>
      <c r="BK189" s="313"/>
      <c r="BL189" s="6"/>
      <c r="BM189" s="6"/>
      <c r="BN189" s="313"/>
      <c r="BO189" s="313"/>
      <c r="BP189" s="313"/>
      <c r="BQ189" s="313"/>
      <c r="BR189" s="313"/>
      <c r="BS189" s="313"/>
      <c r="BT189" s="313"/>
      <c r="BU189" s="313"/>
      <c r="BV189" s="313"/>
      <c r="BW189" s="313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161"/>
      <c r="DQ189" s="161"/>
      <c r="DR189" s="161"/>
      <c r="DS189" s="161"/>
      <c r="DT189" s="161"/>
      <c r="DU189" s="161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314"/>
      <c r="JB189" s="314"/>
      <c r="JC189" s="314"/>
      <c r="JD189" s="314"/>
      <c r="JE189" s="314"/>
      <c r="JF189" s="314"/>
      <c r="JG189" s="314"/>
      <c r="JH189" s="314"/>
      <c r="JI189" s="314"/>
      <c r="JJ189" s="314"/>
      <c r="JK189" s="314"/>
      <c r="JL189" s="314"/>
      <c r="JM189" s="314"/>
      <c r="JN189" s="314"/>
      <c r="JO189" s="314"/>
      <c r="JP189" s="314"/>
      <c r="JQ189" s="314"/>
      <c r="JR189" s="314"/>
      <c r="JS189" s="314"/>
      <c r="JT189" s="314"/>
      <c r="JU189" s="314"/>
      <c r="JV189" s="314"/>
      <c r="JW189" s="314"/>
      <c r="JX189" s="314"/>
      <c r="JY189" s="314"/>
      <c r="JZ189" s="314"/>
      <c r="KA189" s="314"/>
      <c r="KB189" s="314"/>
      <c r="KC189" s="314"/>
      <c r="KD189" s="314"/>
      <c r="KE189" s="314"/>
      <c r="KF189" s="314"/>
      <c r="KG189" s="314"/>
      <c r="KH189" s="314"/>
      <c r="KI189" s="314"/>
      <c r="KJ189" s="314"/>
      <c r="KK189" s="314"/>
      <c r="KL189" s="6"/>
      <c r="KM189" s="6"/>
      <c r="KN189" s="6"/>
      <c r="KO189" s="6"/>
      <c r="KP189" s="6"/>
      <c r="KQ189" s="6"/>
      <c r="KR189" s="6"/>
      <c r="KS189" s="6"/>
      <c r="KT189" s="6"/>
    </row>
    <row r="190" spans="5:306" s="305" customFormat="1">
      <c r="E190" s="316"/>
      <c r="F190" s="316"/>
      <c r="G190" s="317"/>
      <c r="W190" s="6"/>
      <c r="X190" s="6"/>
      <c r="Y190" s="6"/>
      <c r="Z190" s="313"/>
      <c r="AA190" s="313"/>
      <c r="AB190" s="313"/>
      <c r="AC190" s="6"/>
      <c r="AD190" s="6"/>
      <c r="AE190" s="313"/>
      <c r="AF190" s="313"/>
      <c r="AG190" s="313"/>
      <c r="AH190" s="313"/>
      <c r="AI190" s="313"/>
      <c r="AJ190" s="6"/>
      <c r="AK190" s="6"/>
      <c r="AL190" s="313"/>
      <c r="AM190" s="313"/>
      <c r="AN190" s="313"/>
      <c r="AO190" s="313"/>
      <c r="AP190" s="313"/>
      <c r="AQ190" s="6"/>
      <c r="AR190" s="6"/>
      <c r="AS190" s="313"/>
      <c r="AT190" s="313"/>
      <c r="AU190" s="313"/>
      <c r="AV190" s="313"/>
      <c r="AW190" s="313"/>
      <c r="AX190" s="6"/>
      <c r="AY190" s="6"/>
      <c r="AZ190" s="313"/>
      <c r="BA190" s="313"/>
      <c r="BB190" s="313"/>
      <c r="BC190" s="313"/>
      <c r="BD190" s="313"/>
      <c r="BE190" s="6"/>
      <c r="BF190" s="6"/>
      <c r="BG190" s="313"/>
      <c r="BH190" s="313"/>
      <c r="BI190" s="313"/>
      <c r="BJ190" s="313"/>
      <c r="BK190" s="313"/>
      <c r="BL190" s="6"/>
      <c r="BM190" s="6"/>
      <c r="BN190" s="313"/>
      <c r="BO190" s="313"/>
      <c r="BP190" s="313"/>
      <c r="BQ190" s="313"/>
      <c r="BR190" s="313"/>
      <c r="BS190" s="313"/>
      <c r="BT190" s="313"/>
      <c r="BU190" s="313"/>
      <c r="BV190" s="313"/>
      <c r="BW190" s="313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161"/>
      <c r="DQ190" s="161"/>
      <c r="DR190" s="161"/>
      <c r="DS190" s="161"/>
      <c r="DT190" s="161"/>
      <c r="DU190" s="161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314"/>
      <c r="JB190" s="314"/>
      <c r="JC190" s="314"/>
      <c r="JD190" s="314"/>
      <c r="JE190" s="314"/>
      <c r="JF190" s="314"/>
      <c r="JG190" s="314"/>
      <c r="JH190" s="314"/>
      <c r="JI190" s="314"/>
      <c r="JJ190" s="314"/>
      <c r="JK190" s="314"/>
      <c r="JL190" s="314"/>
      <c r="JM190" s="314"/>
      <c r="JN190" s="314"/>
      <c r="JO190" s="314"/>
      <c r="JP190" s="314"/>
      <c r="JQ190" s="314"/>
      <c r="JR190" s="314"/>
      <c r="JS190" s="314"/>
      <c r="JT190" s="314"/>
      <c r="JU190" s="314"/>
      <c r="JV190" s="314"/>
      <c r="JW190" s="314"/>
      <c r="JX190" s="314"/>
      <c r="JY190" s="314"/>
      <c r="JZ190" s="314"/>
      <c r="KA190" s="314"/>
      <c r="KB190" s="314"/>
      <c r="KC190" s="314"/>
      <c r="KD190" s="314"/>
      <c r="KE190" s="314"/>
      <c r="KF190" s="314"/>
      <c r="KG190" s="314"/>
      <c r="KH190" s="314"/>
      <c r="KI190" s="314"/>
      <c r="KJ190" s="314"/>
      <c r="KK190" s="314"/>
      <c r="KL190" s="6"/>
      <c r="KM190" s="6"/>
      <c r="KN190" s="6"/>
      <c r="KO190" s="6"/>
      <c r="KP190" s="6"/>
      <c r="KQ190" s="6"/>
      <c r="KR190" s="6"/>
      <c r="KS190" s="6"/>
      <c r="KT190" s="6"/>
    </row>
    <row r="191" spans="5:306" s="305" customFormat="1">
      <c r="E191" s="316"/>
      <c r="F191" s="316"/>
      <c r="G191" s="317"/>
      <c r="W191" s="6"/>
      <c r="X191" s="6"/>
      <c r="Y191" s="6"/>
      <c r="Z191" s="313"/>
      <c r="AA191" s="313"/>
      <c r="AB191" s="313"/>
      <c r="AC191" s="6"/>
      <c r="AD191" s="6"/>
      <c r="AE191" s="313"/>
      <c r="AF191" s="313"/>
      <c r="AG191" s="313"/>
      <c r="AH191" s="313"/>
      <c r="AI191" s="313"/>
      <c r="AJ191" s="6"/>
      <c r="AK191" s="6"/>
      <c r="AL191" s="313"/>
      <c r="AM191" s="313"/>
      <c r="AN191" s="313"/>
      <c r="AO191" s="313"/>
      <c r="AP191" s="313"/>
      <c r="AQ191" s="6"/>
      <c r="AR191" s="6"/>
      <c r="AS191" s="313"/>
      <c r="AT191" s="313"/>
      <c r="AU191" s="313"/>
      <c r="AV191" s="313"/>
      <c r="AW191" s="313"/>
      <c r="AX191" s="6"/>
      <c r="AY191" s="6"/>
      <c r="AZ191" s="313"/>
      <c r="BA191" s="313"/>
      <c r="BB191" s="313"/>
      <c r="BC191" s="313"/>
      <c r="BD191" s="313"/>
      <c r="BE191" s="6"/>
      <c r="BF191" s="6"/>
      <c r="BG191" s="313"/>
      <c r="BH191" s="313"/>
      <c r="BI191" s="313"/>
      <c r="BJ191" s="313"/>
      <c r="BK191" s="313"/>
      <c r="BL191" s="6"/>
      <c r="BM191" s="6"/>
      <c r="BN191" s="313"/>
      <c r="BO191" s="313"/>
      <c r="BP191" s="313"/>
      <c r="BQ191" s="313"/>
      <c r="BR191" s="313"/>
      <c r="BS191" s="313"/>
      <c r="BT191" s="313"/>
      <c r="BU191" s="313"/>
      <c r="BV191" s="313"/>
      <c r="BW191" s="313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161"/>
      <c r="DQ191" s="161"/>
      <c r="DR191" s="161"/>
      <c r="DS191" s="161"/>
      <c r="DT191" s="161"/>
      <c r="DU191" s="161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314"/>
      <c r="JB191" s="314"/>
      <c r="JC191" s="314"/>
      <c r="JD191" s="314"/>
      <c r="JE191" s="314"/>
      <c r="JF191" s="314"/>
      <c r="JG191" s="314"/>
      <c r="JH191" s="314"/>
      <c r="JI191" s="314"/>
      <c r="JJ191" s="314"/>
      <c r="JK191" s="314"/>
      <c r="JL191" s="314"/>
      <c r="JM191" s="314"/>
      <c r="JN191" s="314"/>
      <c r="JO191" s="314"/>
      <c r="JP191" s="314"/>
      <c r="JQ191" s="314"/>
      <c r="JR191" s="314"/>
      <c r="JS191" s="314"/>
      <c r="JT191" s="314"/>
      <c r="JU191" s="314"/>
      <c r="JV191" s="314"/>
      <c r="JW191" s="314"/>
      <c r="JX191" s="314"/>
      <c r="JY191" s="314"/>
      <c r="JZ191" s="314"/>
      <c r="KA191" s="314"/>
      <c r="KB191" s="314"/>
      <c r="KC191" s="314"/>
      <c r="KD191" s="314"/>
      <c r="KE191" s="314"/>
      <c r="KF191" s="314"/>
      <c r="KG191" s="314"/>
      <c r="KH191" s="314"/>
      <c r="KI191" s="314"/>
      <c r="KJ191" s="314"/>
      <c r="KK191" s="314"/>
      <c r="KL191" s="6"/>
      <c r="KM191" s="6"/>
      <c r="KN191" s="6"/>
      <c r="KO191" s="6"/>
      <c r="KP191" s="6"/>
      <c r="KQ191" s="6"/>
      <c r="KR191" s="6"/>
      <c r="KS191" s="6"/>
      <c r="KT191" s="6"/>
    </row>
    <row r="192" spans="5:306" s="305" customFormat="1">
      <c r="E192" s="316"/>
      <c r="F192" s="316"/>
      <c r="G192" s="317"/>
      <c r="W192" s="6"/>
      <c r="X192" s="6"/>
      <c r="Y192" s="6"/>
      <c r="Z192" s="313"/>
      <c r="AA192" s="313"/>
      <c r="AB192" s="313"/>
      <c r="AC192" s="6"/>
      <c r="AD192" s="6"/>
      <c r="AE192" s="313"/>
      <c r="AF192" s="313"/>
      <c r="AG192" s="313"/>
      <c r="AH192" s="313"/>
      <c r="AI192" s="313"/>
      <c r="AJ192" s="6"/>
      <c r="AK192" s="6"/>
      <c r="AL192" s="313"/>
      <c r="AM192" s="313"/>
      <c r="AN192" s="313"/>
      <c r="AO192" s="313"/>
      <c r="AP192" s="313"/>
      <c r="AQ192" s="6"/>
      <c r="AR192" s="6"/>
      <c r="AS192" s="313"/>
      <c r="AT192" s="313"/>
      <c r="AU192" s="313"/>
      <c r="AV192" s="313"/>
      <c r="AW192" s="313"/>
      <c r="AX192" s="6"/>
      <c r="AY192" s="6"/>
      <c r="AZ192" s="313"/>
      <c r="BA192" s="313"/>
      <c r="BB192" s="313"/>
      <c r="BC192" s="313"/>
      <c r="BD192" s="313"/>
      <c r="BE192" s="6"/>
      <c r="BF192" s="6"/>
      <c r="BG192" s="313"/>
      <c r="BH192" s="313"/>
      <c r="BI192" s="313"/>
      <c r="BJ192" s="313"/>
      <c r="BK192" s="313"/>
      <c r="BL192" s="6"/>
      <c r="BM192" s="6"/>
      <c r="BN192" s="313"/>
      <c r="BO192" s="313"/>
      <c r="BP192" s="313"/>
      <c r="BQ192" s="313"/>
      <c r="BR192" s="313"/>
      <c r="BS192" s="313"/>
      <c r="BT192" s="313"/>
      <c r="BU192" s="313"/>
      <c r="BV192" s="313"/>
      <c r="BW192" s="313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161"/>
      <c r="DQ192" s="161"/>
      <c r="DR192" s="161"/>
      <c r="DS192" s="161"/>
      <c r="DT192" s="161"/>
      <c r="DU192" s="161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314"/>
      <c r="JB192" s="314"/>
      <c r="JC192" s="314"/>
      <c r="JD192" s="314"/>
      <c r="JE192" s="314"/>
      <c r="JF192" s="314"/>
      <c r="JG192" s="314"/>
      <c r="JH192" s="314"/>
      <c r="JI192" s="314"/>
      <c r="JJ192" s="314"/>
      <c r="JK192" s="314"/>
      <c r="JL192" s="314"/>
      <c r="JM192" s="314"/>
      <c r="JN192" s="314"/>
      <c r="JO192" s="314"/>
      <c r="JP192" s="314"/>
      <c r="JQ192" s="314"/>
      <c r="JR192" s="314"/>
      <c r="JS192" s="314"/>
      <c r="JT192" s="314"/>
      <c r="JU192" s="314"/>
      <c r="JV192" s="314"/>
      <c r="JW192" s="314"/>
      <c r="JX192" s="314"/>
      <c r="JY192" s="314"/>
      <c r="JZ192" s="314"/>
      <c r="KA192" s="314"/>
      <c r="KB192" s="314"/>
      <c r="KC192" s="314"/>
      <c r="KD192" s="314"/>
      <c r="KE192" s="314"/>
      <c r="KF192" s="314"/>
      <c r="KG192" s="314"/>
      <c r="KH192" s="314"/>
      <c r="KI192" s="314"/>
      <c r="KJ192" s="314"/>
      <c r="KK192" s="314"/>
      <c r="KL192" s="6"/>
      <c r="KM192" s="6"/>
      <c r="KN192" s="6"/>
      <c r="KO192" s="6"/>
      <c r="KP192" s="6"/>
      <c r="KQ192" s="6"/>
      <c r="KR192" s="6"/>
      <c r="KS192" s="6"/>
      <c r="KT192" s="6"/>
    </row>
    <row r="193" spans="5:306" s="305" customFormat="1">
      <c r="E193" s="316"/>
      <c r="F193" s="316"/>
      <c r="G193" s="317"/>
      <c r="W193" s="6"/>
      <c r="X193" s="6"/>
      <c r="Y193" s="6"/>
      <c r="Z193" s="313"/>
      <c r="AA193" s="313"/>
      <c r="AB193" s="313"/>
      <c r="AC193" s="6"/>
      <c r="AD193" s="6"/>
      <c r="AE193" s="313"/>
      <c r="AF193" s="313"/>
      <c r="AG193" s="313"/>
      <c r="AH193" s="313"/>
      <c r="AI193" s="313"/>
      <c r="AJ193" s="6"/>
      <c r="AK193" s="6"/>
      <c r="AL193" s="313"/>
      <c r="AM193" s="313"/>
      <c r="AN193" s="313"/>
      <c r="AO193" s="313"/>
      <c r="AP193" s="313"/>
      <c r="AQ193" s="6"/>
      <c r="AR193" s="6"/>
      <c r="AS193" s="313"/>
      <c r="AT193" s="313"/>
      <c r="AU193" s="313"/>
      <c r="AV193" s="313"/>
      <c r="AW193" s="313"/>
      <c r="AX193" s="6"/>
      <c r="AY193" s="6"/>
      <c r="AZ193" s="313"/>
      <c r="BA193" s="313"/>
      <c r="BB193" s="313"/>
      <c r="BC193" s="313"/>
      <c r="BD193" s="313"/>
      <c r="BE193" s="6"/>
      <c r="BF193" s="6"/>
      <c r="BG193" s="313"/>
      <c r="BH193" s="313"/>
      <c r="BI193" s="313"/>
      <c r="BJ193" s="313"/>
      <c r="BK193" s="313"/>
      <c r="BL193" s="6"/>
      <c r="BM193" s="6"/>
      <c r="BN193" s="313"/>
      <c r="BO193" s="313"/>
      <c r="BP193" s="313"/>
      <c r="BQ193" s="313"/>
      <c r="BR193" s="313"/>
      <c r="BS193" s="313"/>
      <c r="BT193" s="313"/>
      <c r="BU193" s="313"/>
      <c r="BV193" s="313"/>
      <c r="BW193" s="313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161"/>
      <c r="DQ193" s="161"/>
      <c r="DR193" s="161"/>
      <c r="DS193" s="161"/>
      <c r="DT193" s="161"/>
      <c r="DU193" s="161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314"/>
      <c r="JB193" s="314"/>
      <c r="JC193" s="314"/>
      <c r="JD193" s="314"/>
      <c r="JE193" s="314"/>
      <c r="JF193" s="314"/>
      <c r="JG193" s="314"/>
      <c r="JH193" s="314"/>
      <c r="JI193" s="314"/>
      <c r="JJ193" s="314"/>
      <c r="JK193" s="314"/>
      <c r="JL193" s="314"/>
      <c r="JM193" s="314"/>
      <c r="JN193" s="314"/>
      <c r="JO193" s="314"/>
      <c r="JP193" s="314"/>
      <c r="JQ193" s="314"/>
      <c r="JR193" s="314"/>
      <c r="JS193" s="314"/>
      <c r="JT193" s="314"/>
      <c r="JU193" s="314"/>
      <c r="JV193" s="314"/>
      <c r="JW193" s="314"/>
      <c r="JX193" s="314"/>
      <c r="JY193" s="314"/>
      <c r="JZ193" s="314"/>
      <c r="KA193" s="314"/>
      <c r="KB193" s="314"/>
      <c r="KC193" s="314"/>
      <c r="KD193" s="314"/>
      <c r="KE193" s="314"/>
      <c r="KF193" s="314"/>
      <c r="KG193" s="314"/>
      <c r="KH193" s="314"/>
      <c r="KI193" s="314"/>
      <c r="KJ193" s="314"/>
      <c r="KK193" s="314"/>
      <c r="KL193" s="6"/>
      <c r="KM193" s="6"/>
      <c r="KN193" s="6"/>
      <c r="KO193" s="6"/>
      <c r="KP193" s="6"/>
      <c r="KQ193" s="6"/>
      <c r="KR193" s="6"/>
      <c r="KS193" s="6"/>
      <c r="KT193" s="6"/>
    </row>
    <row r="194" spans="5:306" s="305" customFormat="1">
      <c r="E194" s="316"/>
      <c r="F194" s="316"/>
      <c r="G194" s="317"/>
      <c r="W194" s="6"/>
      <c r="X194" s="6"/>
      <c r="Y194" s="6"/>
      <c r="Z194" s="313"/>
      <c r="AA194" s="313"/>
      <c r="AB194" s="313"/>
      <c r="AC194" s="6"/>
      <c r="AD194" s="6"/>
      <c r="AE194" s="313"/>
      <c r="AF194" s="313"/>
      <c r="AG194" s="313"/>
      <c r="AH194" s="313"/>
      <c r="AI194" s="313"/>
      <c r="AJ194" s="6"/>
      <c r="AK194" s="6"/>
      <c r="AL194" s="313"/>
      <c r="AM194" s="313"/>
      <c r="AN194" s="313"/>
      <c r="AO194" s="313"/>
      <c r="AP194" s="313"/>
      <c r="AQ194" s="6"/>
      <c r="AR194" s="6"/>
      <c r="AS194" s="313"/>
      <c r="AT194" s="313"/>
      <c r="AU194" s="313"/>
      <c r="AV194" s="313"/>
      <c r="AW194" s="313"/>
      <c r="AX194" s="6"/>
      <c r="AY194" s="6"/>
      <c r="AZ194" s="313"/>
      <c r="BA194" s="313"/>
      <c r="BB194" s="313"/>
      <c r="BC194" s="313"/>
      <c r="BD194" s="313"/>
      <c r="BE194" s="6"/>
      <c r="BF194" s="6"/>
      <c r="BG194" s="313"/>
      <c r="BH194" s="313"/>
      <c r="BI194" s="313"/>
      <c r="BJ194" s="313"/>
      <c r="BK194" s="313"/>
      <c r="BL194" s="6"/>
      <c r="BM194" s="6"/>
      <c r="BN194" s="313"/>
      <c r="BO194" s="313"/>
      <c r="BP194" s="313"/>
      <c r="BQ194" s="313"/>
      <c r="BR194" s="313"/>
      <c r="BS194" s="313"/>
      <c r="BT194" s="313"/>
      <c r="BU194" s="313"/>
      <c r="BV194" s="313"/>
      <c r="BW194" s="313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161"/>
      <c r="DQ194" s="161"/>
      <c r="DR194" s="161"/>
      <c r="DS194" s="161"/>
      <c r="DT194" s="161"/>
      <c r="DU194" s="161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314"/>
      <c r="JB194" s="314"/>
      <c r="JC194" s="314"/>
      <c r="JD194" s="314"/>
      <c r="JE194" s="314"/>
      <c r="JF194" s="314"/>
      <c r="JG194" s="314"/>
      <c r="JH194" s="314"/>
      <c r="JI194" s="314"/>
      <c r="JJ194" s="314"/>
      <c r="JK194" s="314"/>
      <c r="JL194" s="314"/>
      <c r="JM194" s="314"/>
      <c r="JN194" s="314"/>
      <c r="JO194" s="314"/>
      <c r="JP194" s="314"/>
      <c r="JQ194" s="314"/>
      <c r="JR194" s="314"/>
      <c r="JS194" s="314"/>
      <c r="JT194" s="314"/>
      <c r="JU194" s="314"/>
      <c r="JV194" s="314"/>
      <c r="JW194" s="314"/>
      <c r="JX194" s="314"/>
      <c r="JY194" s="314"/>
      <c r="JZ194" s="314"/>
      <c r="KA194" s="314"/>
      <c r="KB194" s="314"/>
      <c r="KC194" s="314"/>
      <c r="KD194" s="314"/>
      <c r="KE194" s="314"/>
      <c r="KF194" s="314"/>
      <c r="KG194" s="314"/>
      <c r="KH194" s="314"/>
      <c r="KI194" s="314"/>
      <c r="KJ194" s="314"/>
      <c r="KK194" s="314"/>
      <c r="KL194" s="6"/>
      <c r="KM194" s="6"/>
      <c r="KN194" s="6"/>
      <c r="KO194" s="6"/>
      <c r="KP194" s="6"/>
      <c r="KQ194" s="6"/>
      <c r="KR194" s="6"/>
      <c r="KS194" s="6"/>
      <c r="KT194" s="6"/>
    </row>
    <row r="195" spans="5:306" s="305" customFormat="1">
      <c r="E195" s="316"/>
      <c r="F195" s="316"/>
      <c r="G195" s="317"/>
      <c r="W195" s="6"/>
      <c r="X195" s="6"/>
      <c r="Y195" s="6"/>
      <c r="Z195" s="313"/>
      <c r="AA195" s="313"/>
      <c r="AB195" s="313"/>
      <c r="AC195" s="6"/>
      <c r="AD195" s="6"/>
      <c r="AE195" s="313"/>
      <c r="AF195" s="313"/>
      <c r="AG195" s="313"/>
      <c r="AH195" s="313"/>
      <c r="AI195" s="313"/>
      <c r="AJ195" s="6"/>
      <c r="AK195" s="6"/>
      <c r="AL195" s="313"/>
      <c r="AM195" s="313"/>
      <c r="AN195" s="313"/>
      <c r="AO195" s="313"/>
      <c r="AP195" s="313"/>
      <c r="AQ195" s="6"/>
      <c r="AR195" s="6"/>
      <c r="AS195" s="313"/>
      <c r="AT195" s="313"/>
      <c r="AU195" s="313"/>
      <c r="AV195" s="313"/>
      <c r="AW195" s="313"/>
      <c r="AX195" s="6"/>
      <c r="AY195" s="6"/>
      <c r="AZ195" s="313"/>
      <c r="BA195" s="313"/>
      <c r="BB195" s="313"/>
      <c r="BC195" s="313"/>
      <c r="BD195" s="313"/>
      <c r="BE195" s="6"/>
      <c r="BF195" s="6"/>
      <c r="BG195" s="313"/>
      <c r="BH195" s="313"/>
      <c r="BI195" s="313"/>
      <c r="BJ195" s="313"/>
      <c r="BK195" s="313"/>
      <c r="BL195" s="6"/>
      <c r="BM195" s="6"/>
      <c r="BN195" s="313"/>
      <c r="BO195" s="313"/>
      <c r="BP195" s="313"/>
      <c r="BQ195" s="313"/>
      <c r="BR195" s="313"/>
      <c r="BS195" s="313"/>
      <c r="BT195" s="313"/>
      <c r="BU195" s="313"/>
      <c r="BV195" s="313"/>
      <c r="BW195" s="313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161"/>
      <c r="DQ195" s="161"/>
      <c r="DR195" s="161"/>
      <c r="DS195" s="161"/>
      <c r="DT195" s="161"/>
      <c r="DU195" s="161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314"/>
      <c r="JB195" s="314"/>
      <c r="JC195" s="314"/>
      <c r="JD195" s="314"/>
      <c r="JE195" s="314"/>
      <c r="JF195" s="314"/>
      <c r="JG195" s="314"/>
      <c r="JH195" s="314"/>
      <c r="JI195" s="314"/>
      <c r="JJ195" s="314"/>
      <c r="JK195" s="314"/>
      <c r="JL195" s="314"/>
      <c r="JM195" s="314"/>
      <c r="JN195" s="314"/>
      <c r="JO195" s="314"/>
      <c r="JP195" s="314"/>
      <c r="JQ195" s="314"/>
      <c r="JR195" s="314"/>
      <c r="JS195" s="314"/>
      <c r="JT195" s="314"/>
      <c r="JU195" s="314"/>
      <c r="JV195" s="314"/>
      <c r="JW195" s="314"/>
      <c r="JX195" s="314"/>
      <c r="JY195" s="314"/>
      <c r="JZ195" s="314"/>
      <c r="KA195" s="314"/>
      <c r="KB195" s="314"/>
      <c r="KC195" s="314"/>
      <c r="KD195" s="314"/>
      <c r="KE195" s="314"/>
      <c r="KF195" s="314"/>
      <c r="KG195" s="314"/>
      <c r="KH195" s="314"/>
      <c r="KI195" s="314"/>
      <c r="KJ195" s="314"/>
      <c r="KK195" s="314"/>
      <c r="KL195" s="6"/>
      <c r="KM195" s="6"/>
      <c r="KN195" s="6"/>
      <c r="KO195" s="6"/>
      <c r="KP195" s="6"/>
      <c r="KQ195" s="6"/>
      <c r="KR195" s="6"/>
      <c r="KS195" s="6"/>
      <c r="KT195" s="6"/>
    </row>
    <row r="196" spans="5:306" s="305" customFormat="1">
      <c r="E196" s="316"/>
      <c r="F196" s="316"/>
      <c r="G196" s="317"/>
      <c r="W196" s="6"/>
      <c r="X196" s="6"/>
      <c r="Y196" s="6"/>
      <c r="Z196" s="313"/>
      <c r="AA196" s="313"/>
      <c r="AB196" s="313"/>
      <c r="AC196" s="6"/>
      <c r="AD196" s="6"/>
      <c r="AE196" s="313"/>
      <c r="AF196" s="313"/>
      <c r="AG196" s="313"/>
      <c r="AH196" s="313"/>
      <c r="AI196" s="313"/>
      <c r="AJ196" s="6"/>
      <c r="AK196" s="6"/>
      <c r="AL196" s="313"/>
      <c r="AM196" s="313"/>
      <c r="AN196" s="313"/>
      <c r="AO196" s="313"/>
      <c r="AP196" s="313"/>
      <c r="AQ196" s="6"/>
      <c r="AR196" s="6"/>
      <c r="AS196" s="313"/>
      <c r="AT196" s="313"/>
      <c r="AU196" s="313"/>
      <c r="AV196" s="313"/>
      <c r="AW196" s="313"/>
      <c r="AX196" s="6"/>
      <c r="AY196" s="6"/>
      <c r="AZ196" s="313"/>
      <c r="BA196" s="313"/>
      <c r="BB196" s="313"/>
      <c r="BC196" s="313"/>
      <c r="BD196" s="313"/>
      <c r="BE196" s="6"/>
      <c r="BF196" s="6"/>
      <c r="BG196" s="313"/>
      <c r="BH196" s="313"/>
      <c r="BI196" s="313"/>
      <c r="BJ196" s="313"/>
      <c r="BK196" s="313"/>
      <c r="BL196" s="6"/>
      <c r="BM196" s="6"/>
      <c r="BN196" s="313"/>
      <c r="BO196" s="313"/>
      <c r="BP196" s="313"/>
      <c r="BQ196" s="313"/>
      <c r="BR196" s="313"/>
      <c r="BS196" s="313"/>
      <c r="BT196" s="313"/>
      <c r="BU196" s="313"/>
      <c r="BV196" s="313"/>
      <c r="BW196" s="313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161"/>
      <c r="DQ196" s="161"/>
      <c r="DR196" s="161"/>
      <c r="DS196" s="161"/>
      <c r="DT196" s="161"/>
      <c r="DU196" s="161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314"/>
      <c r="JB196" s="314"/>
      <c r="JC196" s="314"/>
      <c r="JD196" s="314"/>
      <c r="JE196" s="314"/>
      <c r="JF196" s="314"/>
      <c r="JG196" s="314"/>
      <c r="JH196" s="314"/>
      <c r="JI196" s="314"/>
      <c r="JJ196" s="314"/>
      <c r="JK196" s="314"/>
      <c r="JL196" s="314"/>
      <c r="JM196" s="314"/>
      <c r="JN196" s="314"/>
      <c r="JO196" s="314"/>
      <c r="JP196" s="314"/>
      <c r="JQ196" s="314"/>
      <c r="JR196" s="314"/>
      <c r="JS196" s="314"/>
      <c r="JT196" s="314"/>
      <c r="JU196" s="314"/>
      <c r="JV196" s="314"/>
      <c r="JW196" s="314"/>
      <c r="JX196" s="314"/>
      <c r="JY196" s="314"/>
      <c r="JZ196" s="314"/>
      <c r="KA196" s="314"/>
      <c r="KB196" s="314"/>
      <c r="KC196" s="314"/>
      <c r="KD196" s="314"/>
      <c r="KE196" s="314"/>
      <c r="KF196" s="314"/>
      <c r="KG196" s="314"/>
      <c r="KH196" s="314"/>
      <c r="KI196" s="314"/>
      <c r="KJ196" s="314"/>
      <c r="KK196" s="314"/>
      <c r="KL196" s="6"/>
      <c r="KM196" s="6"/>
      <c r="KN196" s="6"/>
      <c r="KO196" s="6"/>
      <c r="KP196" s="6"/>
      <c r="KQ196" s="6"/>
      <c r="KR196" s="6"/>
      <c r="KS196" s="6"/>
      <c r="KT196" s="6"/>
    </row>
    <row r="197" spans="5:306" s="305" customFormat="1">
      <c r="E197" s="316"/>
      <c r="F197" s="316"/>
      <c r="G197" s="317"/>
      <c r="W197" s="6"/>
      <c r="X197" s="6"/>
      <c r="Y197" s="6"/>
      <c r="Z197" s="313"/>
      <c r="AA197" s="313"/>
      <c r="AB197" s="313"/>
      <c r="AC197" s="6"/>
      <c r="AD197" s="6"/>
      <c r="AE197" s="313"/>
      <c r="AF197" s="313"/>
      <c r="AG197" s="313"/>
      <c r="AH197" s="313"/>
      <c r="AI197" s="313"/>
      <c r="AJ197" s="6"/>
      <c r="AK197" s="6"/>
      <c r="AL197" s="313"/>
      <c r="AM197" s="313"/>
      <c r="AN197" s="313"/>
      <c r="AO197" s="313"/>
      <c r="AP197" s="313"/>
      <c r="AQ197" s="6"/>
      <c r="AR197" s="6"/>
      <c r="AS197" s="313"/>
      <c r="AT197" s="313"/>
      <c r="AU197" s="313"/>
      <c r="AV197" s="313"/>
      <c r="AW197" s="313"/>
      <c r="AX197" s="6"/>
      <c r="AY197" s="6"/>
      <c r="AZ197" s="313"/>
      <c r="BA197" s="313"/>
      <c r="BB197" s="313"/>
      <c r="BC197" s="313"/>
      <c r="BD197" s="313"/>
      <c r="BE197" s="6"/>
      <c r="BF197" s="6"/>
      <c r="BG197" s="313"/>
      <c r="BH197" s="313"/>
      <c r="BI197" s="313"/>
      <c r="BJ197" s="313"/>
      <c r="BK197" s="313"/>
      <c r="BL197" s="6"/>
      <c r="BM197" s="6"/>
      <c r="BN197" s="313"/>
      <c r="BO197" s="313"/>
      <c r="BP197" s="313"/>
      <c r="BQ197" s="313"/>
      <c r="BR197" s="313"/>
      <c r="BS197" s="313"/>
      <c r="BT197" s="313"/>
      <c r="BU197" s="313"/>
      <c r="BV197" s="313"/>
      <c r="BW197" s="313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161"/>
      <c r="DQ197" s="161"/>
      <c r="DR197" s="161"/>
      <c r="DS197" s="161"/>
      <c r="DT197" s="161"/>
      <c r="DU197" s="161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314"/>
      <c r="JB197" s="314"/>
      <c r="JC197" s="314"/>
      <c r="JD197" s="314"/>
      <c r="JE197" s="314"/>
      <c r="JF197" s="314"/>
      <c r="JG197" s="314"/>
      <c r="JH197" s="314"/>
      <c r="JI197" s="314"/>
      <c r="JJ197" s="314"/>
      <c r="JK197" s="314"/>
      <c r="JL197" s="314"/>
      <c r="JM197" s="314"/>
      <c r="JN197" s="314"/>
      <c r="JO197" s="314"/>
      <c r="JP197" s="314"/>
      <c r="JQ197" s="314"/>
      <c r="JR197" s="314"/>
      <c r="JS197" s="314"/>
      <c r="JT197" s="314"/>
      <c r="JU197" s="314"/>
      <c r="JV197" s="314"/>
      <c r="JW197" s="314"/>
      <c r="JX197" s="314"/>
      <c r="JY197" s="314"/>
      <c r="JZ197" s="314"/>
      <c r="KA197" s="314"/>
      <c r="KB197" s="314"/>
      <c r="KC197" s="314"/>
      <c r="KD197" s="314"/>
      <c r="KE197" s="314"/>
      <c r="KF197" s="314"/>
      <c r="KG197" s="314"/>
      <c r="KH197" s="314"/>
      <c r="KI197" s="314"/>
      <c r="KJ197" s="314"/>
      <c r="KK197" s="314"/>
      <c r="KL197" s="6"/>
      <c r="KM197" s="6"/>
      <c r="KN197" s="6"/>
      <c r="KO197" s="6"/>
      <c r="KP197" s="6"/>
      <c r="KQ197" s="6"/>
      <c r="KR197" s="6"/>
      <c r="KS197" s="6"/>
      <c r="KT197" s="6"/>
    </row>
    <row r="198" spans="5:306" s="305" customFormat="1">
      <c r="E198" s="316"/>
      <c r="F198" s="316"/>
      <c r="G198" s="317"/>
      <c r="W198" s="6"/>
      <c r="X198" s="6"/>
      <c r="Y198" s="6"/>
      <c r="Z198" s="313"/>
      <c r="AA198" s="313"/>
      <c r="AB198" s="313"/>
      <c r="AC198" s="6"/>
      <c r="AD198" s="6"/>
      <c r="AE198" s="313"/>
      <c r="AF198" s="313"/>
      <c r="AG198" s="313"/>
      <c r="AH198" s="313"/>
      <c r="AI198" s="313"/>
      <c r="AJ198" s="6"/>
      <c r="AK198" s="6"/>
      <c r="AL198" s="313"/>
      <c r="AM198" s="313"/>
      <c r="AN198" s="313"/>
      <c r="AO198" s="313"/>
      <c r="AP198" s="313"/>
      <c r="AQ198" s="6"/>
      <c r="AR198" s="6"/>
      <c r="AS198" s="313"/>
      <c r="AT198" s="313"/>
      <c r="AU198" s="313"/>
      <c r="AV198" s="313"/>
      <c r="AW198" s="313"/>
      <c r="AX198" s="6"/>
      <c r="AY198" s="6"/>
      <c r="AZ198" s="313"/>
      <c r="BA198" s="313"/>
      <c r="BB198" s="313"/>
      <c r="BC198" s="313"/>
      <c r="BD198" s="313"/>
      <c r="BE198" s="6"/>
      <c r="BF198" s="6"/>
      <c r="BG198" s="313"/>
      <c r="BH198" s="313"/>
      <c r="BI198" s="313"/>
      <c r="BJ198" s="313"/>
      <c r="BK198" s="313"/>
      <c r="BL198" s="6"/>
      <c r="BM198" s="6"/>
      <c r="BN198" s="313"/>
      <c r="BO198" s="313"/>
      <c r="BP198" s="313"/>
      <c r="BQ198" s="313"/>
      <c r="BR198" s="313"/>
      <c r="BS198" s="313"/>
      <c r="BT198" s="313"/>
      <c r="BU198" s="313"/>
      <c r="BV198" s="313"/>
      <c r="BW198" s="313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161"/>
      <c r="DQ198" s="161"/>
      <c r="DR198" s="161"/>
      <c r="DS198" s="161"/>
      <c r="DT198" s="161"/>
      <c r="DU198" s="161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314"/>
      <c r="JB198" s="314"/>
      <c r="JC198" s="314"/>
      <c r="JD198" s="314"/>
      <c r="JE198" s="314"/>
      <c r="JF198" s="314"/>
      <c r="JG198" s="314"/>
      <c r="JH198" s="314"/>
      <c r="JI198" s="314"/>
      <c r="JJ198" s="314"/>
      <c r="JK198" s="314"/>
      <c r="JL198" s="314"/>
      <c r="JM198" s="314"/>
      <c r="JN198" s="314"/>
      <c r="JO198" s="314"/>
      <c r="JP198" s="314"/>
      <c r="JQ198" s="314"/>
      <c r="JR198" s="314"/>
      <c r="JS198" s="314"/>
      <c r="JT198" s="314"/>
      <c r="JU198" s="314"/>
      <c r="JV198" s="314"/>
      <c r="JW198" s="314"/>
      <c r="JX198" s="314"/>
      <c r="JY198" s="314"/>
      <c r="JZ198" s="314"/>
      <c r="KA198" s="314"/>
      <c r="KB198" s="314"/>
      <c r="KC198" s="314"/>
      <c r="KD198" s="314"/>
      <c r="KE198" s="314"/>
      <c r="KF198" s="314"/>
      <c r="KG198" s="314"/>
      <c r="KH198" s="314"/>
      <c r="KI198" s="314"/>
      <c r="KJ198" s="314"/>
      <c r="KK198" s="314"/>
      <c r="KL198" s="6"/>
      <c r="KM198" s="6"/>
      <c r="KN198" s="6"/>
      <c r="KO198" s="6"/>
      <c r="KP198" s="6"/>
      <c r="KQ198" s="6"/>
      <c r="KR198" s="6"/>
      <c r="KS198" s="6"/>
      <c r="KT198" s="6"/>
    </row>
    <row r="199" spans="5:306" s="305" customFormat="1">
      <c r="E199" s="316"/>
      <c r="F199" s="316"/>
      <c r="G199" s="317"/>
      <c r="W199" s="6"/>
      <c r="X199" s="6"/>
      <c r="Y199" s="6"/>
      <c r="Z199" s="313"/>
      <c r="AA199" s="313"/>
      <c r="AB199" s="313"/>
      <c r="AC199" s="6"/>
      <c r="AD199" s="6"/>
      <c r="AE199" s="313"/>
      <c r="AF199" s="313"/>
      <c r="AG199" s="313"/>
      <c r="AH199" s="313"/>
      <c r="AI199" s="313"/>
      <c r="AJ199" s="6"/>
      <c r="AK199" s="6"/>
      <c r="AL199" s="313"/>
      <c r="AM199" s="313"/>
      <c r="AN199" s="313"/>
      <c r="AO199" s="313"/>
      <c r="AP199" s="313"/>
      <c r="AQ199" s="6"/>
      <c r="AR199" s="6"/>
      <c r="AS199" s="313"/>
      <c r="AT199" s="313"/>
      <c r="AU199" s="313"/>
      <c r="AV199" s="313"/>
      <c r="AW199" s="313"/>
      <c r="AX199" s="6"/>
      <c r="AY199" s="6"/>
      <c r="AZ199" s="313"/>
      <c r="BA199" s="313"/>
      <c r="BB199" s="313"/>
      <c r="BC199" s="313"/>
      <c r="BD199" s="313"/>
      <c r="BE199" s="6"/>
      <c r="BF199" s="6"/>
      <c r="BG199" s="313"/>
      <c r="BH199" s="313"/>
      <c r="BI199" s="313"/>
      <c r="BJ199" s="313"/>
      <c r="BK199" s="313"/>
      <c r="BL199" s="6"/>
      <c r="BM199" s="6"/>
      <c r="BN199" s="313"/>
      <c r="BO199" s="313"/>
      <c r="BP199" s="313"/>
      <c r="BQ199" s="313"/>
      <c r="BR199" s="313"/>
      <c r="BS199" s="313"/>
      <c r="BT199" s="313"/>
      <c r="BU199" s="313"/>
      <c r="BV199" s="313"/>
      <c r="BW199" s="313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161"/>
      <c r="DQ199" s="161"/>
      <c r="DR199" s="161"/>
      <c r="DS199" s="161"/>
      <c r="DT199" s="161"/>
      <c r="DU199" s="161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314"/>
      <c r="JB199" s="314"/>
      <c r="JC199" s="314"/>
      <c r="JD199" s="314"/>
      <c r="JE199" s="314"/>
      <c r="JF199" s="314"/>
      <c r="JG199" s="314"/>
      <c r="JH199" s="314"/>
      <c r="JI199" s="314"/>
      <c r="JJ199" s="314"/>
      <c r="JK199" s="314"/>
      <c r="JL199" s="314"/>
      <c r="JM199" s="314"/>
      <c r="JN199" s="314"/>
      <c r="JO199" s="314"/>
      <c r="JP199" s="314"/>
      <c r="JQ199" s="314"/>
      <c r="JR199" s="314"/>
      <c r="JS199" s="314"/>
      <c r="JT199" s="314"/>
      <c r="JU199" s="314"/>
      <c r="JV199" s="314"/>
      <c r="JW199" s="314"/>
      <c r="JX199" s="314"/>
      <c r="JY199" s="314"/>
      <c r="JZ199" s="314"/>
      <c r="KA199" s="314"/>
      <c r="KB199" s="314"/>
      <c r="KC199" s="314"/>
      <c r="KD199" s="314"/>
      <c r="KE199" s="314"/>
      <c r="KF199" s="314"/>
      <c r="KG199" s="314"/>
      <c r="KH199" s="314"/>
      <c r="KI199" s="314"/>
      <c r="KJ199" s="314"/>
      <c r="KK199" s="314"/>
      <c r="KL199" s="6"/>
      <c r="KM199" s="6"/>
      <c r="KN199" s="6"/>
      <c r="KO199" s="6"/>
      <c r="KP199" s="6"/>
      <c r="KQ199" s="6"/>
      <c r="KR199" s="6"/>
      <c r="KS199" s="6"/>
      <c r="KT199" s="6"/>
    </row>
    <row r="200" spans="5:306" s="305" customFormat="1">
      <c r="E200" s="316"/>
      <c r="F200" s="316"/>
      <c r="G200" s="317"/>
      <c r="W200" s="6"/>
      <c r="X200" s="6"/>
      <c r="Y200" s="6"/>
      <c r="Z200" s="313"/>
      <c r="AA200" s="313"/>
      <c r="AB200" s="313"/>
      <c r="AC200" s="6"/>
      <c r="AD200" s="6"/>
      <c r="AE200" s="313"/>
      <c r="AF200" s="313"/>
      <c r="AG200" s="313"/>
      <c r="AH200" s="313"/>
      <c r="AI200" s="313"/>
      <c r="AJ200" s="6"/>
      <c r="AK200" s="6"/>
      <c r="AL200" s="313"/>
      <c r="AM200" s="313"/>
      <c r="AN200" s="313"/>
      <c r="AO200" s="313"/>
      <c r="AP200" s="313"/>
      <c r="AQ200" s="6"/>
      <c r="AR200" s="6"/>
      <c r="AS200" s="313"/>
      <c r="AT200" s="313"/>
      <c r="AU200" s="313"/>
      <c r="AV200" s="313"/>
      <c r="AW200" s="313"/>
      <c r="AX200" s="6"/>
      <c r="AY200" s="6"/>
      <c r="AZ200" s="313"/>
      <c r="BA200" s="313"/>
      <c r="BB200" s="313"/>
      <c r="BC200" s="313"/>
      <c r="BD200" s="313"/>
      <c r="BE200" s="6"/>
      <c r="BF200" s="6"/>
      <c r="BG200" s="313"/>
      <c r="BH200" s="313"/>
      <c r="BI200" s="313"/>
      <c r="BJ200" s="313"/>
      <c r="BK200" s="313"/>
      <c r="BL200" s="6"/>
      <c r="BM200" s="6"/>
      <c r="BN200" s="313"/>
      <c r="BO200" s="313"/>
      <c r="BP200" s="313"/>
      <c r="BQ200" s="313"/>
      <c r="BR200" s="313"/>
      <c r="BS200" s="313"/>
      <c r="BT200" s="313"/>
      <c r="BU200" s="313"/>
      <c r="BV200" s="313"/>
      <c r="BW200" s="313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161"/>
      <c r="DQ200" s="161"/>
      <c r="DR200" s="161"/>
      <c r="DS200" s="161"/>
      <c r="DT200" s="161"/>
      <c r="DU200" s="161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314"/>
      <c r="JB200" s="314"/>
      <c r="JC200" s="314"/>
      <c r="JD200" s="314"/>
      <c r="JE200" s="314"/>
      <c r="JF200" s="314"/>
      <c r="JG200" s="314"/>
      <c r="JH200" s="314"/>
      <c r="JI200" s="314"/>
      <c r="JJ200" s="314"/>
      <c r="JK200" s="314"/>
      <c r="JL200" s="314"/>
      <c r="JM200" s="314"/>
      <c r="JN200" s="314"/>
      <c r="JO200" s="314"/>
      <c r="JP200" s="314"/>
      <c r="JQ200" s="314"/>
      <c r="JR200" s="314"/>
      <c r="JS200" s="314"/>
      <c r="JT200" s="314"/>
      <c r="JU200" s="314"/>
      <c r="JV200" s="314"/>
      <c r="JW200" s="314"/>
      <c r="JX200" s="314"/>
      <c r="JY200" s="314"/>
      <c r="JZ200" s="314"/>
      <c r="KA200" s="314"/>
      <c r="KB200" s="314"/>
      <c r="KC200" s="314"/>
      <c r="KD200" s="314"/>
      <c r="KE200" s="314"/>
      <c r="KF200" s="314"/>
      <c r="KG200" s="314"/>
      <c r="KH200" s="314"/>
      <c r="KI200" s="314"/>
      <c r="KJ200" s="314"/>
      <c r="KK200" s="314"/>
      <c r="KL200" s="6"/>
      <c r="KM200" s="6"/>
      <c r="KN200" s="6"/>
      <c r="KO200" s="6"/>
      <c r="KP200" s="6"/>
      <c r="KQ200" s="6"/>
      <c r="KR200" s="6"/>
      <c r="KS200" s="6"/>
      <c r="KT200" s="6"/>
    </row>
    <row r="201" spans="5:306" s="305" customFormat="1">
      <c r="E201" s="316"/>
      <c r="F201" s="316"/>
      <c r="G201" s="317"/>
      <c r="W201" s="6"/>
      <c r="X201" s="6"/>
      <c r="Y201" s="6"/>
      <c r="Z201" s="313"/>
      <c r="AA201" s="313"/>
      <c r="AB201" s="313"/>
      <c r="AC201" s="6"/>
      <c r="AD201" s="6"/>
      <c r="AE201" s="313"/>
      <c r="AF201" s="313"/>
      <c r="AG201" s="313"/>
      <c r="AH201" s="313"/>
      <c r="AI201" s="313"/>
      <c r="AJ201" s="6"/>
      <c r="AK201" s="6"/>
      <c r="AL201" s="313"/>
      <c r="AM201" s="313"/>
      <c r="AN201" s="313"/>
      <c r="AO201" s="313"/>
      <c r="AP201" s="313"/>
      <c r="AQ201" s="6"/>
      <c r="AR201" s="6"/>
      <c r="AS201" s="313"/>
      <c r="AT201" s="313"/>
      <c r="AU201" s="313"/>
      <c r="AV201" s="313"/>
      <c r="AW201" s="313"/>
      <c r="AX201" s="6"/>
      <c r="AY201" s="6"/>
      <c r="AZ201" s="313"/>
      <c r="BA201" s="313"/>
      <c r="BB201" s="313"/>
      <c r="BC201" s="313"/>
      <c r="BD201" s="313"/>
      <c r="BE201" s="6"/>
      <c r="BF201" s="6"/>
      <c r="BG201" s="313"/>
      <c r="BH201" s="313"/>
      <c r="BI201" s="313"/>
      <c r="BJ201" s="313"/>
      <c r="BK201" s="313"/>
      <c r="BL201" s="6"/>
      <c r="BM201" s="6"/>
      <c r="BN201" s="313"/>
      <c r="BO201" s="313"/>
      <c r="BP201" s="313"/>
      <c r="BQ201" s="313"/>
      <c r="BR201" s="313"/>
      <c r="BS201" s="313"/>
      <c r="BT201" s="313"/>
      <c r="BU201" s="313"/>
      <c r="BV201" s="313"/>
      <c r="BW201" s="313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161"/>
      <c r="DQ201" s="161"/>
      <c r="DR201" s="161"/>
      <c r="DS201" s="161"/>
      <c r="DT201" s="161"/>
      <c r="DU201" s="161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314"/>
      <c r="JB201" s="314"/>
      <c r="JC201" s="314"/>
      <c r="JD201" s="314"/>
      <c r="JE201" s="314"/>
      <c r="JF201" s="314"/>
      <c r="JG201" s="314"/>
      <c r="JH201" s="314"/>
      <c r="JI201" s="314"/>
      <c r="JJ201" s="314"/>
      <c r="JK201" s="314"/>
      <c r="JL201" s="314"/>
      <c r="JM201" s="314"/>
      <c r="JN201" s="314"/>
      <c r="JO201" s="314"/>
      <c r="JP201" s="314"/>
      <c r="JQ201" s="314"/>
      <c r="JR201" s="314"/>
      <c r="JS201" s="314"/>
      <c r="JT201" s="314"/>
      <c r="JU201" s="314"/>
      <c r="JV201" s="314"/>
      <c r="JW201" s="314"/>
      <c r="JX201" s="314"/>
      <c r="JY201" s="314"/>
      <c r="JZ201" s="314"/>
      <c r="KA201" s="314"/>
      <c r="KB201" s="314"/>
      <c r="KC201" s="314"/>
      <c r="KD201" s="314"/>
      <c r="KE201" s="314"/>
      <c r="KF201" s="314"/>
      <c r="KG201" s="314"/>
      <c r="KH201" s="314"/>
      <c r="KI201" s="314"/>
      <c r="KJ201" s="314"/>
      <c r="KK201" s="314"/>
      <c r="KL201" s="6"/>
      <c r="KM201" s="6"/>
      <c r="KN201" s="6"/>
      <c r="KO201" s="6"/>
      <c r="KP201" s="6"/>
      <c r="KQ201" s="6"/>
      <c r="KR201" s="6"/>
      <c r="KS201" s="6"/>
      <c r="KT201" s="6"/>
    </row>
    <row r="202" spans="5:306" s="305" customFormat="1">
      <c r="E202" s="316"/>
      <c r="F202" s="316"/>
      <c r="G202" s="317"/>
      <c r="W202" s="6"/>
      <c r="X202" s="6"/>
      <c r="Y202" s="6"/>
      <c r="Z202" s="313"/>
      <c r="AA202" s="313"/>
      <c r="AB202" s="313"/>
      <c r="AC202" s="6"/>
      <c r="AD202" s="6"/>
      <c r="AE202" s="313"/>
      <c r="AF202" s="313"/>
      <c r="AG202" s="313"/>
      <c r="AH202" s="313"/>
      <c r="AI202" s="313"/>
      <c r="AJ202" s="6"/>
      <c r="AK202" s="6"/>
      <c r="AL202" s="313"/>
      <c r="AM202" s="313"/>
      <c r="AN202" s="313"/>
      <c r="AO202" s="313"/>
      <c r="AP202" s="313"/>
      <c r="AQ202" s="6"/>
      <c r="AR202" s="6"/>
      <c r="AS202" s="313"/>
      <c r="AT202" s="313"/>
      <c r="AU202" s="313"/>
      <c r="AV202" s="313"/>
      <c r="AW202" s="313"/>
      <c r="AX202" s="6"/>
      <c r="AY202" s="6"/>
      <c r="AZ202" s="313"/>
      <c r="BA202" s="313"/>
      <c r="BB202" s="313"/>
      <c r="BC202" s="313"/>
      <c r="BD202" s="313"/>
      <c r="BE202" s="6"/>
      <c r="BF202" s="6"/>
      <c r="BG202" s="313"/>
      <c r="BH202" s="313"/>
      <c r="BI202" s="313"/>
      <c r="BJ202" s="313"/>
      <c r="BK202" s="313"/>
      <c r="BL202" s="6"/>
      <c r="BM202" s="6"/>
      <c r="BN202" s="313"/>
      <c r="BO202" s="313"/>
      <c r="BP202" s="313"/>
      <c r="BQ202" s="313"/>
      <c r="BR202" s="313"/>
      <c r="BS202" s="313"/>
      <c r="BT202" s="313"/>
      <c r="BU202" s="313"/>
      <c r="BV202" s="313"/>
      <c r="BW202" s="313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161"/>
      <c r="DQ202" s="161"/>
      <c r="DR202" s="161"/>
      <c r="DS202" s="161"/>
      <c r="DT202" s="161"/>
      <c r="DU202" s="161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314"/>
      <c r="JB202" s="314"/>
      <c r="JC202" s="314"/>
      <c r="JD202" s="314"/>
      <c r="JE202" s="314"/>
      <c r="JF202" s="314"/>
      <c r="JG202" s="314"/>
      <c r="JH202" s="314"/>
      <c r="JI202" s="314"/>
      <c r="JJ202" s="314"/>
      <c r="JK202" s="314"/>
      <c r="JL202" s="314"/>
      <c r="JM202" s="314"/>
      <c r="JN202" s="314"/>
      <c r="JO202" s="314"/>
      <c r="JP202" s="314"/>
      <c r="JQ202" s="314"/>
      <c r="JR202" s="314"/>
      <c r="JS202" s="314"/>
      <c r="JT202" s="314"/>
      <c r="JU202" s="314"/>
      <c r="JV202" s="314"/>
      <c r="JW202" s="314"/>
      <c r="JX202" s="314"/>
      <c r="JY202" s="314"/>
      <c r="JZ202" s="314"/>
      <c r="KA202" s="314"/>
      <c r="KB202" s="314"/>
      <c r="KC202" s="314"/>
      <c r="KD202" s="314"/>
      <c r="KE202" s="314"/>
      <c r="KF202" s="314"/>
      <c r="KG202" s="314"/>
      <c r="KH202" s="314"/>
      <c r="KI202" s="314"/>
      <c r="KJ202" s="314"/>
      <c r="KK202" s="314"/>
      <c r="KL202" s="6"/>
      <c r="KM202" s="6"/>
      <c r="KN202" s="6"/>
      <c r="KO202" s="6"/>
      <c r="KP202" s="6"/>
      <c r="KQ202" s="6"/>
      <c r="KR202" s="6"/>
      <c r="KS202" s="6"/>
      <c r="KT202" s="6"/>
    </row>
    <row r="203" spans="5:306" s="305" customFormat="1">
      <c r="E203" s="316"/>
      <c r="F203" s="316"/>
      <c r="G203" s="317"/>
      <c r="W203" s="6"/>
      <c r="X203" s="6"/>
      <c r="Y203" s="6"/>
      <c r="Z203" s="313"/>
      <c r="AA203" s="313"/>
      <c r="AB203" s="313"/>
      <c r="AC203" s="6"/>
      <c r="AD203" s="6"/>
      <c r="AE203" s="313"/>
      <c r="AF203" s="313"/>
      <c r="AG203" s="313"/>
      <c r="AH203" s="313"/>
      <c r="AI203" s="313"/>
      <c r="AJ203" s="6"/>
      <c r="AK203" s="6"/>
      <c r="AL203" s="313"/>
      <c r="AM203" s="313"/>
      <c r="AN203" s="313"/>
      <c r="AO203" s="313"/>
      <c r="AP203" s="313"/>
      <c r="AQ203" s="6"/>
      <c r="AR203" s="6"/>
      <c r="AS203" s="313"/>
      <c r="AT203" s="313"/>
      <c r="AU203" s="313"/>
      <c r="AV203" s="313"/>
      <c r="AW203" s="313"/>
      <c r="AX203" s="6"/>
      <c r="AY203" s="6"/>
      <c r="AZ203" s="313"/>
      <c r="BA203" s="313"/>
      <c r="BB203" s="313"/>
      <c r="BC203" s="313"/>
      <c r="BD203" s="313"/>
      <c r="BE203" s="6"/>
      <c r="BF203" s="6"/>
      <c r="BG203" s="313"/>
      <c r="BH203" s="313"/>
      <c r="BI203" s="313"/>
      <c r="BJ203" s="313"/>
      <c r="BK203" s="313"/>
      <c r="BL203" s="6"/>
      <c r="BM203" s="6"/>
      <c r="BN203" s="313"/>
      <c r="BO203" s="313"/>
      <c r="BP203" s="313"/>
      <c r="BQ203" s="313"/>
      <c r="BR203" s="313"/>
      <c r="BS203" s="313"/>
      <c r="BT203" s="313"/>
      <c r="BU203" s="313"/>
      <c r="BV203" s="313"/>
      <c r="BW203" s="313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161"/>
      <c r="DQ203" s="161"/>
      <c r="DR203" s="161"/>
      <c r="DS203" s="161"/>
      <c r="DT203" s="161"/>
      <c r="DU203" s="161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314"/>
      <c r="JB203" s="314"/>
      <c r="JC203" s="314"/>
      <c r="JD203" s="314"/>
      <c r="JE203" s="314"/>
      <c r="JF203" s="314"/>
      <c r="JG203" s="314"/>
      <c r="JH203" s="314"/>
      <c r="JI203" s="314"/>
      <c r="JJ203" s="314"/>
      <c r="JK203" s="314"/>
      <c r="JL203" s="314"/>
      <c r="JM203" s="314"/>
      <c r="JN203" s="314"/>
      <c r="JO203" s="314"/>
      <c r="JP203" s="314"/>
      <c r="JQ203" s="314"/>
      <c r="JR203" s="314"/>
      <c r="JS203" s="314"/>
      <c r="JT203" s="314"/>
      <c r="JU203" s="314"/>
      <c r="JV203" s="314"/>
      <c r="JW203" s="314"/>
      <c r="JX203" s="314"/>
      <c r="JY203" s="314"/>
      <c r="JZ203" s="314"/>
      <c r="KA203" s="314"/>
      <c r="KB203" s="314"/>
      <c r="KC203" s="314"/>
      <c r="KD203" s="314"/>
      <c r="KE203" s="314"/>
      <c r="KF203" s="314"/>
      <c r="KG203" s="314"/>
      <c r="KH203" s="314"/>
      <c r="KI203" s="314"/>
      <c r="KJ203" s="314"/>
      <c r="KK203" s="314"/>
      <c r="KL203" s="6"/>
      <c r="KM203" s="6"/>
      <c r="KN203" s="6"/>
      <c r="KO203" s="6"/>
      <c r="KP203" s="6"/>
      <c r="KQ203" s="6"/>
      <c r="KR203" s="6"/>
      <c r="KS203" s="6"/>
      <c r="KT203" s="6"/>
    </row>
    <row r="204" spans="5:306" s="305" customFormat="1">
      <c r="E204" s="316"/>
      <c r="F204" s="316"/>
      <c r="G204" s="317"/>
      <c r="W204" s="6"/>
      <c r="X204" s="6"/>
      <c r="Y204" s="6"/>
      <c r="Z204" s="313"/>
      <c r="AA204" s="313"/>
      <c r="AB204" s="313"/>
      <c r="AC204" s="6"/>
      <c r="AD204" s="6"/>
      <c r="AE204" s="313"/>
      <c r="AF204" s="313"/>
      <c r="AG204" s="313"/>
      <c r="AH204" s="313"/>
      <c r="AI204" s="313"/>
      <c r="AJ204" s="6"/>
      <c r="AK204" s="6"/>
      <c r="AL204" s="313"/>
      <c r="AM204" s="313"/>
      <c r="AN204" s="313"/>
      <c r="AO204" s="313"/>
      <c r="AP204" s="313"/>
      <c r="AQ204" s="6"/>
      <c r="AR204" s="6"/>
      <c r="AS204" s="313"/>
      <c r="AT204" s="313"/>
      <c r="AU204" s="313"/>
      <c r="AV204" s="313"/>
      <c r="AW204" s="313"/>
      <c r="AX204" s="6"/>
      <c r="AY204" s="6"/>
      <c r="AZ204" s="313"/>
      <c r="BA204" s="313"/>
      <c r="BB204" s="313"/>
      <c r="BC204" s="313"/>
      <c r="BD204" s="313"/>
      <c r="BE204" s="6"/>
      <c r="BF204" s="6"/>
      <c r="BG204" s="313"/>
      <c r="BH204" s="313"/>
      <c r="BI204" s="313"/>
      <c r="BJ204" s="313"/>
      <c r="BK204" s="313"/>
      <c r="BL204" s="6"/>
      <c r="BM204" s="6"/>
      <c r="BN204" s="313"/>
      <c r="BO204" s="313"/>
      <c r="BP204" s="313"/>
      <c r="BQ204" s="313"/>
      <c r="BR204" s="313"/>
      <c r="BS204" s="313"/>
      <c r="BT204" s="313"/>
      <c r="BU204" s="313"/>
      <c r="BV204" s="313"/>
      <c r="BW204" s="313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161"/>
      <c r="DQ204" s="161"/>
      <c r="DR204" s="161"/>
      <c r="DS204" s="161"/>
      <c r="DT204" s="161"/>
      <c r="DU204" s="161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314"/>
      <c r="JB204" s="314"/>
      <c r="JC204" s="314"/>
      <c r="JD204" s="314"/>
      <c r="JE204" s="314"/>
      <c r="JF204" s="314"/>
      <c r="JG204" s="314"/>
      <c r="JH204" s="314"/>
      <c r="JI204" s="314"/>
      <c r="JJ204" s="314"/>
      <c r="JK204" s="314"/>
      <c r="JL204" s="314"/>
      <c r="JM204" s="314"/>
      <c r="JN204" s="314"/>
      <c r="JO204" s="314"/>
      <c r="JP204" s="314"/>
      <c r="JQ204" s="314"/>
      <c r="JR204" s="314"/>
      <c r="JS204" s="314"/>
      <c r="JT204" s="314"/>
      <c r="JU204" s="314"/>
      <c r="JV204" s="314"/>
      <c r="JW204" s="314"/>
      <c r="JX204" s="314"/>
      <c r="JY204" s="314"/>
      <c r="JZ204" s="314"/>
      <c r="KA204" s="314"/>
      <c r="KB204" s="314"/>
      <c r="KC204" s="314"/>
      <c r="KD204" s="314"/>
      <c r="KE204" s="314"/>
      <c r="KF204" s="314"/>
      <c r="KG204" s="314"/>
      <c r="KH204" s="314"/>
      <c r="KI204" s="314"/>
      <c r="KJ204" s="314"/>
      <c r="KK204" s="314"/>
      <c r="KL204" s="6"/>
      <c r="KM204" s="6"/>
      <c r="KN204" s="6"/>
      <c r="KO204" s="6"/>
      <c r="KP204" s="6"/>
      <c r="KQ204" s="6"/>
      <c r="KR204" s="6"/>
      <c r="KS204" s="6"/>
      <c r="KT204" s="6"/>
    </row>
    <row r="205" spans="5:306" s="305" customFormat="1">
      <c r="E205" s="316"/>
      <c r="F205" s="316"/>
      <c r="G205" s="317"/>
      <c r="W205" s="6"/>
      <c r="X205" s="6"/>
      <c r="Y205" s="6"/>
      <c r="Z205" s="313"/>
      <c r="AA205" s="313"/>
      <c r="AB205" s="313"/>
      <c r="AC205" s="6"/>
      <c r="AD205" s="6"/>
      <c r="AE205" s="313"/>
      <c r="AF205" s="313"/>
      <c r="AG205" s="313"/>
      <c r="AH205" s="313"/>
      <c r="AI205" s="313"/>
      <c r="AJ205" s="6"/>
      <c r="AK205" s="6"/>
      <c r="AL205" s="313"/>
      <c r="AM205" s="313"/>
      <c r="AN205" s="313"/>
      <c r="AO205" s="313"/>
      <c r="AP205" s="313"/>
      <c r="AQ205" s="6"/>
      <c r="AR205" s="6"/>
      <c r="AS205" s="313"/>
      <c r="AT205" s="313"/>
      <c r="AU205" s="313"/>
      <c r="AV205" s="313"/>
      <c r="AW205" s="313"/>
      <c r="AX205" s="6"/>
      <c r="AY205" s="6"/>
      <c r="AZ205" s="313"/>
      <c r="BA205" s="313"/>
      <c r="BB205" s="313"/>
      <c r="BC205" s="313"/>
      <c r="BD205" s="313"/>
      <c r="BE205" s="6"/>
      <c r="BF205" s="6"/>
      <c r="BG205" s="313"/>
      <c r="BH205" s="313"/>
      <c r="BI205" s="313"/>
      <c r="BJ205" s="313"/>
      <c r="BK205" s="313"/>
      <c r="BL205" s="6"/>
      <c r="BM205" s="6"/>
      <c r="BN205" s="313"/>
      <c r="BO205" s="313"/>
      <c r="BP205" s="313"/>
      <c r="BQ205" s="313"/>
      <c r="BR205" s="313"/>
      <c r="BS205" s="313"/>
      <c r="BT205" s="313"/>
      <c r="BU205" s="313"/>
      <c r="BV205" s="313"/>
      <c r="BW205" s="313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161"/>
      <c r="DQ205" s="161"/>
      <c r="DR205" s="161"/>
      <c r="DS205" s="161"/>
      <c r="DT205" s="161"/>
      <c r="DU205" s="161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314"/>
      <c r="JB205" s="314"/>
      <c r="JC205" s="314"/>
      <c r="JD205" s="314"/>
      <c r="JE205" s="314"/>
      <c r="JF205" s="314"/>
      <c r="JG205" s="314"/>
      <c r="JH205" s="314"/>
      <c r="JI205" s="314"/>
      <c r="JJ205" s="314"/>
      <c r="JK205" s="314"/>
      <c r="JL205" s="314"/>
      <c r="JM205" s="314"/>
      <c r="JN205" s="314"/>
      <c r="JO205" s="314"/>
      <c r="JP205" s="314"/>
      <c r="JQ205" s="314"/>
      <c r="JR205" s="314"/>
      <c r="JS205" s="314"/>
      <c r="JT205" s="314"/>
      <c r="JU205" s="314"/>
      <c r="JV205" s="314"/>
      <c r="JW205" s="314"/>
      <c r="JX205" s="314"/>
      <c r="JY205" s="314"/>
      <c r="JZ205" s="314"/>
      <c r="KA205" s="314"/>
      <c r="KB205" s="314"/>
      <c r="KC205" s="314"/>
      <c r="KD205" s="314"/>
      <c r="KE205" s="314"/>
      <c r="KF205" s="314"/>
      <c r="KG205" s="314"/>
      <c r="KH205" s="314"/>
      <c r="KI205" s="314"/>
      <c r="KJ205" s="314"/>
      <c r="KK205" s="314"/>
      <c r="KL205" s="6"/>
      <c r="KM205" s="6"/>
      <c r="KN205" s="6"/>
      <c r="KO205" s="6"/>
      <c r="KP205" s="6"/>
      <c r="KQ205" s="6"/>
      <c r="KR205" s="6"/>
      <c r="KS205" s="6"/>
      <c r="KT205" s="6"/>
    </row>
    <row r="206" spans="5:306" s="305" customFormat="1">
      <c r="E206" s="316"/>
      <c r="F206" s="316"/>
      <c r="G206" s="317"/>
      <c r="W206" s="6"/>
      <c r="X206" s="6"/>
      <c r="Y206" s="6"/>
      <c r="Z206" s="313"/>
      <c r="AA206" s="313"/>
      <c r="AB206" s="313"/>
      <c r="AC206" s="6"/>
      <c r="AD206" s="6"/>
      <c r="AE206" s="313"/>
      <c r="AF206" s="313"/>
      <c r="AG206" s="313"/>
      <c r="AH206" s="313"/>
      <c r="AI206" s="313"/>
      <c r="AJ206" s="6"/>
      <c r="AK206" s="6"/>
      <c r="AL206" s="313"/>
      <c r="AM206" s="313"/>
      <c r="AN206" s="313"/>
      <c r="AO206" s="313"/>
      <c r="AP206" s="313"/>
      <c r="AQ206" s="6"/>
      <c r="AR206" s="6"/>
      <c r="AS206" s="313"/>
      <c r="AT206" s="313"/>
      <c r="AU206" s="313"/>
      <c r="AV206" s="313"/>
      <c r="AW206" s="313"/>
      <c r="AX206" s="6"/>
      <c r="AY206" s="6"/>
      <c r="AZ206" s="313"/>
      <c r="BA206" s="313"/>
      <c r="BB206" s="313"/>
      <c r="BC206" s="313"/>
      <c r="BD206" s="313"/>
      <c r="BE206" s="6"/>
      <c r="BF206" s="6"/>
      <c r="BG206" s="313"/>
      <c r="BH206" s="313"/>
      <c r="BI206" s="313"/>
      <c r="BJ206" s="313"/>
      <c r="BK206" s="313"/>
      <c r="BL206" s="6"/>
      <c r="BM206" s="6"/>
      <c r="BN206" s="313"/>
      <c r="BO206" s="313"/>
      <c r="BP206" s="313"/>
      <c r="BQ206" s="313"/>
      <c r="BR206" s="313"/>
      <c r="BS206" s="313"/>
      <c r="BT206" s="313"/>
      <c r="BU206" s="313"/>
      <c r="BV206" s="313"/>
      <c r="BW206" s="313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161"/>
      <c r="DQ206" s="161"/>
      <c r="DR206" s="161"/>
      <c r="DS206" s="161"/>
      <c r="DT206" s="161"/>
      <c r="DU206" s="161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314"/>
      <c r="JB206" s="314"/>
      <c r="JC206" s="314"/>
      <c r="JD206" s="314"/>
      <c r="JE206" s="314"/>
      <c r="JF206" s="314"/>
      <c r="JG206" s="314"/>
      <c r="JH206" s="314"/>
      <c r="JI206" s="314"/>
      <c r="JJ206" s="314"/>
      <c r="JK206" s="314"/>
      <c r="JL206" s="314"/>
      <c r="JM206" s="314"/>
      <c r="JN206" s="314"/>
      <c r="JO206" s="314"/>
      <c r="JP206" s="314"/>
      <c r="JQ206" s="314"/>
      <c r="JR206" s="314"/>
      <c r="JS206" s="314"/>
      <c r="JT206" s="314"/>
      <c r="JU206" s="314"/>
      <c r="JV206" s="314"/>
      <c r="JW206" s="314"/>
      <c r="JX206" s="314"/>
      <c r="JY206" s="314"/>
      <c r="JZ206" s="314"/>
      <c r="KA206" s="314"/>
      <c r="KB206" s="314"/>
      <c r="KC206" s="314"/>
      <c r="KD206" s="314"/>
      <c r="KE206" s="314"/>
      <c r="KF206" s="314"/>
      <c r="KG206" s="314"/>
      <c r="KH206" s="314"/>
      <c r="KI206" s="314"/>
      <c r="KJ206" s="314"/>
      <c r="KK206" s="314"/>
      <c r="KL206" s="6"/>
      <c r="KM206" s="6"/>
      <c r="KN206" s="6"/>
      <c r="KO206" s="6"/>
      <c r="KP206" s="6"/>
      <c r="KQ206" s="6"/>
      <c r="KR206" s="6"/>
      <c r="KS206" s="6"/>
      <c r="KT206" s="6"/>
    </row>
    <row r="207" spans="5:306" s="305" customFormat="1">
      <c r="E207" s="316"/>
      <c r="F207" s="316"/>
      <c r="G207" s="317"/>
      <c r="W207" s="6"/>
      <c r="X207" s="6"/>
      <c r="Y207" s="6"/>
      <c r="Z207" s="313"/>
      <c r="AA207" s="313"/>
      <c r="AB207" s="313"/>
      <c r="AC207" s="6"/>
      <c r="AD207" s="6"/>
      <c r="AE207" s="313"/>
      <c r="AF207" s="313"/>
      <c r="AG207" s="313"/>
      <c r="AH207" s="313"/>
      <c r="AI207" s="313"/>
      <c r="AJ207" s="6"/>
      <c r="AK207" s="6"/>
      <c r="AL207" s="313"/>
      <c r="AM207" s="313"/>
      <c r="AN207" s="313"/>
      <c r="AO207" s="313"/>
      <c r="AP207" s="313"/>
      <c r="AQ207" s="6"/>
      <c r="AR207" s="6"/>
      <c r="AS207" s="313"/>
      <c r="AT207" s="313"/>
      <c r="AU207" s="313"/>
      <c r="AV207" s="313"/>
      <c r="AW207" s="313"/>
      <c r="AX207" s="6"/>
      <c r="AY207" s="6"/>
      <c r="AZ207" s="313"/>
      <c r="BA207" s="313"/>
      <c r="BB207" s="313"/>
      <c r="BC207" s="313"/>
      <c r="BD207" s="313"/>
      <c r="BE207" s="6"/>
      <c r="BF207" s="6"/>
      <c r="BG207" s="313"/>
      <c r="BH207" s="313"/>
      <c r="BI207" s="313"/>
      <c r="BJ207" s="313"/>
      <c r="BK207" s="313"/>
      <c r="BL207" s="6"/>
      <c r="BM207" s="6"/>
      <c r="BN207" s="313"/>
      <c r="BO207" s="313"/>
      <c r="BP207" s="313"/>
      <c r="BQ207" s="313"/>
      <c r="BR207" s="313"/>
      <c r="BS207" s="313"/>
      <c r="BT207" s="313"/>
      <c r="BU207" s="313"/>
      <c r="BV207" s="313"/>
      <c r="BW207" s="313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161"/>
      <c r="DQ207" s="161"/>
      <c r="DR207" s="161"/>
      <c r="DS207" s="161"/>
      <c r="DT207" s="161"/>
      <c r="DU207" s="161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314"/>
      <c r="JB207" s="314"/>
      <c r="JC207" s="314"/>
      <c r="JD207" s="314"/>
      <c r="JE207" s="314"/>
      <c r="JF207" s="314"/>
      <c r="JG207" s="314"/>
      <c r="JH207" s="314"/>
      <c r="JI207" s="314"/>
      <c r="JJ207" s="314"/>
      <c r="JK207" s="314"/>
      <c r="JL207" s="314"/>
      <c r="JM207" s="314"/>
      <c r="JN207" s="314"/>
      <c r="JO207" s="314"/>
      <c r="JP207" s="314"/>
      <c r="JQ207" s="314"/>
      <c r="JR207" s="314"/>
      <c r="JS207" s="314"/>
      <c r="JT207" s="314"/>
      <c r="JU207" s="314"/>
      <c r="JV207" s="314"/>
      <c r="JW207" s="314"/>
      <c r="JX207" s="314"/>
      <c r="JY207" s="314"/>
      <c r="JZ207" s="314"/>
      <c r="KA207" s="314"/>
      <c r="KB207" s="314"/>
      <c r="KC207" s="314"/>
      <c r="KD207" s="314"/>
      <c r="KE207" s="314"/>
      <c r="KF207" s="314"/>
      <c r="KG207" s="314"/>
      <c r="KH207" s="314"/>
      <c r="KI207" s="314"/>
      <c r="KJ207" s="314"/>
      <c r="KK207" s="314"/>
      <c r="KL207" s="6"/>
      <c r="KM207" s="6"/>
      <c r="KN207" s="6"/>
      <c r="KO207" s="6"/>
      <c r="KP207" s="6"/>
      <c r="KQ207" s="6"/>
      <c r="KR207" s="6"/>
      <c r="KS207" s="6"/>
      <c r="KT207" s="6"/>
    </row>
    <row r="208" spans="5:306" s="305" customFormat="1">
      <c r="E208" s="316"/>
      <c r="F208" s="316"/>
      <c r="G208" s="317"/>
      <c r="W208" s="6"/>
      <c r="X208" s="6"/>
      <c r="Y208" s="6"/>
      <c r="Z208" s="313"/>
      <c r="AA208" s="313"/>
      <c r="AB208" s="313"/>
      <c r="AC208" s="6"/>
      <c r="AD208" s="6"/>
      <c r="AE208" s="313"/>
      <c r="AF208" s="313"/>
      <c r="AG208" s="313"/>
      <c r="AH208" s="313"/>
      <c r="AI208" s="313"/>
      <c r="AJ208" s="6"/>
      <c r="AK208" s="6"/>
      <c r="AL208" s="313"/>
      <c r="AM208" s="313"/>
      <c r="AN208" s="313"/>
      <c r="AO208" s="313"/>
      <c r="AP208" s="313"/>
      <c r="AQ208" s="6"/>
      <c r="AR208" s="6"/>
      <c r="AS208" s="313"/>
      <c r="AT208" s="313"/>
      <c r="AU208" s="313"/>
      <c r="AV208" s="313"/>
      <c r="AW208" s="313"/>
      <c r="AX208" s="6"/>
      <c r="AY208" s="6"/>
      <c r="AZ208" s="313"/>
      <c r="BA208" s="313"/>
      <c r="BB208" s="313"/>
      <c r="BC208" s="313"/>
      <c r="BD208" s="313"/>
      <c r="BE208" s="6"/>
      <c r="BF208" s="6"/>
      <c r="BG208" s="313"/>
      <c r="BH208" s="313"/>
      <c r="BI208" s="313"/>
      <c r="BJ208" s="313"/>
      <c r="BK208" s="313"/>
      <c r="BL208" s="6"/>
      <c r="BM208" s="6"/>
      <c r="BN208" s="313"/>
      <c r="BO208" s="313"/>
      <c r="BP208" s="313"/>
      <c r="BQ208" s="313"/>
      <c r="BR208" s="313"/>
      <c r="BS208" s="313"/>
      <c r="BT208" s="313"/>
      <c r="BU208" s="313"/>
      <c r="BV208" s="313"/>
      <c r="BW208" s="313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161"/>
      <c r="DQ208" s="161"/>
      <c r="DR208" s="161"/>
      <c r="DS208" s="161"/>
      <c r="DT208" s="161"/>
      <c r="DU208" s="161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314"/>
      <c r="JB208" s="314"/>
      <c r="JC208" s="314"/>
      <c r="JD208" s="314"/>
      <c r="JE208" s="314"/>
      <c r="JF208" s="314"/>
      <c r="JG208" s="314"/>
      <c r="JH208" s="314"/>
      <c r="JI208" s="314"/>
      <c r="JJ208" s="314"/>
      <c r="JK208" s="314"/>
      <c r="JL208" s="314"/>
      <c r="JM208" s="314"/>
      <c r="JN208" s="314"/>
      <c r="JO208" s="314"/>
      <c r="JP208" s="314"/>
      <c r="JQ208" s="314"/>
      <c r="JR208" s="314"/>
      <c r="JS208" s="314"/>
      <c r="JT208" s="314"/>
      <c r="JU208" s="314"/>
      <c r="JV208" s="314"/>
      <c r="JW208" s="314"/>
      <c r="JX208" s="314"/>
      <c r="JY208" s="314"/>
      <c r="JZ208" s="314"/>
      <c r="KA208" s="314"/>
      <c r="KB208" s="314"/>
      <c r="KC208" s="314"/>
      <c r="KD208" s="314"/>
      <c r="KE208" s="314"/>
      <c r="KF208" s="314"/>
      <c r="KG208" s="314"/>
      <c r="KH208" s="314"/>
      <c r="KI208" s="314"/>
      <c r="KJ208" s="314"/>
      <c r="KK208" s="314"/>
      <c r="KL208" s="6"/>
      <c r="KM208" s="6"/>
      <c r="KN208" s="6"/>
      <c r="KO208" s="6"/>
      <c r="KP208" s="6"/>
      <c r="KQ208" s="6"/>
      <c r="KR208" s="6"/>
      <c r="KS208" s="6"/>
      <c r="KT208" s="6"/>
    </row>
    <row r="209" spans="5:306" s="305" customFormat="1">
      <c r="E209" s="316"/>
      <c r="F209" s="316"/>
      <c r="G209" s="317"/>
      <c r="W209" s="6"/>
      <c r="X209" s="6"/>
      <c r="Y209" s="6"/>
      <c r="Z209" s="313"/>
      <c r="AA209" s="313"/>
      <c r="AB209" s="313"/>
      <c r="AC209" s="6"/>
      <c r="AD209" s="6"/>
      <c r="AE209" s="313"/>
      <c r="AF209" s="313"/>
      <c r="AG209" s="313"/>
      <c r="AH209" s="313"/>
      <c r="AI209" s="313"/>
      <c r="AJ209" s="6"/>
      <c r="AK209" s="6"/>
      <c r="AL209" s="313"/>
      <c r="AM209" s="313"/>
      <c r="AN209" s="313"/>
      <c r="AO209" s="313"/>
      <c r="AP209" s="313"/>
      <c r="AQ209" s="6"/>
      <c r="AR209" s="6"/>
      <c r="AS209" s="313"/>
      <c r="AT209" s="313"/>
      <c r="AU209" s="313"/>
      <c r="AV209" s="313"/>
      <c r="AW209" s="313"/>
      <c r="AX209" s="6"/>
      <c r="AY209" s="6"/>
      <c r="AZ209" s="313"/>
      <c r="BA209" s="313"/>
      <c r="BB209" s="313"/>
      <c r="BC209" s="313"/>
      <c r="BD209" s="313"/>
      <c r="BE209" s="6"/>
      <c r="BF209" s="6"/>
      <c r="BG209" s="313"/>
      <c r="BH209" s="313"/>
      <c r="BI209" s="313"/>
      <c r="BJ209" s="313"/>
      <c r="BK209" s="313"/>
      <c r="BL209" s="6"/>
      <c r="BM209" s="6"/>
      <c r="BN209" s="313"/>
      <c r="BO209" s="313"/>
      <c r="BP209" s="313"/>
      <c r="BQ209" s="313"/>
      <c r="BR209" s="313"/>
      <c r="BS209" s="313"/>
      <c r="BT209" s="313"/>
      <c r="BU209" s="313"/>
      <c r="BV209" s="313"/>
      <c r="BW209" s="313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161"/>
      <c r="DQ209" s="161"/>
      <c r="DR209" s="161"/>
      <c r="DS209" s="161"/>
      <c r="DT209" s="161"/>
      <c r="DU209" s="161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314"/>
      <c r="JB209" s="314"/>
      <c r="JC209" s="314"/>
      <c r="JD209" s="314"/>
      <c r="JE209" s="314"/>
      <c r="JF209" s="314"/>
      <c r="JG209" s="314"/>
      <c r="JH209" s="314"/>
      <c r="JI209" s="314"/>
      <c r="JJ209" s="314"/>
      <c r="JK209" s="314"/>
      <c r="JL209" s="314"/>
      <c r="JM209" s="314"/>
      <c r="JN209" s="314"/>
      <c r="JO209" s="314"/>
      <c r="JP209" s="314"/>
      <c r="JQ209" s="314"/>
      <c r="JR209" s="314"/>
      <c r="JS209" s="314"/>
      <c r="JT209" s="314"/>
      <c r="JU209" s="314"/>
      <c r="JV209" s="314"/>
      <c r="JW209" s="314"/>
      <c r="JX209" s="314"/>
      <c r="JY209" s="314"/>
      <c r="JZ209" s="314"/>
      <c r="KA209" s="314"/>
      <c r="KB209" s="314"/>
      <c r="KC209" s="314"/>
      <c r="KD209" s="314"/>
      <c r="KE209" s="314"/>
      <c r="KF209" s="314"/>
      <c r="KG209" s="314"/>
      <c r="KH209" s="314"/>
      <c r="KI209" s="314"/>
      <c r="KJ209" s="314"/>
      <c r="KK209" s="314"/>
      <c r="KL209" s="6"/>
      <c r="KM209" s="6"/>
      <c r="KN209" s="6"/>
      <c r="KO209" s="6"/>
      <c r="KP209" s="6"/>
      <c r="KQ209" s="6"/>
      <c r="KR209" s="6"/>
      <c r="KS209" s="6"/>
      <c r="KT209" s="6"/>
    </row>
    <row r="210" spans="5:306" s="305" customFormat="1">
      <c r="E210" s="316"/>
      <c r="F210" s="316"/>
      <c r="G210" s="317"/>
      <c r="W210" s="6"/>
      <c r="X210" s="6"/>
      <c r="Y210" s="6"/>
      <c r="Z210" s="313"/>
      <c r="AA210" s="313"/>
      <c r="AB210" s="313"/>
      <c r="AC210" s="6"/>
      <c r="AD210" s="6"/>
      <c r="AE210" s="313"/>
      <c r="AF210" s="313"/>
      <c r="AG210" s="313"/>
      <c r="AH210" s="313"/>
      <c r="AI210" s="313"/>
      <c r="AJ210" s="6"/>
      <c r="AK210" s="6"/>
      <c r="AL210" s="313"/>
      <c r="AM210" s="313"/>
      <c r="AN210" s="313"/>
      <c r="AO210" s="313"/>
      <c r="AP210" s="313"/>
      <c r="AQ210" s="6"/>
      <c r="AR210" s="6"/>
      <c r="AS210" s="313"/>
      <c r="AT210" s="313"/>
      <c r="AU210" s="313"/>
      <c r="AV210" s="313"/>
      <c r="AW210" s="313"/>
      <c r="AX210" s="6"/>
      <c r="AY210" s="6"/>
      <c r="AZ210" s="313"/>
      <c r="BA210" s="313"/>
      <c r="BB210" s="313"/>
      <c r="BC210" s="313"/>
      <c r="BD210" s="313"/>
      <c r="BE210" s="6"/>
      <c r="BF210" s="6"/>
      <c r="BG210" s="313"/>
      <c r="BH210" s="313"/>
      <c r="BI210" s="313"/>
      <c r="BJ210" s="313"/>
      <c r="BK210" s="313"/>
      <c r="BL210" s="6"/>
      <c r="BM210" s="6"/>
      <c r="BN210" s="313"/>
      <c r="BO210" s="313"/>
      <c r="BP210" s="313"/>
      <c r="BQ210" s="313"/>
      <c r="BR210" s="313"/>
      <c r="BS210" s="313"/>
      <c r="BT210" s="313"/>
      <c r="BU210" s="313"/>
      <c r="BV210" s="313"/>
      <c r="BW210" s="313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161"/>
      <c r="DQ210" s="161"/>
      <c r="DR210" s="161"/>
      <c r="DS210" s="161"/>
      <c r="DT210" s="161"/>
      <c r="DU210" s="161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314"/>
      <c r="JB210" s="314"/>
      <c r="JC210" s="314"/>
      <c r="JD210" s="314"/>
      <c r="JE210" s="314"/>
      <c r="JF210" s="314"/>
      <c r="JG210" s="314"/>
      <c r="JH210" s="314"/>
      <c r="JI210" s="314"/>
      <c r="JJ210" s="314"/>
      <c r="JK210" s="314"/>
      <c r="JL210" s="314"/>
      <c r="JM210" s="314"/>
      <c r="JN210" s="314"/>
      <c r="JO210" s="314"/>
      <c r="JP210" s="314"/>
      <c r="JQ210" s="314"/>
      <c r="JR210" s="314"/>
      <c r="JS210" s="314"/>
      <c r="JT210" s="314"/>
      <c r="JU210" s="314"/>
      <c r="JV210" s="314"/>
      <c r="JW210" s="314"/>
      <c r="JX210" s="314"/>
      <c r="JY210" s="314"/>
      <c r="JZ210" s="314"/>
      <c r="KA210" s="314"/>
      <c r="KB210" s="314"/>
      <c r="KC210" s="314"/>
      <c r="KD210" s="314"/>
      <c r="KE210" s="314"/>
      <c r="KF210" s="314"/>
      <c r="KG210" s="314"/>
      <c r="KH210" s="314"/>
      <c r="KI210" s="314"/>
      <c r="KJ210" s="314"/>
      <c r="KK210" s="314"/>
      <c r="KL210" s="6"/>
      <c r="KM210" s="6"/>
      <c r="KN210" s="6"/>
      <c r="KO210" s="6"/>
      <c r="KP210" s="6"/>
      <c r="KQ210" s="6"/>
      <c r="KR210" s="6"/>
      <c r="KS210" s="6"/>
      <c r="KT210" s="6"/>
    </row>
    <row r="211" spans="5:306" s="305" customFormat="1">
      <c r="E211" s="316"/>
      <c r="F211" s="316"/>
      <c r="G211" s="317"/>
      <c r="W211" s="6"/>
      <c r="X211" s="6"/>
      <c r="Y211" s="6"/>
      <c r="Z211" s="313"/>
      <c r="AA211" s="313"/>
      <c r="AB211" s="313"/>
      <c r="AC211" s="6"/>
      <c r="AD211" s="6"/>
      <c r="AE211" s="313"/>
      <c r="AF211" s="313"/>
      <c r="AG211" s="313"/>
      <c r="AH211" s="313"/>
      <c r="AI211" s="313"/>
      <c r="AJ211" s="6"/>
      <c r="AK211" s="6"/>
      <c r="AL211" s="313"/>
      <c r="AM211" s="313"/>
      <c r="AN211" s="313"/>
      <c r="AO211" s="313"/>
      <c r="AP211" s="313"/>
      <c r="AQ211" s="6"/>
      <c r="AR211" s="6"/>
      <c r="AS211" s="313"/>
      <c r="AT211" s="313"/>
      <c r="AU211" s="313"/>
      <c r="AV211" s="313"/>
      <c r="AW211" s="313"/>
      <c r="AX211" s="6"/>
      <c r="AY211" s="6"/>
      <c r="AZ211" s="313"/>
      <c r="BA211" s="313"/>
      <c r="BB211" s="313"/>
      <c r="BC211" s="313"/>
      <c r="BD211" s="313"/>
      <c r="BE211" s="6"/>
      <c r="BF211" s="6"/>
      <c r="BG211" s="313"/>
      <c r="BH211" s="313"/>
      <c r="BI211" s="313"/>
      <c r="BJ211" s="313"/>
      <c r="BK211" s="313"/>
      <c r="BL211" s="6"/>
      <c r="BM211" s="6"/>
      <c r="BN211" s="313"/>
      <c r="BO211" s="313"/>
      <c r="BP211" s="313"/>
      <c r="BQ211" s="313"/>
      <c r="BR211" s="313"/>
      <c r="BS211" s="313"/>
      <c r="BT211" s="313"/>
      <c r="BU211" s="313"/>
      <c r="BV211" s="313"/>
      <c r="BW211" s="313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161"/>
      <c r="DQ211" s="161"/>
      <c r="DR211" s="161"/>
      <c r="DS211" s="161"/>
      <c r="DT211" s="161"/>
      <c r="DU211" s="161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314"/>
      <c r="JB211" s="314"/>
      <c r="JC211" s="314"/>
      <c r="JD211" s="314"/>
      <c r="JE211" s="314"/>
      <c r="JF211" s="314"/>
      <c r="JG211" s="314"/>
      <c r="JH211" s="314"/>
      <c r="JI211" s="314"/>
      <c r="JJ211" s="314"/>
      <c r="JK211" s="314"/>
      <c r="JL211" s="314"/>
      <c r="JM211" s="314"/>
      <c r="JN211" s="314"/>
      <c r="JO211" s="314"/>
      <c r="JP211" s="314"/>
      <c r="JQ211" s="314"/>
      <c r="JR211" s="314"/>
      <c r="JS211" s="314"/>
      <c r="JT211" s="314"/>
      <c r="JU211" s="314"/>
      <c r="JV211" s="314"/>
      <c r="JW211" s="314"/>
      <c r="JX211" s="314"/>
      <c r="JY211" s="314"/>
      <c r="JZ211" s="314"/>
      <c r="KA211" s="314"/>
      <c r="KB211" s="314"/>
      <c r="KC211" s="314"/>
      <c r="KD211" s="314"/>
      <c r="KE211" s="314"/>
      <c r="KF211" s="314"/>
      <c r="KG211" s="314"/>
      <c r="KH211" s="314"/>
      <c r="KI211" s="314"/>
      <c r="KJ211" s="314"/>
      <c r="KK211" s="314"/>
      <c r="KL211" s="6"/>
      <c r="KM211" s="6"/>
      <c r="KN211" s="6"/>
      <c r="KO211" s="6"/>
      <c r="KP211" s="6"/>
      <c r="KQ211" s="6"/>
      <c r="KR211" s="6"/>
      <c r="KS211" s="6"/>
      <c r="KT211" s="6"/>
    </row>
    <row r="212" spans="5:306" s="305" customFormat="1">
      <c r="E212" s="316"/>
      <c r="F212" s="316"/>
      <c r="G212" s="317"/>
      <c r="W212" s="6"/>
      <c r="X212" s="6"/>
      <c r="Y212" s="6"/>
      <c r="Z212" s="313"/>
      <c r="AA212" s="313"/>
      <c r="AB212" s="313"/>
      <c r="AC212" s="6"/>
      <c r="AD212" s="6"/>
      <c r="AE212" s="313"/>
      <c r="AF212" s="313"/>
      <c r="AG212" s="313"/>
      <c r="AH212" s="313"/>
      <c r="AI212" s="313"/>
      <c r="AJ212" s="6"/>
      <c r="AK212" s="6"/>
      <c r="AL212" s="313"/>
      <c r="AM212" s="313"/>
      <c r="AN212" s="313"/>
      <c r="AO212" s="313"/>
      <c r="AP212" s="313"/>
      <c r="AQ212" s="6"/>
      <c r="AR212" s="6"/>
      <c r="AS212" s="313"/>
      <c r="AT212" s="313"/>
      <c r="AU212" s="313"/>
      <c r="AV212" s="313"/>
      <c r="AW212" s="313"/>
      <c r="AX212" s="6"/>
      <c r="AY212" s="6"/>
      <c r="AZ212" s="313"/>
      <c r="BA212" s="313"/>
      <c r="BB212" s="313"/>
      <c r="BC212" s="313"/>
      <c r="BD212" s="313"/>
      <c r="BE212" s="6"/>
      <c r="BF212" s="6"/>
      <c r="BG212" s="313"/>
      <c r="BH212" s="313"/>
      <c r="BI212" s="313"/>
      <c r="BJ212" s="313"/>
      <c r="BK212" s="313"/>
      <c r="BL212" s="6"/>
      <c r="BM212" s="6"/>
      <c r="BN212" s="313"/>
      <c r="BO212" s="313"/>
      <c r="BP212" s="313"/>
      <c r="BQ212" s="313"/>
      <c r="BR212" s="313"/>
      <c r="BS212" s="313"/>
      <c r="BT212" s="313"/>
      <c r="BU212" s="313"/>
      <c r="BV212" s="313"/>
      <c r="BW212" s="313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161"/>
      <c r="DQ212" s="161"/>
      <c r="DR212" s="161"/>
      <c r="DS212" s="161"/>
      <c r="DT212" s="161"/>
      <c r="DU212" s="161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314"/>
      <c r="JB212" s="314"/>
      <c r="JC212" s="314"/>
      <c r="JD212" s="314"/>
      <c r="JE212" s="314"/>
      <c r="JF212" s="314"/>
      <c r="JG212" s="314"/>
      <c r="JH212" s="314"/>
      <c r="JI212" s="314"/>
      <c r="JJ212" s="314"/>
      <c r="JK212" s="314"/>
      <c r="JL212" s="314"/>
      <c r="JM212" s="314"/>
      <c r="JN212" s="314"/>
      <c r="JO212" s="314"/>
      <c r="JP212" s="314"/>
      <c r="JQ212" s="314"/>
      <c r="JR212" s="314"/>
      <c r="JS212" s="314"/>
      <c r="JT212" s="314"/>
      <c r="JU212" s="314"/>
      <c r="JV212" s="314"/>
      <c r="JW212" s="314"/>
      <c r="JX212" s="314"/>
      <c r="JY212" s="314"/>
      <c r="JZ212" s="314"/>
      <c r="KA212" s="314"/>
      <c r="KB212" s="314"/>
      <c r="KC212" s="314"/>
      <c r="KD212" s="314"/>
      <c r="KE212" s="314"/>
      <c r="KF212" s="314"/>
      <c r="KG212" s="314"/>
      <c r="KH212" s="314"/>
      <c r="KI212" s="314"/>
      <c r="KJ212" s="314"/>
      <c r="KK212" s="314"/>
      <c r="KL212" s="6"/>
      <c r="KM212" s="6"/>
      <c r="KN212" s="6"/>
      <c r="KO212" s="6"/>
      <c r="KP212" s="6"/>
      <c r="KQ212" s="6"/>
      <c r="KR212" s="6"/>
      <c r="KS212" s="6"/>
      <c r="KT212" s="6"/>
    </row>
    <row r="213" spans="5:306" s="305" customFormat="1">
      <c r="E213" s="316"/>
      <c r="F213" s="316"/>
      <c r="G213" s="317"/>
      <c r="W213" s="6"/>
      <c r="X213" s="6"/>
      <c r="Y213" s="6"/>
      <c r="Z213" s="313"/>
      <c r="AA213" s="313"/>
      <c r="AB213" s="313"/>
      <c r="AC213" s="6"/>
      <c r="AD213" s="6"/>
      <c r="AE213" s="313"/>
      <c r="AF213" s="313"/>
      <c r="AG213" s="313"/>
      <c r="AH213" s="313"/>
      <c r="AI213" s="313"/>
      <c r="AJ213" s="6"/>
      <c r="AK213" s="6"/>
      <c r="AL213" s="313"/>
      <c r="AM213" s="313"/>
      <c r="AN213" s="313"/>
      <c r="AO213" s="313"/>
      <c r="AP213" s="313"/>
      <c r="AQ213" s="6"/>
      <c r="AR213" s="6"/>
      <c r="AS213" s="313"/>
      <c r="AT213" s="313"/>
      <c r="AU213" s="313"/>
      <c r="AV213" s="313"/>
      <c r="AW213" s="313"/>
      <c r="AX213" s="6"/>
      <c r="AY213" s="6"/>
      <c r="AZ213" s="313"/>
      <c r="BA213" s="313"/>
      <c r="BB213" s="313"/>
      <c r="BC213" s="313"/>
      <c r="BD213" s="313"/>
      <c r="BE213" s="6"/>
      <c r="BF213" s="6"/>
      <c r="BG213" s="313"/>
      <c r="BH213" s="313"/>
      <c r="BI213" s="313"/>
      <c r="BJ213" s="313"/>
      <c r="BK213" s="313"/>
      <c r="BL213" s="6"/>
      <c r="BM213" s="6"/>
      <c r="BN213" s="313"/>
      <c r="BO213" s="313"/>
      <c r="BP213" s="313"/>
      <c r="BQ213" s="313"/>
      <c r="BR213" s="313"/>
      <c r="BS213" s="313"/>
      <c r="BT213" s="313"/>
      <c r="BU213" s="313"/>
      <c r="BV213" s="313"/>
      <c r="BW213" s="313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161"/>
      <c r="DQ213" s="161"/>
      <c r="DR213" s="161"/>
      <c r="DS213" s="161"/>
      <c r="DT213" s="161"/>
      <c r="DU213" s="161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314"/>
      <c r="JB213" s="314"/>
      <c r="JC213" s="314"/>
      <c r="JD213" s="314"/>
      <c r="JE213" s="314"/>
      <c r="JF213" s="314"/>
      <c r="JG213" s="314"/>
      <c r="JH213" s="314"/>
      <c r="JI213" s="314"/>
      <c r="JJ213" s="314"/>
      <c r="JK213" s="314"/>
      <c r="JL213" s="314"/>
      <c r="JM213" s="314"/>
      <c r="JN213" s="314"/>
      <c r="JO213" s="314"/>
      <c r="JP213" s="314"/>
      <c r="JQ213" s="314"/>
      <c r="JR213" s="314"/>
      <c r="JS213" s="314"/>
      <c r="JT213" s="314"/>
      <c r="JU213" s="314"/>
      <c r="JV213" s="314"/>
      <c r="JW213" s="314"/>
      <c r="JX213" s="314"/>
      <c r="JY213" s="314"/>
      <c r="JZ213" s="314"/>
      <c r="KA213" s="314"/>
      <c r="KB213" s="314"/>
      <c r="KC213" s="314"/>
      <c r="KD213" s="314"/>
      <c r="KE213" s="314"/>
      <c r="KF213" s="314"/>
      <c r="KG213" s="314"/>
      <c r="KH213" s="314"/>
      <c r="KI213" s="314"/>
      <c r="KJ213" s="314"/>
      <c r="KK213" s="314"/>
      <c r="KL213" s="6"/>
      <c r="KM213" s="6"/>
      <c r="KN213" s="6"/>
      <c r="KO213" s="6"/>
      <c r="KP213" s="6"/>
      <c r="KQ213" s="6"/>
      <c r="KR213" s="6"/>
      <c r="KS213" s="6"/>
      <c r="KT213" s="6"/>
    </row>
    <row r="214" spans="5:306" s="305" customFormat="1">
      <c r="E214" s="316"/>
      <c r="F214" s="316"/>
      <c r="G214" s="317"/>
      <c r="W214" s="6"/>
      <c r="X214" s="6"/>
      <c r="Y214" s="6"/>
      <c r="Z214" s="313"/>
      <c r="AA214" s="313"/>
      <c r="AB214" s="313"/>
      <c r="AC214" s="6"/>
      <c r="AD214" s="6"/>
      <c r="AE214" s="313"/>
      <c r="AF214" s="313"/>
      <c r="AG214" s="313"/>
      <c r="AH214" s="313"/>
      <c r="AI214" s="313"/>
      <c r="AJ214" s="6"/>
      <c r="AK214" s="6"/>
      <c r="AL214" s="313"/>
      <c r="AM214" s="313"/>
      <c r="AN214" s="313"/>
      <c r="AO214" s="313"/>
      <c r="AP214" s="313"/>
      <c r="AQ214" s="6"/>
      <c r="AR214" s="6"/>
      <c r="AS214" s="313"/>
      <c r="AT214" s="313"/>
      <c r="AU214" s="313"/>
      <c r="AV214" s="313"/>
      <c r="AW214" s="313"/>
      <c r="AX214" s="6"/>
      <c r="AY214" s="6"/>
      <c r="AZ214" s="313"/>
      <c r="BA214" s="313"/>
      <c r="BB214" s="313"/>
      <c r="BC214" s="313"/>
      <c r="BD214" s="313"/>
      <c r="BE214" s="6"/>
      <c r="BF214" s="6"/>
      <c r="BG214" s="313"/>
      <c r="BH214" s="313"/>
      <c r="BI214" s="313"/>
      <c r="BJ214" s="313"/>
      <c r="BK214" s="313"/>
      <c r="BL214" s="6"/>
      <c r="BM214" s="6"/>
      <c r="BN214" s="313"/>
      <c r="BO214" s="313"/>
      <c r="BP214" s="313"/>
      <c r="BQ214" s="313"/>
      <c r="BR214" s="313"/>
      <c r="BS214" s="313"/>
      <c r="BT214" s="313"/>
      <c r="BU214" s="313"/>
      <c r="BV214" s="313"/>
      <c r="BW214" s="313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161"/>
      <c r="DQ214" s="161"/>
      <c r="DR214" s="161"/>
      <c r="DS214" s="161"/>
      <c r="DT214" s="161"/>
      <c r="DU214" s="161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314"/>
      <c r="JB214" s="314"/>
      <c r="JC214" s="314"/>
      <c r="JD214" s="314"/>
      <c r="JE214" s="314"/>
      <c r="JF214" s="314"/>
      <c r="JG214" s="314"/>
      <c r="JH214" s="314"/>
      <c r="JI214" s="314"/>
      <c r="JJ214" s="314"/>
      <c r="JK214" s="314"/>
      <c r="JL214" s="314"/>
      <c r="JM214" s="314"/>
      <c r="JN214" s="314"/>
      <c r="JO214" s="314"/>
      <c r="JP214" s="314"/>
      <c r="JQ214" s="314"/>
      <c r="JR214" s="314"/>
      <c r="JS214" s="314"/>
      <c r="JT214" s="314"/>
      <c r="JU214" s="314"/>
      <c r="JV214" s="314"/>
      <c r="JW214" s="314"/>
      <c r="JX214" s="314"/>
      <c r="JY214" s="314"/>
      <c r="JZ214" s="314"/>
      <c r="KA214" s="314"/>
      <c r="KB214" s="314"/>
      <c r="KC214" s="314"/>
      <c r="KD214" s="314"/>
      <c r="KE214" s="314"/>
      <c r="KF214" s="314"/>
      <c r="KG214" s="314"/>
      <c r="KH214" s="314"/>
      <c r="KI214" s="314"/>
      <c r="KJ214" s="314"/>
      <c r="KK214" s="314"/>
      <c r="KL214" s="6"/>
      <c r="KM214" s="6"/>
      <c r="KN214" s="6"/>
      <c r="KO214" s="6"/>
      <c r="KP214" s="6"/>
      <c r="KQ214" s="6"/>
      <c r="KR214" s="6"/>
      <c r="KS214" s="6"/>
      <c r="KT214" s="6"/>
    </row>
    <row r="215" spans="5:306" s="305" customFormat="1">
      <c r="E215" s="316"/>
      <c r="F215" s="316"/>
      <c r="G215" s="317"/>
      <c r="W215" s="6"/>
      <c r="X215" s="6"/>
      <c r="Y215" s="6"/>
      <c r="Z215" s="313"/>
      <c r="AA215" s="313"/>
      <c r="AB215" s="313"/>
      <c r="AC215" s="6"/>
      <c r="AD215" s="6"/>
      <c r="AE215" s="313"/>
      <c r="AF215" s="313"/>
      <c r="AG215" s="313"/>
      <c r="AH215" s="313"/>
      <c r="AI215" s="313"/>
      <c r="AJ215" s="6"/>
      <c r="AK215" s="6"/>
      <c r="AL215" s="313"/>
      <c r="AM215" s="313"/>
      <c r="AN215" s="313"/>
      <c r="AO215" s="313"/>
      <c r="AP215" s="313"/>
      <c r="AQ215" s="6"/>
      <c r="AR215" s="6"/>
      <c r="AS215" s="313"/>
      <c r="AT215" s="313"/>
      <c r="AU215" s="313"/>
      <c r="AV215" s="313"/>
      <c r="AW215" s="313"/>
      <c r="AX215" s="6"/>
      <c r="AY215" s="6"/>
      <c r="AZ215" s="313"/>
      <c r="BA215" s="313"/>
      <c r="BB215" s="313"/>
      <c r="BC215" s="313"/>
      <c r="BD215" s="313"/>
      <c r="BE215" s="6"/>
      <c r="BF215" s="6"/>
      <c r="BG215" s="313"/>
      <c r="BH215" s="313"/>
      <c r="BI215" s="313"/>
      <c r="BJ215" s="313"/>
      <c r="BK215" s="313"/>
      <c r="BL215" s="6"/>
      <c r="BM215" s="6"/>
      <c r="BN215" s="313"/>
      <c r="BO215" s="313"/>
      <c r="BP215" s="313"/>
      <c r="BQ215" s="313"/>
      <c r="BR215" s="313"/>
      <c r="BS215" s="313"/>
      <c r="BT215" s="313"/>
      <c r="BU215" s="313"/>
      <c r="BV215" s="313"/>
      <c r="BW215" s="313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161"/>
      <c r="DQ215" s="161"/>
      <c r="DR215" s="161"/>
      <c r="DS215" s="161"/>
      <c r="DT215" s="161"/>
      <c r="DU215" s="161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  <c r="JA215" s="314"/>
      <c r="JB215" s="314"/>
      <c r="JC215" s="314"/>
      <c r="JD215" s="314"/>
      <c r="JE215" s="314"/>
      <c r="JF215" s="314"/>
      <c r="JG215" s="314"/>
      <c r="JH215" s="314"/>
      <c r="JI215" s="314"/>
      <c r="JJ215" s="314"/>
      <c r="JK215" s="314"/>
      <c r="JL215" s="314"/>
      <c r="JM215" s="314"/>
      <c r="JN215" s="314"/>
      <c r="JO215" s="314"/>
      <c r="JP215" s="314"/>
      <c r="JQ215" s="314"/>
      <c r="JR215" s="314"/>
      <c r="JS215" s="314"/>
      <c r="JT215" s="314"/>
      <c r="JU215" s="314"/>
      <c r="JV215" s="314"/>
      <c r="JW215" s="314"/>
      <c r="JX215" s="314"/>
      <c r="JY215" s="314"/>
      <c r="JZ215" s="314"/>
      <c r="KA215" s="314"/>
      <c r="KB215" s="314"/>
      <c r="KC215" s="314"/>
      <c r="KD215" s="314"/>
      <c r="KE215" s="314"/>
      <c r="KF215" s="314"/>
      <c r="KG215" s="314"/>
      <c r="KH215" s="314"/>
      <c r="KI215" s="314"/>
      <c r="KJ215" s="314"/>
      <c r="KK215" s="314"/>
      <c r="KL215" s="6"/>
      <c r="KM215" s="6"/>
      <c r="KN215" s="6"/>
      <c r="KO215" s="6"/>
      <c r="KP215" s="6"/>
      <c r="KQ215" s="6"/>
      <c r="KR215" s="6"/>
      <c r="KS215" s="6"/>
      <c r="KT215" s="6"/>
    </row>
    <row r="216" spans="5:306" s="305" customFormat="1">
      <c r="E216" s="316"/>
      <c r="F216" s="316"/>
      <c r="G216" s="317"/>
      <c r="W216" s="6"/>
      <c r="X216" s="6"/>
      <c r="Y216" s="6"/>
      <c r="Z216" s="313"/>
      <c r="AA216" s="313"/>
      <c r="AB216" s="313"/>
      <c r="AC216" s="6"/>
      <c r="AD216" s="6"/>
      <c r="AE216" s="313"/>
      <c r="AF216" s="313"/>
      <c r="AG216" s="313"/>
      <c r="AH216" s="313"/>
      <c r="AI216" s="313"/>
      <c r="AJ216" s="6"/>
      <c r="AK216" s="6"/>
      <c r="AL216" s="313"/>
      <c r="AM216" s="313"/>
      <c r="AN216" s="313"/>
      <c r="AO216" s="313"/>
      <c r="AP216" s="313"/>
      <c r="AQ216" s="6"/>
      <c r="AR216" s="6"/>
      <c r="AS216" s="313"/>
      <c r="AT216" s="313"/>
      <c r="AU216" s="313"/>
      <c r="AV216" s="313"/>
      <c r="AW216" s="313"/>
      <c r="AX216" s="6"/>
      <c r="AY216" s="6"/>
      <c r="AZ216" s="313"/>
      <c r="BA216" s="313"/>
      <c r="BB216" s="313"/>
      <c r="BC216" s="313"/>
      <c r="BD216" s="313"/>
      <c r="BE216" s="6"/>
      <c r="BF216" s="6"/>
      <c r="BG216" s="313"/>
      <c r="BH216" s="313"/>
      <c r="BI216" s="313"/>
      <c r="BJ216" s="313"/>
      <c r="BK216" s="313"/>
      <c r="BL216" s="6"/>
      <c r="BM216" s="6"/>
      <c r="BN216" s="313"/>
      <c r="BO216" s="313"/>
      <c r="BP216" s="313"/>
      <c r="BQ216" s="313"/>
      <c r="BR216" s="313"/>
      <c r="BS216" s="313"/>
      <c r="BT216" s="313"/>
      <c r="BU216" s="313"/>
      <c r="BV216" s="313"/>
      <c r="BW216" s="313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161"/>
      <c r="DQ216" s="161"/>
      <c r="DR216" s="161"/>
      <c r="DS216" s="161"/>
      <c r="DT216" s="161"/>
      <c r="DU216" s="161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  <c r="JA216" s="314"/>
      <c r="JB216" s="314"/>
      <c r="JC216" s="314"/>
      <c r="JD216" s="314"/>
      <c r="JE216" s="314"/>
      <c r="JF216" s="314"/>
      <c r="JG216" s="314"/>
      <c r="JH216" s="314"/>
      <c r="JI216" s="314"/>
      <c r="JJ216" s="314"/>
      <c r="JK216" s="314"/>
      <c r="JL216" s="314"/>
      <c r="JM216" s="314"/>
      <c r="JN216" s="314"/>
      <c r="JO216" s="314"/>
      <c r="JP216" s="314"/>
      <c r="JQ216" s="314"/>
      <c r="JR216" s="314"/>
      <c r="JS216" s="314"/>
      <c r="JT216" s="314"/>
      <c r="JU216" s="314"/>
      <c r="JV216" s="314"/>
      <c r="JW216" s="314"/>
      <c r="JX216" s="314"/>
      <c r="JY216" s="314"/>
      <c r="JZ216" s="314"/>
      <c r="KA216" s="314"/>
      <c r="KB216" s="314"/>
      <c r="KC216" s="314"/>
      <c r="KD216" s="314"/>
      <c r="KE216" s="314"/>
      <c r="KF216" s="314"/>
      <c r="KG216" s="314"/>
      <c r="KH216" s="314"/>
      <c r="KI216" s="314"/>
      <c r="KJ216" s="314"/>
      <c r="KK216" s="314"/>
      <c r="KL216" s="6"/>
      <c r="KM216" s="6"/>
      <c r="KN216" s="6"/>
      <c r="KO216" s="6"/>
      <c r="KP216" s="6"/>
      <c r="KQ216" s="6"/>
      <c r="KR216" s="6"/>
      <c r="KS216" s="6"/>
      <c r="KT216" s="6"/>
    </row>
    <row r="217" spans="5:306" s="305" customFormat="1">
      <c r="E217" s="316"/>
      <c r="F217" s="316"/>
      <c r="G217" s="317"/>
      <c r="W217" s="6"/>
      <c r="X217" s="6"/>
      <c r="Y217" s="6"/>
      <c r="Z217" s="313"/>
      <c r="AA217" s="313"/>
      <c r="AB217" s="313"/>
      <c r="AC217" s="6"/>
      <c r="AD217" s="6"/>
      <c r="AE217" s="313"/>
      <c r="AF217" s="313"/>
      <c r="AG217" s="313"/>
      <c r="AH217" s="313"/>
      <c r="AI217" s="313"/>
      <c r="AJ217" s="6"/>
      <c r="AK217" s="6"/>
      <c r="AL217" s="313"/>
      <c r="AM217" s="313"/>
      <c r="AN217" s="313"/>
      <c r="AO217" s="313"/>
      <c r="AP217" s="313"/>
      <c r="AQ217" s="6"/>
      <c r="AR217" s="6"/>
      <c r="AS217" s="313"/>
      <c r="AT217" s="313"/>
      <c r="AU217" s="313"/>
      <c r="AV217" s="313"/>
      <c r="AW217" s="313"/>
      <c r="AX217" s="6"/>
      <c r="AY217" s="6"/>
      <c r="AZ217" s="313"/>
      <c r="BA217" s="313"/>
      <c r="BB217" s="313"/>
      <c r="BC217" s="313"/>
      <c r="BD217" s="313"/>
      <c r="BE217" s="6"/>
      <c r="BF217" s="6"/>
      <c r="BG217" s="313"/>
      <c r="BH217" s="313"/>
      <c r="BI217" s="313"/>
      <c r="BJ217" s="313"/>
      <c r="BK217" s="313"/>
      <c r="BL217" s="6"/>
      <c r="BM217" s="6"/>
      <c r="BN217" s="313"/>
      <c r="BO217" s="313"/>
      <c r="BP217" s="313"/>
      <c r="BQ217" s="313"/>
      <c r="BR217" s="313"/>
      <c r="BS217" s="313"/>
      <c r="BT217" s="313"/>
      <c r="BU217" s="313"/>
      <c r="BV217" s="313"/>
      <c r="BW217" s="313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161"/>
      <c r="DQ217" s="161"/>
      <c r="DR217" s="161"/>
      <c r="DS217" s="161"/>
      <c r="DT217" s="161"/>
      <c r="DU217" s="161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314"/>
      <c r="JB217" s="314"/>
      <c r="JC217" s="314"/>
      <c r="JD217" s="314"/>
      <c r="JE217" s="314"/>
      <c r="JF217" s="314"/>
      <c r="JG217" s="314"/>
      <c r="JH217" s="314"/>
      <c r="JI217" s="314"/>
      <c r="JJ217" s="314"/>
      <c r="JK217" s="314"/>
      <c r="JL217" s="314"/>
      <c r="JM217" s="314"/>
      <c r="JN217" s="314"/>
      <c r="JO217" s="314"/>
      <c r="JP217" s="314"/>
      <c r="JQ217" s="314"/>
      <c r="JR217" s="314"/>
      <c r="JS217" s="314"/>
      <c r="JT217" s="314"/>
      <c r="JU217" s="314"/>
      <c r="JV217" s="314"/>
      <c r="JW217" s="314"/>
      <c r="JX217" s="314"/>
      <c r="JY217" s="314"/>
      <c r="JZ217" s="314"/>
      <c r="KA217" s="314"/>
      <c r="KB217" s="314"/>
      <c r="KC217" s="314"/>
      <c r="KD217" s="314"/>
      <c r="KE217" s="314"/>
      <c r="KF217" s="314"/>
      <c r="KG217" s="314"/>
      <c r="KH217" s="314"/>
      <c r="KI217" s="314"/>
      <c r="KJ217" s="314"/>
      <c r="KK217" s="314"/>
      <c r="KL217" s="6"/>
      <c r="KM217" s="6"/>
      <c r="KN217" s="6"/>
      <c r="KO217" s="6"/>
      <c r="KP217" s="6"/>
      <c r="KQ217" s="6"/>
      <c r="KR217" s="6"/>
      <c r="KS217" s="6"/>
      <c r="KT217" s="6"/>
    </row>
    <row r="218" spans="5:306" s="305" customFormat="1">
      <c r="E218" s="316"/>
      <c r="F218" s="316"/>
      <c r="G218" s="317"/>
      <c r="W218" s="6"/>
      <c r="X218" s="6"/>
      <c r="Y218" s="6"/>
      <c r="Z218" s="313"/>
      <c r="AA218" s="313"/>
      <c r="AB218" s="313"/>
      <c r="AC218" s="6"/>
      <c r="AD218" s="6"/>
      <c r="AE218" s="313"/>
      <c r="AF218" s="313"/>
      <c r="AG218" s="313"/>
      <c r="AH218" s="313"/>
      <c r="AI218" s="313"/>
      <c r="AJ218" s="6"/>
      <c r="AK218" s="6"/>
      <c r="AL218" s="313"/>
      <c r="AM218" s="313"/>
      <c r="AN218" s="313"/>
      <c r="AO218" s="313"/>
      <c r="AP218" s="313"/>
      <c r="AQ218" s="6"/>
      <c r="AR218" s="6"/>
      <c r="AS218" s="313"/>
      <c r="AT218" s="313"/>
      <c r="AU218" s="313"/>
      <c r="AV218" s="313"/>
      <c r="AW218" s="313"/>
      <c r="AX218" s="6"/>
      <c r="AY218" s="6"/>
      <c r="AZ218" s="313"/>
      <c r="BA218" s="313"/>
      <c r="BB218" s="313"/>
      <c r="BC218" s="313"/>
      <c r="BD218" s="313"/>
      <c r="BE218" s="6"/>
      <c r="BF218" s="6"/>
      <c r="BG218" s="313"/>
      <c r="BH218" s="313"/>
      <c r="BI218" s="313"/>
      <c r="BJ218" s="313"/>
      <c r="BK218" s="313"/>
      <c r="BL218" s="6"/>
      <c r="BM218" s="6"/>
      <c r="BN218" s="313"/>
      <c r="BO218" s="313"/>
      <c r="BP218" s="313"/>
      <c r="BQ218" s="313"/>
      <c r="BR218" s="313"/>
      <c r="BS218" s="313"/>
      <c r="BT218" s="313"/>
      <c r="BU218" s="313"/>
      <c r="BV218" s="313"/>
      <c r="BW218" s="313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161"/>
      <c r="DQ218" s="161"/>
      <c r="DR218" s="161"/>
      <c r="DS218" s="161"/>
      <c r="DT218" s="161"/>
      <c r="DU218" s="161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314"/>
      <c r="JB218" s="314"/>
      <c r="JC218" s="314"/>
      <c r="JD218" s="314"/>
      <c r="JE218" s="314"/>
      <c r="JF218" s="314"/>
      <c r="JG218" s="314"/>
      <c r="JH218" s="314"/>
      <c r="JI218" s="314"/>
      <c r="JJ218" s="314"/>
      <c r="JK218" s="314"/>
      <c r="JL218" s="314"/>
      <c r="JM218" s="314"/>
      <c r="JN218" s="314"/>
      <c r="JO218" s="314"/>
      <c r="JP218" s="314"/>
      <c r="JQ218" s="314"/>
      <c r="JR218" s="314"/>
      <c r="JS218" s="314"/>
      <c r="JT218" s="314"/>
      <c r="JU218" s="314"/>
      <c r="JV218" s="314"/>
      <c r="JW218" s="314"/>
      <c r="JX218" s="314"/>
      <c r="JY218" s="314"/>
      <c r="JZ218" s="314"/>
      <c r="KA218" s="314"/>
      <c r="KB218" s="314"/>
      <c r="KC218" s="314"/>
      <c r="KD218" s="314"/>
      <c r="KE218" s="314"/>
      <c r="KF218" s="314"/>
      <c r="KG218" s="314"/>
      <c r="KH218" s="314"/>
      <c r="KI218" s="314"/>
      <c r="KJ218" s="314"/>
      <c r="KK218" s="314"/>
      <c r="KL218" s="6"/>
      <c r="KM218" s="6"/>
      <c r="KN218" s="6"/>
      <c r="KO218" s="6"/>
      <c r="KP218" s="6"/>
      <c r="KQ218" s="6"/>
      <c r="KR218" s="6"/>
      <c r="KS218" s="6"/>
      <c r="KT218" s="6"/>
    </row>
    <row r="219" spans="5:306" s="305" customFormat="1">
      <c r="E219" s="316"/>
      <c r="F219" s="316"/>
      <c r="G219" s="317"/>
      <c r="W219" s="6"/>
      <c r="X219" s="6"/>
      <c r="Y219" s="6"/>
      <c r="Z219" s="313"/>
      <c r="AA219" s="313"/>
      <c r="AB219" s="313"/>
      <c r="AC219" s="6"/>
      <c r="AD219" s="6"/>
      <c r="AE219" s="313"/>
      <c r="AF219" s="313"/>
      <c r="AG219" s="313"/>
      <c r="AH219" s="313"/>
      <c r="AI219" s="313"/>
      <c r="AJ219" s="6"/>
      <c r="AK219" s="6"/>
      <c r="AL219" s="313"/>
      <c r="AM219" s="313"/>
      <c r="AN219" s="313"/>
      <c r="AO219" s="313"/>
      <c r="AP219" s="313"/>
      <c r="AQ219" s="6"/>
      <c r="AR219" s="6"/>
      <c r="AS219" s="313"/>
      <c r="AT219" s="313"/>
      <c r="AU219" s="313"/>
      <c r="AV219" s="313"/>
      <c r="AW219" s="313"/>
      <c r="AX219" s="6"/>
      <c r="AY219" s="6"/>
      <c r="AZ219" s="313"/>
      <c r="BA219" s="313"/>
      <c r="BB219" s="313"/>
      <c r="BC219" s="313"/>
      <c r="BD219" s="313"/>
      <c r="BE219" s="6"/>
      <c r="BF219" s="6"/>
      <c r="BG219" s="313"/>
      <c r="BH219" s="313"/>
      <c r="BI219" s="313"/>
      <c r="BJ219" s="313"/>
      <c r="BK219" s="313"/>
      <c r="BL219" s="6"/>
      <c r="BM219" s="6"/>
      <c r="BN219" s="313"/>
      <c r="BO219" s="313"/>
      <c r="BP219" s="313"/>
      <c r="BQ219" s="313"/>
      <c r="BR219" s="313"/>
      <c r="BS219" s="313"/>
      <c r="BT219" s="313"/>
      <c r="BU219" s="313"/>
      <c r="BV219" s="313"/>
      <c r="BW219" s="313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161"/>
      <c r="DQ219" s="161"/>
      <c r="DR219" s="161"/>
      <c r="DS219" s="161"/>
      <c r="DT219" s="161"/>
      <c r="DU219" s="161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314"/>
      <c r="JB219" s="314"/>
      <c r="JC219" s="314"/>
      <c r="JD219" s="314"/>
      <c r="JE219" s="314"/>
      <c r="JF219" s="314"/>
      <c r="JG219" s="314"/>
      <c r="JH219" s="314"/>
      <c r="JI219" s="314"/>
      <c r="JJ219" s="314"/>
      <c r="JK219" s="314"/>
      <c r="JL219" s="314"/>
      <c r="JM219" s="314"/>
      <c r="JN219" s="314"/>
      <c r="JO219" s="314"/>
      <c r="JP219" s="314"/>
      <c r="JQ219" s="314"/>
      <c r="JR219" s="314"/>
      <c r="JS219" s="314"/>
      <c r="JT219" s="314"/>
      <c r="JU219" s="314"/>
      <c r="JV219" s="314"/>
      <c r="JW219" s="314"/>
      <c r="JX219" s="314"/>
      <c r="JY219" s="314"/>
      <c r="JZ219" s="314"/>
      <c r="KA219" s="314"/>
      <c r="KB219" s="314"/>
      <c r="KC219" s="314"/>
      <c r="KD219" s="314"/>
      <c r="KE219" s="314"/>
      <c r="KF219" s="314"/>
      <c r="KG219" s="314"/>
      <c r="KH219" s="314"/>
      <c r="KI219" s="314"/>
      <c r="KJ219" s="314"/>
      <c r="KK219" s="314"/>
      <c r="KL219" s="6"/>
      <c r="KM219" s="6"/>
      <c r="KN219" s="6"/>
      <c r="KO219" s="6"/>
      <c r="KP219" s="6"/>
      <c r="KQ219" s="6"/>
      <c r="KR219" s="6"/>
      <c r="KS219" s="6"/>
      <c r="KT219" s="6"/>
    </row>
    <row r="220" spans="5:306" s="305" customFormat="1">
      <c r="E220" s="316"/>
      <c r="F220" s="316"/>
      <c r="G220" s="317"/>
      <c r="W220" s="6"/>
      <c r="X220" s="6"/>
      <c r="Y220" s="6"/>
      <c r="Z220" s="313"/>
      <c r="AA220" s="313"/>
      <c r="AB220" s="313"/>
      <c r="AC220" s="6"/>
      <c r="AD220" s="6"/>
      <c r="AE220" s="313"/>
      <c r="AF220" s="313"/>
      <c r="AG220" s="313"/>
      <c r="AH220" s="313"/>
      <c r="AI220" s="313"/>
      <c r="AJ220" s="6"/>
      <c r="AK220" s="6"/>
      <c r="AL220" s="313"/>
      <c r="AM220" s="313"/>
      <c r="AN220" s="313"/>
      <c r="AO220" s="313"/>
      <c r="AP220" s="313"/>
      <c r="AQ220" s="6"/>
      <c r="AR220" s="6"/>
      <c r="AS220" s="313"/>
      <c r="AT220" s="313"/>
      <c r="AU220" s="313"/>
      <c r="AV220" s="313"/>
      <c r="AW220" s="313"/>
      <c r="AX220" s="6"/>
      <c r="AY220" s="6"/>
      <c r="AZ220" s="313"/>
      <c r="BA220" s="313"/>
      <c r="BB220" s="313"/>
      <c r="BC220" s="313"/>
      <c r="BD220" s="313"/>
      <c r="BE220" s="6"/>
      <c r="BF220" s="6"/>
      <c r="BG220" s="313"/>
      <c r="BH220" s="313"/>
      <c r="BI220" s="313"/>
      <c r="BJ220" s="313"/>
      <c r="BK220" s="313"/>
      <c r="BL220" s="6"/>
      <c r="BM220" s="6"/>
      <c r="BN220" s="313"/>
      <c r="BO220" s="313"/>
      <c r="BP220" s="313"/>
      <c r="BQ220" s="313"/>
      <c r="BR220" s="313"/>
      <c r="BS220" s="313"/>
      <c r="BT220" s="313"/>
      <c r="BU220" s="313"/>
      <c r="BV220" s="313"/>
      <c r="BW220" s="313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161"/>
      <c r="DQ220" s="161"/>
      <c r="DR220" s="161"/>
      <c r="DS220" s="161"/>
      <c r="DT220" s="161"/>
      <c r="DU220" s="161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314"/>
      <c r="JB220" s="314"/>
      <c r="JC220" s="314"/>
      <c r="JD220" s="314"/>
      <c r="JE220" s="314"/>
      <c r="JF220" s="314"/>
      <c r="JG220" s="314"/>
      <c r="JH220" s="314"/>
      <c r="JI220" s="314"/>
      <c r="JJ220" s="314"/>
      <c r="JK220" s="314"/>
      <c r="JL220" s="314"/>
      <c r="JM220" s="314"/>
      <c r="JN220" s="314"/>
      <c r="JO220" s="314"/>
      <c r="JP220" s="314"/>
      <c r="JQ220" s="314"/>
      <c r="JR220" s="314"/>
      <c r="JS220" s="314"/>
      <c r="JT220" s="314"/>
      <c r="JU220" s="314"/>
      <c r="JV220" s="314"/>
      <c r="JW220" s="314"/>
      <c r="JX220" s="314"/>
      <c r="JY220" s="314"/>
      <c r="JZ220" s="314"/>
      <c r="KA220" s="314"/>
      <c r="KB220" s="314"/>
      <c r="KC220" s="314"/>
      <c r="KD220" s="314"/>
      <c r="KE220" s="314"/>
      <c r="KF220" s="314"/>
      <c r="KG220" s="314"/>
      <c r="KH220" s="314"/>
      <c r="KI220" s="314"/>
      <c r="KJ220" s="314"/>
      <c r="KK220" s="314"/>
      <c r="KL220" s="6"/>
      <c r="KM220" s="6"/>
      <c r="KN220" s="6"/>
      <c r="KO220" s="6"/>
      <c r="KP220" s="6"/>
      <c r="KQ220" s="6"/>
      <c r="KR220" s="6"/>
      <c r="KS220" s="6"/>
      <c r="KT220" s="6"/>
    </row>
    <row r="221" spans="5:306" s="305" customFormat="1">
      <c r="E221" s="316"/>
      <c r="F221" s="316"/>
      <c r="G221" s="317"/>
      <c r="W221" s="6"/>
      <c r="X221" s="6"/>
      <c r="Y221" s="6"/>
      <c r="Z221" s="313"/>
      <c r="AA221" s="313"/>
      <c r="AB221" s="313"/>
      <c r="AC221" s="6"/>
      <c r="AD221" s="6"/>
      <c r="AE221" s="313"/>
      <c r="AF221" s="313"/>
      <c r="AG221" s="313"/>
      <c r="AH221" s="313"/>
      <c r="AI221" s="313"/>
      <c r="AJ221" s="6"/>
      <c r="AK221" s="6"/>
      <c r="AL221" s="313"/>
      <c r="AM221" s="313"/>
      <c r="AN221" s="313"/>
      <c r="AO221" s="313"/>
      <c r="AP221" s="313"/>
      <c r="AQ221" s="6"/>
      <c r="AR221" s="6"/>
      <c r="AS221" s="313"/>
      <c r="AT221" s="313"/>
      <c r="AU221" s="313"/>
      <c r="AV221" s="313"/>
      <c r="AW221" s="313"/>
      <c r="AX221" s="6"/>
      <c r="AY221" s="6"/>
      <c r="AZ221" s="313"/>
      <c r="BA221" s="313"/>
      <c r="BB221" s="313"/>
      <c r="BC221" s="313"/>
      <c r="BD221" s="313"/>
      <c r="BE221" s="6"/>
      <c r="BF221" s="6"/>
      <c r="BG221" s="313"/>
      <c r="BH221" s="313"/>
      <c r="BI221" s="313"/>
      <c r="BJ221" s="313"/>
      <c r="BK221" s="313"/>
      <c r="BL221" s="6"/>
      <c r="BM221" s="6"/>
      <c r="BN221" s="313"/>
      <c r="BO221" s="313"/>
      <c r="BP221" s="313"/>
      <c r="BQ221" s="313"/>
      <c r="BR221" s="313"/>
      <c r="BS221" s="313"/>
      <c r="BT221" s="313"/>
      <c r="BU221" s="313"/>
      <c r="BV221" s="313"/>
      <c r="BW221" s="313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161"/>
      <c r="DQ221" s="161"/>
      <c r="DR221" s="161"/>
      <c r="DS221" s="161"/>
      <c r="DT221" s="161"/>
      <c r="DU221" s="161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314"/>
      <c r="JB221" s="314"/>
      <c r="JC221" s="314"/>
      <c r="JD221" s="314"/>
      <c r="JE221" s="314"/>
      <c r="JF221" s="314"/>
      <c r="JG221" s="314"/>
      <c r="JH221" s="314"/>
      <c r="JI221" s="314"/>
      <c r="JJ221" s="314"/>
      <c r="JK221" s="314"/>
      <c r="JL221" s="314"/>
      <c r="JM221" s="314"/>
      <c r="JN221" s="314"/>
      <c r="JO221" s="314"/>
      <c r="JP221" s="314"/>
      <c r="JQ221" s="314"/>
      <c r="JR221" s="314"/>
      <c r="JS221" s="314"/>
      <c r="JT221" s="314"/>
      <c r="JU221" s="314"/>
      <c r="JV221" s="314"/>
      <c r="JW221" s="314"/>
      <c r="JX221" s="314"/>
      <c r="JY221" s="314"/>
      <c r="JZ221" s="314"/>
      <c r="KA221" s="314"/>
      <c r="KB221" s="314"/>
      <c r="KC221" s="314"/>
      <c r="KD221" s="314"/>
      <c r="KE221" s="314"/>
      <c r="KF221" s="314"/>
      <c r="KG221" s="314"/>
      <c r="KH221" s="314"/>
      <c r="KI221" s="314"/>
      <c r="KJ221" s="314"/>
      <c r="KK221" s="314"/>
      <c r="KL221" s="6"/>
      <c r="KM221" s="6"/>
      <c r="KN221" s="6"/>
      <c r="KO221" s="6"/>
      <c r="KP221" s="6"/>
      <c r="KQ221" s="6"/>
      <c r="KR221" s="6"/>
      <c r="KS221" s="6"/>
      <c r="KT221" s="6"/>
    </row>
    <row r="222" spans="5:306" s="305" customFormat="1">
      <c r="E222" s="316"/>
      <c r="F222" s="316"/>
      <c r="G222" s="317"/>
      <c r="W222" s="6"/>
      <c r="X222" s="6"/>
      <c r="Y222" s="6"/>
      <c r="Z222" s="313"/>
      <c r="AA222" s="313"/>
      <c r="AB222" s="313"/>
      <c r="AC222" s="6"/>
      <c r="AD222" s="6"/>
      <c r="AE222" s="313"/>
      <c r="AF222" s="313"/>
      <c r="AG222" s="313"/>
      <c r="AH222" s="313"/>
      <c r="AI222" s="313"/>
      <c r="AJ222" s="6"/>
      <c r="AK222" s="6"/>
      <c r="AL222" s="313"/>
      <c r="AM222" s="313"/>
      <c r="AN222" s="313"/>
      <c r="AO222" s="313"/>
      <c r="AP222" s="313"/>
      <c r="AQ222" s="6"/>
      <c r="AR222" s="6"/>
      <c r="AS222" s="313"/>
      <c r="AT222" s="313"/>
      <c r="AU222" s="313"/>
      <c r="AV222" s="313"/>
      <c r="AW222" s="313"/>
      <c r="AX222" s="6"/>
      <c r="AY222" s="6"/>
      <c r="AZ222" s="313"/>
      <c r="BA222" s="313"/>
      <c r="BB222" s="313"/>
      <c r="BC222" s="313"/>
      <c r="BD222" s="313"/>
      <c r="BE222" s="6"/>
      <c r="BF222" s="6"/>
      <c r="BG222" s="313"/>
      <c r="BH222" s="313"/>
      <c r="BI222" s="313"/>
      <c r="BJ222" s="313"/>
      <c r="BK222" s="313"/>
      <c r="BL222" s="6"/>
      <c r="BM222" s="6"/>
      <c r="BN222" s="313"/>
      <c r="BO222" s="313"/>
      <c r="BP222" s="313"/>
      <c r="BQ222" s="313"/>
      <c r="BR222" s="313"/>
      <c r="BS222" s="313"/>
      <c r="BT222" s="313"/>
      <c r="BU222" s="313"/>
      <c r="BV222" s="313"/>
      <c r="BW222" s="313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161"/>
      <c r="DQ222" s="161"/>
      <c r="DR222" s="161"/>
      <c r="DS222" s="161"/>
      <c r="DT222" s="161"/>
      <c r="DU222" s="161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314"/>
      <c r="JB222" s="314"/>
      <c r="JC222" s="314"/>
      <c r="JD222" s="314"/>
      <c r="JE222" s="314"/>
      <c r="JF222" s="314"/>
      <c r="JG222" s="314"/>
      <c r="JH222" s="314"/>
      <c r="JI222" s="314"/>
      <c r="JJ222" s="314"/>
      <c r="JK222" s="314"/>
      <c r="JL222" s="314"/>
      <c r="JM222" s="314"/>
      <c r="JN222" s="314"/>
      <c r="JO222" s="314"/>
      <c r="JP222" s="314"/>
      <c r="JQ222" s="314"/>
      <c r="JR222" s="314"/>
      <c r="JS222" s="314"/>
      <c r="JT222" s="314"/>
      <c r="JU222" s="314"/>
      <c r="JV222" s="314"/>
      <c r="JW222" s="314"/>
      <c r="JX222" s="314"/>
      <c r="JY222" s="314"/>
      <c r="JZ222" s="314"/>
      <c r="KA222" s="314"/>
      <c r="KB222" s="314"/>
      <c r="KC222" s="314"/>
      <c r="KD222" s="314"/>
      <c r="KE222" s="314"/>
      <c r="KF222" s="314"/>
      <c r="KG222" s="314"/>
      <c r="KH222" s="314"/>
      <c r="KI222" s="314"/>
      <c r="KJ222" s="314"/>
      <c r="KK222" s="314"/>
      <c r="KL222" s="6"/>
      <c r="KM222" s="6"/>
      <c r="KN222" s="6"/>
      <c r="KO222" s="6"/>
      <c r="KP222" s="6"/>
      <c r="KQ222" s="6"/>
      <c r="KR222" s="6"/>
      <c r="KS222" s="6"/>
      <c r="KT222" s="6"/>
    </row>
    <row r="223" spans="5:306" s="305" customFormat="1">
      <c r="E223" s="316"/>
      <c r="F223" s="316"/>
      <c r="G223" s="317"/>
      <c r="W223" s="6"/>
      <c r="X223" s="6"/>
      <c r="Y223" s="6"/>
      <c r="Z223" s="313"/>
      <c r="AA223" s="313"/>
      <c r="AB223" s="313"/>
      <c r="AC223" s="6"/>
      <c r="AD223" s="6"/>
      <c r="AE223" s="313"/>
      <c r="AF223" s="313"/>
      <c r="AG223" s="313"/>
      <c r="AH223" s="313"/>
      <c r="AI223" s="313"/>
      <c r="AJ223" s="6"/>
      <c r="AK223" s="6"/>
      <c r="AL223" s="313"/>
      <c r="AM223" s="313"/>
      <c r="AN223" s="313"/>
      <c r="AO223" s="313"/>
      <c r="AP223" s="313"/>
      <c r="AQ223" s="6"/>
      <c r="AR223" s="6"/>
      <c r="AS223" s="313"/>
      <c r="AT223" s="313"/>
      <c r="AU223" s="313"/>
      <c r="AV223" s="313"/>
      <c r="AW223" s="313"/>
      <c r="AX223" s="6"/>
      <c r="AY223" s="6"/>
      <c r="AZ223" s="313"/>
      <c r="BA223" s="313"/>
      <c r="BB223" s="313"/>
      <c r="BC223" s="313"/>
      <c r="BD223" s="313"/>
      <c r="BE223" s="6"/>
      <c r="BF223" s="6"/>
      <c r="BG223" s="313"/>
      <c r="BH223" s="313"/>
      <c r="BI223" s="313"/>
      <c r="BJ223" s="313"/>
      <c r="BK223" s="313"/>
      <c r="BL223" s="6"/>
      <c r="BM223" s="6"/>
      <c r="BN223" s="313"/>
      <c r="BO223" s="313"/>
      <c r="BP223" s="313"/>
      <c r="BQ223" s="313"/>
      <c r="BR223" s="313"/>
      <c r="BS223" s="313"/>
      <c r="BT223" s="313"/>
      <c r="BU223" s="313"/>
      <c r="BV223" s="313"/>
      <c r="BW223" s="313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161"/>
      <c r="DQ223" s="161"/>
      <c r="DR223" s="161"/>
      <c r="DS223" s="161"/>
      <c r="DT223" s="161"/>
      <c r="DU223" s="161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314"/>
      <c r="JB223" s="314"/>
      <c r="JC223" s="314"/>
      <c r="JD223" s="314"/>
      <c r="JE223" s="314"/>
      <c r="JF223" s="314"/>
      <c r="JG223" s="314"/>
      <c r="JH223" s="314"/>
      <c r="JI223" s="314"/>
      <c r="JJ223" s="314"/>
      <c r="JK223" s="314"/>
      <c r="JL223" s="314"/>
      <c r="JM223" s="314"/>
      <c r="JN223" s="314"/>
      <c r="JO223" s="314"/>
      <c r="JP223" s="314"/>
      <c r="JQ223" s="314"/>
      <c r="JR223" s="314"/>
      <c r="JS223" s="314"/>
      <c r="JT223" s="314"/>
      <c r="JU223" s="314"/>
      <c r="JV223" s="314"/>
      <c r="JW223" s="314"/>
      <c r="JX223" s="314"/>
      <c r="JY223" s="314"/>
      <c r="JZ223" s="314"/>
      <c r="KA223" s="314"/>
      <c r="KB223" s="314"/>
      <c r="KC223" s="314"/>
      <c r="KD223" s="314"/>
      <c r="KE223" s="314"/>
      <c r="KF223" s="314"/>
      <c r="KG223" s="314"/>
      <c r="KH223" s="314"/>
      <c r="KI223" s="314"/>
      <c r="KJ223" s="314"/>
      <c r="KK223" s="314"/>
      <c r="KL223" s="6"/>
      <c r="KM223" s="6"/>
      <c r="KN223" s="6"/>
      <c r="KO223" s="6"/>
      <c r="KP223" s="6"/>
      <c r="KQ223" s="6"/>
      <c r="KR223" s="6"/>
      <c r="KS223" s="6"/>
      <c r="KT223" s="6"/>
    </row>
    <row r="224" spans="5:306" s="305" customFormat="1">
      <c r="E224" s="316"/>
      <c r="F224" s="316"/>
      <c r="G224" s="317"/>
      <c r="W224" s="6"/>
      <c r="X224" s="6"/>
      <c r="Y224" s="6"/>
      <c r="Z224" s="313"/>
      <c r="AA224" s="313"/>
      <c r="AB224" s="313"/>
      <c r="AC224" s="6"/>
      <c r="AD224" s="6"/>
      <c r="AE224" s="313"/>
      <c r="AF224" s="313"/>
      <c r="AG224" s="313"/>
      <c r="AH224" s="313"/>
      <c r="AI224" s="313"/>
      <c r="AJ224" s="6"/>
      <c r="AK224" s="6"/>
      <c r="AL224" s="313"/>
      <c r="AM224" s="313"/>
      <c r="AN224" s="313"/>
      <c r="AO224" s="313"/>
      <c r="AP224" s="313"/>
      <c r="AQ224" s="6"/>
      <c r="AR224" s="6"/>
      <c r="AS224" s="313"/>
      <c r="AT224" s="313"/>
      <c r="AU224" s="313"/>
      <c r="AV224" s="313"/>
      <c r="AW224" s="313"/>
      <c r="AX224" s="6"/>
      <c r="AY224" s="6"/>
      <c r="AZ224" s="313"/>
      <c r="BA224" s="313"/>
      <c r="BB224" s="313"/>
      <c r="BC224" s="313"/>
      <c r="BD224" s="313"/>
      <c r="BE224" s="6"/>
      <c r="BF224" s="6"/>
      <c r="BG224" s="313"/>
      <c r="BH224" s="313"/>
      <c r="BI224" s="313"/>
      <c r="BJ224" s="313"/>
      <c r="BK224" s="313"/>
      <c r="BL224" s="6"/>
      <c r="BM224" s="6"/>
      <c r="BN224" s="313"/>
      <c r="BO224" s="313"/>
      <c r="BP224" s="313"/>
      <c r="BQ224" s="313"/>
      <c r="BR224" s="313"/>
      <c r="BS224" s="313"/>
      <c r="BT224" s="313"/>
      <c r="BU224" s="313"/>
      <c r="BV224" s="313"/>
      <c r="BW224" s="313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161"/>
      <c r="DQ224" s="161"/>
      <c r="DR224" s="161"/>
      <c r="DS224" s="161"/>
      <c r="DT224" s="161"/>
      <c r="DU224" s="161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314"/>
      <c r="JB224" s="314"/>
      <c r="JC224" s="314"/>
      <c r="JD224" s="314"/>
      <c r="JE224" s="314"/>
      <c r="JF224" s="314"/>
      <c r="JG224" s="314"/>
      <c r="JH224" s="314"/>
      <c r="JI224" s="314"/>
      <c r="JJ224" s="314"/>
      <c r="JK224" s="314"/>
      <c r="JL224" s="314"/>
      <c r="JM224" s="314"/>
      <c r="JN224" s="314"/>
      <c r="JO224" s="314"/>
      <c r="JP224" s="314"/>
      <c r="JQ224" s="314"/>
      <c r="JR224" s="314"/>
      <c r="JS224" s="314"/>
      <c r="JT224" s="314"/>
      <c r="JU224" s="314"/>
      <c r="JV224" s="314"/>
      <c r="JW224" s="314"/>
      <c r="JX224" s="314"/>
      <c r="JY224" s="314"/>
      <c r="JZ224" s="314"/>
      <c r="KA224" s="314"/>
      <c r="KB224" s="314"/>
      <c r="KC224" s="314"/>
      <c r="KD224" s="314"/>
      <c r="KE224" s="314"/>
      <c r="KF224" s="314"/>
      <c r="KG224" s="314"/>
      <c r="KH224" s="314"/>
      <c r="KI224" s="314"/>
      <c r="KJ224" s="314"/>
      <c r="KK224" s="314"/>
      <c r="KL224" s="6"/>
      <c r="KM224" s="6"/>
      <c r="KN224" s="6"/>
      <c r="KO224" s="6"/>
      <c r="KP224" s="6"/>
      <c r="KQ224" s="6"/>
      <c r="KR224" s="6"/>
      <c r="KS224" s="6"/>
      <c r="KT224" s="6"/>
    </row>
    <row r="225" spans="5:306" s="305" customFormat="1">
      <c r="E225" s="316"/>
      <c r="F225" s="316"/>
      <c r="G225" s="317"/>
      <c r="W225" s="6"/>
      <c r="X225" s="6"/>
      <c r="Y225" s="6"/>
      <c r="Z225" s="313"/>
      <c r="AA225" s="313"/>
      <c r="AB225" s="313"/>
      <c r="AC225" s="6"/>
      <c r="AD225" s="6"/>
      <c r="AE225" s="313"/>
      <c r="AF225" s="313"/>
      <c r="AG225" s="313"/>
      <c r="AH225" s="313"/>
      <c r="AI225" s="313"/>
      <c r="AJ225" s="6"/>
      <c r="AK225" s="6"/>
      <c r="AL225" s="313"/>
      <c r="AM225" s="313"/>
      <c r="AN225" s="313"/>
      <c r="AO225" s="313"/>
      <c r="AP225" s="313"/>
      <c r="AQ225" s="6"/>
      <c r="AR225" s="6"/>
      <c r="AS225" s="313"/>
      <c r="AT225" s="313"/>
      <c r="AU225" s="313"/>
      <c r="AV225" s="313"/>
      <c r="AW225" s="313"/>
      <c r="AX225" s="6"/>
      <c r="AY225" s="6"/>
      <c r="AZ225" s="313"/>
      <c r="BA225" s="313"/>
      <c r="BB225" s="313"/>
      <c r="BC225" s="313"/>
      <c r="BD225" s="313"/>
      <c r="BE225" s="6"/>
      <c r="BF225" s="6"/>
      <c r="BG225" s="313"/>
      <c r="BH225" s="313"/>
      <c r="BI225" s="313"/>
      <c r="BJ225" s="313"/>
      <c r="BK225" s="313"/>
      <c r="BL225" s="6"/>
      <c r="BM225" s="6"/>
      <c r="BN225" s="313"/>
      <c r="BO225" s="313"/>
      <c r="BP225" s="313"/>
      <c r="BQ225" s="313"/>
      <c r="BR225" s="313"/>
      <c r="BS225" s="313"/>
      <c r="BT225" s="313"/>
      <c r="BU225" s="313"/>
      <c r="BV225" s="313"/>
      <c r="BW225" s="313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161"/>
      <c r="DQ225" s="161"/>
      <c r="DR225" s="161"/>
      <c r="DS225" s="161"/>
      <c r="DT225" s="161"/>
      <c r="DU225" s="161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6"/>
      <c r="FX225" s="6"/>
      <c r="FY225" s="6"/>
      <c r="FZ225" s="6"/>
      <c r="GA225" s="6"/>
      <c r="GB225" s="6"/>
      <c r="GC225" s="6"/>
      <c r="GD225" s="6"/>
      <c r="GE225" s="6"/>
      <c r="GF225" s="6"/>
      <c r="GG225" s="6"/>
      <c r="GH225" s="6"/>
      <c r="GI225" s="6"/>
      <c r="GJ225" s="6"/>
      <c r="GK225" s="6"/>
      <c r="GL225" s="6"/>
      <c r="GM225" s="6"/>
      <c r="GN225" s="6"/>
      <c r="GO225" s="6"/>
      <c r="GP225" s="6"/>
      <c r="GQ225" s="6"/>
      <c r="GR225" s="6"/>
      <c r="GS225" s="6"/>
      <c r="GT225" s="6"/>
      <c r="GU225" s="6"/>
      <c r="GV225" s="6"/>
      <c r="GW225" s="6"/>
      <c r="GX225" s="6"/>
      <c r="GY225" s="6"/>
      <c r="GZ225" s="6"/>
      <c r="HA225" s="6"/>
      <c r="HB225" s="6"/>
      <c r="HC225" s="6"/>
      <c r="HD225" s="6"/>
      <c r="HE225" s="6"/>
      <c r="HF225" s="6"/>
      <c r="HG225" s="6"/>
      <c r="HH225" s="6"/>
      <c r="HI225" s="6"/>
      <c r="HJ225" s="6"/>
      <c r="HK225" s="6"/>
      <c r="HL225" s="6"/>
      <c r="HM225" s="6"/>
      <c r="HN225" s="6"/>
      <c r="HO225" s="6"/>
      <c r="HP225" s="6"/>
      <c r="HQ225" s="6"/>
      <c r="HR225" s="6"/>
      <c r="HS225" s="6"/>
      <c r="HT225" s="6"/>
      <c r="HU225" s="6"/>
      <c r="HV225" s="6"/>
      <c r="HW225" s="6"/>
      <c r="HX225" s="6"/>
      <c r="HY225" s="6"/>
      <c r="HZ225" s="6"/>
      <c r="IA225" s="6"/>
      <c r="IB225" s="6"/>
      <c r="IC225" s="6"/>
      <c r="ID225" s="6"/>
      <c r="IE225" s="6"/>
      <c r="IF225" s="6"/>
      <c r="IG225" s="6"/>
      <c r="IH225" s="6"/>
      <c r="II225" s="6"/>
      <c r="IJ225" s="6"/>
      <c r="IK225" s="6"/>
      <c r="IL225" s="6"/>
      <c r="IM225" s="6"/>
      <c r="IN225" s="6"/>
      <c r="IO225" s="6"/>
      <c r="IP225" s="6"/>
      <c r="IQ225" s="6"/>
      <c r="IR225" s="6"/>
      <c r="IS225" s="6"/>
      <c r="IT225" s="6"/>
      <c r="IU225" s="6"/>
      <c r="IV225" s="6"/>
      <c r="IW225" s="6"/>
      <c r="IX225" s="6"/>
      <c r="IY225" s="6"/>
      <c r="IZ225" s="6"/>
      <c r="JA225" s="314"/>
      <c r="JB225" s="314"/>
      <c r="JC225" s="314"/>
      <c r="JD225" s="314"/>
      <c r="JE225" s="314"/>
      <c r="JF225" s="314"/>
      <c r="JG225" s="314"/>
      <c r="JH225" s="314"/>
      <c r="JI225" s="314"/>
      <c r="JJ225" s="314"/>
      <c r="JK225" s="314"/>
      <c r="JL225" s="314"/>
      <c r="JM225" s="314"/>
      <c r="JN225" s="314"/>
      <c r="JO225" s="314"/>
      <c r="JP225" s="314"/>
      <c r="JQ225" s="314"/>
      <c r="JR225" s="314"/>
      <c r="JS225" s="314"/>
      <c r="JT225" s="314"/>
      <c r="JU225" s="314"/>
      <c r="JV225" s="314"/>
      <c r="JW225" s="314"/>
      <c r="JX225" s="314"/>
      <c r="JY225" s="314"/>
      <c r="JZ225" s="314"/>
      <c r="KA225" s="314"/>
      <c r="KB225" s="314"/>
      <c r="KC225" s="314"/>
      <c r="KD225" s="314"/>
      <c r="KE225" s="314"/>
      <c r="KF225" s="314"/>
      <c r="KG225" s="314"/>
      <c r="KH225" s="314"/>
      <c r="KI225" s="314"/>
      <c r="KJ225" s="314"/>
      <c r="KK225" s="314"/>
      <c r="KL225" s="6"/>
      <c r="KM225" s="6"/>
      <c r="KN225" s="6"/>
      <c r="KO225" s="6"/>
      <c r="KP225" s="6"/>
      <c r="KQ225" s="6"/>
      <c r="KR225" s="6"/>
      <c r="KS225" s="6"/>
      <c r="KT225" s="6"/>
    </row>
    <row r="226" spans="5:306" s="305" customFormat="1">
      <c r="E226" s="316"/>
      <c r="F226" s="316"/>
      <c r="G226" s="317"/>
      <c r="W226" s="6"/>
      <c r="X226" s="6"/>
      <c r="Y226" s="6"/>
      <c r="Z226" s="313"/>
      <c r="AA226" s="313"/>
      <c r="AB226" s="313"/>
      <c r="AC226" s="6"/>
      <c r="AD226" s="6"/>
      <c r="AE226" s="313"/>
      <c r="AF226" s="313"/>
      <c r="AG226" s="313"/>
      <c r="AH226" s="313"/>
      <c r="AI226" s="313"/>
      <c r="AJ226" s="6"/>
      <c r="AK226" s="6"/>
      <c r="AL226" s="313"/>
      <c r="AM226" s="313"/>
      <c r="AN226" s="313"/>
      <c r="AO226" s="313"/>
      <c r="AP226" s="313"/>
      <c r="AQ226" s="6"/>
      <c r="AR226" s="6"/>
      <c r="AS226" s="313"/>
      <c r="AT226" s="313"/>
      <c r="AU226" s="313"/>
      <c r="AV226" s="313"/>
      <c r="AW226" s="313"/>
      <c r="AX226" s="6"/>
      <c r="AY226" s="6"/>
      <c r="AZ226" s="313"/>
      <c r="BA226" s="313"/>
      <c r="BB226" s="313"/>
      <c r="BC226" s="313"/>
      <c r="BD226" s="313"/>
      <c r="BE226" s="6"/>
      <c r="BF226" s="6"/>
      <c r="BG226" s="313"/>
      <c r="BH226" s="313"/>
      <c r="BI226" s="313"/>
      <c r="BJ226" s="313"/>
      <c r="BK226" s="313"/>
      <c r="BL226" s="6"/>
      <c r="BM226" s="6"/>
      <c r="BN226" s="313"/>
      <c r="BO226" s="313"/>
      <c r="BP226" s="313"/>
      <c r="BQ226" s="313"/>
      <c r="BR226" s="313"/>
      <c r="BS226" s="313"/>
      <c r="BT226" s="313"/>
      <c r="BU226" s="313"/>
      <c r="BV226" s="313"/>
      <c r="BW226" s="313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161"/>
      <c r="DQ226" s="161"/>
      <c r="DR226" s="161"/>
      <c r="DS226" s="161"/>
      <c r="DT226" s="161"/>
      <c r="DU226" s="161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314"/>
      <c r="JB226" s="314"/>
      <c r="JC226" s="314"/>
      <c r="JD226" s="314"/>
      <c r="JE226" s="314"/>
      <c r="JF226" s="314"/>
      <c r="JG226" s="314"/>
      <c r="JH226" s="314"/>
      <c r="JI226" s="314"/>
      <c r="JJ226" s="314"/>
      <c r="JK226" s="314"/>
      <c r="JL226" s="314"/>
      <c r="JM226" s="314"/>
      <c r="JN226" s="314"/>
      <c r="JO226" s="314"/>
      <c r="JP226" s="314"/>
      <c r="JQ226" s="314"/>
      <c r="JR226" s="314"/>
      <c r="JS226" s="314"/>
      <c r="JT226" s="314"/>
      <c r="JU226" s="314"/>
      <c r="JV226" s="314"/>
      <c r="JW226" s="314"/>
      <c r="JX226" s="314"/>
      <c r="JY226" s="314"/>
      <c r="JZ226" s="314"/>
      <c r="KA226" s="314"/>
      <c r="KB226" s="314"/>
      <c r="KC226" s="314"/>
      <c r="KD226" s="314"/>
      <c r="KE226" s="314"/>
      <c r="KF226" s="314"/>
      <c r="KG226" s="314"/>
      <c r="KH226" s="314"/>
      <c r="KI226" s="314"/>
      <c r="KJ226" s="314"/>
      <c r="KK226" s="314"/>
      <c r="KL226" s="6"/>
      <c r="KM226" s="6"/>
      <c r="KN226" s="6"/>
      <c r="KO226" s="6"/>
      <c r="KP226" s="6"/>
      <c r="KQ226" s="6"/>
      <c r="KR226" s="6"/>
      <c r="KS226" s="6"/>
      <c r="KT226" s="6"/>
    </row>
    <row r="227" spans="5:306" s="305" customFormat="1">
      <c r="E227" s="316"/>
      <c r="F227" s="316"/>
      <c r="G227" s="317"/>
      <c r="W227" s="6"/>
      <c r="X227" s="6"/>
      <c r="Y227" s="6"/>
      <c r="Z227" s="313"/>
      <c r="AA227" s="313"/>
      <c r="AB227" s="313"/>
      <c r="AC227" s="6"/>
      <c r="AD227" s="6"/>
      <c r="AE227" s="313"/>
      <c r="AF227" s="313"/>
      <c r="AG227" s="313"/>
      <c r="AH227" s="313"/>
      <c r="AI227" s="313"/>
      <c r="AJ227" s="6"/>
      <c r="AK227" s="6"/>
      <c r="AL227" s="313"/>
      <c r="AM227" s="313"/>
      <c r="AN227" s="313"/>
      <c r="AO227" s="313"/>
      <c r="AP227" s="313"/>
      <c r="AQ227" s="6"/>
      <c r="AR227" s="6"/>
      <c r="AS227" s="313"/>
      <c r="AT227" s="313"/>
      <c r="AU227" s="313"/>
      <c r="AV227" s="313"/>
      <c r="AW227" s="313"/>
      <c r="AX227" s="6"/>
      <c r="AY227" s="6"/>
      <c r="AZ227" s="313"/>
      <c r="BA227" s="313"/>
      <c r="BB227" s="313"/>
      <c r="BC227" s="313"/>
      <c r="BD227" s="313"/>
      <c r="BE227" s="6"/>
      <c r="BF227" s="6"/>
      <c r="BG227" s="313"/>
      <c r="BH227" s="313"/>
      <c r="BI227" s="313"/>
      <c r="BJ227" s="313"/>
      <c r="BK227" s="313"/>
      <c r="BL227" s="6"/>
      <c r="BM227" s="6"/>
      <c r="BN227" s="313"/>
      <c r="BO227" s="313"/>
      <c r="BP227" s="313"/>
      <c r="BQ227" s="313"/>
      <c r="BR227" s="313"/>
      <c r="BS227" s="313"/>
      <c r="BT227" s="313"/>
      <c r="BU227" s="313"/>
      <c r="BV227" s="313"/>
      <c r="BW227" s="313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161"/>
      <c r="DQ227" s="161"/>
      <c r="DR227" s="161"/>
      <c r="DS227" s="161"/>
      <c r="DT227" s="161"/>
      <c r="DU227" s="161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314"/>
      <c r="JB227" s="314"/>
      <c r="JC227" s="314"/>
      <c r="JD227" s="314"/>
      <c r="JE227" s="314"/>
      <c r="JF227" s="314"/>
      <c r="JG227" s="314"/>
      <c r="JH227" s="314"/>
      <c r="JI227" s="314"/>
      <c r="JJ227" s="314"/>
      <c r="JK227" s="314"/>
      <c r="JL227" s="314"/>
      <c r="JM227" s="314"/>
      <c r="JN227" s="314"/>
      <c r="JO227" s="314"/>
      <c r="JP227" s="314"/>
      <c r="JQ227" s="314"/>
      <c r="JR227" s="314"/>
      <c r="JS227" s="314"/>
      <c r="JT227" s="314"/>
      <c r="JU227" s="314"/>
      <c r="JV227" s="314"/>
      <c r="JW227" s="314"/>
      <c r="JX227" s="314"/>
      <c r="JY227" s="314"/>
      <c r="JZ227" s="314"/>
      <c r="KA227" s="314"/>
      <c r="KB227" s="314"/>
      <c r="KC227" s="314"/>
      <c r="KD227" s="314"/>
      <c r="KE227" s="314"/>
      <c r="KF227" s="314"/>
      <c r="KG227" s="314"/>
      <c r="KH227" s="314"/>
      <c r="KI227" s="314"/>
      <c r="KJ227" s="314"/>
      <c r="KK227" s="314"/>
      <c r="KL227" s="6"/>
      <c r="KM227" s="6"/>
      <c r="KN227" s="6"/>
      <c r="KO227" s="6"/>
      <c r="KP227" s="6"/>
      <c r="KQ227" s="6"/>
      <c r="KR227" s="6"/>
      <c r="KS227" s="6"/>
      <c r="KT227" s="6"/>
    </row>
    <row r="228" spans="5:306" s="305" customFormat="1">
      <c r="E228" s="316"/>
      <c r="F228" s="316"/>
      <c r="G228" s="317"/>
      <c r="W228" s="6"/>
      <c r="X228" s="6"/>
      <c r="Y228" s="6"/>
      <c r="Z228" s="313"/>
      <c r="AA228" s="313"/>
      <c r="AB228" s="313"/>
      <c r="AC228" s="6"/>
      <c r="AD228" s="6"/>
      <c r="AE228" s="313"/>
      <c r="AF228" s="313"/>
      <c r="AG228" s="313"/>
      <c r="AH228" s="313"/>
      <c r="AI228" s="313"/>
      <c r="AJ228" s="6"/>
      <c r="AK228" s="6"/>
      <c r="AL228" s="313"/>
      <c r="AM228" s="313"/>
      <c r="AN228" s="313"/>
      <c r="AO228" s="313"/>
      <c r="AP228" s="313"/>
      <c r="AQ228" s="6"/>
      <c r="AR228" s="6"/>
      <c r="AS228" s="313"/>
      <c r="AT228" s="313"/>
      <c r="AU228" s="313"/>
      <c r="AV228" s="313"/>
      <c r="AW228" s="313"/>
      <c r="AX228" s="6"/>
      <c r="AY228" s="6"/>
      <c r="AZ228" s="313"/>
      <c r="BA228" s="313"/>
      <c r="BB228" s="313"/>
      <c r="BC228" s="313"/>
      <c r="BD228" s="313"/>
      <c r="BE228" s="6"/>
      <c r="BF228" s="6"/>
      <c r="BG228" s="313"/>
      <c r="BH228" s="313"/>
      <c r="BI228" s="313"/>
      <c r="BJ228" s="313"/>
      <c r="BK228" s="313"/>
      <c r="BL228" s="6"/>
      <c r="BM228" s="6"/>
      <c r="BN228" s="313"/>
      <c r="BO228" s="313"/>
      <c r="BP228" s="313"/>
      <c r="BQ228" s="313"/>
      <c r="BR228" s="313"/>
      <c r="BS228" s="313"/>
      <c r="BT228" s="313"/>
      <c r="BU228" s="313"/>
      <c r="BV228" s="313"/>
      <c r="BW228" s="313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161"/>
      <c r="DQ228" s="161"/>
      <c r="DR228" s="161"/>
      <c r="DS228" s="161"/>
      <c r="DT228" s="161"/>
      <c r="DU228" s="161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314"/>
      <c r="JB228" s="314"/>
      <c r="JC228" s="314"/>
      <c r="JD228" s="314"/>
      <c r="JE228" s="314"/>
      <c r="JF228" s="314"/>
      <c r="JG228" s="314"/>
      <c r="JH228" s="314"/>
      <c r="JI228" s="314"/>
      <c r="JJ228" s="314"/>
      <c r="JK228" s="314"/>
      <c r="JL228" s="314"/>
      <c r="JM228" s="314"/>
      <c r="JN228" s="314"/>
      <c r="JO228" s="314"/>
      <c r="JP228" s="314"/>
      <c r="JQ228" s="314"/>
      <c r="JR228" s="314"/>
      <c r="JS228" s="314"/>
      <c r="JT228" s="314"/>
      <c r="JU228" s="314"/>
      <c r="JV228" s="314"/>
      <c r="JW228" s="314"/>
      <c r="JX228" s="314"/>
      <c r="JY228" s="314"/>
      <c r="JZ228" s="314"/>
      <c r="KA228" s="314"/>
      <c r="KB228" s="314"/>
      <c r="KC228" s="314"/>
      <c r="KD228" s="314"/>
      <c r="KE228" s="314"/>
      <c r="KF228" s="314"/>
      <c r="KG228" s="314"/>
      <c r="KH228" s="314"/>
      <c r="KI228" s="314"/>
      <c r="KJ228" s="314"/>
      <c r="KK228" s="314"/>
      <c r="KL228" s="6"/>
      <c r="KM228" s="6"/>
      <c r="KN228" s="6"/>
      <c r="KO228" s="6"/>
      <c r="KP228" s="6"/>
      <c r="KQ228" s="6"/>
      <c r="KR228" s="6"/>
      <c r="KS228" s="6"/>
      <c r="KT228" s="6"/>
    </row>
    <row r="229" spans="5:306" s="305" customFormat="1">
      <c r="E229" s="316"/>
      <c r="F229" s="316"/>
      <c r="G229" s="317"/>
      <c r="W229" s="6"/>
      <c r="X229" s="6"/>
      <c r="Y229" s="6"/>
      <c r="Z229" s="313"/>
      <c r="AA229" s="313"/>
      <c r="AB229" s="313"/>
      <c r="AC229" s="6"/>
      <c r="AD229" s="6"/>
      <c r="AE229" s="313"/>
      <c r="AF229" s="313"/>
      <c r="AG229" s="313"/>
      <c r="AH229" s="313"/>
      <c r="AI229" s="313"/>
      <c r="AJ229" s="6"/>
      <c r="AK229" s="6"/>
      <c r="AL229" s="313"/>
      <c r="AM229" s="313"/>
      <c r="AN229" s="313"/>
      <c r="AO229" s="313"/>
      <c r="AP229" s="313"/>
      <c r="AQ229" s="6"/>
      <c r="AR229" s="6"/>
      <c r="AS229" s="313"/>
      <c r="AT229" s="313"/>
      <c r="AU229" s="313"/>
      <c r="AV229" s="313"/>
      <c r="AW229" s="313"/>
      <c r="AX229" s="6"/>
      <c r="AY229" s="6"/>
      <c r="AZ229" s="313"/>
      <c r="BA229" s="313"/>
      <c r="BB229" s="313"/>
      <c r="BC229" s="313"/>
      <c r="BD229" s="313"/>
      <c r="BE229" s="6"/>
      <c r="BF229" s="6"/>
      <c r="BG229" s="313"/>
      <c r="BH229" s="313"/>
      <c r="BI229" s="313"/>
      <c r="BJ229" s="313"/>
      <c r="BK229" s="313"/>
      <c r="BL229" s="6"/>
      <c r="BM229" s="6"/>
      <c r="BN229" s="313"/>
      <c r="BO229" s="313"/>
      <c r="BP229" s="313"/>
      <c r="BQ229" s="313"/>
      <c r="BR229" s="313"/>
      <c r="BS229" s="313"/>
      <c r="BT229" s="313"/>
      <c r="BU229" s="313"/>
      <c r="BV229" s="313"/>
      <c r="BW229" s="313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161"/>
      <c r="DQ229" s="161"/>
      <c r="DR229" s="161"/>
      <c r="DS229" s="161"/>
      <c r="DT229" s="161"/>
      <c r="DU229" s="161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314"/>
      <c r="JB229" s="314"/>
      <c r="JC229" s="314"/>
      <c r="JD229" s="314"/>
      <c r="JE229" s="314"/>
      <c r="JF229" s="314"/>
      <c r="JG229" s="314"/>
      <c r="JH229" s="314"/>
      <c r="JI229" s="314"/>
      <c r="JJ229" s="314"/>
      <c r="JK229" s="314"/>
      <c r="JL229" s="314"/>
      <c r="JM229" s="314"/>
      <c r="JN229" s="314"/>
      <c r="JO229" s="314"/>
      <c r="JP229" s="314"/>
      <c r="JQ229" s="314"/>
      <c r="JR229" s="314"/>
      <c r="JS229" s="314"/>
      <c r="JT229" s="314"/>
      <c r="JU229" s="314"/>
      <c r="JV229" s="314"/>
      <c r="JW229" s="314"/>
      <c r="JX229" s="314"/>
      <c r="JY229" s="314"/>
      <c r="JZ229" s="314"/>
      <c r="KA229" s="314"/>
      <c r="KB229" s="314"/>
      <c r="KC229" s="314"/>
      <c r="KD229" s="314"/>
      <c r="KE229" s="314"/>
      <c r="KF229" s="314"/>
      <c r="KG229" s="314"/>
      <c r="KH229" s="314"/>
      <c r="KI229" s="314"/>
      <c r="KJ229" s="314"/>
      <c r="KK229" s="314"/>
      <c r="KL229" s="6"/>
      <c r="KM229" s="6"/>
      <c r="KN229" s="6"/>
      <c r="KO229" s="6"/>
      <c r="KP229" s="6"/>
      <c r="KQ229" s="6"/>
      <c r="KR229" s="6"/>
      <c r="KS229" s="6"/>
      <c r="KT229" s="6"/>
    </row>
    <row r="230" spans="5:306" s="305" customFormat="1">
      <c r="E230" s="316"/>
      <c r="F230" s="316"/>
      <c r="G230" s="317"/>
      <c r="W230" s="6"/>
      <c r="X230" s="6"/>
      <c r="Y230" s="6"/>
      <c r="Z230" s="313"/>
      <c r="AA230" s="313"/>
      <c r="AB230" s="313"/>
      <c r="AC230" s="6"/>
      <c r="AD230" s="6"/>
      <c r="AE230" s="313"/>
      <c r="AF230" s="313"/>
      <c r="AG230" s="313"/>
      <c r="AH230" s="313"/>
      <c r="AI230" s="313"/>
      <c r="AJ230" s="6"/>
      <c r="AK230" s="6"/>
      <c r="AL230" s="313"/>
      <c r="AM230" s="313"/>
      <c r="AN230" s="313"/>
      <c r="AO230" s="313"/>
      <c r="AP230" s="313"/>
      <c r="AQ230" s="6"/>
      <c r="AR230" s="6"/>
      <c r="AS230" s="313"/>
      <c r="AT230" s="313"/>
      <c r="AU230" s="313"/>
      <c r="AV230" s="313"/>
      <c r="AW230" s="313"/>
      <c r="AX230" s="6"/>
      <c r="AY230" s="6"/>
      <c r="AZ230" s="313"/>
      <c r="BA230" s="313"/>
      <c r="BB230" s="313"/>
      <c r="BC230" s="313"/>
      <c r="BD230" s="313"/>
      <c r="BE230" s="6"/>
      <c r="BF230" s="6"/>
      <c r="BG230" s="313"/>
      <c r="BH230" s="313"/>
      <c r="BI230" s="313"/>
      <c r="BJ230" s="313"/>
      <c r="BK230" s="313"/>
      <c r="BL230" s="6"/>
      <c r="BM230" s="6"/>
      <c r="BN230" s="313"/>
      <c r="BO230" s="313"/>
      <c r="BP230" s="313"/>
      <c r="BQ230" s="313"/>
      <c r="BR230" s="313"/>
      <c r="BS230" s="313"/>
      <c r="BT230" s="313"/>
      <c r="BU230" s="313"/>
      <c r="BV230" s="313"/>
      <c r="BW230" s="313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161"/>
      <c r="DQ230" s="161"/>
      <c r="DR230" s="161"/>
      <c r="DS230" s="161"/>
      <c r="DT230" s="161"/>
      <c r="DU230" s="161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314"/>
      <c r="JB230" s="314"/>
      <c r="JC230" s="314"/>
      <c r="JD230" s="314"/>
      <c r="JE230" s="314"/>
      <c r="JF230" s="314"/>
      <c r="JG230" s="314"/>
      <c r="JH230" s="314"/>
      <c r="JI230" s="314"/>
      <c r="JJ230" s="314"/>
      <c r="JK230" s="314"/>
      <c r="JL230" s="314"/>
      <c r="JM230" s="314"/>
      <c r="JN230" s="314"/>
      <c r="JO230" s="314"/>
      <c r="JP230" s="314"/>
      <c r="JQ230" s="314"/>
      <c r="JR230" s="314"/>
      <c r="JS230" s="314"/>
      <c r="JT230" s="314"/>
      <c r="JU230" s="314"/>
      <c r="JV230" s="314"/>
      <c r="JW230" s="314"/>
      <c r="JX230" s="314"/>
      <c r="JY230" s="314"/>
      <c r="JZ230" s="314"/>
      <c r="KA230" s="314"/>
      <c r="KB230" s="314"/>
      <c r="KC230" s="314"/>
      <c r="KD230" s="314"/>
      <c r="KE230" s="314"/>
      <c r="KF230" s="314"/>
      <c r="KG230" s="314"/>
      <c r="KH230" s="314"/>
      <c r="KI230" s="314"/>
      <c r="KJ230" s="314"/>
      <c r="KK230" s="314"/>
      <c r="KL230" s="6"/>
      <c r="KM230" s="6"/>
      <c r="KN230" s="6"/>
      <c r="KO230" s="6"/>
      <c r="KP230" s="6"/>
      <c r="KQ230" s="6"/>
      <c r="KR230" s="6"/>
      <c r="KS230" s="6"/>
      <c r="KT230" s="6"/>
    </row>
    <row r="231" spans="5:306" s="305" customFormat="1">
      <c r="E231" s="316"/>
      <c r="F231" s="316"/>
      <c r="G231" s="317"/>
      <c r="W231" s="6"/>
      <c r="X231" s="6"/>
      <c r="Y231" s="6"/>
      <c r="Z231" s="313"/>
      <c r="AA231" s="313"/>
      <c r="AB231" s="313"/>
      <c r="AC231" s="6"/>
      <c r="AD231" s="6"/>
      <c r="AE231" s="313"/>
      <c r="AF231" s="313"/>
      <c r="AG231" s="313"/>
      <c r="AH231" s="313"/>
      <c r="AI231" s="313"/>
      <c r="AJ231" s="6"/>
      <c r="AK231" s="6"/>
      <c r="AL231" s="313"/>
      <c r="AM231" s="313"/>
      <c r="AN231" s="313"/>
      <c r="AO231" s="313"/>
      <c r="AP231" s="313"/>
      <c r="AQ231" s="6"/>
      <c r="AR231" s="6"/>
      <c r="AS231" s="313"/>
      <c r="AT231" s="313"/>
      <c r="AU231" s="313"/>
      <c r="AV231" s="313"/>
      <c r="AW231" s="313"/>
      <c r="AX231" s="6"/>
      <c r="AY231" s="6"/>
      <c r="AZ231" s="313"/>
      <c r="BA231" s="313"/>
      <c r="BB231" s="313"/>
      <c r="BC231" s="313"/>
      <c r="BD231" s="313"/>
      <c r="BE231" s="6"/>
      <c r="BF231" s="6"/>
      <c r="BG231" s="313"/>
      <c r="BH231" s="313"/>
      <c r="BI231" s="313"/>
      <c r="BJ231" s="313"/>
      <c r="BK231" s="313"/>
      <c r="BL231" s="6"/>
      <c r="BM231" s="6"/>
      <c r="BN231" s="313"/>
      <c r="BO231" s="313"/>
      <c r="BP231" s="313"/>
      <c r="BQ231" s="313"/>
      <c r="BR231" s="313"/>
      <c r="BS231" s="313"/>
      <c r="BT231" s="313"/>
      <c r="BU231" s="313"/>
      <c r="BV231" s="313"/>
      <c r="BW231" s="313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161"/>
      <c r="DQ231" s="161"/>
      <c r="DR231" s="161"/>
      <c r="DS231" s="161"/>
      <c r="DT231" s="161"/>
      <c r="DU231" s="161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314"/>
      <c r="JB231" s="314"/>
      <c r="JC231" s="314"/>
      <c r="JD231" s="314"/>
      <c r="JE231" s="314"/>
      <c r="JF231" s="314"/>
      <c r="JG231" s="314"/>
      <c r="JH231" s="314"/>
      <c r="JI231" s="314"/>
      <c r="JJ231" s="314"/>
      <c r="JK231" s="314"/>
      <c r="JL231" s="314"/>
      <c r="JM231" s="314"/>
      <c r="JN231" s="314"/>
      <c r="JO231" s="314"/>
      <c r="JP231" s="314"/>
      <c r="JQ231" s="314"/>
      <c r="JR231" s="314"/>
      <c r="JS231" s="314"/>
      <c r="JT231" s="314"/>
      <c r="JU231" s="314"/>
      <c r="JV231" s="314"/>
      <c r="JW231" s="314"/>
      <c r="JX231" s="314"/>
      <c r="JY231" s="314"/>
      <c r="JZ231" s="314"/>
      <c r="KA231" s="314"/>
      <c r="KB231" s="314"/>
      <c r="KC231" s="314"/>
      <c r="KD231" s="314"/>
      <c r="KE231" s="314"/>
      <c r="KF231" s="314"/>
      <c r="KG231" s="314"/>
      <c r="KH231" s="314"/>
      <c r="KI231" s="314"/>
      <c r="KJ231" s="314"/>
      <c r="KK231" s="314"/>
      <c r="KL231" s="6"/>
      <c r="KM231" s="6"/>
      <c r="KN231" s="6"/>
      <c r="KO231" s="6"/>
      <c r="KP231" s="6"/>
      <c r="KQ231" s="6"/>
      <c r="KR231" s="6"/>
      <c r="KS231" s="6"/>
      <c r="KT231" s="6"/>
    </row>
    <row r="232" spans="5:306" s="305" customFormat="1">
      <c r="E232" s="316"/>
      <c r="F232" s="316"/>
      <c r="G232" s="317"/>
      <c r="W232" s="6"/>
      <c r="X232" s="6"/>
      <c r="Y232" s="6"/>
      <c r="Z232" s="313"/>
      <c r="AA232" s="313"/>
      <c r="AB232" s="313"/>
      <c r="AC232" s="6"/>
      <c r="AD232" s="6"/>
      <c r="AE232" s="313"/>
      <c r="AF232" s="313"/>
      <c r="AG232" s="313"/>
      <c r="AH232" s="313"/>
      <c r="AI232" s="313"/>
      <c r="AJ232" s="6"/>
      <c r="AK232" s="6"/>
      <c r="AL232" s="313"/>
      <c r="AM232" s="313"/>
      <c r="AN232" s="313"/>
      <c r="AO232" s="313"/>
      <c r="AP232" s="313"/>
      <c r="AQ232" s="6"/>
      <c r="AR232" s="6"/>
      <c r="AS232" s="313"/>
      <c r="AT232" s="313"/>
      <c r="AU232" s="313"/>
      <c r="AV232" s="313"/>
      <c r="AW232" s="313"/>
      <c r="AX232" s="6"/>
      <c r="AY232" s="6"/>
      <c r="AZ232" s="313"/>
      <c r="BA232" s="313"/>
      <c r="BB232" s="313"/>
      <c r="BC232" s="313"/>
      <c r="BD232" s="313"/>
      <c r="BE232" s="6"/>
      <c r="BF232" s="6"/>
      <c r="BG232" s="313"/>
      <c r="BH232" s="313"/>
      <c r="BI232" s="313"/>
      <c r="BJ232" s="313"/>
      <c r="BK232" s="313"/>
      <c r="BL232" s="6"/>
      <c r="BM232" s="6"/>
      <c r="BN232" s="313"/>
      <c r="BO232" s="313"/>
      <c r="BP232" s="313"/>
      <c r="BQ232" s="313"/>
      <c r="BR232" s="313"/>
      <c r="BS232" s="313"/>
      <c r="BT232" s="313"/>
      <c r="BU232" s="313"/>
      <c r="BV232" s="313"/>
      <c r="BW232" s="313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161"/>
      <c r="DQ232" s="161"/>
      <c r="DR232" s="161"/>
      <c r="DS232" s="161"/>
      <c r="DT232" s="161"/>
      <c r="DU232" s="161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314"/>
      <c r="JB232" s="314"/>
      <c r="JC232" s="314"/>
      <c r="JD232" s="314"/>
      <c r="JE232" s="314"/>
      <c r="JF232" s="314"/>
      <c r="JG232" s="314"/>
      <c r="JH232" s="314"/>
      <c r="JI232" s="314"/>
      <c r="JJ232" s="314"/>
      <c r="JK232" s="314"/>
      <c r="JL232" s="314"/>
      <c r="JM232" s="314"/>
      <c r="JN232" s="314"/>
      <c r="JO232" s="314"/>
      <c r="JP232" s="314"/>
      <c r="JQ232" s="314"/>
      <c r="JR232" s="314"/>
      <c r="JS232" s="314"/>
      <c r="JT232" s="314"/>
      <c r="JU232" s="314"/>
      <c r="JV232" s="314"/>
      <c r="JW232" s="314"/>
      <c r="JX232" s="314"/>
      <c r="JY232" s="314"/>
      <c r="JZ232" s="314"/>
      <c r="KA232" s="314"/>
      <c r="KB232" s="314"/>
      <c r="KC232" s="314"/>
      <c r="KD232" s="314"/>
      <c r="KE232" s="314"/>
      <c r="KF232" s="314"/>
      <c r="KG232" s="314"/>
      <c r="KH232" s="314"/>
      <c r="KI232" s="314"/>
      <c r="KJ232" s="314"/>
      <c r="KK232" s="314"/>
      <c r="KL232" s="6"/>
      <c r="KM232" s="6"/>
      <c r="KN232" s="6"/>
      <c r="KO232" s="6"/>
      <c r="KP232" s="6"/>
      <c r="KQ232" s="6"/>
      <c r="KR232" s="6"/>
      <c r="KS232" s="6"/>
      <c r="KT232" s="6"/>
    </row>
    <row r="233" spans="5:306" s="305" customFormat="1">
      <c r="E233" s="316"/>
      <c r="F233" s="316"/>
      <c r="G233" s="317"/>
      <c r="W233" s="6"/>
      <c r="X233" s="6"/>
      <c r="Y233" s="6"/>
      <c r="Z233" s="313"/>
      <c r="AA233" s="313"/>
      <c r="AB233" s="313"/>
      <c r="AC233" s="6"/>
      <c r="AD233" s="6"/>
      <c r="AE233" s="313"/>
      <c r="AF233" s="313"/>
      <c r="AG233" s="313"/>
      <c r="AH233" s="313"/>
      <c r="AI233" s="313"/>
      <c r="AJ233" s="6"/>
      <c r="AK233" s="6"/>
      <c r="AL233" s="313"/>
      <c r="AM233" s="313"/>
      <c r="AN233" s="313"/>
      <c r="AO233" s="313"/>
      <c r="AP233" s="313"/>
      <c r="AQ233" s="6"/>
      <c r="AR233" s="6"/>
      <c r="AS233" s="313"/>
      <c r="AT233" s="313"/>
      <c r="AU233" s="313"/>
      <c r="AV233" s="313"/>
      <c r="AW233" s="313"/>
      <c r="AX233" s="6"/>
      <c r="AY233" s="6"/>
      <c r="AZ233" s="313"/>
      <c r="BA233" s="313"/>
      <c r="BB233" s="313"/>
      <c r="BC233" s="313"/>
      <c r="BD233" s="313"/>
      <c r="BE233" s="6"/>
      <c r="BF233" s="6"/>
      <c r="BG233" s="313"/>
      <c r="BH233" s="313"/>
      <c r="BI233" s="313"/>
      <c r="BJ233" s="313"/>
      <c r="BK233" s="313"/>
      <c r="BL233" s="6"/>
      <c r="BM233" s="6"/>
      <c r="BN233" s="313"/>
      <c r="BO233" s="313"/>
      <c r="BP233" s="313"/>
      <c r="BQ233" s="313"/>
      <c r="BR233" s="313"/>
      <c r="BS233" s="313"/>
      <c r="BT233" s="313"/>
      <c r="BU233" s="313"/>
      <c r="BV233" s="313"/>
      <c r="BW233" s="313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161"/>
      <c r="DQ233" s="161"/>
      <c r="DR233" s="161"/>
      <c r="DS233" s="161"/>
      <c r="DT233" s="161"/>
      <c r="DU233" s="161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314"/>
      <c r="JB233" s="314"/>
      <c r="JC233" s="314"/>
      <c r="JD233" s="314"/>
      <c r="JE233" s="314"/>
      <c r="JF233" s="314"/>
      <c r="JG233" s="314"/>
      <c r="JH233" s="314"/>
      <c r="JI233" s="314"/>
      <c r="JJ233" s="314"/>
      <c r="JK233" s="314"/>
      <c r="JL233" s="314"/>
      <c r="JM233" s="314"/>
      <c r="JN233" s="314"/>
      <c r="JO233" s="314"/>
      <c r="JP233" s="314"/>
      <c r="JQ233" s="314"/>
      <c r="JR233" s="314"/>
      <c r="JS233" s="314"/>
      <c r="JT233" s="314"/>
      <c r="JU233" s="314"/>
      <c r="JV233" s="314"/>
      <c r="JW233" s="314"/>
      <c r="JX233" s="314"/>
      <c r="JY233" s="314"/>
      <c r="JZ233" s="314"/>
      <c r="KA233" s="314"/>
      <c r="KB233" s="314"/>
      <c r="KC233" s="314"/>
      <c r="KD233" s="314"/>
      <c r="KE233" s="314"/>
      <c r="KF233" s="314"/>
      <c r="KG233" s="314"/>
      <c r="KH233" s="314"/>
      <c r="KI233" s="314"/>
      <c r="KJ233" s="314"/>
      <c r="KK233" s="314"/>
      <c r="KL233" s="6"/>
      <c r="KM233" s="6"/>
      <c r="KN233" s="6"/>
      <c r="KO233" s="6"/>
      <c r="KP233" s="6"/>
      <c r="KQ233" s="6"/>
      <c r="KR233" s="6"/>
      <c r="KS233" s="6"/>
      <c r="KT233" s="6"/>
    </row>
    <row r="234" spans="5:306" s="305" customFormat="1">
      <c r="E234" s="316"/>
      <c r="F234" s="316"/>
      <c r="G234" s="317"/>
      <c r="W234" s="6"/>
      <c r="X234" s="6"/>
      <c r="Y234" s="6"/>
      <c r="Z234" s="313"/>
      <c r="AA234" s="313"/>
      <c r="AB234" s="313"/>
      <c r="AC234" s="6"/>
      <c r="AD234" s="6"/>
      <c r="AE234" s="313"/>
      <c r="AF234" s="313"/>
      <c r="AG234" s="313"/>
      <c r="AH234" s="313"/>
      <c r="AI234" s="313"/>
      <c r="AJ234" s="6"/>
      <c r="AK234" s="6"/>
      <c r="AL234" s="313"/>
      <c r="AM234" s="313"/>
      <c r="AN234" s="313"/>
      <c r="AO234" s="313"/>
      <c r="AP234" s="313"/>
      <c r="AQ234" s="6"/>
      <c r="AR234" s="6"/>
      <c r="AS234" s="313"/>
      <c r="AT234" s="313"/>
      <c r="AU234" s="313"/>
      <c r="AV234" s="313"/>
      <c r="AW234" s="313"/>
      <c r="AX234" s="6"/>
      <c r="AY234" s="6"/>
      <c r="AZ234" s="313"/>
      <c r="BA234" s="313"/>
      <c r="BB234" s="313"/>
      <c r="BC234" s="313"/>
      <c r="BD234" s="313"/>
      <c r="BE234" s="6"/>
      <c r="BF234" s="6"/>
      <c r="BG234" s="313"/>
      <c r="BH234" s="313"/>
      <c r="BI234" s="313"/>
      <c r="BJ234" s="313"/>
      <c r="BK234" s="313"/>
      <c r="BL234" s="6"/>
      <c r="BM234" s="6"/>
      <c r="BN234" s="313"/>
      <c r="BO234" s="313"/>
      <c r="BP234" s="313"/>
      <c r="BQ234" s="313"/>
      <c r="BR234" s="313"/>
      <c r="BS234" s="313"/>
      <c r="BT234" s="313"/>
      <c r="BU234" s="313"/>
      <c r="BV234" s="313"/>
      <c r="BW234" s="313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161"/>
      <c r="DQ234" s="161"/>
      <c r="DR234" s="161"/>
      <c r="DS234" s="161"/>
      <c r="DT234" s="161"/>
      <c r="DU234" s="161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314"/>
      <c r="JB234" s="314"/>
      <c r="JC234" s="314"/>
      <c r="JD234" s="314"/>
      <c r="JE234" s="314"/>
      <c r="JF234" s="314"/>
      <c r="JG234" s="314"/>
      <c r="JH234" s="314"/>
      <c r="JI234" s="314"/>
      <c r="JJ234" s="314"/>
      <c r="JK234" s="314"/>
      <c r="JL234" s="314"/>
      <c r="JM234" s="314"/>
      <c r="JN234" s="314"/>
      <c r="JO234" s="314"/>
      <c r="JP234" s="314"/>
      <c r="JQ234" s="314"/>
      <c r="JR234" s="314"/>
      <c r="JS234" s="314"/>
      <c r="JT234" s="314"/>
      <c r="JU234" s="314"/>
      <c r="JV234" s="314"/>
      <c r="JW234" s="314"/>
      <c r="JX234" s="314"/>
      <c r="JY234" s="314"/>
      <c r="JZ234" s="314"/>
      <c r="KA234" s="314"/>
      <c r="KB234" s="314"/>
      <c r="KC234" s="314"/>
      <c r="KD234" s="314"/>
      <c r="KE234" s="314"/>
      <c r="KF234" s="314"/>
      <c r="KG234" s="314"/>
      <c r="KH234" s="314"/>
      <c r="KI234" s="314"/>
      <c r="KJ234" s="314"/>
      <c r="KK234" s="314"/>
      <c r="KL234" s="6"/>
      <c r="KM234" s="6"/>
      <c r="KN234" s="6"/>
      <c r="KO234" s="6"/>
      <c r="KP234" s="6"/>
      <c r="KQ234" s="6"/>
      <c r="KR234" s="6"/>
      <c r="KS234" s="6"/>
      <c r="KT234" s="6"/>
    </row>
    <row r="235" spans="5:306" s="305" customFormat="1">
      <c r="E235" s="316"/>
      <c r="F235" s="316"/>
      <c r="G235" s="317"/>
      <c r="W235" s="6"/>
      <c r="X235" s="6"/>
      <c r="Y235" s="6"/>
      <c r="Z235" s="313"/>
      <c r="AA235" s="313"/>
      <c r="AB235" s="313"/>
      <c r="AC235" s="6"/>
      <c r="AD235" s="6"/>
      <c r="AE235" s="313"/>
      <c r="AF235" s="313"/>
      <c r="AG235" s="313"/>
      <c r="AH235" s="313"/>
      <c r="AI235" s="313"/>
      <c r="AJ235" s="6"/>
      <c r="AK235" s="6"/>
      <c r="AL235" s="313"/>
      <c r="AM235" s="313"/>
      <c r="AN235" s="313"/>
      <c r="AO235" s="313"/>
      <c r="AP235" s="313"/>
      <c r="AQ235" s="6"/>
      <c r="AR235" s="6"/>
      <c r="AS235" s="313"/>
      <c r="AT235" s="313"/>
      <c r="AU235" s="313"/>
      <c r="AV235" s="313"/>
      <c r="AW235" s="313"/>
      <c r="AX235" s="6"/>
      <c r="AY235" s="6"/>
      <c r="AZ235" s="313"/>
      <c r="BA235" s="313"/>
      <c r="BB235" s="313"/>
      <c r="BC235" s="313"/>
      <c r="BD235" s="313"/>
      <c r="BE235" s="6"/>
      <c r="BF235" s="6"/>
      <c r="BG235" s="313"/>
      <c r="BH235" s="313"/>
      <c r="BI235" s="313"/>
      <c r="BJ235" s="313"/>
      <c r="BK235" s="313"/>
      <c r="BL235" s="6"/>
      <c r="BM235" s="6"/>
      <c r="BN235" s="313"/>
      <c r="BO235" s="313"/>
      <c r="BP235" s="313"/>
      <c r="BQ235" s="313"/>
      <c r="BR235" s="313"/>
      <c r="BS235" s="313"/>
      <c r="BT235" s="313"/>
      <c r="BU235" s="313"/>
      <c r="BV235" s="313"/>
      <c r="BW235" s="313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161"/>
      <c r="DQ235" s="161"/>
      <c r="DR235" s="161"/>
      <c r="DS235" s="161"/>
      <c r="DT235" s="161"/>
      <c r="DU235" s="161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314"/>
      <c r="JB235" s="314"/>
      <c r="JC235" s="314"/>
      <c r="JD235" s="314"/>
      <c r="JE235" s="314"/>
      <c r="JF235" s="314"/>
      <c r="JG235" s="314"/>
      <c r="JH235" s="314"/>
      <c r="JI235" s="314"/>
      <c r="JJ235" s="314"/>
      <c r="JK235" s="314"/>
      <c r="JL235" s="314"/>
      <c r="JM235" s="314"/>
      <c r="JN235" s="314"/>
      <c r="JO235" s="314"/>
      <c r="JP235" s="314"/>
      <c r="JQ235" s="314"/>
      <c r="JR235" s="314"/>
      <c r="JS235" s="314"/>
      <c r="JT235" s="314"/>
      <c r="JU235" s="314"/>
      <c r="JV235" s="314"/>
      <c r="JW235" s="314"/>
      <c r="JX235" s="314"/>
      <c r="JY235" s="314"/>
      <c r="JZ235" s="314"/>
      <c r="KA235" s="314"/>
      <c r="KB235" s="314"/>
      <c r="KC235" s="314"/>
      <c r="KD235" s="314"/>
      <c r="KE235" s="314"/>
      <c r="KF235" s="314"/>
      <c r="KG235" s="314"/>
      <c r="KH235" s="314"/>
      <c r="KI235" s="314"/>
      <c r="KJ235" s="314"/>
      <c r="KK235" s="314"/>
      <c r="KL235" s="6"/>
      <c r="KM235" s="6"/>
      <c r="KN235" s="6"/>
      <c r="KO235" s="6"/>
      <c r="KP235" s="6"/>
      <c r="KQ235" s="6"/>
      <c r="KR235" s="6"/>
      <c r="KS235" s="6"/>
      <c r="KT235" s="6"/>
    </row>
    <row r="236" spans="5:306" s="305" customFormat="1">
      <c r="E236" s="316"/>
      <c r="F236" s="316"/>
      <c r="G236" s="317"/>
      <c r="W236" s="6"/>
      <c r="X236" s="6"/>
      <c r="Y236" s="6"/>
      <c r="Z236" s="313"/>
      <c r="AA236" s="313"/>
      <c r="AB236" s="313"/>
      <c r="AC236" s="6"/>
      <c r="AD236" s="6"/>
      <c r="AE236" s="313"/>
      <c r="AF236" s="313"/>
      <c r="AG236" s="313"/>
      <c r="AH236" s="313"/>
      <c r="AI236" s="313"/>
      <c r="AJ236" s="6"/>
      <c r="AK236" s="6"/>
      <c r="AL236" s="313"/>
      <c r="AM236" s="313"/>
      <c r="AN236" s="313"/>
      <c r="AO236" s="313"/>
      <c r="AP236" s="313"/>
      <c r="AQ236" s="6"/>
      <c r="AR236" s="6"/>
      <c r="AS236" s="313"/>
      <c r="AT236" s="313"/>
      <c r="AU236" s="313"/>
      <c r="AV236" s="313"/>
      <c r="AW236" s="313"/>
      <c r="AX236" s="6"/>
      <c r="AY236" s="6"/>
      <c r="AZ236" s="313"/>
      <c r="BA236" s="313"/>
      <c r="BB236" s="313"/>
      <c r="BC236" s="313"/>
      <c r="BD236" s="313"/>
      <c r="BE236" s="6"/>
      <c r="BF236" s="6"/>
      <c r="BG236" s="313"/>
      <c r="BH236" s="313"/>
      <c r="BI236" s="313"/>
      <c r="BJ236" s="313"/>
      <c r="BK236" s="313"/>
      <c r="BL236" s="6"/>
      <c r="BM236" s="6"/>
      <c r="BN236" s="313"/>
      <c r="BO236" s="313"/>
      <c r="BP236" s="313"/>
      <c r="BQ236" s="313"/>
      <c r="BR236" s="313"/>
      <c r="BS236" s="313"/>
      <c r="BT236" s="313"/>
      <c r="BU236" s="313"/>
      <c r="BV236" s="313"/>
      <c r="BW236" s="313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161"/>
      <c r="DQ236" s="161"/>
      <c r="DR236" s="161"/>
      <c r="DS236" s="161"/>
      <c r="DT236" s="161"/>
      <c r="DU236" s="161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314"/>
      <c r="JB236" s="314"/>
      <c r="JC236" s="314"/>
      <c r="JD236" s="314"/>
      <c r="JE236" s="314"/>
      <c r="JF236" s="314"/>
      <c r="JG236" s="314"/>
      <c r="JH236" s="314"/>
      <c r="JI236" s="314"/>
      <c r="JJ236" s="314"/>
      <c r="JK236" s="314"/>
      <c r="JL236" s="314"/>
      <c r="JM236" s="314"/>
      <c r="JN236" s="314"/>
      <c r="JO236" s="314"/>
      <c r="JP236" s="314"/>
      <c r="JQ236" s="314"/>
      <c r="JR236" s="314"/>
      <c r="JS236" s="314"/>
      <c r="JT236" s="314"/>
      <c r="JU236" s="314"/>
      <c r="JV236" s="314"/>
      <c r="JW236" s="314"/>
      <c r="JX236" s="314"/>
      <c r="JY236" s="314"/>
      <c r="JZ236" s="314"/>
      <c r="KA236" s="314"/>
      <c r="KB236" s="314"/>
      <c r="KC236" s="314"/>
      <c r="KD236" s="314"/>
      <c r="KE236" s="314"/>
      <c r="KF236" s="314"/>
      <c r="KG236" s="314"/>
      <c r="KH236" s="314"/>
      <c r="KI236" s="314"/>
      <c r="KJ236" s="314"/>
      <c r="KK236" s="314"/>
      <c r="KL236" s="6"/>
      <c r="KM236" s="6"/>
      <c r="KN236" s="6"/>
      <c r="KO236" s="6"/>
      <c r="KP236" s="6"/>
      <c r="KQ236" s="6"/>
      <c r="KR236" s="6"/>
      <c r="KS236" s="6"/>
      <c r="KT236" s="6"/>
    </row>
    <row r="237" spans="5:306" s="305" customFormat="1">
      <c r="E237" s="316"/>
      <c r="F237" s="316"/>
      <c r="G237" s="317"/>
      <c r="W237" s="6"/>
      <c r="X237" s="6"/>
      <c r="Y237" s="6"/>
      <c r="Z237" s="313"/>
      <c r="AA237" s="313"/>
      <c r="AB237" s="313"/>
      <c r="AC237" s="6"/>
      <c r="AD237" s="6"/>
      <c r="AE237" s="313"/>
      <c r="AF237" s="313"/>
      <c r="AG237" s="313"/>
      <c r="AH237" s="313"/>
      <c r="AI237" s="313"/>
      <c r="AJ237" s="6"/>
      <c r="AK237" s="6"/>
      <c r="AL237" s="313"/>
      <c r="AM237" s="313"/>
      <c r="AN237" s="313"/>
      <c r="AO237" s="313"/>
      <c r="AP237" s="313"/>
      <c r="AQ237" s="6"/>
      <c r="AR237" s="6"/>
      <c r="AS237" s="313"/>
      <c r="AT237" s="313"/>
      <c r="AU237" s="313"/>
      <c r="AV237" s="313"/>
      <c r="AW237" s="313"/>
      <c r="AX237" s="6"/>
      <c r="AY237" s="6"/>
      <c r="AZ237" s="313"/>
      <c r="BA237" s="313"/>
      <c r="BB237" s="313"/>
      <c r="BC237" s="313"/>
      <c r="BD237" s="313"/>
      <c r="BE237" s="6"/>
      <c r="BF237" s="6"/>
      <c r="BG237" s="313"/>
      <c r="BH237" s="313"/>
      <c r="BI237" s="313"/>
      <c r="BJ237" s="313"/>
      <c r="BK237" s="313"/>
      <c r="BL237" s="6"/>
      <c r="BM237" s="6"/>
      <c r="BN237" s="313"/>
      <c r="BO237" s="313"/>
      <c r="BP237" s="313"/>
      <c r="BQ237" s="313"/>
      <c r="BR237" s="313"/>
      <c r="BS237" s="313"/>
      <c r="BT237" s="313"/>
      <c r="BU237" s="313"/>
      <c r="BV237" s="313"/>
      <c r="BW237" s="313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161"/>
      <c r="DQ237" s="161"/>
      <c r="DR237" s="161"/>
      <c r="DS237" s="161"/>
      <c r="DT237" s="161"/>
      <c r="DU237" s="161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314"/>
      <c r="JB237" s="314"/>
      <c r="JC237" s="314"/>
      <c r="JD237" s="314"/>
      <c r="JE237" s="314"/>
      <c r="JF237" s="314"/>
      <c r="JG237" s="314"/>
      <c r="JH237" s="314"/>
      <c r="JI237" s="314"/>
      <c r="JJ237" s="314"/>
      <c r="JK237" s="314"/>
      <c r="JL237" s="314"/>
      <c r="JM237" s="314"/>
      <c r="JN237" s="314"/>
      <c r="JO237" s="314"/>
      <c r="JP237" s="314"/>
      <c r="JQ237" s="314"/>
      <c r="JR237" s="314"/>
      <c r="JS237" s="314"/>
      <c r="JT237" s="314"/>
      <c r="JU237" s="314"/>
      <c r="JV237" s="314"/>
      <c r="JW237" s="314"/>
      <c r="JX237" s="314"/>
      <c r="JY237" s="314"/>
      <c r="JZ237" s="314"/>
      <c r="KA237" s="314"/>
      <c r="KB237" s="314"/>
      <c r="KC237" s="314"/>
      <c r="KD237" s="314"/>
      <c r="KE237" s="314"/>
      <c r="KF237" s="314"/>
      <c r="KG237" s="314"/>
      <c r="KH237" s="314"/>
      <c r="KI237" s="314"/>
      <c r="KJ237" s="314"/>
      <c r="KK237" s="314"/>
      <c r="KL237" s="6"/>
      <c r="KM237" s="6"/>
      <c r="KN237" s="6"/>
      <c r="KO237" s="6"/>
      <c r="KP237" s="6"/>
      <c r="KQ237" s="6"/>
      <c r="KR237" s="6"/>
      <c r="KS237" s="6"/>
      <c r="KT237" s="6"/>
    </row>
    <row r="238" spans="5:306" s="305" customFormat="1">
      <c r="E238" s="316"/>
      <c r="F238" s="316"/>
      <c r="G238" s="317"/>
      <c r="W238" s="6"/>
      <c r="X238" s="6"/>
      <c r="Y238" s="6"/>
      <c r="Z238" s="313"/>
      <c r="AA238" s="313"/>
      <c r="AB238" s="313"/>
      <c r="AC238" s="6"/>
      <c r="AD238" s="6"/>
      <c r="AE238" s="313"/>
      <c r="AF238" s="313"/>
      <c r="AG238" s="313"/>
      <c r="AH238" s="313"/>
      <c r="AI238" s="313"/>
      <c r="AJ238" s="6"/>
      <c r="AK238" s="6"/>
      <c r="AL238" s="313"/>
      <c r="AM238" s="313"/>
      <c r="AN238" s="313"/>
      <c r="AO238" s="313"/>
      <c r="AP238" s="313"/>
      <c r="AQ238" s="6"/>
      <c r="AR238" s="6"/>
      <c r="AS238" s="313"/>
      <c r="AT238" s="313"/>
      <c r="AU238" s="313"/>
      <c r="AV238" s="313"/>
      <c r="AW238" s="313"/>
      <c r="AX238" s="6"/>
      <c r="AY238" s="6"/>
      <c r="AZ238" s="313"/>
      <c r="BA238" s="313"/>
      <c r="BB238" s="313"/>
      <c r="BC238" s="313"/>
      <c r="BD238" s="313"/>
      <c r="BE238" s="6"/>
      <c r="BF238" s="6"/>
      <c r="BG238" s="313"/>
      <c r="BH238" s="313"/>
      <c r="BI238" s="313"/>
      <c r="BJ238" s="313"/>
      <c r="BK238" s="313"/>
      <c r="BL238" s="6"/>
      <c r="BM238" s="6"/>
      <c r="BN238" s="313"/>
      <c r="BO238" s="313"/>
      <c r="BP238" s="313"/>
      <c r="BQ238" s="313"/>
      <c r="BR238" s="313"/>
      <c r="BS238" s="313"/>
      <c r="BT238" s="313"/>
      <c r="BU238" s="313"/>
      <c r="BV238" s="313"/>
      <c r="BW238" s="313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161"/>
      <c r="DQ238" s="161"/>
      <c r="DR238" s="161"/>
      <c r="DS238" s="161"/>
      <c r="DT238" s="161"/>
      <c r="DU238" s="161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314"/>
      <c r="JB238" s="314"/>
      <c r="JC238" s="314"/>
      <c r="JD238" s="314"/>
      <c r="JE238" s="314"/>
      <c r="JF238" s="314"/>
      <c r="JG238" s="314"/>
      <c r="JH238" s="314"/>
      <c r="JI238" s="314"/>
      <c r="JJ238" s="314"/>
      <c r="JK238" s="314"/>
      <c r="JL238" s="314"/>
      <c r="JM238" s="314"/>
      <c r="JN238" s="314"/>
      <c r="JO238" s="314"/>
      <c r="JP238" s="314"/>
      <c r="JQ238" s="314"/>
      <c r="JR238" s="314"/>
      <c r="JS238" s="314"/>
      <c r="JT238" s="314"/>
      <c r="JU238" s="314"/>
      <c r="JV238" s="314"/>
      <c r="JW238" s="314"/>
      <c r="JX238" s="314"/>
      <c r="JY238" s="314"/>
      <c r="JZ238" s="314"/>
      <c r="KA238" s="314"/>
      <c r="KB238" s="314"/>
      <c r="KC238" s="314"/>
      <c r="KD238" s="314"/>
      <c r="KE238" s="314"/>
      <c r="KF238" s="314"/>
      <c r="KG238" s="314"/>
      <c r="KH238" s="314"/>
      <c r="KI238" s="314"/>
      <c r="KJ238" s="314"/>
      <c r="KK238" s="314"/>
      <c r="KL238" s="6"/>
      <c r="KM238" s="6"/>
      <c r="KN238" s="6"/>
      <c r="KO238" s="6"/>
      <c r="KP238" s="6"/>
      <c r="KQ238" s="6"/>
      <c r="KR238" s="6"/>
      <c r="KS238" s="6"/>
      <c r="KT238" s="6"/>
    </row>
    <row r="239" spans="5:306" s="305" customFormat="1">
      <c r="E239" s="316"/>
      <c r="F239" s="316"/>
      <c r="G239" s="317"/>
      <c r="W239" s="6"/>
      <c r="X239" s="6"/>
      <c r="Y239" s="6"/>
      <c r="Z239" s="313"/>
      <c r="AA239" s="313"/>
      <c r="AB239" s="313"/>
      <c r="AC239" s="6"/>
      <c r="AD239" s="6"/>
      <c r="AE239" s="313"/>
      <c r="AF239" s="313"/>
      <c r="AG239" s="313"/>
      <c r="AH239" s="313"/>
      <c r="AI239" s="313"/>
      <c r="AJ239" s="6"/>
      <c r="AK239" s="6"/>
      <c r="AL239" s="313"/>
      <c r="AM239" s="313"/>
      <c r="AN239" s="313"/>
      <c r="AO239" s="313"/>
      <c r="AP239" s="313"/>
      <c r="AQ239" s="6"/>
      <c r="AR239" s="6"/>
      <c r="AS239" s="313"/>
      <c r="AT239" s="313"/>
      <c r="AU239" s="313"/>
      <c r="AV239" s="313"/>
      <c r="AW239" s="313"/>
      <c r="AX239" s="6"/>
      <c r="AY239" s="6"/>
      <c r="AZ239" s="313"/>
      <c r="BA239" s="313"/>
      <c r="BB239" s="313"/>
      <c r="BC239" s="313"/>
      <c r="BD239" s="313"/>
      <c r="BE239" s="6"/>
      <c r="BF239" s="6"/>
      <c r="BG239" s="313"/>
      <c r="BH239" s="313"/>
      <c r="BI239" s="313"/>
      <c r="BJ239" s="313"/>
      <c r="BK239" s="313"/>
      <c r="BL239" s="6"/>
      <c r="BM239" s="6"/>
      <c r="BN239" s="313"/>
      <c r="BO239" s="313"/>
      <c r="BP239" s="313"/>
      <c r="BQ239" s="313"/>
      <c r="BR239" s="313"/>
      <c r="BS239" s="313"/>
      <c r="BT239" s="313"/>
      <c r="BU239" s="313"/>
      <c r="BV239" s="313"/>
      <c r="BW239" s="313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161"/>
      <c r="DQ239" s="161"/>
      <c r="DR239" s="161"/>
      <c r="DS239" s="161"/>
      <c r="DT239" s="161"/>
      <c r="DU239" s="161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314"/>
      <c r="JB239" s="314"/>
      <c r="JC239" s="314"/>
      <c r="JD239" s="314"/>
      <c r="JE239" s="314"/>
      <c r="JF239" s="314"/>
      <c r="JG239" s="314"/>
      <c r="JH239" s="314"/>
      <c r="JI239" s="314"/>
      <c r="JJ239" s="314"/>
      <c r="JK239" s="314"/>
      <c r="JL239" s="314"/>
      <c r="JM239" s="314"/>
      <c r="JN239" s="314"/>
      <c r="JO239" s="314"/>
      <c r="JP239" s="314"/>
      <c r="JQ239" s="314"/>
      <c r="JR239" s="314"/>
      <c r="JS239" s="314"/>
      <c r="JT239" s="314"/>
      <c r="JU239" s="314"/>
      <c r="JV239" s="314"/>
      <c r="JW239" s="314"/>
      <c r="JX239" s="314"/>
      <c r="JY239" s="314"/>
      <c r="JZ239" s="314"/>
      <c r="KA239" s="314"/>
      <c r="KB239" s="314"/>
      <c r="KC239" s="314"/>
      <c r="KD239" s="314"/>
      <c r="KE239" s="314"/>
      <c r="KF239" s="314"/>
      <c r="KG239" s="314"/>
      <c r="KH239" s="314"/>
      <c r="KI239" s="314"/>
      <c r="KJ239" s="314"/>
      <c r="KK239" s="314"/>
      <c r="KL239" s="6"/>
      <c r="KM239" s="6"/>
      <c r="KN239" s="6"/>
      <c r="KO239" s="6"/>
      <c r="KP239" s="6"/>
      <c r="KQ239" s="6"/>
      <c r="KR239" s="6"/>
      <c r="KS239" s="6"/>
      <c r="KT239" s="6"/>
    </row>
    <row r="240" spans="5:306" s="305" customFormat="1">
      <c r="E240" s="316"/>
      <c r="F240" s="316"/>
      <c r="G240" s="317"/>
      <c r="W240" s="6"/>
      <c r="X240" s="6"/>
      <c r="Y240" s="6"/>
      <c r="Z240" s="313"/>
      <c r="AA240" s="313"/>
      <c r="AB240" s="313"/>
      <c r="AC240" s="6"/>
      <c r="AD240" s="6"/>
      <c r="AE240" s="313"/>
      <c r="AF240" s="313"/>
      <c r="AG240" s="313"/>
      <c r="AH240" s="313"/>
      <c r="AI240" s="313"/>
      <c r="AJ240" s="6"/>
      <c r="AK240" s="6"/>
      <c r="AL240" s="313"/>
      <c r="AM240" s="313"/>
      <c r="AN240" s="313"/>
      <c r="AO240" s="313"/>
      <c r="AP240" s="313"/>
      <c r="AQ240" s="6"/>
      <c r="AR240" s="6"/>
      <c r="AS240" s="313"/>
      <c r="AT240" s="313"/>
      <c r="AU240" s="313"/>
      <c r="AV240" s="313"/>
      <c r="AW240" s="313"/>
      <c r="AX240" s="6"/>
      <c r="AY240" s="6"/>
      <c r="AZ240" s="313"/>
      <c r="BA240" s="313"/>
      <c r="BB240" s="313"/>
      <c r="BC240" s="313"/>
      <c r="BD240" s="313"/>
      <c r="BE240" s="6"/>
      <c r="BF240" s="6"/>
      <c r="BG240" s="313"/>
      <c r="BH240" s="313"/>
      <c r="BI240" s="313"/>
      <c r="BJ240" s="313"/>
      <c r="BK240" s="313"/>
      <c r="BL240" s="6"/>
      <c r="BM240" s="6"/>
      <c r="BN240" s="313"/>
      <c r="BO240" s="313"/>
      <c r="BP240" s="313"/>
      <c r="BQ240" s="313"/>
      <c r="BR240" s="313"/>
      <c r="BS240" s="313"/>
      <c r="BT240" s="313"/>
      <c r="BU240" s="313"/>
      <c r="BV240" s="313"/>
      <c r="BW240" s="313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161"/>
      <c r="DQ240" s="161"/>
      <c r="DR240" s="161"/>
      <c r="DS240" s="161"/>
      <c r="DT240" s="161"/>
      <c r="DU240" s="161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6"/>
      <c r="FX240" s="6"/>
      <c r="FY240" s="6"/>
      <c r="FZ240" s="6"/>
      <c r="GA240" s="6"/>
      <c r="GB240" s="6"/>
      <c r="GC240" s="6"/>
      <c r="GD240" s="6"/>
      <c r="GE240" s="6"/>
      <c r="GF240" s="6"/>
      <c r="GG240" s="6"/>
      <c r="GH240" s="6"/>
      <c r="GI240" s="6"/>
      <c r="GJ240" s="6"/>
      <c r="GK240" s="6"/>
      <c r="GL240" s="6"/>
      <c r="GM240" s="6"/>
      <c r="GN240" s="6"/>
      <c r="GO240" s="6"/>
      <c r="GP240" s="6"/>
      <c r="GQ240" s="6"/>
      <c r="GR240" s="6"/>
      <c r="GS240" s="6"/>
      <c r="GT240" s="6"/>
      <c r="GU240" s="6"/>
      <c r="GV240" s="6"/>
      <c r="GW240" s="6"/>
      <c r="GX240" s="6"/>
      <c r="GY240" s="6"/>
      <c r="GZ240" s="6"/>
      <c r="HA240" s="6"/>
      <c r="HB240" s="6"/>
      <c r="HC240" s="6"/>
      <c r="HD240" s="6"/>
      <c r="HE240" s="6"/>
      <c r="HF240" s="6"/>
      <c r="HG240" s="6"/>
      <c r="HH240" s="6"/>
      <c r="HI240" s="6"/>
      <c r="HJ240" s="6"/>
      <c r="HK240" s="6"/>
      <c r="HL240" s="6"/>
      <c r="HM240" s="6"/>
      <c r="HN240" s="6"/>
      <c r="HO240" s="6"/>
      <c r="HP240" s="6"/>
      <c r="HQ240" s="6"/>
      <c r="HR240" s="6"/>
      <c r="HS240" s="6"/>
      <c r="HT240" s="6"/>
      <c r="HU240" s="6"/>
      <c r="HV240" s="6"/>
      <c r="HW240" s="6"/>
      <c r="HX240" s="6"/>
      <c r="HY240" s="6"/>
      <c r="HZ240" s="6"/>
      <c r="IA240" s="6"/>
      <c r="IB240" s="6"/>
      <c r="IC240" s="6"/>
      <c r="ID240" s="6"/>
      <c r="IE240" s="6"/>
      <c r="IF240" s="6"/>
      <c r="IG240" s="6"/>
      <c r="IH240" s="6"/>
      <c r="II240" s="6"/>
      <c r="IJ240" s="6"/>
      <c r="IK240" s="6"/>
      <c r="IL240" s="6"/>
      <c r="IM240" s="6"/>
      <c r="IN240" s="6"/>
      <c r="IO240" s="6"/>
      <c r="IP240" s="6"/>
      <c r="IQ240" s="6"/>
      <c r="IR240" s="6"/>
      <c r="IS240" s="6"/>
      <c r="IT240" s="6"/>
      <c r="IU240" s="6"/>
      <c r="IV240" s="6"/>
      <c r="IW240" s="6"/>
      <c r="IX240" s="6"/>
      <c r="IY240" s="6"/>
      <c r="IZ240" s="6"/>
      <c r="JA240" s="314"/>
      <c r="JB240" s="314"/>
      <c r="JC240" s="314"/>
      <c r="JD240" s="314"/>
      <c r="JE240" s="314"/>
      <c r="JF240" s="314"/>
      <c r="JG240" s="314"/>
      <c r="JH240" s="314"/>
      <c r="JI240" s="314"/>
      <c r="JJ240" s="314"/>
      <c r="JK240" s="314"/>
      <c r="JL240" s="314"/>
      <c r="JM240" s="314"/>
      <c r="JN240" s="314"/>
      <c r="JO240" s="314"/>
      <c r="JP240" s="314"/>
      <c r="JQ240" s="314"/>
      <c r="JR240" s="314"/>
      <c r="JS240" s="314"/>
      <c r="JT240" s="314"/>
      <c r="JU240" s="314"/>
      <c r="JV240" s="314"/>
      <c r="JW240" s="314"/>
      <c r="JX240" s="314"/>
      <c r="JY240" s="314"/>
      <c r="JZ240" s="314"/>
      <c r="KA240" s="314"/>
      <c r="KB240" s="314"/>
      <c r="KC240" s="314"/>
      <c r="KD240" s="314"/>
      <c r="KE240" s="314"/>
      <c r="KF240" s="314"/>
      <c r="KG240" s="314"/>
      <c r="KH240" s="314"/>
      <c r="KI240" s="314"/>
      <c r="KJ240" s="314"/>
      <c r="KK240" s="314"/>
      <c r="KL240" s="6"/>
      <c r="KM240" s="6"/>
      <c r="KN240" s="6"/>
      <c r="KO240" s="6"/>
      <c r="KP240" s="6"/>
      <c r="KQ240" s="6"/>
      <c r="KR240" s="6"/>
      <c r="KS240" s="6"/>
      <c r="KT240" s="6"/>
    </row>
    <row r="241" spans="5:306" s="305" customFormat="1">
      <c r="E241" s="316"/>
      <c r="F241" s="316"/>
      <c r="G241" s="317"/>
      <c r="W241" s="6"/>
      <c r="X241" s="6"/>
      <c r="Y241" s="6"/>
      <c r="Z241" s="313"/>
      <c r="AA241" s="313"/>
      <c r="AB241" s="313"/>
      <c r="AC241" s="6"/>
      <c r="AD241" s="6"/>
      <c r="AE241" s="313"/>
      <c r="AF241" s="313"/>
      <c r="AG241" s="313"/>
      <c r="AH241" s="313"/>
      <c r="AI241" s="313"/>
      <c r="AJ241" s="6"/>
      <c r="AK241" s="6"/>
      <c r="AL241" s="313"/>
      <c r="AM241" s="313"/>
      <c r="AN241" s="313"/>
      <c r="AO241" s="313"/>
      <c r="AP241" s="313"/>
      <c r="AQ241" s="6"/>
      <c r="AR241" s="6"/>
      <c r="AS241" s="313"/>
      <c r="AT241" s="313"/>
      <c r="AU241" s="313"/>
      <c r="AV241" s="313"/>
      <c r="AW241" s="313"/>
      <c r="AX241" s="6"/>
      <c r="AY241" s="6"/>
      <c r="AZ241" s="313"/>
      <c r="BA241" s="313"/>
      <c r="BB241" s="313"/>
      <c r="BC241" s="313"/>
      <c r="BD241" s="313"/>
      <c r="BE241" s="6"/>
      <c r="BF241" s="6"/>
      <c r="BG241" s="313"/>
      <c r="BH241" s="313"/>
      <c r="BI241" s="313"/>
      <c r="BJ241" s="313"/>
      <c r="BK241" s="313"/>
      <c r="BL241" s="6"/>
      <c r="BM241" s="6"/>
      <c r="BN241" s="313"/>
      <c r="BO241" s="313"/>
      <c r="BP241" s="313"/>
      <c r="BQ241" s="313"/>
      <c r="BR241" s="313"/>
      <c r="BS241" s="313"/>
      <c r="BT241" s="313"/>
      <c r="BU241" s="313"/>
      <c r="BV241" s="313"/>
      <c r="BW241" s="313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161"/>
      <c r="DQ241" s="161"/>
      <c r="DR241" s="161"/>
      <c r="DS241" s="161"/>
      <c r="DT241" s="161"/>
      <c r="DU241" s="161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314"/>
      <c r="JB241" s="314"/>
      <c r="JC241" s="314"/>
      <c r="JD241" s="314"/>
      <c r="JE241" s="314"/>
      <c r="JF241" s="314"/>
      <c r="JG241" s="314"/>
      <c r="JH241" s="314"/>
      <c r="JI241" s="314"/>
      <c r="JJ241" s="314"/>
      <c r="JK241" s="314"/>
      <c r="JL241" s="314"/>
      <c r="JM241" s="314"/>
      <c r="JN241" s="314"/>
      <c r="JO241" s="314"/>
      <c r="JP241" s="314"/>
      <c r="JQ241" s="314"/>
      <c r="JR241" s="314"/>
      <c r="JS241" s="314"/>
      <c r="JT241" s="314"/>
      <c r="JU241" s="314"/>
      <c r="JV241" s="314"/>
      <c r="JW241" s="314"/>
      <c r="JX241" s="314"/>
      <c r="JY241" s="314"/>
      <c r="JZ241" s="314"/>
      <c r="KA241" s="314"/>
      <c r="KB241" s="314"/>
      <c r="KC241" s="314"/>
      <c r="KD241" s="314"/>
      <c r="KE241" s="314"/>
      <c r="KF241" s="314"/>
      <c r="KG241" s="314"/>
      <c r="KH241" s="314"/>
      <c r="KI241" s="314"/>
      <c r="KJ241" s="314"/>
      <c r="KK241" s="314"/>
      <c r="KL241" s="6"/>
      <c r="KM241" s="6"/>
      <c r="KN241" s="6"/>
      <c r="KO241" s="6"/>
      <c r="KP241" s="6"/>
      <c r="KQ241" s="6"/>
      <c r="KR241" s="6"/>
      <c r="KS241" s="6"/>
      <c r="KT241" s="6"/>
    </row>
    <row r="242" spans="5:306" s="305" customFormat="1">
      <c r="E242" s="316"/>
      <c r="F242" s="316"/>
      <c r="G242" s="317"/>
      <c r="W242" s="6"/>
      <c r="X242" s="6"/>
      <c r="Y242" s="6"/>
      <c r="Z242" s="313"/>
      <c r="AA242" s="313"/>
      <c r="AB242" s="313"/>
      <c r="AC242" s="6"/>
      <c r="AD242" s="6"/>
      <c r="AE242" s="313"/>
      <c r="AF242" s="313"/>
      <c r="AG242" s="313"/>
      <c r="AH242" s="313"/>
      <c r="AI242" s="313"/>
      <c r="AJ242" s="6"/>
      <c r="AK242" s="6"/>
      <c r="AL242" s="313"/>
      <c r="AM242" s="313"/>
      <c r="AN242" s="313"/>
      <c r="AO242" s="313"/>
      <c r="AP242" s="313"/>
      <c r="AQ242" s="6"/>
      <c r="AR242" s="6"/>
      <c r="AS242" s="313"/>
      <c r="AT242" s="313"/>
      <c r="AU242" s="313"/>
      <c r="AV242" s="313"/>
      <c r="AW242" s="313"/>
      <c r="AX242" s="6"/>
      <c r="AY242" s="6"/>
      <c r="AZ242" s="313"/>
      <c r="BA242" s="313"/>
      <c r="BB242" s="313"/>
      <c r="BC242" s="313"/>
      <c r="BD242" s="313"/>
      <c r="BE242" s="6"/>
      <c r="BF242" s="6"/>
      <c r="BG242" s="313"/>
      <c r="BH242" s="313"/>
      <c r="BI242" s="313"/>
      <c r="BJ242" s="313"/>
      <c r="BK242" s="313"/>
      <c r="BL242" s="6"/>
      <c r="BM242" s="6"/>
      <c r="BN242" s="313"/>
      <c r="BO242" s="313"/>
      <c r="BP242" s="313"/>
      <c r="BQ242" s="313"/>
      <c r="BR242" s="313"/>
      <c r="BS242" s="313"/>
      <c r="BT242" s="313"/>
      <c r="BU242" s="313"/>
      <c r="BV242" s="313"/>
      <c r="BW242" s="313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161"/>
      <c r="DQ242" s="161"/>
      <c r="DR242" s="161"/>
      <c r="DS242" s="161"/>
      <c r="DT242" s="161"/>
      <c r="DU242" s="161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314"/>
      <c r="JB242" s="314"/>
      <c r="JC242" s="314"/>
      <c r="JD242" s="314"/>
      <c r="JE242" s="314"/>
      <c r="JF242" s="314"/>
      <c r="JG242" s="314"/>
      <c r="JH242" s="314"/>
      <c r="JI242" s="314"/>
      <c r="JJ242" s="314"/>
      <c r="JK242" s="314"/>
      <c r="JL242" s="314"/>
      <c r="JM242" s="314"/>
      <c r="JN242" s="314"/>
      <c r="JO242" s="314"/>
      <c r="JP242" s="314"/>
      <c r="JQ242" s="314"/>
      <c r="JR242" s="314"/>
      <c r="JS242" s="314"/>
      <c r="JT242" s="314"/>
      <c r="JU242" s="314"/>
      <c r="JV242" s="314"/>
      <c r="JW242" s="314"/>
      <c r="JX242" s="314"/>
      <c r="JY242" s="314"/>
      <c r="JZ242" s="314"/>
      <c r="KA242" s="314"/>
      <c r="KB242" s="314"/>
      <c r="KC242" s="314"/>
      <c r="KD242" s="314"/>
      <c r="KE242" s="314"/>
      <c r="KF242" s="314"/>
      <c r="KG242" s="314"/>
      <c r="KH242" s="314"/>
      <c r="KI242" s="314"/>
      <c r="KJ242" s="314"/>
      <c r="KK242" s="314"/>
      <c r="KL242" s="6"/>
      <c r="KM242" s="6"/>
      <c r="KN242" s="6"/>
      <c r="KO242" s="6"/>
      <c r="KP242" s="6"/>
      <c r="KQ242" s="6"/>
      <c r="KR242" s="6"/>
      <c r="KS242" s="6"/>
      <c r="KT242" s="6"/>
    </row>
    <row r="243" spans="5:306" s="305" customFormat="1">
      <c r="E243" s="316"/>
      <c r="F243" s="316"/>
      <c r="G243" s="317"/>
      <c r="W243" s="6"/>
      <c r="X243" s="6"/>
      <c r="Y243" s="6"/>
      <c r="Z243" s="313"/>
      <c r="AA243" s="313"/>
      <c r="AB243" s="313"/>
      <c r="AC243" s="6"/>
      <c r="AD243" s="6"/>
      <c r="AE243" s="313"/>
      <c r="AF243" s="313"/>
      <c r="AG243" s="313"/>
      <c r="AH243" s="313"/>
      <c r="AI243" s="313"/>
      <c r="AJ243" s="6"/>
      <c r="AK243" s="6"/>
      <c r="AL243" s="313"/>
      <c r="AM243" s="313"/>
      <c r="AN243" s="313"/>
      <c r="AO243" s="313"/>
      <c r="AP243" s="313"/>
      <c r="AQ243" s="6"/>
      <c r="AR243" s="6"/>
      <c r="AS243" s="313"/>
      <c r="AT243" s="313"/>
      <c r="AU243" s="313"/>
      <c r="AV243" s="313"/>
      <c r="AW243" s="313"/>
      <c r="AX243" s="6"/>
      <c r="AY243" s="6"/>
      <c r="AZ243" s="313"/>
      <c r="BA243" s="313"/>
      <c r="BB243" s="313"/>
      <c r="BC243" s="313"/>
      <c r="BD243" s="313"/>
      <c r="BE243" s="6"/>
      <c r="BF243" s="6"/>
      <c r="BG243" s="313"/>
      <c r="BH243" s="313"/>
      <c r="BI243" s="313"/>
      <c r="BJ243" s="313"/>
      <c r="BK243" s="313"/>
      <c r="BL243" s="6"/>
      <c r="BM243" s="6"/>
      <c r="BN243" s="313"/>
      <c r="BO243" s="313"/>
      <c r="BP243" s="313"/>
      <c r="BQ243" s="313"/>
      <c r="BR243" s="313"/>
      <c r="BS243" s="313"/>
      <c r="BT243" s="313"/>
      <c r="BU243" s="313"/>
      <c r="BV243" s="313"/>
      <c r="BW243" s="313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161"/>
      <c r="DQ243" s="161"/>
      <c r="DR243" s="161"/>
      <c r="DS243" s="161"/>
      <c r="DT243" s="161"/>
      <c r="DU243" s="161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314"/>
      <c r="JB243" s="314"/>
      <c r="JC243" s="314"/>
      <c r="JD243" s="314"/>
      <c r="JE243" s="314"/>
      <c r="JF243" s="314"/>
      <c r="JG243" s="314"/>
      <c r="JH243" s="314"/>
      <c r="JI243" s="314"/>
      <c r="JJ243" s="314"/>
      <c r="JK243" s="314"/>
      <c r="JL243" s="314"/>
      <c r="JM243" s="314"/>
      <c r="JN243" s="314"/>
      <c r="JO243" s="314"/>
      <c r="JP243" s="314"/>
      <c r="JQ243" s="314"/>
      <c r="JR243" s="314"/>
      <c r="JS243" s="314"/>
      <c r="JT243" s="314"/>
      <c r="JU243" s="314"/>
      <c r="JV243" s="314"/>
      <c r="JW243" s="314"/>
      <c r="JX243" s="314"/>
      <c r="JY243" s="314"/>
      <c r="JZ243" s="314"/>
      <c r="KA243" s="314"/>
      <c r="KB243" s="314"/>
      <c r="KC243" s="314"/>
      <c r="KD243" s="314"/>
      <c r="KE243" s="314"/>
      <c r="KF243" s="314"/>
      <c r="KG243" s="314"/>
      <c r="KH243" s="314"/>
      <c r="KI243" s="314"/>
      <c r="KJ243" s="314"/>
      <c r="KK243" s="314"/>
      <c r="KL243" s="6"/>
      <c r="KM243" s="6"/>
      <c r="KN243" s="6"/>
      <c r="KO243" s="6"/>
      <c r="KP243" s="6"/>
      <c r="KQ243" s="6"/>
      <c r="KR243" s="6"/>
      <c r="KS243" s="6"/>
      <c r="KT243" s="6"/>
    </row>
    <row r="244" spans="5:306" s="305" customFormat="1">
      <c r="E244" s="316"/>
      <c r="F244" s="316"/>
      <c r="G244" s="317"/>
      <c r="W244" s="6"/>
      <c r="X244" s="6"/>
      <c r="Y244" s="6"/>
      <c r="Z244" s="313"/>
      <c r="AA244" s="313"/>
      <c r="AB244" s="313"/>
      <c r="AC244" s="6"/>
      <c r="AD244" s="6"/>
      <c r="AE244" s="313"/>
      <c r="AF244" s="313"/>
      <c r="AG244" s="313"/>
      <c r="AH244" s="313"/>
      <c r="AI244" s="313"/>
      <c r="AJ244" s="6"/>
      <c r="AK244" s="6"/>
      <c r="AL244" s="313"/>
      <c r="AM244" s="313"/>
      <c r="AN244" s="313"/>
      <c r="AO244" s="313"/>
      <c r="AP244" s="313"/>
      <c r="AQ244" s="6"/>
      <c r="AR244" s="6"/>
      <c r="AS244" s="313"/>
      <c r="AT244" s="313"/>
      <c r="AU244" s="313"/>
      <c r="AV244" s="313"/>
      <c r="AW244" s="313"/>
      <c r="AX244" s="6"/>
      <c r="AY244" s="6"/>
      <c r="AZ244" s="313"/>
      <c r="BA244" s="313"/>
      <c r="BB244" s="313"/>
      <c r="BC244" s="313"/>
      <c r="BD244" s="313"/>
      <c r="BE244" s="6"/>
      <c r="BF244" s="6"/>
      <c r="BG244" s="313"/>
      <c r="BH244" s="313"/>
      <c r="BI244" s="313"/>
      <c r="BJ244" s="313"/>
      <c r="BK244" s="313"/>
      <c r="BL244" s="6"/>
      <c r="BM244" s="6"/>
      <c r="BN244" s="313"/>
      <c r="BO244" s="313"/>
      <c r="BP244" s="313"/>
      <c r="BQ244" s="313"/>
      <c r="BR244" s="313"/>
      <c r="BS244" s="313"/>
      <c r="BT244" s="313"/>
      <c r="BU244" s="313"/>
      <c r="BV244" s="313"/>
      <c r="BW244" s="313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161"/>
      <c r="DQ244" s="161"/>
      <c r="DR244" s="161"/>
      <c r="DS244" s="161"/>
      <c r="DT244" s="161"/>
      <c r="DU244" s="161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314"/>
      <c r="JB244" s="314"/>
      <c r="JC244" s="314"/>
      <c r="JD244" s="314"/>
      <c r="JE244" s="314"/>
      <c r="JF244" s="314"/>
      <c r="JG244" s="314"/>
      <c r="JH244" s="314"/>
      <c r="JI244" s="314"/>
      <c r="JJ244" s="314"/>
      <c r="JK244" s="314"/>
      <c r="JL244" s="314"/>
      <c r="JM244" s="314"/>
      <c r="JN244" s="314"/>
      <c r="JO244" s="314"/>
      <c r="JP244" s="314"/>
      <c r="JQ244" s="314"/>
      <c r="JR244" s="314"/>
      <c r="JS244" s="314"/>
      <c r="JT244" s="314"/>
      <c r="JU244" s="314"/>
      <c r="JV244" s="314"/>
      <c r="JW244" s="314"/>
      <c r="JX244" s="314"/>
      <c r="JY244" s="314"/>
      <c r="JZ244" s="314"/>
      <c r="KA244" s="314"/>
      <c r="KB244" s="314"/>
      <c r="KC244" s="314"/>
      <c r="KD244" s="314"/>
      <c r="KE244" s="314"/>
      <c r="KF244" s="314"/>
      <c r="KG244" s="314"/>
      <c r="KH244" s="314"/>
      <c r="KI244" s="314"/>
      <c r="KJ244" s="314"/>
      <c r="KK244" s="314"/>
      <c r="KL244" s="6"/>
      <c r="KM244" s="6"/>
      <c r="KN244" s="6"/>
      <c r="KO244" s="6"/>
      <c r="KP244" s="6"/>
      <c r="KQ244" s="6"/>
      <c r="KR244" s="6"/>
      <c r="KS244" s="6"/>
      <c r="KT244" s="6"/>
    </row>
    <row r="245" spans="5:306" s="305" customFormat="1">
      <c r="E245" s="316"/>
      <c r="F245" s="316"/>
      <c r="G245" s="317"/>
      <c r="W245" s="6"/>
      <c r="X245" s="6"/>
      <c r="Y245" s="6"/>
      <c r="Z245" s="313"/>
      <c r="AA245" s="313"/>
      <c r="AB245" s="313"/>
      <c r="AC245" s="6"/>
      <c r="AD245" s="6"/>
      <c r="AE245" s="313"/>
      <c r="AF245" s="313"/>
      <c r="AG245" s="313"/>
      <c r="AH245" s="313"/>
      <c r="AI245" s="313"/>
      <c r="AJ245" s="6"/>
      <c r="AK245" s="6"/>
      <c r="AL245" s="313"/>
      <c r="AM245" s="313"/>
      <c r="AN245" s="313"/>
      <c r="AO245" s="313"/>
      <c r="AP245" s="313"/>
      <c r="AQ245" s="6"/>
      <c r="AR245" s="6"/>
      <c r="AS245" s="313"/>
      <c r="AT245" s="313"/>
      <c r="AU245" s="313"/>
      <c r="AV245" s="313"/>
      <c r="AW245" s="313"/>
      <c r="AX245" s="6"/>
      <c r="AY245" s="6"/>
      <c r="AZ245" s="313"/>
      <c r="BA245" s="313"/>
      <c r="BB245" s="313"/>
      <c r="BC245" s="313"/>
      <c r="BD245" s="313"/>
      <c r="BE245" s="6"/>
      <c r="BF245" s="6"/>
      <c r="BG245" s="313"/>
      <c r="BH245" s="313"/>
      <c r="BI245" s="313"/>
      <c r="BJ245" s="313"/>
      <c r="BK245" s="313"/>
      <c r="BL245" s="6"/>
      <c r="BM245" s="6"/>
      <c r="BN245" s="313"/>
      <c r="BO245" s="313"/>
      <c r="BP245" s="313"/>
      <c r="BQ245" s="313"/>
      <c r="BR245" s="313"/>
      <c r="BS245" s="313"/>
      <c r="BT245" s="313"/>
      <c r="BU245" s="313"/>
      <c r="BV245" s="313"/>
      <c r="BW245" s="313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161"/>
      <c r="DQ245" s="161"/>
      <c r="DR245" s="161"/>
      <c r="DS245" s="161"/>
      <c r="DT245" s="161"/>
      <c r="DU245" s="161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  <c r="JA245" s="314"/>
      <c r="JB245" s="314"/>
      <c r="JC245" s="314"/>
      <c r="JD245" s="314"/>
      <c r="JE245" s="314"/>
      <c r="JF245" s="314"/>
      <c r="JG245" s="314"/>
      <c r="JH245" s="314"/>
      <c r="JI245" s="314"/>
      <c r="JJ245" s="314"/>
      <c r="JK245" s="314"/>
      <c r="JL245" s="314"/>
      <c r="JM245" s="314"/>
      <c r="JN245" s="314"/>
      <c r="JO245" s="314"/>
      <c r="JP245" s="314"/>
      <c r="JQ245" s="314"/>
      <c r="JR245" s="314"/>
      <c r="JS245" s="314"/>
      <c r="JT245" s="314"/>
      <c r="JU245" s="314"/>
      <c r="JV245" s="314"/>
      <c r="JW245" s="314"/>
      <c r="JX245" s="314"/>
      <c r="JY245" s="314"/>
      <c r="JZ245" s="314"/>
      <c r="KA245" s="314"/>
      <c r="KB245" s="314"/>
      <c r="KC245" s="314"/>
      <c r="KD245" s="314"/>
      <c r="KE245" s="314"/>
      <c r="KF245" s="314"/>
      <c r="KG245" s="314"/>
      <c r="KH245" s="314"/>
      <c r="KI245" s="314"/>
      <c r="KJ245" s="314"/>
      <c r="KK245" s="314"/>
      <c r="KL245" s="6"/>
      <c r="KM245" s="6"/>
      <c r="KN245" s="6"/>
      <c r="KO245" s="6"/>
      <c r="KP245" s="6"/>
      <c r="KQ245" s="6"/>
      <c r="KR245" s="6"/>
      <c r="KS245" s="6"/>
      <c r="KT245" s="6"/>
    </row>
    <row r="246" spans="5:306" s="305" customFormat="1">
      <c r="E246" s="316"/>
      <c r="F246" s="316"/>
      <c r="G246" s="317"/>
      <c r="W246" s="6"/>
      <c r="X246" s="6"/>
      <c r="Y246" s="6"/>
      <c r="Z246" s="313"/>
      <c r="AA246" s="313"/>
      <c r="AB246" s="313"/>
      <c r="AC246" s="6"/>
      <c r="AD246" s="6"/>
      <c r="AE246" s="313"/>
      <c r="AF246" s="313"/>
      <c r="AG246" s="313"/>
      <c r="AH246" s="313"/>
      <c r="AI246" s="313"/>
      <c r="AJ246" s="6"/>
      <c r="AK246" s="6"/>
      <c r="AL246" s="313"/>
      <c r="AM246" s="313"/>
      <c r="AN246" s="313"/>
      <c r="AO246" s="313"/>
      <c r="AP246" s="313"/>
      <c r="AQ246" s="6"/>
      <c r="AR246" s="6"/>
      <c r="AS246" s="313"/>
      <c r="AT246" s="313"/>
      <c r="AU246" s="313"/>
      <c r="AV246" s="313"/>
      <c r="AW246" s="313"/>
      <c r="AX246" s="6"/>
      <c r="AY246" s="6"/>
      <c r="AZ246" s="313"/>
      <c r="BA246" s="313"/>
      <c r="BB246" s="313"/>
      <c r="BC246" s="313"/>
      <c r="BD246" s="313"/>
      <c r="BE246" s="6"/>
      <c r="BF246" s="6"/>
      <c r="BG246" s="313"/>
      <c r="BH246" s="313"/>
      <c r="BI246" s="313"/>
      <c r="BJ246" s="313"/>
      <c r="BK246" s="313"/>
      <c r="BL246" s="6"/>
      <c r="BM246" s="6"/>
      <c r="BN246" s="313"/>
      <c r="BO246" s="313"/>
      <c r="BP246" s="313"/>
      <c r="BQ246" s="313"/>
      <c r="BR246" s="313"/>
      <c r="BS246" s="313"/>
      <c r="BT246" s="313"/>
      <c r="BU246" s="313"/>
      <c r="BV246" s="313"/>
      <c r="BW246" s="313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161"/>
      <c r="DQ246" s="161"/>
      <c r="DR246" s="161"/>
      <c r="DS246" s="161"/>
      <c r="DT246" s="161"/>
      <c r="DU246" s="161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/>
      <c r="JA246" s="314"/>
      <c r="JB246" s="314"/>
      <c r="JC246" s="314"/>
      <c r="JD246" s="314"/>
      <c r="JE246" s="314"/>
      <c r="JF246" s="314"/>
      <c r="JG246" s="314"/>
      <c r="JH246" s="314"/>
      <c r="JI246" s="314"/>
      <c r="JJ246" s="314"/>
      <c r="JK246" s="314"/>
      <c r="JL246" s="314"/>
      <c r="JM246" s="314"/>
      <c r="JN246" s="314"/>
      <c r="JO246" s="314"/>
      <c r="JP246" s="314"/>
      <c r="JQ246" s="314"/>
      <c r="JR246" s="314"/>
      <c r="JS246" s="314"/>
      <c r="JT246" s="314"/>
      <c r="JU246" s="314"/>
      <c r="JV246" s="314"/>
      <c r="JW246" s="314"/>
      <c r="JX246" s="314"/>
      <c r="JY246" s="314"/>
      <c r="JZ246" s="314"/>
      <c r="KA246" s="314"/>
      <c r="KB246" s="314"/>
      <c r="KC246" s="314"/>
      <c r="KD246" s="314"/>
      <c r="KE246" s="314"/>
      <c r="KF246" s="314"/>
      <c r="KG246" s="314"/>
      <c r="KH246" s="314"/>
      <c r="KI246" s="314"/>
      <c r="KJ246" s="314"/>
      <c r="KK246" s="314"/>
      <c r="KL246" s="6"/>
      <c r="KM246" s="6"/>
      <c r="KN246" s="6"/>
      <c r="KO246" s="6"/>
      <c r="KP246" s="6"/>
      <c r="KQ246" s="6"/>
      <c r="KR246" s="6"/>
      <c r="KS246" s="6"/>
      <c r="KT246" s="6"/>
    </row>
    <row r="247" spans="5:306" s="305" customFormat="1">
      <c r="E247" s="316"/>
      <c r="F247" s="316"/>
      <c r="G247" s="317"/>
      <c r="W247" s="6"/>
      <c r="X247" s="6"/>
      <c r="Y247" s="6"/>
      <c r="Z247" s="313"/>
      <c r="AA247" s="313"/>
      <c r="AB247" s="313"/>
      <c r="AC247" s="6"/>
      <c r="AD247" s="6"/>
      <c r="AE247" s="313"/>
      <c r="AF247" s="313"/>
      <c r="AG247" s="313"/>
      <c r="AH247" s="313"/>
      <c r="AI247" s="313"/>
      <c r="AJ247" s="6"/>
      <c r="AK247" s="6"/>
      <c r="AL247" s="313"/>
      <c r="AM247" s="313"/>
      <c r="AN247" s="313"/>
      <c r="AO247" s="313"/>
      <c r="AP247" s="313"/>
      <c r="AQ247" s="6"/>
      <c r="AR247" s="6"/>
      <c r="AS247" s="313"/>
      <c r="AT247" s="313"/>
      <c r="AU247" s="313"/>
      <c r="AV247" s="313"/>
      <c r="AW247" s="313"/>
      <c r="AX247" s="6"/>
      <c r="AY247" s="6"/>
      <c r="AZ247" s="313"/>
      <c r="BA247" s="313"/>
      <c r="BB247" s="313"/>
      <c r="BC247" s="313"/>
      <c r="BD247" s="313"/>
      <c r="BE247" s="6"/>
      <c r="BF247" s="6"/>
      <c r="BG247" s="313"/>
      <c r="BH247" s="313"/>
      <c r="BI247" s="313"/>
      <c r="BJ247" s="313"/>
      <c r="BK247" s="313"/>
      <c r="BL247" s="6"/>
      <c r="BM247" s="6"/>
      <c r="BN247" s="313"/>
      <c r="BO247" s="313"/>
      <c r="BP247" s="313"/>
      <c r="BQ247" s="313"/>
      <c r="BR247" s="313"/>
      <c r="BS247" s="313"/>
      <c r="BT247" s="313"/>
      <c r="BU247" s="313"/>
      <c r="BV247" s="313"/>
      <c r="BW247" s="313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161"/>
      <c r="DQ247" s="161"/>
      <c r="DR247" s="161"/>
      <c r="DS247" s="161"/>
      <c r="DT247" s="161"/>
      <c r="DU247" s="161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314"/>
      <c r="JB247" s="314"/>
      <c r="JC247" s="314"/>
      <c r="JD247" s="314"/>
      <c r="JE247" s="314"/>
      <c r="JF247" s="314"/>
      <c r="JG247" s="314"/>
      <c r="JH247" s="314"/>
      <c r="JI247" s="314"/>
      <c r="JJ247" s="314"/>
      <c r="JK247" s="314"/>
      <c r="JL247" s="314"/>
      <c r="JM247" s="314"/>
      <c r="JN247" s="314"/>
      <c r="JO247" s="314"/>
      <c r="JP247" s="314"/>
      <c r="JQ247" s="314"/>
      <c r="JR247" s="314"/>
      <c r="JS247" s="314"/>
      <c r="JT247" s="314"/>
      <c r="JU247" s="314"/>
      <c r="JV247" s="314"/>
      <c r="JW247" s="314"/>
      <c r="JX247" s="314"/>
      <c r="JY247" s="314"/>
      <c r="JZ247" s="314"/>
      <c r="KA247" s="314"/>
      <c r="KB247" s="314"/>
      <c r="KC247" s="314"/>
      <c r="KD247" s="314"/>
      <c r="KE247" s="314"/>
      <c r="KF247" s="314"/>
      <c r="KG247" s="314"/>
      <c r="KH247" s="314"/>
      <c r="KI247" s="314"/>
      <c r="KJ247" s="314"/>
      <c r="KK247" s="314"/>
      <c r="KL247" s="6"/>
      <c r="KM247" s="6"/>
      <c r="KN247" s="6"/>
      <c r="KO247" s="6"/>
      <c r="KP247" s="6"/>
      <c r="KQ247" s="6"/>
      <c r="KR247" s="6"/>
      <c r="KS247" s="6"/>
      <c r="KT247" s="6"/>
    </row>
    <row r="248" spans="5:306" s="305" customFormat="1">
      <c r="E248" s="316"/>
      <c r="F248" s="316"/>
      <c r="G248" s="317"/>
      <c r="W248" s="6"/>
      <c r="X248" s="6"/>
      <c r="Y248" s="6"/>
      <c r="Z248" s="313"/>
      <c r="AA248" s="313"/>
      <c r="AB248" s="313"/>
      <c r="AC248" s="6"/>
      <c r="AD248" s="6"/>
      <c r="AE248" s="313"/>
      <c r="AF248" s="313"/>
      <c r="AG248" s="313"/>
      <c r="AH248" s="313"/>
      <c r="AI248" s="313"/>
      <c r="AJ248" s="6"/>
      <c r="AK248" s="6"/>
      <c r="AL248" s="313"/>
      <c r="AM248" s="313"/>
      <c r="AN248" s="313"/>
      <c r="AO248" s="313"/>
      <c r="AP248" s="313"/>
      <c r="AQ248" s="6"/>
      <c r="AR248" s="6"/>
      <c r="AS248" s="313"/>
      <c r="AT248" s="313"/>
      <c r="AU248" s="313"/>
      <c r="AV248" s="313"/>
      <c r="AW248" s="313"/>
      <c r="AX248" s="6"/>
      <c r="AY248" s="6"/>
      <c r="AZ248" s="313"/>
      <c r="BA248" s="313"/>
      <c r="BB248" s="313"/>
      <c r="BC248" s="313"/>
      <c r="BD248" s="313"/>
      <c r="BE248" s="6"/>
      <c r="BF248" s="6"/>
      <c r="BG248" s="313"/>
      <c r="BH248" s="313"/>
      <c r="BI248" s="313"/>
      <c r="BJ248" s="313"/>
      <c r="BK248" s="313"/>
      <c r="BL248" s="6"/>
      <c r="BM248" s="6"/>
      <c r="BN248" s="313"/>
      <c r="BO248" s="313"/>
      <c r="BP248" s="313"/>
      <c r="BQ248" s="313"/>
      <c r="BR248" s="313"/>
      <c r="BS248" s="313"/>
      <c r="BT248" s="313"/>
      <c r="BU248" s="313"/>
      <c r="BV248" s="313"/>
      <c r="BW248" s="313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161"/>
      <c r="DQ248" s="161"/>
      <c r="DR248" s="161"/>
      <c r="DS248" s="161"/>
      <c r="DT248" s="161"/>
      <c r="DU248" s="161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314"/>
      <c r="JB248" s="314"/>
      <c r="JC248" s="314"/>
      <c r="JD248" s="314"/>
      <c r="JE248" s="314"/>
      <c r="JF248" s="314"/>
      <c r="JG248" s="314"/>
      <c r="JH248" s="314"/>
      <c r="JI248" s="314"/>
      <c r="JJ248" s="314"/>
      <c r="JK248" s="314"/>
      <c r="JL248" s="314"/>
      <c r="JM248" s="314"/>
      <c r="JN248" s="314"/>
      <c r="JO248" s="314"/>
      <c r="JP248" s="314"/>
      <c r="JQ248" s="314"/>
      <c r="JR248" s="314"/>
      <c r="JS248" s="314"/>
      <c r="JT248" s="314"/>
      <c r="JU248" s="314"/>
      <c r="JV248" s="314"/>
      <c r="JW248" s="314"/>
      <c r="JX248" s="314"/>
      <c r="JY248" s="314"/>
      <c r="JZ248" s="314"/>
      <c r="KA248" s="314"/>
      <c r="KB248" s="314"/>
      <c r="KC248" s="314"/>
      <c r="KD248" s="314"/>
      <c r="KE248" s="314"/>
      <c r="KF248" s="314"/>
      <c r="KG248" s="314"/>
      <c r="KH248" s="314"/>
      <c r="KI248" s="314"/>
      <c r="KJ248" s="314"/>
      <c r="KK248" s="314"/>
      <c r="KL248" s="6"/>
      <c r="KM248" s="6"/>
      <c r="KN248" s="6"/>
      <c r="KO248" s="6"/>
      <c r="KP248" s="6"/>
      <c r="KQ248" s="6"/>
      <c r="KR248" s="6"/>
      <c r="KS248" s="6"/>
      <c r="KT248" s="6"/>
    </row>
    <row r="249" spans="5:306" s="305" customFormat="1">
      <c r="E249" s="316"/>
      <c r="F249" s="316"/>
      <c r="G249" s="317"/>
      <c r="W249" s="6"/>
      <c r="X249" s="6"/>
      <c r="Y249" s="6"/>
      <c r="Z249" s="313"/>
      <c r="AA249" s="313"/>
      <c r="AB249" s="313"/>
      <c r="AC249" s="6"/>
      <c r="AD249" s="6"/>
      <c r="AE249" s="313"/>
      <c r="AF249" s="313"/>
      <c r="AG249" s="313"/>
      <c r="AH249" s="313"/>
      <c r="AI249" s="313"/>
      <c r="AJ249" s="6"/>
      <c r="AK249" s="6"/>
      <c r="AL249" s="313"/>
      <c r="AM249" s="313"/>
      <c r="AN249" s="313"/>
      <c r="AO249" s="313"/>
      <c r="AP249" s="313"/>
      <c r="AQ249" s="6"/>
      <c r="AR249" s="6"/>
      <c r="AS249" s="313"/>
      <c r="AT249" s="313"/>
      <c r="AU249" s="313"/>
      <c r="AV249" s="313"/>
      <c r="AW249" s="313"/>
      <c r="AX249" s="6"/>
      <c r="AY249" s="6"/>
      <c r="AZ249" s="313"/>
      <c r="BA249" s="313"/>
      <c r="BB249" s="313"/>
      <c r="BC249" s="313"/>
      <c r="BD249" s="313"/>
      <c r="BE249" s="6"/>
      <c r="BF249" s="6"/>
      <c r="BG249" s="313"/>
      <c r="BH249" s="313"/>
      <c r="BI249" s="313"/>
      <c r="BJ249" s="313"/>
      <c r="BK249" s="313"/>
      <c r="BL249" s="6"/>
      <c r="BM249" s="6"/>
      <c r="BN249" s="313"/>
      <c r="BO249" s="313"/>
      <c r="BP249" s="313"/>
      <c r="BQ249" s="313"/>
      <c r="BR249" s="313"/>
      <c r="BS249" s="313"/>
      <c r="BT249" s="313"/>
      <c r="BU249" s="313"/>
      <c r="BV249" s="313"/>
      <c r="BW249" s="313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161"/>
      <c r="DQ249" s="161"/>
      <c r="DR249" s="161"/>
      <c r="DS249" s="161"/>
      <c r="DT249" s="161"/>
      <c r="DU249" s="161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  <c r="HW249" s="6"/>
      <c r="HX249" s="6"/>
      <c r="HY249" s="6"/>
      <c r="HZ249" s="6"/>
      <c r="IA249" s="6"/>
      <c r="IB249" s="6"/>
      <c r="IC249" s="6"/>
      <c r="ID249" s="6"/>
      <c r="IE249" s="6"/>
      <c r="IF249" s="6"/>
      <c r="IG249" s="6"/>
      <c r="IH249" s="6"/>
      <c r="II249" s="6"/>
      <c r="IJ249" s="6"/>
      <c r="IK249" s="6"/>
      <c r="IL249" s="6"/>
      <c r="IM249" s="6"/>
      <c r="IN249" s="6"/>
      <c r="IO249" s="6"/>
      <c r="IP249" s="6"/>
      <c r="IQ249" s="6"/>
      <c r="IR249" s="6"/>
      <c r="IS249" s="6"/>
      <c r="IT249" s="6"/>
      <c r="IU249" s="6"/>
      <c r="IV249" s="6"/>
      <c r="IW249" s="6"/>
      <c r="IX249" s="6"/>
      <c r="IY249" s="6"/>
      <c r="IZ249" s="6"/>
      <c r="JA249" s="314"/>
      <c r="JB249" s="314"/>
      <c r="JC249" s="314"/>
      <c r="JD249" s="314"/>
      <c r="JE249" s="314"/>
      <c r="JF249" s="314"/>
      <c r="JG249" s="314"/>
      <c r="JH249" s="314"/>
      <c r="JI249" s="314"/>
      <c r="JJ249" s="314"/>
      <c r="JK249" s="314"/>
      <c r="JL249" s="314"/>
      <c r="JM249" s="314"/>
      <c r="JN249" s="314"/>
      <c r="JO249" s="314"/>
      <c r="JP249" s="314"/>
      <c r="JQ249" s="314"/>
      <c r="JR249" s="314"/>
      <c r="JS249" s="314"/>
      <c r="JT249" s="314"/>
      <c r="JU249" s="314"/>
      <c r="JV249" s="314"/>
      <c r="JW249" s="314"/>
      <c r="JX249" s="314"/>
      <c r="JY249" s="314"/>
      <c r="JZ249" s="314"/>
      <c r="KA249" s="314"/>
      <c r="KB249" s="314"/>
      <c r="KC249" s="314"/>
      <c r="KD249" s="314"/>
      <c r="KE249" s="314"/>
      <c r="KF249" s="314"/>
      <c r="KG249" s="314"/>
      <c r="KH249" s="314"/>
      <c r="KI249" s="314"/>
      <c r="KJ249" s="314"/>
      <c r="KK249" s="314"/>
      <c r="KL249" s="6"/>
      <c r="KM249" s="6"/>
      <c r="KN249" s="6"/>
      <c r="KO249" s="6"/>
      <c r="KP249" s="6"/>
      <c r="KQ249" s="6"/>
      <c r="KR249" s="6"/>
      <c r="KS249" s="6"/>
      <c r="KT249" s="6"/>
    </row>
    <row r="250" spans="5:306" s="305" customFormat="1">
      <c r="E250" s="316"/>
      <c r="F250" s="316"/>
      <c r="G250" s="317"/>
      <c r="W250" s="6"/>
      <c r="X250" s="6"/>
      <c r="Y250" s="6"/>
      <c r="Z250" s="313"/>
      <c r="AA250" s="313"/>
      <c r="AB250" s="313"/>
      <c r="AC250" s="6"/>
      <c r="AD250" s="6"/>
      <c r="AE250" s="313"/>
      <c r="AF250" s="313"/>
      <c r="AG250" s="313"/>
      <c r="AH250" s="313"/>
      <c r="AI250" s="313"/>
      <c r="AJ250" s="6"/>
      <c r="AK250" s="6"/>
      <c r="AL250" s="313"/>
      <c r="AM250" s="313"/>
      <c r="AN250" s="313"/>
      <c r="AO250" s="313"/>
      <c r="AP250" s="313"/>
      <c r="AQ250" s="6"/>
      <c r="AR250" s="6"/>
      <c r="AS250" s="313"/>
      <c r="AT250" s="313"/>
      <c r="AU250" s="313"/>
      <c r="AV250" s="313"/>
      <c r="AW250" s="313"/>
      <c r="AX250" s="6"/>
      <c r="AY250" s="6"/>
      <c r="AZ250" s="313"/>
      <c r="BA250" s="313"/>
      <c r="BB250" s="313"/>
      <c r="BC250" s="313"/>
      <c r="BD250" s="313"/>
      <c r="BE250" s="6"/>
      <c r="BF250" s="6"/>
      <c r="BG250" s="313"/>
      <c r="BH250" s="313"/>
      <c r="BI250" s="313"/>
      <c r="BJ250" s="313"/>
      <c r="BK250" s="313"/>
      <c r="BL250" s="6"/>
      <c r="BM250" s="6"/>
      <c r="BN250" s="313"/>
      <c r="BO250" s="313"/>
      <c r="BP250" s="313"/>
      <c r="BQ250" s="313"/>
      <c r="BR250" s="313"/>
      <c r="BS250" s="313"/>
      <c r="BT250" s="313"/>
      <c r="BU250" s="313"/>
      <c r="BV250" s="313"/>
      <c r="BW250" s="313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161"/>
      <c r="DQ250" s="161"/>
      <c r="DR250" s="161"/>
      <c r="DS250" s="161"/>
      <c r="DT250" s="161"/>
      <c r="DU250" s="161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314"/>
      <c r="JB250" s="314"/>
      <c r="JC250" s="314"/>
      <c r="JD250" s="314"/>
      <c r="JE250" s="314"/>
      <c r="JF250" s="314"/>
      <c r="JG250" s="314"/>
      <c r="JH250" s="314"/>
      <c r="JI250" s="314"/>
      <c r="JJ250" s="314"/>
      <c r="JK250" s="314"/>
      <c r="JL250" s="314"/>
      <c r="JM250" s="314"/>
      <c r="JN250" s="314"/>
      <c r="JO250" s="314"/>
      <c r="JP250" s="314"/>
      <c r="JQ250" s="314"/>
      <c r="JR250" s="314"/>
      <c r="JS250" s="314"/>
      <c r="JT250" s="314"/>
      <c r="JU250" s="314"/>
      <c r="JV250" s="314"/>
      <c r="JW250" s="314"/>
      <c r="JX250" s="314"/>
      <c r="JY250" s="314"/>
      <c r="JZ250" s="314"/>
      <c r="KA250" s="314"/>
      <c r="KB250" s="314"/>
      <c r="KC250" s="314"/>
      <c r="KD250" s="314"/>
      <c r="KE250" s="314"/>
      <c r="KF250" s="314"/>
      <c r="KG250" s="314"/>
      <c r="KH250" s="314"/>
      <c r="KI250" s="314"/>
      <c r="KJ250" s="314"/>
      <c r="KK250" s="314"/>
      <c r="KL250" s="6"/>
      <c r="KM250" s="6"/>
      <c r="KN250" s="6"/>
      <c r="KO250" s="6"/>
      <c r="KP250" s="6"/>
      <c r="KQ250" s="6"/>
      <c r="KR250" s="6"/>
      <c r="KS250" s="6"/>
      <c r="KT250" s="6"/>
    </row>
    <row r="251" spans="5:306" s="305" customFormat="1">
      <c r="E251" s="316"/>
      <c r="F251" s="316"/>
      <c r="G251" s="317"/>
      <c r="W251" s="6"/>
      <c r="X251" s="6"/>
      <c r="Y251" s="6"/>
      <c r="Z251" s="313"/>
      <c r="AA251" s="313"/>
      <c r="AB251" s="313"/>
      <c r="AC251" s="6"/>
      <c r="AD251" s="6"/>
      <c r="AE251" s="313"/>
      <c r="AF251" s="313"/>
      <c r="AG251" s="313"/>
      <c r="AH251" s="313"/>
      <c r="AI251" s="313"/>
      <c r="AJ251" s="6"/>
      <c r="AK251" s="6"/>
      <c r="AL251" s="313"/>
      <c r="AM251" s="313"/>
      <c r="AN251" s="313"/>
      <c r="AO251" s="313"/>
      <c r="AP251" s="313"/>
      <c r="AQ251" s="6"/>
      <c r="AR251" s="6"/>
      <c r="AS251" s="313"/>
      <c r="AT251" s="313"/>
      <c r="AU251" s="313"/>
      <c r="AV251" s="313"/>
      <c r="AW251" s="313"/>
      <c r="AX251" s="6"/>
      <c r="AY251" s="6"/>
      <c r="AZ251" s="313"/>
      <c r="BA251" s="313"/>
      <c r="BB251" s="313"/>
      <c r="BC251" s="313"/>
      <c r="BD251" s="313"/>
      <c r="BE251" s="6"/>
      <c r="BF251" s="6"/>
      <c r="BG251" s="313"/>
      <c r="BH251" s="313"/>
      <c r="BI251" s="313"/>
      <c r="BJ251" s="313"/>
      <c r="BK251" s="313"/>
      <c r="BL251" s="6"/>
      <c r="BM251" s="6"/>
      <c r="BN251" s="313"/>
      <c r="BO251" s="313"/>
      <c r="BP251" s="313"/>
      <c r="BQ251" s="313"/>
      <c r="BR251" s="313"/>
      <c r="BS251" s="313"/>
      <c r="BT251" s="313"/>
      <c r="BU251" s="313"/>
      <c r="BV251" s="313"/>
      <c r="BW251" s="313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161"/>
      <c r="DQ251" s="161"/>
      <c r="DR251" s="161"/>
      <c r="DS251" s="161"/>
      <c r="DT251" s="161"/>
      <c r="DU251" s="161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314"/>
      <c r="JB251" s="314"/>
      <c r="JC251" s="314"/>
      <c r="JD251" s="314"/>
      <c r="JE251" s="314"/>
      <c r="JF251" s="314"/>
      <c r="JG251" s="314"/>
      <c r="JH251" s="314"/>
      <c r="JI251" s="314"/>
      <c r="JJ251" s="314"/>
      <c r="JK251" s="314"/>
      <c r="JL251" s="314"/>
      <c r="JM251" s="314"/>
      <c r="JN251" s="314"/>
      <c r="JO251" s="314"/>
      <c r="JP251" s="314"/>
      <c r="JQ251" s="314"/>
      <c r="JR251" s="314"/>
      <c r="JS251" s="314"/>
      <c r="JT251" s="314"/>
      <c r="JU251" s="314"/>
      <c r="JV251" s="314"/>
      <c r="JW251" s="314"/>
      <c r="JX251" s="314"/>
      <c r="JY251" s="314"/>
      <c r="JZ251" s="314"/>
      <c r="KA251" s="314"/>
      <c r="KB251" s="314"/>
      <c r="KC251" s="314"/>
      <c r="KD251" s="314"/>
      <c r="KE251" s="314"/>
      <c r="KF251" s="314"/>
      <c r="KG251" s="314"/>
      <c r="KH251" s="314"/>
      <c r="KI251" s="314"/>
      <c r="KJ251" s="314"/>
      <c r="KK251" s="314"/>
      <c r="KL251" s="6"/>
      <c r="KM251" s="6"/>
      <c r="KN251" s="6"/>
      <c r="KO251" s="6"/>
      <c r="KP251" s="6"/>
      <c r="KQ251" s="6"/>
      <c r="KR251" s="6"/>
      <c r="KS251" s="6"/>
      <c r="KT251" s="6"/>
    </row>
    <row r="252" spans="5:306" s="305" customFormat="1">
      <c r="E252" s="316"/>
      <c r="F252" s="316"/>
      <c r="G252" s="317"/>
      <c r="W252" s="6"/>
      <c r="X252" s="6"/>
      <c r="Y252" s="6"/>
      <c r="Z252" s="313"/>
      <c r="AA252" s="313"/>
      <c r="AB252" s="313"/>
      <c r="AC252" s="6"/>
      <c r="AD252" s="6"/>
      <c r="AE252" s="313"/>
      <c r="AF252" s="313"/>
      <c r="AG252" s="313"/>
      <c r="AH252" s="313"/>
      <c r="AI252" s="313"/>
      <c r="AJ252" s="6"/>
      <c r="AK252" s="6"/>
      <c r="AL252" s="313"/>
      <c r="AM252" s="313"/>
      <c r="AN252" s="313"/>
      <c r="AO252" s="313"/>
      <c r="AP252" s="313"/>
      <c r="AQ252" s="6"/>
      <c r="AR252" s="6"/>
      <c r="AS252" s="313"/>
      <c r="AT252" s="313"/>
      <c r="AU252" s="313"/>
      <c r="AV252" s="313"/>
      <c r="AW252" s="313"/>
      <c r="AX252" s="6"/>
      <c r="AY252" s="6"/>
      <c r="AZ252" s="313"/>
      <c r="BA252" s="313"/>
      <c r="BB252" s="313"/>
      <c r="BC252" s="313"/>
      <c r="BD252" s="313"/>
      <c r="BE252" s="6"/>
      <c r="BF252" s="6"/>
      <c r="BG252" s="313"/>
      <c r="BH252" s="313"/>
      <c r="BI252" s="313"/>
      <c r="BJ252" s="313"/>
      <c r="BK252" s="313"/>
      <c r="BL252" s="6"/>
      <c r="BM252" s="6"/>
      <c r="BN252" s="313"/>
      <c r="BO252" s="313"/>
      <c r="BP252" s="313"/>
      <c r="BQ252" s="313"/>
      <c r="BR252" s="313"/>
      <c r="BS252" s="313"/>
      <c r="BT252" s="313"/>
      <c r="BU252" s="313"/>
      <c r="BV252" s="313"/>
      <c r="BW252" s="313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161"/>
      <c r="DQ252" s="161"/>
      <c r="DR252" s="161"/>
      <c r="DS252" s="161"/>
      <c r="DT252" s="161"/>
      <c r="DU252" s="161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314"/>
      <c r="JB252" s="314"/>
      <c r="JC252" s="314"/>
      <c r="JD252" s="314"/>
      <c r="JE252" s="314"/>
      <c r="JF252" s="314"/>
      <c r="JG252" s="314"/>
      <c r="JH252" s="314"/>
      <c r="JI252" s="314"/>
      <c r="JJ252" s="314"/>
      <c r="JK252" s="314"/>
      <c r="JL252" s="314"/>
      <c r="JM252" s="314"/>
      <c r="JN252" s="314"/>
      <c r="JO252" s="314"/>
      <c r="JP252" s="314"/>
      <c r="JQ252" s="314"/>
      <c r="JR252" s="314"/>
      <c r="JS252" s="314"/>
      <c r="JT252" s="314"/>
      <c r="JU252" s="314"/>
      <c r="JV252" s="314"/>
      <c r="JW252" s="314"/>
      <c r="JX252" s="314"/>
      <c r="JY252" s="314"/>
      <c r="JZ252" s="314"/>
      <c r="KA252" s="314"/>
      <c r="KB252" s="314"/>
      <c r="KC252" s="314"/>
      <c r="KD252" s="314"/>
      <c r="KE252" s="314"/>
      <c r="KF252" s="314"/>
      <c r="KG252" s="314"/>
      <c r="KH252" s="314"/>
      <c r="KI252" s="314"/>
      <c r="KJ252" s="314"/>
      <c r="KK252" s="314"/>
      <c r="KL252" s="6"/>
      <c r="KM252" s="6"/>
      <c r="KN252" s="6"/>
      <c r="KO252" s="6"/>
      <c r="KP252" s="6"/>
      <c r="KQ252" s="6"/>
      <c r="KR252" s="6"/>
      <c r="KS252" s="6"/>
      <c r="KT252" s="6"/>
    </row>
    <row r="253" spans="5:306" s="305" customFormat="1">
      <c r="E253" s="316"/>
      <c r="F253" s="316"/>
      <c r="G253" s="317"/>
      <c r="W253" s="6"/>
      <c r="X253" s="6"/>
      <c r="Y253" s="6"/>
      <c r="Z253" s="313"/>
      <c r="AA253" s="313"/>
      <c r="AB253" s="313"/>
      <c r="AC253" s="6"/>
      <c r="AD253" s="6"/>
      <c r="AE253" s="313"/>
      <c r="AF253" s="313"/>
      <c r="AG253" s="313"/>
      <c r="AH253" s="313"/>
      <c r="AI253" s="313"/>
      <c r="AJ253" s="6"/>
      <c r="AK253" s="6"/>
      <c r="AL253" s="313"/>
      <c r="AM253" s="313"/>
      <c r="AN253" s="313"/>
      <c r="AO253" s="313"/>
      <c r="AP253" s="313"/>
      <c r="AQ253" s="6"/>
      <c r="AR253" s="6"/>
      <c r="AS253" s="313"/>
      <c r="AT253" s="313"/>
      <c r="AU253" s="313"/>
      <c r="AV253" s="313"/>
      <c r="AW253" s="313"/>
      <c r="AX253" s="6"/>
      <c r="AY253" s="6"/>
      <c r="AZ253" s="313"/>
      <c r="BA253" s="313"/>
      <c r="BB253" s="313"/>
      <c r="BC253" s="313"/>
      <c r="BD253" s="313"/>
      <c r="BE253" s="6"/>
      <c r="BF253" s="6"/>
      <c r="BG253" s="313"/>
      <c r="BH253" s="313"/>
      <c r="BI253" s="313"/>
      <c r="BJ253" s="313"/>
      <c r="BK253" s="313"/>
      <c r="BL253" s="6"/>
      <c r="BM253" s="6"/>
      <c r="BN253" s="313"/>
      <c r="BO253" s="313"/>
      <c r="BP253" s="313"/>
      <c r="BQ253" s="313"/>
      <c r="BR253" s="313"/>
      <c r="BS253" s="313"/>
      <c r="BT253" s="313"/>
      <c r="BU253" s="313"/>
      <c r="BV253" s="313"/>
      <c r="BW253" s="313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161"/>
      <c r="DQ253" s="161"/>
      <c r="DR253" s="161"/>
      <c r="DS253" s="161"/>
      <c r="DT253" s="161"/>
      <c r="DU253" s="161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314"/>
      <c r="JB253" s="314"/>
      <c r="JC253" s="314"/>
      <c r="JD253" s="314"/>
      <c r="JE253" s="314"/>
      <c r="JF253" s="314"/>
      <c r="JG253" s="314"/>
      <c r="JH253" s="314"/>
      <c r="JI253" s="314"/>
      <c r="JJ253" s="314"/>
      <c r="JK253" s="314"/>
      <c r="JL253" s="314"/>
      <c r="JM253" s="314"/>
      <c r="JN253" s="314"/>
      <c r="JO253" s="314"/>
      <c r="JP253" s="314"/>
      <c r="JQ253" s="314"/>
      <c r="JR253" s="314"/>
      <c r="JS253" s="314"/>
      <c r="JT253" s="314"/>
      <c r="JU253" s="314"/>
      <c r="JV253" s="314"/>
      <c r="JW253" s="314"/>
      <c r="JX253" s="314"/>
      <c r="JY253" s="314"/>
      <c r="JZ253" s="314"/>
      <c r="KA253" s="314"/>
      <c r="KB253" s="314"/>
      <c r="KC253" s="314"/>
      <c r="KD253" s="314"/>
      <c r="KE253" s="314"/>
      <c r="KF253" s="314"/>
      <c r="KG253" s="314"/>
      <c r="KH253" s="314"/>
      <c r="KI253" s="314"/>
      <c r="KJ253" s="314"/>
      <c r="KK253" s="314"/>
      <c r="KL253" s="6"/>
      <c r="KM253" s="6"/>
      <c r="KN253" s="6"/>
      <c r="KO253" s="6"/>
      <c r="KP253" s="6"/>
      <c r="KQ253" s="6"/>
      <c r="KR253" s="6"/>
      <c r="KS253" s="6"/>
      <c r="KT253" s="6"/>
    </row>
    <row r="254" spans="5:306" s="305" customFormat="1">
      <c r="E254" s="316"/>
      <c r="F254" s="316"/>
      <c r="G254" s="317"/>
      <c r="W254" s="6"/>
      <c r="X254" s="6"/>
      <c r="Y254" s="6"/>
      <c r="Z254" s="313"/>
      <c r="AA254" s="313"/>
      <c r="AB254" s="313"/>
      <c r="AC254" s="6"/>
      <c r="AD254" s="6"/>
      <c r="AE254" s="313"/>
      <c r="AF254" s="313"/>
      <c r="AG254" s="313"/>
      <c r="AH254" s="313"/>
      <c r="AI254" s="313"/>
      <c r="AJ254" s="6"/>
      <c r="AK254" s="6"/>
      <c r="AL254" s="313"/>
      <c r="AM254" s="313"/>
      <c r="AN254" s="313"/>
      <c r="AO254" s="313"/>
      <c r="AP254" s="313"/>
      <c r="AQ254" s="6"/>
      <c r="AR254" s="6"/>
      <c r="AS254" s="313"/>
      <c r="AT254" s="313"/>
      <c r="AU254" s="313"/>
      <c r="AV254" s="313"/>
      <c r="AW254" s="313"/>
      <c r="AX254" s="6"/>
      <c r="AY254" s="6"/>
      <c r="AZ254" s="313"/>
      <c r="BA254" s="313"/>
      <c r="BB254" s="313"/>
      <c r="BC254" s="313"/>
      <c r="BD254" s="313"/>
      <c r="BE254" s="6"/>
      <c r="BF254" s="6"/>
      <c r="BG254" s="313"/>
      <c r="BH254" s="313"/>
      <c r="BI254" s="313"/>
      <c r="BJ254" s="313"/>
      <c r="BK254" s="313"/>
      <c r="BL254" s="6"/>
      <c r="BM254" s="6"/>
      <c r="BN254" s="313"/>
      <c r="BO254" s="313"/>
      <c r="BP254" s="313"/>
      <c r="BQ254" s="313"/>
      <c r="BR254" s="313"/>
      <c r="BS254" s="313"/>
      <c r="BT254" s="313"/>
      <c r="BU254" s="313"/>
      <c r="BV254" s="313"/>
      <c r="BW254" s="313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161"/>
      <c r="DQ254" s="161"/>
      <c r="DR254" s="161"/>
      <c r="DS254" s="161"/>
      <c r="DT254" s="161"/>
      <c r="DU254" s="161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314"/>
      <c r="JB254" s="314"/>
      <c r="JC254" s="314"/>
      <c r="JD254" s="314"/>
      <c r="JE254" s="314"/>
      <c r="JF254" s="314"/>
      <c r="JG254" s="314"/>
      <c r="JH254" s="314"/>
      <c r="JI254" s="314"/>
      <c r="JJ254" s="314"/>
      <c r="JK254" s="314"/>
      <c r="JL254" s="314"/>
      <c r="JM254" s="314"/>
      <c r="JN254" s="314"/>
      <c r="JO254" s="314"/>
      <c r="JP254" s="314"/>
      <c r="JQ254" s="314"/>
      <c r="JR254" s="314"/>
      <c r="JS254" s="314"/>
      <c r="JT254" s="314"/>
      <c r="JU254" s="314"/>
      <c r="JV254" s="314"/>
      <c r="JW254" s="314"/>
      <c r="JX254" s="314"/>
      <c r="JY254" s="314"/>
      <c r="JZ254" s="314"/>
      <c r="KA254" s="314"/>
      <c r="KB254" s="314"/>
      <c r="KC254" s="314"/>
      <c r="KD254" s="314"/>
      <c r="KE254" s="314"/>
      <c r="KF254" s="314"/>
      <c r="KG254" s="314"/>
      <c r="KH254" s="314"/>
      <c r="KI254" s="314"/>
      <c r="KJ254" s="314"/>
      <c r="KK254" s="314"/>
      <c r="KL254" s="6"/>
      <c r="KM254" s="6"/>
      <c r="KN254" s="6"/>
      <c r="KO254" s="6"/>
      <c r="KP254" s="6"/>
      <c r="KQ254" s="6"/>
      <c r="KR254" s="6"/>
      <c r="KS254" s="6"/>
      <c r="KT254" s="6"/>
    </row>
    <row r="255" spans="5:306" s="305" customFormat="1">
      <c r="E255" s="316"/>
      <c r="F255" s="316"/>
      <c r="G255" s="317"/>
      <c r="W255" s="6"/>
      <c r="X255" s="6"/>
      <c r="Y255" s="6"/>
      <c r="Z255" s="313"/>
      <c r="AA255" s="313"/>
      <c r="AB255" s="313"/>
      <c r="AC255" s="6"/>
      <c r="AD255" s="6"/>
      <c r="AE255" s="313"/>
      <c r="AF255" s="313"/>
      <c r="AG255" s="313"/>
      <c r="AH255" s="313"/>
      <c r="AI255" s="313"/>
      <c r="AJ255" s="6"/>
      <c r="AK255" s="6"/>
      <c r="AL255" s="313"/>
      <c r="AM255" s="313"/>
      <c r="AN255" s="313"/>
      <c r="AO255" s="313"/>
      <c r="AP255" s="313"/>
      <c r="AQ255" s="6"/>
      <c r="AR255" s="6"/>
      <c r="AS255" s="313"/>
      <c r="AT255" s="313"/>
      <c r="AU255" s="313"/>
      <c r="AV255" s="313"/>
      <c r="AW255" s="313"/>
      <c r="AX255" s="6"/>
      <c r="AY255" s="6"/>
      <c r="AZ255" s="313"/>
      <c r="BA255" s="313"/>
      <c r="BB255" s="313"/>
      <c r="BC255" s="313"/>
      <c r="BD255" s="313"/>
      <c r="BE255" s="6"/>
      <c r="BF255" s="6"/>
      <c r="BG255" s="313"/>
      <c r="BH255" s="313"/>
      <c r="BI255" s="313"/>
      <c r="BJ255" s="313"/>
      <c r="BK255" s="313"/>
      <c r="BL255" s="6"/>
      <c r="BM255" s="6"/>
      <c r="BN255" s="313"/>
      <c r="BO255" s="313"/>
      <c r="BP255" s="313"/>
      <c r="BQ255" s="313"/>
      <c r="BR255" s="313"/>
      <c r="BS255" s="313"/>
      <c r="BT255" s="313"/>
      <c r="BU255" s="313"/>
      <c r="BV255" s="313"/>
      <c r="BW255" s="313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161"/>
      <c r="DQ255" s="161"/>
      <c r="DR255" s="161"/>
      <c r="DS255" s="161"/>
      <c r="DT255" s="161"/>
      <c r="DU255" s="161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314"/>
      <c r="JB255" s="314"/>
      <c r="JC255" s="314"/>
      <c r="JD255" s="314"/>
      <c r="JE255" s="314"/>
      <c r="JF255" s="314"/>
      <c r="JG255" s="314"/>
      <c r="JH255" s="314"/>
      <c r="JI255" s="314"/>
      <c r="JJ255" s="314"/>
      <c r="JK255" s="314"/>
      <c r="JL255" s="314"/>
      <c r="JM255" s="314"/>
      <c r="JN255" s="314"/>
      <c r="JO255" s="314"/>
      <c r="JP255" s="314"/>
      <c r="JQ255" s="314"/>
      <c r="JR255" s="314"/>
      <c r="JS255" s="314"/>
      <c r="JT255" s="314"/>
      <c r="JU255" s="314"/>
      <c r="JV255" s="314"/>
      <c r="JW255" s="314"/>
      <c r="JX255" s="314"/>
      <c r="JY255" s="314"/>
      <c r="JZ255" s="314"/>
      <c r="KA255" s="314"/>
      <c r="KB255" s="314"/>
      <c r="KC255" s="314"/>
      <c r="KD255" s="314"/>
      <c r="KE255" s="314"/>
      <c r="KF255" s="314"/>
      <c r="KG255" s="314"/>
      <c r="KH255" s="314"/>
      <c r="KI255" s="314"/>
      <c r="KJ255" s="314"/>
      <c r="KK255" s="314"/>
      <c r="KL255" s="6"/>
      <c r="KM255" s="6"/>
      <c r="KN255" s="6"/>
      <c r="KO255" s="6"/>
      <c r="KP255" s="6"/>
      <c r="KQ255" s="6"/>
      <c r="KR255" s="6"/>
      <c r="KS255" s="6"/>
      <c r="KT255" s="6"/>
    </row>
    <row r="256" spans="5:306" s="305" customFormat="1">
      <c r="E256" s="316"/>
      <c r="F256" s="316"/>
      <c r="G256" s="317"/>
      <c r="W256" s="6"/>
      <c r="X256" s="6"/>
      <c r="Y256" s="6"/>
      <c r="Z256" s="313"/>
      <c r="AA256" s="313"/>
      <c r="AB256" s="313"/>
      <c r="AC256" s="6"/>
      <c r="AD256" s="6"/>
      <c r="AE256" s="313"/>
      <c r="AF256" s="313"/>
      <c r="AG256" s="313"/>
      <c r="AH256" s="313"/>
      <c r="AI256" s="313"/>
      <c r="AJ256" s="6"/>
      <c r="AK256" s="6"/>
      <c r="AL256" s="313"/>
      <c r="AM256" s="313"/>
      <c r="AN256" s="313"/>
      <c r="AO256" s="313"/>
      <c r="AP256" s="313"/>
      <c r="AQ256" s="6"/>
      <c r="AR256" s="6"/>
      <c r="AS256" s="313"/>
      <c r="AT256" s="313"/>
      <c r="AU256" s="313"/>
      <c r="AV256" s="313"/>
      <c r="AW256" s="313"/>
      <c r="AX256" s="6"/>
      <c r="AY256" s="6"/>
      <c r="AZ256" s="313"/>
      <c r="BA256" s="313"/>
      <c r="BB256" s="313"/>
      <c r="BC256" s="313"/>
      <c r="BD256" s="313"/>
      <c r="BE256" s="6"/>
      <c r="BF256" s="6"/>
      <c r="BG256" s="313"/>
      <c r="BH256" s="313"/>
      <c r="BI256" s="313"/>
      <c r="BJ256" s="313"/>
      <c r="BK256" s="313"/>
      <c r="BL256" s="6"/>
      <c r="BM256" s="6"/>
      <c r="BN256" s="313"/>
      <c r="BO256" s="313"/>
      <c r="BP256" s="313"/>
      <c r="BQ256" s="313"/>
      <c r="BR256" s="313"/>
      <c r="BS256" s="313"/>
      <c r="BT256" s="313"/>
      <c r="BU256" s="313"/>
      <c r="BV256" s="313"/>
      <c r="BW256" s="313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161"/>
      <c r="DQ256" s="161"/>
      <c r="DR256" s="161"/>
      <c r="DS256" s="161"/>
      <c r="DT256" s="161"/>
      <c r="DU256" s="161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314"/>
      <c r="JB256" s="314"/>
      <c r="JC256" s="314"/>
      <c r="JD256" s="314"/>
      <c r="JE256" s="314"/>
      <c r="JF256" s="314"/>
      <c r="JG256" s="314"/>
      <c r="JH256" s="314"/>
      <c r="JI256" s="314"/>
      <c r="JJ256" s="314"/>
      <c r="JK256" s="314"/>
      <c r="JL256" s="314"/>
      <c r="JM256" s="314"/>
      <c r="JN256" s="314"/>
      <c r="JO256" s="314"/>
      <c r="JP256" s="314"/>
      <c r="JQ256" s="314"/>
      <c r="JR256" s="314"/>
      <c r="JS256" s="314"/>
      <c r="JT256" s="314"/>
      <c r="JU256" s="314"/>
      <c r="JV256" s="314"/>
      <c r="JW256" s="314"/>
      <c r="JX256" s="314"/>
      <c r="JY256" s="314"/>
      <c r="JZ256" s="314"/>
      <c r="KA256" s="314"/>
      <c r="KB256" s="314"/>
      <c r="KC256" s="314"/>
      <c r="KD256" s="314"/>
      <c r="KE256" s="314"/>
      <c r="KF256" s="314"/>
      <c r="KG256" s="314"/>
      <c r="KH256" s="314"/>
      <c r="KI256" s="314"/>
      <c r="KJ256" s="314"/>
      <c r="KK256" s="314"/>
      <c r="KL256" s="6"/>
      <c r="KM256" s="6"/>
      <c r="KN256" s="6"/>
      <c r="KO256" s="6"/>
      <c r="KP256" s="6"/>
      <c r="KQ256" s="6"/>
      <c r="KR256" s="6"/>
      <c r="KS256" s="6"/>
      <c r="KT256" s="6"/>
    </row>
    <row r="257" spans="5:306" s="305" customFormat="1">
      <c r="E257" s="316"/>
      <c r="F257" s="316"/>
      <c r="G257" s="317"/>
      <c r="W257" s="6"/>
      <c r="X257" s="6"/>
      <c r="Y257" s="6"/>
      <c r="Z257" s="313"/>
      <c r="AA257" s="313"/>
      <c r="AB257" s="313"/>
      <c r="AC257" s="6"/>
      <c r="AD257" s="6"/>
      <c r="AE257" s="313"/>
      <c r="AF257" s="313"/>
      <c r="AG257" s="313"/>
      <c r="AH257" s="313"/>
      <c r="AI257" s="313"/>
      <c r="AJ257" s="6"/>
      <c r="AK257" s="6"/>
      <c r="AL257" s="313"/>
      <c r="AM257" s="313"/>
      <c r="AN257" s="313"/>
      <c r="AO257" s="313"/>
      <c r="AP257" s="313"/>
      <c r="AQ257" s="6"/>
      <c r="AR257" s="6"/>
      <c r="AS257" s="313"/>
      <c r="AT257" s="313"/>
      <c r="AU257" s="313"/>
      <c r="AV257" s="313"/>
      <c r="AW257" s="313"/>
      <c r="AX257" s="6"/>
      <c r="AY257" s="6"/>
      <c r="AZ257" s="313"/>
      <c r="BA257" s="313"/>
      <c r="BB257" s="313"/>
      <c r="BC257" s="313"/>
      <c r="BD257" s="313"/>
      <c r="BE257" s="6"/>
      <c r="BF257" s="6"/>
      <c r="BG257" s="313"/>
      <c r="BH257" s="313"/>
      <c r="BI257" s="313"/>
      <c r="BJ257" s="313"/>
      <c r="BK257" s="313"/>
      <c r="BL257" s="6"/>
      <c r="BM257" s="6"/>
      <c r="BN257" s="313"/>
      <c r="BO257" s="313"/>
      <c r="BP257" s="313"/>
      <c r="BQ257" s="313"/>
      <c r="BR257" s="313"/>
      <c r="BS257" s="313"/>
      <c r="BT257" s="313"/>
      <c r="BU257" s="313"/>
      <c r="BV257" s="313"/>
      <c r="BW257" s="313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161"/>
      <c r="DQ257" s="161"/>
      <c r="DR257" s="161"/>
      <c r="DS257" s="161"/>
      <c r="DT257" s="161"/>
      <c r="DU257" s="161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314"/>
      <c r="JB257" s="314"/>
      <c r="JC257" s="314"/>
      <c r="JD257" s="314"/>
      <c r="JE257" s="314"/>
      <c r="JF257" s="314"/>
      <c r="JG257" s="314"/>
      <c r="JH257" s="314"/>
      <c r="JI257" s="314"/>
      <c r="JJ257" s="314"/>
      <c r="JK257" s="314"/>
      <c r="JL257" s="314"/>
      <c r="JM257" s="314"/>
      <c r="JN257" s="314"/>
      <c r="JO257" s="314"/>
      <c r="JP257" s="314"/>
      <c r="JQ257" s="314"/>
      <c r="JR257" s="314"/>
      <c r="JS257" s="314"/>
      <c r="JT257" s="314"/>
      <c r="JU257" s="314"/>
      <c r="JV257" s="314"/>
      <c r="JW257" s="314"/>
      <c r="JX257" s="314"/>
      <c r="JY257" s="314"/>
      <c r="JZ257" s="314"/>
      <c r="KA257" s="314"/>
      <c r="KB257" s="314"/>
      <c r="KC257" s="314"/>
      <c r="KD257" s="314"/>
      <c r="KE257" s="314"/>
      <c r="KF257" s="314"/>
      <c r="KG257" s="314"/>
      <c r="KH257" s="314"/>
      <c r="KI257" s="314"/>
      <c r="KJ257" s="314"/>
      <c r="KK257" s="314"/>
      <c r="KL257" s="6"/>
      <c r="KM257" s="6"/>
      <c r="KN257" s="6"/>
      <c r="KO257" s="6"/>
      <c r="KP257" s="6"/>
      <c r="KQ257" s="6"/>
      <c r="KR257" s="6"/>
      <c r="KS257" s="6"/>
      <c r="KT257" s="6"/>
    </row>
    <row r="258" spans="5:306" s="305" customFormat="1">
      <c r="E258" s="316"/>
      <c r="F258" s="316"/>
      <c r="G258" s="317"/>
      <c r="W258" s="6"/>
      <c r="X258" s="6"/>
      <c r="Y258" s="6"/>
      <c r="Z258" s="313"/>
      <c r="AA258" s="313"/>
      <c r="AB258" s="313"/>
      <c r="AC258" s="6"/>
      <c r="AD258" s="6"/>
      <c r="AE258" s="313"/>
      <c r="AF258" s="313"/>
      <c r="AG258" s="313"/>
      <c r="AH258" s="313"/>
      <c r="AI258" s="313"/>
      <c r="AJ258" s="6"/>
      <c r="AK258" s="6"/>
      <c r="AL258" s="313"/>
      <c r="AM258" s="313"/>
      <c r="AN258" s="313"/>
      <c r="AO258" s="313"/>
      <c r="AP258" s="313"/>
      <c r="AQ258" s="6"/>
      <c r="AR258" s="6"/>
      <c r="AS258" s="313"/>
      <c r="AT258" s="313"/>
      <c r="AU258" s="313"/>
      <c r="AV258" s="313"/>
      <c r="AW258" s="313"/>
      <c r="AX258" s="6"/>
      <c r="AY258" s="6"/>
      <c r="AZ258" s="313"/>
      <c r="BA258" s="313"/>
      <c r="BB258" s="313"/>
      <c r="BC258" s="313"/>
      <c r="BD258" s="313"/>
      <c r="BE258" s="6"/>
      <c r="BF258" s="6"/>
      <c r="BG258" s="313"/>
      <c r="BH258" s="313"/>
      <c r="BI258" s="313"/>
      <c r="BJ258" s="313"/>
      <c r="BK258" s="313"/>
      <c r="BL258" s="6"/>
      <c r="BM258" s="6"/>
      <c r="BN258" s="313"/>
      <c r="BO258" s="313"/>
      <c r="BP258" s="313"/>
      <c r="BQ258" s="313"/>
      <c r="BR258" s="313"/>
      <c r="BS258" s="313"/>
      <c r="BT258" s="313"/>
      <c r="BU258" s="313"/>
      <c r="BV258" s="313"/>
      <c r="BW258" s="313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161"/>
      <c r="DQ258" s="161"/>
      <c r="DR258" s="161"/>
      <c r="DS258" s="161"/>
      <c r="DT258" s="161"/>
      <c r="DU258" s="161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  <c r="IX258" s="6"/>
      <c r="IY258" s="6"/>
      <c r="IZ258" s="6"/>
      <c r="JA258" s="314"/>
      <c r="JB258" s="314"/>
      <c r="JC258" s="314"/>
      <c r="JD258" s="314"/>
      <c r="JE258" s="314"/>
      <c r="JF258" s="314"/>
      <c r="JG258" s="314"/>
      <c r="JH258" s="314"/>
      <c r="JI258" s="314"/>
      <c r="JJ258" s="314"/>
      <c r="JK258" s="314"/>
      <c r="JL258" s="314"/>
      <c r="JM258" s="314"/>
      <c r="JN258" s="314"/>
      <c r="JO258" s="314"/>
      <c r="JP258" s="314"/>
      <c r="JQ258" s="314"/>
      <c r="JR258" s="314"/>
      <c r="JS258" s="314"/>
      <c r="JT258" s="314"/>
      <c r="JU258" s="314"/>
      <c r="JV258" s="314"/>
      <c r="JW258" s="314"/>
      <c r="JX258" s="314"/>
      <c r="JY258" s="314"/>
      <c r="JZ258" s="314"/>
      <c r="KA258" s="314"/>
      <c r="KB258" s="314"/>
      <c r="KC258" s="314"/>
      <c r="KD258" s="314"/>
      <c r="KE258" s="314"/>
      <c r="KF258" s="314"/>
      <c r="KG258" s="314"/>
      <c r="KH258" s="314"/>
      <c r="KI258" s="314"/>
      <c r="KJ258" s="314"/>
      <c r="KK258" s="314"/>
      <c r="KL258" s="6"/>
      <c r="KM258" s="6"/>
      <c r="KN258" s="6"/>
      <c r="KO258" s="6"/>
      <c r="KP258" s="6"/>
      <c r="KQ258" s="6"/>
      <c r="KR258" s="6"/>
      <c r="KS258" s="6"/>
      <c r="KT258" s="6"/>
    </row>
    <row r="259" spans="5:306" s="305" customFormat="1">
      <c r="E259" s="316"/>
      <c r="F259" s="316"/>
      <c r="G259" s="317"/>
      <c r="W259" s="6"/>
      <c r="X259" s="6"/>
      <c r="Y259" s="6"/>
      <c r="Z259" s="313"/>
      <c r="AA259" s="313"/>
      <c r="AB259" s="313"/>
      <c r="AC259" s="6"/>
      <c r="AD259" s="6"/>
      <c r="AE259" s="313"/>
      <c r="AF259" s="313"/>
      <c r="AG259" s="313"/>
      <c r="AH259" s="313"/>
      <c r="AI259" s="313"/>
      <c r="AJ259" s="6"/>
      <c r="AK259" s="6"/>
      <c r="AL259" s="313"/>
      <c r="AM259" s="313"/>
      <c r="AN259" s="313"/>
      <c r="AO259" s="313"/>
      <c r="AP259" s="313"/>
      <c r="AQ259" s="6"/>
      <c r="AR259" s="6"/>
      <c r="AS259" s="313"/>
      <c r="AT259" s="313"/>
      <c r="AU259" s="313"/>
      <c r="AV259" s="313"/>
      <c r="AW259" s="313"/>
      <c r="AX259" s="6"/>
      <c r="AY259" s="6"/>
      <c r="AZ259" s="313"/>
      <c r="BA259" s="313"/>
      <c r="BB259" s="313"/>
      <c r="BC259" s="313"/>
      <c r="BD259" s="313"/>
      <c r="BE259" s="6"/>
      <c r="BF259" s="6"/>
      <c r="BG259" s="313"/>
      <c r="BH259" s="313"/>
      <c r="BI259" s="313"/>
      <c r="BJ259" s="313"/>
      <c r="BK259" s="313"/>
      <c r="BL259" s="6"/>
      <c r="BM259" s="6"/>
      <c r="BN259" s="313"/>
      <c r="BO259" s="313"/>
      <c r="BP259" s="313"/>
      <c r="BQ259" s="313"/>
      <c r="BR259" s="313"/>
      <c r="BS259" s="313"/>
      <c r="BT259" s="313"/>
      <c r="BU259" s="313"/>
      <c r="BV259" s="313"/>
      <c r="BW259" s="313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161"/>
      <c r="DQ259" s="161"/>
      <c r="DR259" s="161"/>
      <c r="DS259" s="161"/>
      <c r="DT259" s="161"/>
      <c r="DU259" s="161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314"/>
      <c r="JB259" s="314"/>
      <c r="JC259" s="314"/>
      <c r="JD259" s="314"/>
      <c r="JE259" s="314"/>
      <c r="JF259" s="314"/>
      <c r="JG259" s="314"/>
      <c r="JH259" s="314"/>
      <c r="JI259" s="314"/>
      <c r="JJ259" s="314"/>
      <c r="JK259" s="314"/>
      <c r="JL259" s="314"/>
      <c r="JM259" s="314"/>
      <c r="JN259" s="314"/>
      <c r="JO259" s="314"/>
      <c r="JP259" s="314"/>
      <c r="JQ259" s="314"/>
      <c r="JR259" s="314"/>
      <c r="JS259" s="314"/>
      <c r="JT259" s="314"/>
      <c r="JU259" s="314"/>
      <c r="JV259" s="314"/>
      <c r="JW259" s="314"/>
      <c r="JX259" s="314"/>
      <c r="JY259" s="314"/>
      <c r="JZ259" s="314"/>
      <c r="KA259" s="314"/>
      <c r="KB259" s="314"/>
      <c r="KC259" s="314"/>
      <c r="KD259" s="314"/>
      <c r="KE259" s="314"/>
      <c r="KF259" s="314"/>
      <c r="KG259" s="314"/>
      <c r="KH259" s="314"/>
      <c r="KI259" s="314"/>
      <c r="KJ259" s="314"/>
      <c r="KK259" s="314"/>
      <c r="KL259" s="6"/>
      <c r="KM259" s="6"/>
      <c r="KN259" s="6"/>
      <c r="KO259" s="6"/>
      <c r="KP259" s="6"/>
      <c r="KQ259" s="6"/>
      <c r="KR259" s="6"/>
      <c r="KS259" s="6"/>
      <c r="KT259" s="6"/>
    </row>
    <row r="260" spans="5:306" s="305" customFormat="1">
      <c r="E260" s="316"/>
      <c r="F260" s="316"/>
      <c r="G260" s="317"/>
      <c r="W260" s="6"/>
      <c r="X260" s="6"/>
      <c r="Y260" s="6"/>
      <c r="Z260" s="313"/>
      <c r="AA260" s="313"/>
      <c r="AB260" s="313"/>
      <c r="AC260" s="6"/>
      <c r="AD260" s="6"/>
      <c r="AE260" s="313"/>
      <c r="AF260" s="313"/>
      <c r="AG260" s="313"/>
      <c r="AH260" s="313"/>
      <c r="AI260" s="313"/>
      <c r="AJ260" s="6"/>
      <c r="AK260" s="6"/>
      <c r="AL260" s="313"/>
      <c r="AM260" s="313"/>
      <c r="AN260" s="313"/>
      <c r="AO260" s="313"/>
      <c r="AP260" s="313"/>
      <c r="AQ260" s="6"/>
      <c r="AR260" s="6"/>
      <c r="AS260" s="313"/>
      <c r="AT260" s="313"/>
      <c r="AU260" s="313"/>
      <c r="AV260" s="313"/>
      <c r="AW260" s="313"/>
      <c r="AX260" s="6"/>
      <c r="AY260" s="6"/>
      <c r="AZ260" s="313"/>
      <c r="BA260" s="313"/>
      <c r="BB260" s="313"/>
      <c r="BC260" s="313"/>
      <c r="BD260" s="313"/>
      <c r="BE260" s="6"/>
      <c r="BF260" s="6"/>
      <c r="BG260" s="313"/>
      <c r="BH260" s="313"/>
      <c r="BI260" s="313"/>
      <c r="BJ260" s="313"/>
      <c r="BK260" s="313"/>
      <c r="BL260" s="6"/>
      <c r="BM260" s="6"/>
      <c r="BN260" s="313"/>
      <c r="BO260" s="313"/>
      <c r="BP260" s="313"/>
      <c r="BQ260" s="313"/>
      <c r="BR260" s="313"/>
      <c r="BS260" s="313"/>
      <c r="BT260" s="313"/>
      <c r="BU260" s="313"/>
      <c r="BV260" s="313"/>
      <c r="BW260" s="313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161"/>
      <c r="DQ260" s="161"/>
      <c r="DR260" s="161"/>
      <c r="DS260" s="161"/>
      <c r="DT260" s="161"/>
      <c r="DU260" s="161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314"/>
      <c r="JB260" s="314"/>
      <c r="JC260" s="314"/>
      <c r="JD260" s="314"/>
      <c r="JE260" s="314"/>
      <c r="JF260" s="314"/>
      <c r="JG260" s="314"/>
      <c r="JH260" s="314"/>
      <c r="JI260" s="314"/>
      <c r="JJ260" s="314"/>
      <c r="JK260" s="314"/>
      <c r="JL260" s="314"/>
      <c r="JM260" s="314"/>
      <c r="JN260" s="314"/>
      <c r="JO260" s="314"/>
      <c r="JP260" s="314"/>
      <c r="JQ260" s="314"/>
      <c r="JR260" s="314"/>
      <c r="JS260" s="314"/>
      <c r="JT260" s="314"/>
      <c r="JU260" s="314"/>
      <c r="JV260" s="314"/>
      <c r="JW260" s="314"/>
      <c r="JX260" s="314"/>
      <c r="JY260" s="314"/>
      <c r="JZ260" s="314"/>
      <c r="KA260" s="314"/>
      <c r="KB260" s="314"/>
      <c r="KC260" s="314"/>
      <c r="KD260" s="314"/>
      <c r="KE260" s="314"/>
      <c r="KF260" s="314"/>
      <c r="KG260" s="314"/>
      <c r="KH260" s="314"/>
      <c r="KI260" s="314"/>
      <c r="KJ260" s="314"/>
      <c r="KK260" s="314"/>
      <c r="KL260" s="6"/>
      <c r="KM260" s="6"/>
      <c r="KN260" s="6"/>
      <c r="KO260" s="6"/>
      <c r="KP260" s="6"/>
      <c r="KQ260" s="6"/>
      <c r="KR260" s="6"/>
      <c r="KS260" s="6"/>
      <c r="KT260" s="6"/>
    </row>
    <row r="261" spans="5:306" s="305" customFormat="1">
      <c r="E261" s="316"/>
      <c r="F261" s="316"/>
      <c r="G261" s="317"/>
      <c r="W261" s="6"/>
      <c r="X261" s="6"/>
      <c r="Y261" s="6"/>
      <c r="Z261" s="313"/>
      <c r="AA261" s="313"/>
      <c r="AB261" s="313"/>
      <c r="AC261" s="6"/>
      <c r="AD261" s="6"/>
      <c r="AE261" s="313"/>
      <c r="AF261" s="313"/>
      <c r="AG261" s="313"/>
      <c r="AH261" s="313"/>
      <c r="AI261" s="313"/>
      <c r="AJ261" s="6"/>
      <c r="AK261" s="6"/>
      <c r="AL261" s="313"/>
      <c r="AM261" s="313"/>
      <c r="AN261" s="313"/>
      <c r="AO261" s="313"/>
      <c r="AP261" s="313"/>
      <c r="AQ261" s="6"/>
      <c r="AR261" s="6"/>
      <c r="AS261" s="313"/>
      <c r="AT261" s="313"/>
      <c r="AU261" s="313"/>
      <c r="AV261" s="313"/>
      <c r="AW261" s="313"/>
      <c r="AX261" s="6"/>
      <c r="AY261" s="6"/>
      <c r="AZ261" s="313"/>
      <c r="BA261" s="313"/>
      <c r="BB261" s="313"/>
      <c r="BC261" s="313"/>
      <c r="BD261" s="313"/>
      <c r="BE261" s="6"/>
      <c r="BF261" s="6"/>
      <c r="BG261" s="313"/>
      <c r="BH261" s="313"/>
      <c r="BI261" s="313"/>
      <c r="BJ261" s="313"/>
      <c r="BK261" s="313"/>
      <c r="BL261" s="6"/>
      <c r="BM261" s="6"/>
      <c r="BN261" s="313"/>
      <c r="BO261" s="313"/>
      <c r="BP261" s="313"/>
      <c r="BQ261" s="313"/>
      <c r="BR261" s="313"/>
      <c r="BS261" s="313"/>
      <c r="BT261" s="313"/>
      <c r="BU261" s="313"/>
      <c r="BV261" s="313"/>
      <c r="BW261" s="313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161"/>
      <c r="DQ261" s="161"/>
      <c r="DR261" s="161"/>
      <c r="DS261" s="161"/>
      <c r="DT261" s="161"/>
      <c r="DU261" s="161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314"/>
      <c r="JB261" s="314"/>
      <c r="JC261" s="314"/>
      <c r="JD261" s="314"/>
      <c r="JE261" s="314"/>
      <c r="JF261" s="314"/>
      <c r="JG261" s="314"/>
      <c r="JH261" s="314"/>
      <c r="JI261" s="314"/>
      <c r="JJ261" s="314"/>
      <c r="JK261" s="314"/>
      <c r="JL261" s="314"/>
      <c r="JM261" s="314"/>
      <c r="JN261" s="314"/>
      <c r="JO261" s="314"/>
      <c r="JP261" s="314"/>
      <c r="JQ261" s="314"/>
      <c r="JR261" s="314"/>
      <c r="JS261" s="314"/>
      <c r="JT261" s="314"/>
      <c r="JU261" s="314"/>
      <c r="JV261" s="314"/>
      <c r="JW261" s="314"/>
      <c r="JX261" s="314"/>
      <c r="JY261" s="314"/>
      <c r="JZ261" s="314"/>
      <c r="KA261" s="314"/>
      <c r="KB261" s="314"/>
      <c r="KC261" s="314"/>
      <c r="KD261" s="314"/>
      <c r="KE261" s="314"/>
      <c r="KF261" s="314"/>
      <c r="KG261" s="314"/>
      <c r="KH261" s="314"/>
      <c r="KI261" s="314"/>
      <c r="KJ261" s="314"/>
      <c r="KK261" s="314"/>
      <c r="KL261" s="6"/>
      <c r="KM261" s="6"/>
      <c r="KN261" s="6"/>
      <c r="KO261" s="6"/>
      <c r="KP261" s="6"/>
      <c r="KQ261" s="6"/>
      <c r="KR261" s="6"/>
      <c r="KS261" s="6"/>
      <c r="KT261" s="6"/>
    </row>
    <row r="262" spans="5:306" s="305" customFormat="1">
      <c r="E262" s="316"/>
      <c r="F262" s="316"/>
      <c r="G262" s="317"/>
      <c r="W262" s="6"/>
      <c r="X262" s="6"/>
      <c r="Y262" s="6"/>
      <c r="Z262" s="313"/>
      <c r="AA262" s="313"/>
      <c r="AB262" s="313"/>
      <c r="AC262" s="6"/>
      <c r="AD262" s="6"/>
      <c r="AE262" s="313"/>
      <c r="AF262" s="313"/>
      <c r="AG262" s="313"/>
      <c r="AH262" s="313"/>
      <c r="AI262" s="313"/>
      <c r="AJ262" s="6"/>
      <c r="AK262" s="6"/>
      <c r="AL262" s="313"/>
      <c r="AM262" s="313"/>
      <c r="AN262" s="313"/>
      <c r="AO262" s="313"/>
      <c r="AP262" s="313"/>
      <c r="AQ262" s="6"/>
      <c r="AR262" s="6"/>
      <c r="AS262" s="313"/>
      <c r="AT262" s="313"/>
      <c r="AU262" s="313"/>
      <c r="AV262" s="313"/>
      <c r="AW262" s="313"/>
      <c r="AX262" s="6"/>
      <c r="AY262" s="6"/>
      <c r="AZ262" s="313"/>
      <c r="BA262" s="313"/>
      <c r="BB262" s="313"/>
      <c r="BC262" s="313"/>
      <c r="BD262" s="313"/>
      <c r="BE262" s="6"/>
      <c r="BF262" s="6"/>
      <c r="BG262" s="313"/>
      <c r="BH262" s="313"/>
      <c r="BI262" s="313"/>
      <c r="BJ262" s="313"/>
      <c r="BK262" s="313"/>
      <c r="BL262" s="6"/>
      <c r="BM262" s="6"/>
      <c r="BN262" s="313"/>
      <c r="BO262" s="313"/>
      <c r="BP262" s="313"/>
      <c r="BQ262" s="313"/>
      <c r="BR262" s="313"/>
      <c r="BS262" s="313"/>
      <c r="BT262" s="313"/>
      <c r="BU262" s="313"/>
      <c r="BV262" s="313"/>
      <c r="BW262" s="313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161"/>
      <c r="DQ262" s="161"/>
      <c r="DR262" s="161"/>
      <c r="DS262" s="161"/>
      <c r="DT262" s="161"/>
      <c r="DU262" s="161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  <c r="JA262" s="314"/>
      <c r="JB262" s="314"/>
      <c r="JC262" s="314"/>
      <c r="JD262" s="314"/>
      <c r="JE262" s="314"/>
      <c r="JF262" s="314"/>
      <c r="JG262" s="314"/>
      <c r="JH262" s="314"/>
      <c r="JI262" s="314"/>
      <c r="JJ262" s="314"/>
      <c r="JK262" s="314"/>
      <c r="JL262" s="314"/>
      <c r="JM262" s="314"/>
      <c r="JN262" s="314"/>
      <c r="JO262" s="314"/>
      <c r="JP262" s="314"/>
      <c r="JQ262" s="314"/>
      <c r="JR262" s="314"/>
      <c r="JS262" s="314"/>
      <c r="JT262" s="314"/>
      <c r="JU262" s="314"/>
      <c r="JV262" s="314"/>
      <c r="JW262" s="314"/>
      <c r="JX262" s="314"/>
      <c r="JY262" s="314"/>
      <c r="JZ262" s="314"/>
      <c r="KA262" s="314"/>
      <c r="KB262" s="314"/>
      <c r="KC262" s="314"/>
      <c r="KD262" s="314"/>
      <c r="KE262" s="314"/>
      <c r="KF262" s="314"/>
      <c r="KG262" s="314"/>
      <c r="KH262" s="314"/>
      <c r="KI262" s="314"/>
      <c r="KJ262" s="314"/>
      <c r="KK262" s="314"/>
      <c r="KL262" s="6"/>
      <c r="KM262" s="6"/>
      <c r="KN262" s="6"/>
      <c r="KO262" s="6"/>
      <c r="KP262" s="6"/>
      <c r="KQ262" s="6"/>
      <c r="KR262" s="6"/>
      <c r="KS262" s="6"/>
      <c r="KT262" s="6"/>
    </row>
    <row r="263" spans="5:306" s="305" customFormat="1">
      <c r="E263" s="316"/>
      <c r="F263" s="316"/>
      <c r="G263" s="317"/>
      <c r="W263" s="6"/>
      <c r="X263" s="6"/>
      <c r="Y263" s="6"/>
      <c r="Z263" s="313"/>
      <c r="AA263" s="313"/>
      <c r="AB263" s="313"/>
      <c r="AC263" s="6"/>
      <c r="AD263" s="6"/>
      <c r="AE263" s="313"/>
      <c r="AF263" s="313"/>
      <c r="AG263" s="313"/>
      <c r="AH263" s="313"/>
      <c r="AI263" s="313"/>
      <c r="AJ263" s="6"/>
      <c r="AK263" s="6"/>
      <c r="AL263" s="313"/>
      <c r="AM263" s="313"/>
      <c r="AN263" s="313"/>
      <c r="AO263" s="313"/>
      <c r="AP263" s="313"/>
      <c r="AQ263" s="6"/>
      <c r="AR263" s="6"/>
      <c r="AS263" s="313"/>
      <c r="AT263" s="313"/>
      <c r="AU263" s="313"/>
      <c r="AV263" s="313"/>
      <c r="AW263" s="313"/>
      <c r="AX263" s="6"/>
      <c r="AY263" s="6"/>
      <c r="AZ263" s="313"/>
      <c r="BA263" s="313"/>
      <c r="BB263" s="313"/>
      <c r="BC263" s="313"/>
      <c r="BD263" s="313"/>
      <c r="BE263" s="6"/>
      <c r="BF263" s="6"/>
      <c r="BG263" s="313"/>
      <c r="BH263" s="313"/>
      <c r="BI263" s="313"/>
      <c r="BJ263" s="313"/>
      <c r="BK263" s="313"/>
      <c r="BL263" s="6"/>
      <c r="BM263" s="6"/>
      <c r="BN263" s="313"/>
      <c r="BO263" s="313"/>
      <c r="BP263" s="313"/>
      <c r="BQ263" s="313"/>
      <c r="BR263" s="313"/>
      <c r="BS263" s="313"/>
      <c r="BT263" s="313"/>
      <c r="BU263" s="313"/>
      <c r="BV263" s="313"/>
      <c r="BW263" s="313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161"/>
      <c r="DQ263" s="161"/>
      <c r="DR263" s="161"/>
      <c r="DS263" s="161"/>
      <c r="DT263" s="161"/>
      <c r="DU263" s="161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314"/>
      <c r="JB263" s="314"/>
      <c r="JC263" s="314"/>
      <c r="JD263" s="314"/>
      <c r="JE263" s="314"/>
      <c r="JF263" s="314"/>
      <c r="JG263" s="314"/>
      <c r="JH263" s="314"/>
      <c r="JI263" s="314"/>
      <c r="JJ263" s="314"/>
      <c r="JK263" s="314"/>
      <c r="JL263" s="314"/>
      <c r="JM263" s="314"/>
      <c r="JN263" s="314"/>
      <c r="JO263" s="314"/>
      <c r="JP263" s="314"/>
      <c r="JQ263" s="314"/>
      <c r="JR263" s="314"/>
      <c r="JS263" s="314"/>
      <c r="JT263" s="314"/>
      <c r="JU263" s="314"/>
      <c r="JV263" s="314"/>
      <c r="JW263" s="314"/>
      <c r="JX263" s="314"/>
      <c r="JY263" s="314"/>
      <c r="JZ263" s="314"/>
      <c r="KA263" s="314"/>
      <c r="KB263" s="314"/>
      <c r="KC263" s="314"/>
      <c r="KD263" s="314"/>
      <c r="KE263" s="314"/>
      <c r="KF263" s="314"/>
      <c r="KG263" s="314"/>
      <c r="KH263" s="314"/>
      <c r="KI263" s="314"/>
      <c r="KJ263" s="314"/>
      <c r="KK263" s="314"/>
      <c r="KL263" s="6"/>
      <c r="KM263" s="6"/>
      <c r="KN263" s="6"/>
      <c r="KO263" s="6"/>
      <c r="KP263" s="6"/>
      <c r="KQ263" s="6"/>
      <c r="KR263" s="6"/>
      <c r="KS263" s="6"/>
      <c r="KT263" s="6"/>
    </row>
    <row r="264" spans="5:306" s="305" customFormat="1">
      <c r="E264" s="316"/>
      <c r="F264" s="316"/>
      <c r="G264" s="317"/>
      <c r="W264" s="6"/>
      <c r="X264" s="6"/>
      <c r="Y264" s="6"/>
      <c r="Z264" s="313"/>
      <c r="AA264" s="313"/>
      <c r="AB264" s="313"/>
      <c r="AC264" s="6"/>
      <c r="AD264" s="6"/>
      <c r="AE264" s="313"/>
      <c r="AF264" s="313"/>
      <c r="AG264" s="313"/>
      <c r="AH264" s="313"/>
      <c r="AI264" s="313"/>
      <c r="AJ264" s="6"/>
      <c r="AK264" s="6"/>
      <c r="AL264" s="313"/>
      <c r="AM264" s="313"/>
      <c r="AN264" s="313"/>
      <c r="AO264" s="313"/>
      <c r="AP264" s="313"/>
      <c r="AQ264" s="6"/>
      <c r="AR264" s="6"/>
      <c r="AS264" s="313"/>
      <c r="AT264" s="313"/>
      <c r="AU264" s="313"/>
      <c r="AV264" s="313"/>
      <c r="AW264" s="313"/>
      <c r="AX264" s="6"/>
      <c r="AY264" s="6"/>
      <c r="AZ264" s="313"/>
      <c r="BA264" s="313"/>
      <c r="BB264" s="313"/>
      <c r="BC264" s="313"/>
      <c r="BD264" s="313"/>
      <c r="BE264" s="6"/>
      <c r="BF264" s="6"/>
      <c r="BG264" s="313"/>
      <c r="BH264" s="313"/>
      <c r="BI264" s="313"/>
      <c r="BJ264" s="313"/>
      <c r="BK264" s="313"/>
      <c r="BL264" s="6"/>
      <c r="BM264" s="6"/>
      <c r="BN264" s="313"/>
      <c r="BO264" s="313"/>
      <c r="BP264" s="313"/>
      <c r="BQ264" s="313"/>
      <c r="BR264" s="313"/>
      <c r="BS264" s="313"/>
      <c r="BT264" s="313"/>
      <c r="BU264" s="313"/>
      <c r="BV264" s="313"/>
      <c r="BW264" s="313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161"/>
      <c r="DQ264" s="161"/>
      <c r="DR264" s="161"/>
      <c r="DS264" s="161"/>
      <c r="DT264" s="161"/>
      <c r="DU264" s="161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314"/>
      <c r="JB264" s="314"/>
      <c r="JC264" s="314"/>
      <c r="JD264" s="314"/>
      <c r="JE264" s="314"/>
      <c r="JF264" s="314"/>
      <c r="JG264" s="314"/>
      <c r="JH264" s="314"/>
      <c r="JI264" s="314"/>
      <c r="JJ264" s="314"/>
      <c r="JK264" s="314"/>
      <c r="JL264" s="314"/>
      <c r="JM264" s="314"/>
      <c r="JN264" s="314"/>
      <c r="JO264" s="314"/>
      <c r="JP264" s="314"/>
      <c r="JQ264" s="314"/>
      <c r="JR264" s="314"/>
      <c r="JS264" s="314"/>
      <c r="JT264" s="314"/>
      <c r="JU264" s="314"/>
      <c r="JV264" s="314"/>
      <c r="JW264" s="314"/>
      <c r="JX264" s="314"/>
      <c r="JY264" s="314"/>
      <c r="JZ264" s="314"/>
      <c r="KA264" s="314"/>
      <c r="KB264" s="314"/>
      <c r="KC264" s="314"/>
      <c r="KD264" s="314"/>
      <c r="KE264" s="314"/>
      <c r="KF264" s="314"/>
      <c r="KG264" s="314"/>
      <c r="KH264" s="314"/>
      <c r="KI264" s="314"/>
      <c r="KJ264" s="314"/>
      <c r="KK264" s="314"/>
      <c r="KL264" s="6"/>
      <c r="KM264" s="6"/>
      <c r="KN264" s="6"/>
      <c r="KO264" s="6"/>
      <c r="KP264" s="6"/>
      <c r="KQ264" s="6"/>
      <c r="KR264" s="6"/>
      <c r="KS264" s="6"/>
      <c r="KT264" s="6"/>
    </row>
    <row r="265" spans="5:306" s="305" customFormat="1">
      <c r="E265" s="316"/>
      <c r="F265" s="316"/>
      <c r="G265" s="317"/>
      <c r="W265" s="6"/>
      <c r="X265" s="6"/>
      <c r="Y265" s="6"/>
      <c r="Z265" s="313"/>
      <c r="AA265" s="313"/>
      <c r="AB265" s="313"/>
      <c r="AC265" s="6"/>
      <c r="AD265" s="6"/>
      <c r="AE265" s="313"/>
      <c r="AF265" s="313"/>
      <c r="AG265" s="313"/>
      <c r="AH265" s="313"/>
      <c r="AI265" s="313"/>
      <c r="AJ265" s="6"/>
      <c r="AK265" s="6"/>
      <c r="AL265" s="313"/>
      <c r="AM265" s="313"/>
      <c r="AN265" s="313"/>
      <c r="AO265" s="313"/>
      <c r="AP265" s="313"/>
      <c r="AQ265" s="6"/>
      <c r="AR265" s="6"/>
      <c r="AS265" s="313"/>
      <c r="AT265" s="313"/>
      <c r="AU265" s="313"/>
      <c r="AV265" s="313"/>
      <c r="AW265" s="313"/>
      <c r="AX265" s="6"/>
      <c r="AY265" s="6"/>
      <c r="AZ265" s="313"/>
      <c r="BA265" s="313"/>
      <c r="BB265" s="313"/>
      <c r="BC265" s="313"/>
      <c r="BD265" s="313"/>
      <c r="BE265" s="6"/>
      <c r="BF265" s="6"/>
      <c r="BG265" s="313"/>
      <c r="BH265" s="313"/>
      <c r="BI265" s="313"/>
      <c r="BJ265" s="313"/>
      <c r="BK265" s="313"/>
      <c r="BL265" s="6"/>
      <c r="BM265" s="6"/>
      <c r="BN265" s="313"/>
      <c r="BO265" s="313"/>
      <c r="BP265" s="313"/>
      <c r="BQ265" s="313"/>
      <c r="BR265" s="313"/>
      <c r="BS265" s="313"/>
      <c r="BT265" s="313"/>
      <c r="BU265" s="313"/>
      <c r="BV265" s="313"/>
      <c r="BW265" s="313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161"/>
      <c r="DQ265" s="161"/>
      <c r="DR265" s="161"/>
      <c r="DS265" s="161"/>
      <c r="DT265" s="161"/>
      <c r="DU265" s="161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314"/>
      <c r="JB265" s="314"/>
      <c r="JC265" s="314"/>
      <c r="JD265" s="314"/>
      <c r="JE265" s="314"/>
      <c r="JF265" s="314"/>
      <c r="JG265" s="314"/>
      <c r="JH265" s="314"/>
      <c r="JI265" s="314"/>
      <c r="JJ265" s="314"/>
      <c r="JK265" s="314"/>
      <c r="JL265" s="314"/>
      <c r="JM265" s="314"/>
      <c r="JN265" s="314"/>
      <c r="JO265" s="314"/>
      <c r="JP265" s="314"/>
      <c r="JQ265" s="314"/>
      <c r="JR265" s="314"/>
      <c r="JS265" s="314"/>
      <c r="JT265" s="314"/>
      <c r="JU265" s="314"/>
      <c r="JV265" s="314"/>
      <c r="JW265" s="314"/>
      <c r="JX265" s="314"/>
      <c r="JY265" s="314"/>
      <c r="JZ265" s="314"/>
      <c r="KA265" s="314"/>
      <c r="KB265" s="314"/>
      <c r="KC265" s="314"/>
      <c r="KD265" s="314"/>
      <c r="KE265" s="314"/>
      <c r="KF265" s="314"/>
      <c r="KG265" s="314"/>
      <c r="KH265" s="314"/>
      <c r="KI265" s="314"/>
      <c r="KJ265" s="314"/>
      <c r="KK265" s="314"/>
      <c r="KL265" s="6"/>
      <c r="KM265" s="6"/>
      <c r="KN265" s="6"/>
      <c r="KO265" s="6"/>
      <c r="KP265" s="6"/>
      <c r="KQ265" s="6"/>
      <c r="KR265" s="6"/>
      <c r="KS265" s="6"/>
      <c r="KT265" s="6"/>
    </row>
    <row r="266" spans="5:306" s="305" customFormat="1">
      <c r="E266" s="316"/>
      <c r="F266" s="316"/>
      <c r="G266" s="317"/>
      <c r="W266" s="6"/>
      <c r="X266" s="6"/>
      <c r="Y266" s="6"/>
      <c r="Z266" s="313"/>
      <c r="AA266" s="313"/>
      <c r="AB266" s="313"/>
      <c r="AC266" s="6"/>
      <c r="AD266" s="6"/>
      <c r="AE266" s="313"/>
      <c r="AF266" s="313"/>
      <c r="AG266" s="313"/>
      <c r="AH266" s="313"/>
      <c r="AI266" s="313"/>
      <c r="AJ266" s="6"/>
      <c r="AK266" s="6"/>
      <c r="AL266" s="313"/>
      <c r="AM266" s="313"/>
      <c r="AN266" s="313"/>
      <c r="AO266" s="313"/>
      <c r="AP266" s="313"/>
      <c r="AQ266" s="6"/>
      <c r="AR266" s="6"/>
      <c r="AS266" s="313"/>
      <c r="AT266" s="313"/>
      <c r="AU266" s="313"/>
      <c r="AV266" s="313"/>
      <c r="AW266" s="313"/>
      <c r="AX266" s="6"/>
      <c r="AY266" s="6"/>
      <c r="AZ266" s="313"/>
      <c r="BA266" s="313"/>
      <c r="BB266" s="313"/>
      <c r="BC266" s="313"/>
      <c r="BD266" s="313"/>
      <c r="BE266" s="6"/>
      <c r="BF266" s="6"/>
      <c r="BG266" s="313"/>
      <c r="BH266" s="313"/>
      <c r="BI266" s="313"/>
      <c r="BJ266" s="313"/>
      <c r="BK266" s="313"/>
      <c r="BL266" s="6"/>
      <c r="BM266" s="6"/>
      <c r="BN266" s="313"/>
      <c r="BO266" s="313"/>
      <c r="BP266" s="313"/>
      <c r="BQ266" s="313"/>
      <c r="BR266" s="313"/>
      <c r="BS266" s="313"/>
      <c r="BT266" s="313"/>
      <c r="BU266" s="313"/>
      <c r="BV266" s="313"/>
      <c r="BW266" s="313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161"/>
      <c r="DQ266" s="161"/>
      <c r="DR266" s="161"/>
      <c r="DS266" s="161"/>
      <c r="DT266" s="161"/>
      <c r="DU266" s="161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314"/>
      <c r="JB266" s="314"/>
      <c r="JC266" s="314"/>
      <c r="JD266" s="314"/>
      <c r="JE266" s="314"/>
      <c r="JF266" s="314"/>
      <c r="JG266" s="314"/>
      <c r="JH266" s="314"/>
      <c r="JI266" s="314"/>
      <c r="JJ266" s="314"/>
      <c r="JK266" s="314"/>
      <c r="JL266" s="314"/>
      <c r="JM266" s="314"/>
      <c r="JN266" s="314"/>
      <c r="JO266" s="314"/>
      <c r="JP266" s="314"/>
      <c r="JQ266" s="314"/>
      <c r="JR266" s="314"/>
      <c r="JS266" s="314"/>
      <c r="JT266" s="314"/>
      <c r="JU266" s="314"/>
      <c r="JV266" s="314"/>
      <c r="JW266" s="314"/>
      <c r="JX266" s="314"/>
      <c r="JY266" s="314"/>
      <c r="JZ266" s="314"/>
      <c r="KA266" s="314"/>
      <c r="KB266" s="314"/>
      <c r="KC266" s="314"/>
      <c r="KD266" s="314"/>
      <c r="KE266" s="314"/>
      <c r="KF266" s="314"/>
      <c r="KG266" s="314"/>
      <c r="KH266" s="314"/>
      <c r="KI266" s="314"/>
      <c r="KJ266" s="314"/>
      <c r="KK266" s="314"/>
      <c r="KL266" s="6"/>
      <c r="KM266" s="6"/>
      <c r="KN266" s="6"/>
      <c r="KO266" s="6"/>
      <c r="KP266" s="6"/>
      <c r="KQ266" s="6"/>
      <c r="KR266" s="6"/>
      <c r="KS266" s="6"/>
      <c r="KT266" s="6"/>
    </row>
    <row r="267" spans="5:306" s="305" customFormat="1">
      <c r="E267" s="316"/>
      <c r="F267" s="316"/>
      <c r="G267" s="317"/>
      <c r="W267" s="6"/>
      <c r="X267" s="6"/>
      <c r="Y267" s="6"/>
      <c r="Z267" s="313"/>
      <c r="AA267" s="313"/>
      <c r="AB267" s="313"/>
      <c r="AC267" s="6"/>
      <c r="AD267" s="6"/>
      <c r="AE267" s="313"/>
      <c r="AF267" s="313"/>
      <c r="AG267" s="313"/>
      <c r="AH267" s="313"/>
      <c r="AI267" s="313"/>
      <c r="AJ267" s="6"/>
      <c r="AK267" s="6"/>
      <c r="AL267" s="313"/>
      <c r="AM267" s="313"/>
      <c r="AN267" s="313"/>
      <c r="AO267" s="313"/>
      <c r="AP267" s="313"/>
      <c r="AQ267" s="6"/>
      <c r="AR267" s="6"/>
      <c r="AS267" s="313"/>
      <c r="AT267" s="313"/>
      <c r="AU267" s="313"/>
      <c r="AV267" s="313"/>
      <c r="AW267" s="313"/>
      <c r="AX267" s="6"/>
      <c r="AY267" s="6"/>
      <c r="AZ267" s="313"/>
      <c r="BA267" s="313"/>
      <c r="BB267" s="313"/>
      <c r="BC267" s="313"/>
      <c r="BD267" s="313"/>
      <c r="BE267" s="6"/>
      <c r="BF267" s="6"/>
      <c r="BG267" s="313"/>
      <c r="BH267" s="313"/>
      <c r="BI267" s="313"/>
      <c r="BJ267" s="313"/>
      <c r="BK267" s="313"/>
      <c r="BL267" s="6"/>
      <c r="BM267" s="6"/>
      <c r="BN267" s="313"/>
      <c r="BO267" s="313"/>
      <c r="BP267" s="313"/>
      <c r="BQ267" s="313"/>
      <c r="BR267" s="313"/>
      <c r="BS267" s="313"/>
      <c r="BT267" s="313"/>
      <c r="BU267" s="313"/>
      <c r="BV267" s="313"/>
      <c r="BW267" s="313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161"/>
      <c r="DQ267" s="161"/>
      <c r="DR267" s="161"/>
      <c r="DS267" s="161"/>
      <c r="DT267" s="161"/>
      <c r="DU267" s="161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314"/>
      <c r="JB267" s="314"/>
      <c r="JC267" s="314"/>
      <c r="JD267" s="314"/>
      <c r="JE267" s="314"/>
      <c r="JF267" s="314"/>
      <c r="JG267" s="314"/>
      <c r="JH267" s="314"/>
      <c r="JI267" s="314"/>
      <c r="JJ267" s="314"/>
      <c r="JK267" s="314"/>
      <c r="JL267" s="314"/>
      <c r="JM267" s="314"/>
      <c r="JN267" s="314"/>
      <c r="JO267" s="314"/>
      <c r="JP267" s="314"/>
      <c r="JQ267" s="314"/>
      <c r="JR267" s="314"/>
      <c r="JS267" s="314"/>
      <c r="JT267" s="314"/>
      <c r="JU267" s="314"/>
      <c r="JV267" s="314"/>
      <c r="JW267" s="314"/>
      <c r="JX267" s="314"/>
      <c r="JY267" s="314"/>
      <c r="JZ267" s="314"/>
      <c r="KA267" s="314"/>
      <c r="KB267" s="314"/>
      <c r="KC267" s="314"/>
      <c r="KD267" s="314"/>
      <c r="KE267" s="314"/>
      <c r="KF267" s="314"/>
      <c r="KG267" s="314"/>
      <c r="KH267" s="314"/>
      <c r="KI267" s="314"/>
      <c r="KJ267" s="314"/>
      <c r="KK267" s="314"/>
      <c r="KL267" s="6"/>
      <c r="KM267" s="6"/>
      <c r="KN267" s="6"/>
      <c r="KO267" s="6"/>
      <c r="KP267" s="6"/>
      <c r="KQ267" s="6"/>
      <c r="KR267" s="6"/>
      <c r="KS267" s="6"/>
      <c r="KT267" s="6"/>
    </row>
    <row r="268" spans="5:306" s="305" customFormat="1">
      <c r="E268" s="316"/>
      <c r="F268" s="316"/>
      <c r="G268" s="317"/>
      <c r="W268" s="6"/>
      <c r="X268" s="6"/>
      <c r="Y268" s="6"/>
      <c r="Z268" s="313"/>
      <c r="AA268" s="313"/>
      <c r="AB268" s="313"/>
      <c r="AC268" s="6"/>
      <c r="AD268" s="6"/>
      <c r="AE268" s="313"/>
      <c r="AF268" s="313"/>
      <c r="AG268" s="313"/>
      <c r="AH268" s="313"/>
      <c r="AI268" s="313"/>
      <c r="AJ268" s="6"/>
      <c r="AK268" s="6"/>
      <c r="AL268" s="313"/>
      <c r="AM268" s="313"/>
      <c r="AN268" s="313"/>
      <c r="AO268" s="313"/>
      <c r="AP268" s="313"/>
      <c r="AQ268" s="6"/>
      <c r="AR268" s="6"/>
      <c r="AS268" s="313"/>
      <c r="AT268" s="313"/>
      <c r="AU268" s="313"/>
      <c r="AV268" s="313"/>
      <c r="AW268" s="313"/>
      <c r="AX268" s="6"/>
      <c r="AY268" s="6"/>
      <c r="AZ268" s="313"/>
      <c r="BA268" s="313"/>
      <c r="BB268" s="313"/>
      <c r="BC268" s="313"/>
      <c r="BD268" s="313"/>
      <c r="BE268" s="6"/>
      <c r="BF268" s="6"/>
      <c r="BG268" s="313"/>
      <c r="BH268" s="313"/>
      <c r="BI268" s="313"/>
      <c r="BJ268" s="313"/>
      <c r="BK268" s="313"/>
      <c r="BL268" s="6"/>
      <c r="BM268" s="6"/>
      <c r="BN268" s="313"/>
      <c r="BO268" s="313"/>
      <c r="BP268" s="313"/>
      <c r="BQ268" s="313"/>
      <c r="BR268" s="313"/>
      <c r="BS268" s="313"/>
      <c r="BT268" s="313"/>
      <c r="BU268" s="313"/>
      <c r="BV268" s="313"/>
      <c r="BW268" s="313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161"/>
      <c r="DQ268" s="161"/>
      <c r="DR268" s="161"/>
      <c r="DS268" s="161"/>
      <c r="DT268" s="161"/>
      <c r="DU268" s="161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314"/>
      <c r="JB268" s="314"/>
      <c r="JC268" s="314"/>
      <c r="JD268" s="314"/>
      <c r="JE268" s="314"/>
      <c r="JF268" s="314"/>
      <c r="JG268" s="314"/>
      <c r="JH268" s="314"/>
      <c r="JI268" s="314"/>
      <c r="JJ268" s="314"/>
      <c r="JK268" s="314"/>
      <c r="JL268" s="314"/>
      <c r="JM268" s="314"/>
      <c r="JN268" s="314"/>
      <c r="JO268" s="314"/>
      <c r="JP268" s="314"/>
      <c r="JQ268" s="314"/>
      <c r="JR268" s="314"/>
      <c r="JS268" s="314"/>
      <c r="JT268" s="314"/>
      <c r="JU268" s="314"/>
      <c r="JV268" s="314"/>
      <c r="JW268" s="314"/>
      <c r="JX268" s="314"/>
      <c r="JY268" s="314"/>
      <c r="JZ268" s="314"/>
      <c r="KA268" s="314"/>
      <c r="KB268" s="314"/>
      <c r="KC268" s="314"/>
      <c r="KD268" s="314"/>
      <c r="KE268" s="314"/>
      <c r="KF268" s="314"/>
      <c r="KG268" s="314"/>
      <c r="KH268" s="314"/>
      <c r="KI268" s="314"/>
      <c r="KJ268" s="314"/>
      <c r="KK268" s="314"/>
      <c r="KL268" s="6"/>
      <c r="KM268" s="6"/>
      <c r="KN268" s="6"/>
      <c r="KO268" s="6"/>
      <c r="KP268" s="6"/>
      <c r="KQ268" s="6"/>
      <c r="KR268" s="6"/>
      <c r="KS268" s="6"/>
      <c r="KT268" s="6"/>
    </row>
    <row r="269" spans="5:306" s="305" customFormat="1">
      <c r="E269" s="316"/>
      <c r="F269" s="316"/>
      <c r="G269" s="317"/>
      <c r="W269" s="6"/>
      <c r="X269" s="6"/>
      <c r="Y269" s="6"/>
      <c r="Z269" s="313"/>
      <c r="AA269" s="313"/>
      <c r="AB269" s="313"/>
      <c r="AC269" s="6"/>
      <c r="AD269" s="6"/>
      <c r="AE269" s="313"/>
      <c r="AF269" s="313"/>
      <c r="AG269" s="313"/>
      <c r="AH269" s="313"/>
      <c r="AI269" s="313"/>
      <c r="AJ269" s="6"/>
      <c r="AK269" s="6"/>
      <c r="AL269" s="313"/>
      <c r="AM269" s="313"/>
      <c r="AN269" s="313"/>
      <c r="AO269" s="313"/>
      <c r="AP269" s="313"/>
      <c r="AQ269" s="6"/>
      <c r="AR269" s="6"/>
      <c r="AS269" s="313"/>
      <c r="AT269" s="313"/>
      <c r="AU269" s="313"/>
      <c r="AV269" s="313"/>
      <c r="AW269" s="313"/>
      <c r="AX269" s="6"/>
      <c r="AY269" s="6"/>
      <c r="AZ269" s="313"/>
      <c r="BA269" s="313"/>
      <c r="BB269" s="313"/>
      <c r="BC269" s="313"/>
      <c r="BD269" s="313"/>
      <c r="BE269" s="6"/>
      <c r="BF269" s="6"/>
      <c r="BG269" s="313"/>
      <c r="BH269" s="313"/>
      <c r="BI269" s="313"/>
      <c r="BJ269" s="313"/>
      <c r="BK269" s="313"/>
      <c r="BL269" s="6"/>
      <c r="BM269" s="6"/>
      <c r="BN269" s="313"/>
      <c r="BO269" s="313"/>
      <c r="BP269" s="313"/>
      <c r="BQ269" s="313"/>
      <c r="BR269" s="313"/>
      <c r="BS269" s="313"/>
      <c r="BT269" s="313"/>
      <c r="BU269" s="313"/>
      <c r="BV269" s="313"/>
      <c r="BW269" s="313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161"/>
      <c r="DQ269" s="161"/>
      <c r="DR269" s="161"/>
      <c r="DS269" s="161"/>
      <c r="DT269" s="161"/>
      <c r="DU269" s="161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314"/>
      <c r="JB269" s="314"/>
      <c r="JC269" s="314"/>
      <c r="JD269" s="314"/>
      <c r="JE269" s="314"/>
      <c r="JF269" s="314"/>
      <c r="JG269" s="314"/>
      <c r="JH269" s="314"/>
      <c r="JI269" s="314"/>
      <c r="JJ269" s="314"/>
      <c r="JK269" s="314"/>
      <c r="JL269" s="314"/>
      <c r="JM269" s="314"/>
      <c r="JN269" s="314"/>
      <c r="JO269" s="314"/>
      <c r="JP269" s="314"/>
      <c r="JQ269" s="314"/>
      <c r="JR269" s="314"/>
      <c r="JS269" s="314"/>
      <c r="JT269" s="314"/>
      <c r="JU269" s="314"/>
      <c r="JV269" s="314"/>
      <c r="JW269" s="314"/>
      <c r="JX269" s="314"/>
      <c r="JY269" s="314"/>
      <c r="JZ269" s="314"/>
      <c r="KA269" s="314"/>
      <c r="KB269" s="314"/>
      <c r="KC269" s="314"/>
      <c r="KD269" s="314"/>
      <c r="KE269" s="314"/>
      <c r="KF269" s="314"/>
      <c r="KG269" s="314"/>
      <c r="KH269" s="314"/>
      <c r="KI269" s="314"/>
      <c r="KJ269" s="314"/>
      <c r="KK269" s="314"/>
      <c r="KL269" s="6"/>
      <c r="KM269" s="6"/>
      <c r="KN269" s="6"/>
      <c r="KO269" s="6"/>
      <c r="KP269" s="6"/>
      <c r="KQ269" s="6"/>
      <c r="KR269" s="6"/>
      <c r="KS269" s="6"/>
      <c r="KT269" s="6"/>
    </row>
    <row r="270" spans="5:306" s="305" customFormat="1">
      <c r="E270" s="316"/>
      <c r="F270" s="316"/>
      <c r="G270" s="317"/>
      <c r="W270" s="6"/>
      <c r="X270" s="6"/>
      <c r="Y270" s="6"/>
      <c r="Z270" s="313"/>
      <c r="AA270" s="313"/>
      <c r="AB270" s="313"/>
      <c r="AC270" s="6"/>
      <c r="AD270" s="6"/>
      <c r="AE270" s="313"/>
      <c r="AF270" s="313"/>
      <c r="AG270" s="313"/>
      <c r="AH270" s="313"/>
      <c r="AI270" s="313"/>
      <c r="AJ270" s="6"/>
      <c r="AK270" s="6"/>
      <c r="AL270" s="313"/>
      <c r="AM270" s="313"/>
      <c r="AN270" s="313"/>
      <c r="AO270" s="313"/>
      <c r="AP270" s="313"/>
      <c r="AQ270" s="6"/>
      <c r="AR270" s="6"/>
      <c r="AS270" s="313"/>
      <c r="AT270" s="313"/>
      <c r="AU270" s="313"/>
      <c r="AV270" s="313"/>
      <c r="AW270" s="313"/>
      <c r="AX270" s="6"/>
      <c r="AY270" s="6"/>
      <c r="AZ270" s="313"/>
      <c r="BA270" s="313"/>
      <c r="BB270" s="313"/>
      <c r="BC270" s="313"/>
      <c r="BD270" s="313"/>
      <c r="BE270" s="6"/>
      <c r="BF270" s="6"/>
      <c r="BG270" s="313"/>
      <c r="BH270" s="313"/>
      <c r="BI270" s="313"/>
      <c r="BJ270" s="313"/>
      <c r="BK270" s="313"/>
      <c r="BL270" s="6"/>
      <c r="BM270" s="6"/>
      <c r="BN270" s="313"/>
      <c r="BO270" s="313"/>
      <c r="BP270" s="313"/>
      <c r="BQ270" s="313"/>
      <c r="BR270" s="313"/>
      <c r="BS270" s="313"/>
      <c r="BT270" s="313"/>
      <c r="BU270" s="313"/>
      <c r="BV270" s="313"/>
      <c r="BW270" s="313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161"/>
      <c r="DQ270" s="161"/>
      <c r="DR270" s="161"/>
      <c r="DS270" s="161"/>
      <c r="DT270" s="161"/>
      <c r="DU270" s="161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314"/>
      <c r="JB270" s="314"/>
      <c r="JC270" s="314"/>
      <c r="JD270" s="314"/>
      <c r="JE270" s="314"/>
      <c r="JF270" s="314"/>
      <c r="JG270" s="314"/>
      <c r="JH270" s="314"/>
      <c r="JI270" s="314"/>
      <c r="JJ270" s="314"/>
      <c r="JK270" s="314"/>
      <c r="JL270" s="314"/>
      <c r="JM270" s="314"/>
      <c r="JN270" s="314"/>
      <c r="JO270" s="314"/>
      <c r="JP270" s="314"/>
      <c r="JQ270" s="314"/>
      <c r="JR270" s="314"/>
      <c r="JS270" s="314"/>
      <c r="JT270" s="314"/>
      <c r="JU270" s="314"/>
      <c r="JV270" s="314"/>
      <c r="JW270" s="314"/>
      <c r="JX270" s="314"/>
      <c r="JY270" s="314"/>
      <c r="JZ270" s="314"/>
      <c r="KA270" s="314"/>
      <c r="KB270" s="314"/>
      <c r="KC270" s="314"/>
      <c r="KD270" s="314"/>
      <c r="KE270" s="314"/>
      <c r="KF270" s="314"/>
      <c r="KG270" s="314"/>
      <c r="KH270" s="314"/>
      <c r="KI270" s="314"/>
      <c r="KJ270" s="314"/>
      <c r="KK270" s="314"/>
      <c r="KL270" s="6"/>
      <c r="KM270" s="6"/>
      <c r="KN270" s="6"/>
      <c r="KO270" s="6"/>
      <c r="KP270" s="6"/>
      <c r="KQ270" s="6"/>
      <c r="KR270" s="6"/>
      <c r="KS270" s="6"/>
      <c r="KT270" s="6"/>
    </row>
    <row r="271" spans="5:306" s="305" customFormat="1">
      <c r="E271" s="316"/>
      <c r="F271" s="316"/>
      <c r="G271" s="317"/>
      <c r="W271" s="6"/>
      <c r="X271" s="6"/>
      <c r="Y271" s="6"/>
      <c r="Z271" s="313"/>
      <c r="AA271" s="313"/>
      <c r="AB271" s="313"/>
      <c r="AC271" s="6"/>
      <c r="AD271" s="6"/>
      <c r="AE271" s="313"/>
      <c r="AF271" s="313"/>
      <c r="AG271" s="313"/>
      <c r="AH271" s="313"/>
      <c r="AI271" s="313"/>
      <c r="AJ271" s="6"/>
      <c r="AK271" s="6"/>
      <c r="AL271" s="313"/>
      <c r="AM271" s="313"/>
      <c r="AN271" s="313"/>
      <c r="AO271" s="313"/>
      <c r="AP271" s="313"/>
      <c r="AQ271" s="6"/>
      <c r="AR271" s="6"/>
      <c r="AS271" s="313"/>
      <c r="AT271" s="313"/>
      <c r="AU271" s="313"/>
      <c r="AV271" s="313"/>
      <c r="AW271" s="313"/>
      <c r="AX271" s="6"/>
      <c r="AY271" s="6"/>
      <c r="AZ271" s="313"/>
      <c r="BA271" s="313"/>
      <c r="BB271" s="313"/>
      <c r="BC271" s="313"/>
      <c r="BD271" s="313"/>
      <c r="BE271" s="6"/>
      <c r="BF271" s="6"/>
      <c r="BG271" s="313"/>
      <c r="BH271" s="313"/>
      <c r="BI271" s="313"/>
      <c r="BJ271" s="313"/>
      <c r="BK271" s="313"/>
      <c r="BL271" s="6"/>
      <c r="BM271" s="6"/>
      <c r="BN271" s="313"/>
      <c r="BO271" s="313"/>
      <c r="BP271" s="313"/>
      <c r="BQ271" s="313"/>
      <c r="BR271" s="313"/>
      <c r="BS271" s="313"/>
      <c r="BT271" s="313"/>
      <c r="BU271" s="313"/>
      <c r="BV271" s="313"/>
      <c r="BW271" s="313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161"/>
      <c r="DQ271" s="161"/>
      <c r="DR271" s="161"/>
      <c r="DS271" s="161"/>
      <c r="DT271" s="161"/>
      <c r="DU271" s="161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314"/>
      <c r="JB271" s="314"/>
      <c r="JC271" s="314"/>
      <c r="JD271" s="314"/>
      <c r="JE271" s="314"/>
      <c r="JF271" s="314"/>
      <c r="JG271" s="314"/>
      <c r="JH271" s="314"/>
      <c r="JI271" s="314"/>
      <c r="JJ271" s="314"/>
      <c r="JK271" s="314"/>
      <c r="JL271" s="314"/>
      <c r="JM271" s="314"/>
      <c r="JN271" s="314"/>
      <c r="JO271" s="314"/>
      <c r="JP271" s="314"/>
      <c r="JQ271" s="314"/>
      <c r="JR271" s="314"/>
      <c r="JS271" s="314"/>
      <c r="JT271" s="314"/>
      <c r="JU271" s="314"/>
      <c r="JV271" s="314"/>
      <c r="JW271" s="314"/>
      <c r="JX271" s="314"/>
      <c r="JY271" s="314"/>
      <c r="JZ271" s="314"/>
      <c r="KA271" s="314"/>
      <c r="KB271" s="314"/>
      <c r="KC271" s="314"/>
      <c r="KD271" s="314"/>
      <c r="KE271" s="314"/>
      <c r="KF271" s="314"/>
      <c r="KG271" s="314"/>
      <c r="KH271" s="314"/>
      <c r="KI271" s="314"/>
      <c r="KJ271" s="314"/>
      <c r="KK271" s="314"/>
      <c r="KL271" s="6"/>
      <c r="KM271" s="6"/>
      <c r="KN271" s="6"/>
      <c r="KO271" s="6"/>
      <c r="KP271" s="6"/>
      <c r="KQ271" s="6"/>
      <c r="KR271" s="6"/>
      <c r="KS271" s="6"/>
      <c r="KT271" s="6"/>
    </row>
    <row r="272" spans="5:306" s="305" customFormat="1">
      <c r="E272" s="316"/>
      <c r="F272" s="316"/>
      <c r="G272" s="317"/>
      <c r="W272" s="6"/>
      <c r="X272" s="6"/>
      <c r="Y272" s="6"/>
      <c r="Z272" s="313"/>
      <c r="AA272" s="313"/>
      <c r="AB272" s="313"/>
      <c r="AC272" s="6"/>
      <c r="AD272" s="6"/>
      <c r="AE272" s="313"/>
      <c r="AF272" s="313"/>
      <c r="AG272" s="313"/>
      <c r="AH272" s="313"/>
      <c r="AI272" s="313"/>
      <c r="AJ272" s="6"/>
      <c r="AK272" s="6"/>
      <c r="AL272" s="313"/>
      <c r="AM272" s="313"/>
      <c r="AN272" s="313"/>
      <c r="AO272" s="313"/>
      <c r="AP272" s="313"/>
      <c r="AQ272" s="6"/>
      <c r="AR272" s="6"/>
      <c r="AS272" s="313"/>
      <c r="AT272" s="313"/>
      <c r="AU272" s="313"/>
      <c r="AV272" s="313"/>
      <c r="AW272" s="313"/>
      <c r="AX272" s="6"/>
      <c r="AY272" s="6"/>
      <c r="AZ272" s="313"/>
      <c r="BA272" s="313"/>
      <c r="BB272" s="313"/>
      <c r="BC272" s="313"/>
      <c r="BD272" s="313"/>
      <c r="BE272" s="6"/>
      <c r="BF272" s="6"/>
      <c r="BG272" s="313"/>
      <c r="BH272" s="313"/>
      <c r="BI272" s="313"/>
      <c r="BJ272" s="313"/>
      <c r="BK272" s="313"/>
      <c r="BL272" s="6"/>
      <c r="BM272" s="6"/>
      <c r="BN272" s="313"/>
      <c r="BO272" s="313"/>
      <c r="BP272" s="313"/>
      <c r="BQ272" s="313"/>
      <c r="BR272" s="313"/>
      <c r="BS272" s="313"/>
      <c r="BT272" s="313"/>
      <c r="BU272" s="313"/>
      <c r="BV272" s="313"/>
      <c r="BW272" s="313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161"/>
      <c r="DQ272" s="161"/>
      <c r="DR272" s="161"/>
      <c r="DS272" s="161"/>
      <c r="DT272" s="161"/>
      <c r="DU272" s="161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314"/>
      <c r="JB272" s="314"/>
      <c r="JC272" s="314"/>
      <c r="JD272" s="314"/>
      <c r="JE272" s="314"/>
      <c r="JF272" s="314"/>
      <c r="JG272" s="314"/>
      <c r="JH272" s="314"/>
      <c r="JI272" s="314"/>
      <c r="JJ272" s="314"/>
      <c r="JK272" s="314"/>
      <c r="JL272" s="314"/>
      <c r="JM272" s="314"/>
      <c r="JN272" s="314"/>
      <c r="JO272" s="314"/>
      <c r="JP272" s="314"/>
      <c r="JQ272" s="314"/>
      <c r="JR272" s="314"/>
      <c r="JS272" s="314"/>
      <c r="JT272" s="314"/>
      <c r="JU272" s="314"/>
      <c r="JV272" s="314"/>
      <c r="JW272" s="314"/>
      <c r="JX272" s="314"/>
      <c r="JY272" s="314"/>
      <c r="JZ272" s="314"/>
      <c r="KA272" s="314"/>
      <c r="KB272" s="314"/>
      <c r="KC272" s="314"/>
      <c r="KD272" s="314"/>
      <c r="KE272" s="314"/>
      <c r="KF272" s="314"/>
      <c r="KG272" s="314"/>
      <c r="KH272" s="314"/>
      <c r="KI272" s="314"/>
      <c r="KJ272" s="314"/>
      <c r="KK272" s="314"/>
      <c r="KL272" s="6"/>
      <c r="KM272" s="6"/>
      <c r="KN272" s="6"/>
      <c r="KO272" s="6"/>
      <c r="KP272" s="6"/>
      <c r="KQ272" s="6"/>
      <c r="KR272" s="6"/>
      <c r="KS272" s="6"/>
      <c r="KT272" s="6"/>
    </row>
    <row r="273" spans="5:306" s="305" customFormat="1">
      <c r="E273" s="316"/>
      <c r="F273" s="316"/>
      <c r="G273" s="317"/>
      <c r="W273" s="6"/>
      <c r="X273" s="6"/>
      <c r="Y273" s="6"/>
      <c r="Z273" s="313"/>
      <c r="AA273" s="313"/>
      <c r="AB273" s="313"/>
      <c r="AC273" s="6"/>
      <c r="AD273" s="6"/>
      <c r="AE273" s="313"/>
      <c r="AF273" s="313"/>
      <c r="AG273" s="313"/>
      <c r="AH273" s="313"/>
      <c r="AI273" s="313"/>
      <c r="AJ273" s="6"/>
      <c r="AK273" s="6"/>
      <c r="AL273" s="313"/>
      <c r="AM273" s="313"/>
      <c r="AN273" s="313"/>
      <c r="AO273" s="313"/>
      <c r="AP273" s="313"/>
      <c r="AQ273" s="6"/>
      <c r="AR273" s="6"/>
      <c r="AS273" s="313"/>
      <c r="AT273" s="313"/>
      <c r="AU273" s="313"/>
      <c r="AV273" s="313"/>
      <c r="AW273" s="313"/>
      <c r="AX273" s="6"/>
      <c r="AY273" s="6"/>
      <c r="AZ273" s="313"/>
      <c r="BA273" s="313"/>
      <c r="BB273" s="313"/>
      <c r="BC273" s="313"/>
      <c r="BD273" s="313"/>
      <c r="BE273" s="6"/>
      <c r="BF273" s="6"/>
      <c r="BG273" s="313"/>
      <c r="BH273" s="313"/>
      <c r="BI273" s="313"/>
      <c r="BJ273" s="313"/>
      <c r="BK273" s="313"/>
      <c r="BL273" s="6"/>
      <c r="BM273" s="6"/>
      <c r="BN273" s="313"/>
      <c r="BO273" s="313"/>
      <c r="BP273" s="313"/>
      <c r="BQ273" s="313"/>
      <c r="BR273" s="313"/>
      <c r="BS273" s="313"/>
      <c r="BT273" s="313"/>
      <c r="BU273" s="313"/>
      <c r="BV273" s="313"/>
      <c r="BW273" s="313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161"/>
      <c r="DQ273" s="161"/>
      <c r="DR273" s="161"/>
      <c r="DS273" s="161"/>
      <c r="DT273" s="161"/>
      <c r="DU273" s="161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314"/>
      <c r="JB273" s="314"/>
      <c r="JC273" s="314"/>
      <c r="JD273" s="314"/>
      <c r="JE273" s="314"/>
      <c r="JF273" s="314"/>
      <c r="JG273" s="314"/>
      <c r="JH273" s="314"/>
      <c r="JI273" s="314"/>
      <c r="JJ273" s="314"/>
      <c r="JK273" s="314"/>
      <c r="JL273" s="314"/>
      <c r="JM273" s="314"/>
      <c r="JN273" s="314"/>
      <c r="JO273" s="314"/>
      <c r="JP273" s="314"/>
      <c r="JQ273" s="314"/>
      <c r="JR273" s="314"/>
      <c r="JS273" s="314"/>
      <c r="JT273" s="314"/>
      <c r="JU273" s="314"/>
      <c r="JV273" s="314"/>
      <c r="JW273" s="314"/>
      <c r="JX273" s="314"/>
      <c r="JY273" s="314"/>
      <c r="JZ273" s="314"/>
      <c r="KA273" s="314"/>
      <c r="KB273" s="314"/>
      <c r="KC273" s="314"/>
      <c r="KD273" s="314"/>
      <c r="KE273" s="314"/>
      <c r="KF273" s="314"/>
      <c r="KG273" s="314"/>
      <c r="KH273" s="314"/>
      <c r="KI273" s="314"/>
      <c r="KJ273" s="314"/>
      <c r="KK273" s="314"/>
      <c r="KL273" s="6"/>
      <c r="KM273" s="6"/>
      <c r="KN273" s="6"/>
      <c r="KO273" s="6"/>
      <c r="KP273" s="6"/>
      <c r="KQ273" s="6"/>
      <c r="KR273" s="6"/>
      <c r="KS273" s="6"/>
      <c r="KT273" s="6"/>
    </row>
    <row r="274" spans="5:306" s="305" customFormat="1">
      <c r="E274" s="316"/>
      <c r="F274" s="316"/>
      <c r="G274" s="317"/>
      <c r="W274" s="6"/>
      <c r="X274" s="6"/>
      <c r="Y274" s="6"/>
      <c r="Z274" s="313"/>
      <c r="AA274" s="313"/>
      <c r="AB274" s="313"/>
      <c r="AC274" s="6"/>
      <c r="AD274" s="6"/>
      <c r="AE274" s="313"/>
      <c r="AF274" s="313"/>
      <c r="AG274" s="313"/>
      <c r="AH274" s="313"/>
      <c r="AI274" s="313"/>
      <c r="AJ274" s="6"/>
      <c r="AK274" s="6"/>
      <c r="AL274" s="313"/>
      <c r="AM274" s="313"/>
      <c r="AN274" s="313"/>
      <c r="AO274" s="313"/>
      <c r="AP274" s="313"/>
      <c r="AQ274" s="6"/>
      <c r="AR274" s="6"/>
      <c r="AS274" s="313"/>
      <c r="AT274" s="313"/>
      <c r="AU274" s="313"/>
      <c r="AV274" s="313"/>
      <c r="AW274" s="313"/>
      <c r="AX274" s="6"/>
      <c r="AY274" s="6"/>
      <c r="AZ274" s="313"/>
      <c r="BA274" s="313"/>
      <c r="BB274" s="313"/>
      <c r="BC274" s="313"/>
      <c r="BD274" s="313"/>
      <c r="BE274" s="6"/>
      <c r="BF274" s="6"/>
      <c r="BG274" s="313"/>
      <c r="BH274" s="313"/>
      <c r="BI274" s="313"/>
      <c r="BJ274" s="313"/>
      <c r="BK274" s="313"/>
      <c r="BL274" s="6"/>
      <c r="BM274" s="6"/>
      <c r="BN274" s="313"/>
      <c r="BO274" s="313"/>
      <c r="BP274" s="313"/>
      <c r="BQ274" s="313"/>
      <c r="BR274" s="313"/>
      <c r="BS274" s="313"/>
      <c r="BT274" s="313"/>
      <c r="BU274" s="313"/>
      <c r="BV274" s="313"/>
      <c r="BW274" s="313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161"/>
      <c r="DQ274" s="161"/>
      <c r="DR274" s="161"/>
      <c r="DS274" s="161"/>
      <c r="DT274" s="161"/>
      <c r="DU274" s="161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/>
      <c r="IY274" s="6"/>
      <c r="IZ274" s="6"/>
      <c r="JA274" s="314"/>
      <c r="JB274" s="314"/>
      <c r="JC274" s="314"/>
      <c r="JD274" s="314"/>
      <c r="JE274" s="314"/>
      <c r="JF274" s="314"/>
      <c r="JG274" s="314"/>
      <c r="JH274" s="314"/>
      <c r="JI274" s="314"/>
      <c r="JJ274" s="314"/>
      <c r="JK274" s="314"/>
      <c r="JL274" s="314"/>
      <c r="JM274" s="314"/>
      <c r="JN274" s="314"/>
      <c r="JO274" s="314"/>
      <c r="JP274" s="314"/>
      <c r="JQ274" s="314"/>
      <c r="JR274" s="314"/>
      <c r="JS274" s="314"/>
      <c r="JT274" s="314"/>
      <c r="JU274" s="314"/>
      <c r="JV274" s="314"/>
      <c r="JW274" s="314"/>
      <c r="JX274" s="314"/>
      <c r="JY274" s="314"/>
      <c r="JZ274" s="314"/>
      <c r="KA274" s="314"/>
      <c r="KB274" s="314"/>
      <c r="KC274" s="314"/>
      <c r="KD274" s="314"/>
      <c r="KE274" s="314"/>
      <c r="KF274" s="314"/>
      <c r="KG274" s="314"/>
      <c r="KH274" s="314"/>
      <c r="KI274" s="314"/>
      <c r="KJ274" s="314"/>
      <c r="KK274" s="314"/>
      <c r="KL274" s="6"/>
      <c r="KM274" s="6"/>
      <c r="KN274" s="6"/>
      <c r="KO274" s="6"/>
      <c r="KP274" s="6"/>
      <c r="KQ274" s="6"/>
      <c r="KR274" s="6"/>
      <c r="KS274" s="6"/>
      <c r="KT274" s="6"/>
    </row>
    <row r="275" spans="5:306" s="305" customFormat="1">
      <c r="E275" s="316"/>
      <c r="F275" s="316"/>
      <c r="G275" s="317"/>
      <c r="W275" s="6"/>
      <c r="X275" s="6"/>
      <c r="Y275" s="6"/>
      <c r="Z275" s="313"/>
      <c r="AA275" s="313"/>
      <c r="AB275" s="313"/>
      <c r="AC275" s="6"/>
      <c r="AD275" s="6"/>
      <c r="AE275" s="313"/>
      <c r="AF275" s="313"/>
      <c r="AG275" s="313"/>
      <c r="AH275" s="313"/>
      <c r="AI275" s="313"/>
      <c r="AJ275" s="6"/>
      <c r="AK275" s="6"/>
      <c r="AL275" s="313"/>
      <c r="AM275" s="313"/>
      <c r="AN275" s="313"/>
      <c r="AO275" s="313"/>
      <c r="AP275" s="313"/>
      <c r="AQ275" s="6"/>
      <c r="AR275" s="6"/>
      <c r="AS275" s="313"/>
      <c r="AT275" s="313"/>
      <c r="AU275" s="313"/>
      <c r="AV275" s="313"/>
      <c r="AW275" s="313"/>
      <c r="AX275" s="6"/>
      <c r="AY275" s="6"/>
      <c r="AZ275" s="313"/>
      <c r="BA275" s="313"/>
      <c r="BB275" s="313"/>
      <c r="BC275" s="313"/>
      <c r="BD275" s="313"/>
      <c r="BE275" s="6"/>
      <c r="BF275" s="6"/>
      <c r="BG275" s="313"/>
      <c r="BH275" s="313"/>
      <c r="BI275" s="313"/>
      <c r="BJ275" s="313"/>
      <c r="BK275" s="313"/>
      <c r="BL275" s="6"/>
      <c r="BM275" s="6"/>
      <c r="BN275" s="313"/>
      <c r="BO275" s="313"/>
      <c r="BP275" s="313"/>
      <c r="BQ275" s="313"/>
      <c r="BR275" s="313"/>
      <c r="BS275" s="313"/>
      <c r="BT275" s="313"/>
      <c r="BU275" s="313"/>
      <c r="BV275" s="313"/>
      <c r="BW275" s="313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161"/>
      <c r="DQ275" s="161"/>
      <c r="DR275" s="161"/>
      <c r="DS275" s="161"/>
      <c r="DT275" s="161"/>
      <c r="DU275" s="161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  <c r="IX275" s="6"/>
      <c r="IY275" s="6"/>
      <c r="IZ275" s="6"/>
      <c r="JA275" s="314"/>
      <c r="JB275" s="314"/>
      <c r="JC275" s="314"/>
      <c r="JD275" s="314"/>
      <c r="JE275" s="314"/>
      <c r="JF275" s="314"/>
      <c r="JG275" s="314"/>
      <c r="JH275" s="314"/>
      <c r="JI275" s="314"/>
      <c r="JJ275" s="314"/>
      <c r="JK275" s="314"/>
      <c r="JL275" s="314"/>
      <c r="JM275" s="314"/>
      <c r="JN275" s="314"/>
      <c r="JO275" s="314"/>
      <c r="JP275" s="314"/>
      <c r="JQ275" s="314"/>
      <c r="JR275" s="314"/>
      <c r="JS275" s="314"/>
      <c r="JT275" s="314"/>
      <c r="JU275" s="314"/>
      <c r="JV275" s="314"/>
      <c r="JW275" s="314"/>
      <c r="JX275" s="314"/>
      <c r="JY275" s="314"/>
      <c r="JZ275" s="314"/>
      <c r="KA275" s="314"/>
      <c r="KB275" s="314"/>
      <c r="KC275" s="314"/>
      <c r="KD275" s="314"/>
      <c r="KE275" s="314"/>
      <c r="KF275" s="314"/>
      <c r="KG275" s="314"/>
      <c r="KH275" s="314"/>
      <c r="KI275" s="314"/>
      <c r="KJ275" s="314"/>
      <c r="KK275" s="314"/>
      <c r="KL275" s="6"/>
      <c r="KM275" s="6"/>
      <c r="KN275" s="6"/>
      <c r="KO275" s="6"/>
      <c r="KP275" s="6"/>
      <c r="KQ275" s="6"/>
      <c r="KR275" s="6"/>
      <c r="KS275" s="6"/>
      <c r="KT275" s="6"/>
    </row>
    <row r="276" spans="5:306" s="305" customFormat="1">
      <c r="E276" s="316"/>
      <c r="F276" s="316"/>
      <c r="G276" s="317"/>
      <c r="W276" s="6"/>
      <c r="X276" s="6"/>
      <c r="Y276" s="6"/>
      <c r="Z276" s="313"/>
      <c r="AA276" s="313"/>
      <c r="AB276" s="313"/>
      <c r="AC276" s="6"/>
      <c r="AD276" s="6"/>
      <c r="AE276" s="313"/>
      <c r="AF276" s="313"/>
      <c r="AG276" s="313"/>
      <c r="AH276" s="313"/>
      <c r="AI276" s="313"/>
      <c r="AJ276" s="6"/>
      <c r="AK276" s="6"/>
      <c r="AL276" s="313"/>
      <c r="AM276" s="313"/>
      <c r="AN276" s="313"/>
      <c r="AO276" s="313"/>
      <c r="AP276" s="313"/>
      <c r="AQ276" s="6"/>
      <c r="AR276" s="6"/>
      <c r="AS276" s="313"/>
      <c r="AT276" s="313"/>
      <c r="AU276" s="313"/>
      <c r="AV276" s="313"/>
      <c r="AW276" s="313"/>
      <c r="AX276" s="6"/>
      <c r="AY276" s="6"/>
      <c r="AZ276" s="313"/>
      <c r="BA276" s="313"/>
      <c r="BB276" s="313"/>
      <c r="BC276" s="313"/>
      <c r="BD276" s="313"/>
      <c r="BE276" s="6"/>
      <c r="BF276" s="6"/>
      <c r="BG276" s="313"/>
      <c r="BH276" s="313"/>
      <c r="BI276" s="313"/>
      <c r="BJ276" s="313"/>
      <c r="BK276" s="313"/>
      <c r="BL276" s="6"/>
      <c r="BM276" s="6"/>
      <c r="BN276" s="313"/>
      <c r="BO276" s="313"/>
      <c r="BP276" s="313"/>
      <c r="BQ276" s="313"/>
      <c r="BR276" s="313"/>
      <c r="BS276" s="313"/>
      <c r="BT276" s="313"/>
      <c r="BU276" s="313"/>
      <c r="BV276" s="313"/>
      <c r="BW276" s="313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161"/>
      <c r="DQ276" s="161"/>
      <c r="DR276" s="161"/>
      <c r="DS276" s="161"/>
      <c r="DT276" s="161"/>
      <c r="DU276" s="161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314"/>
      <c r="JB276" s="314"/>
      <c r="JC276" s="314"/>
      <c r="JD276" s="314"/>
      <c r="JE276" s="314"/>
      <c r="JF276" s="314"/>
      <c r="JG276" s="314"/>
      <c r="JH276" s="314"/>
      <c r="JI276" s="314"/>
      <c r="JJ276" s="314"/>
      <c r="JK276" s="314"/>
      <c r="JL276" s="314"/>
      <c r="JM276" s="314"/>
      <c r="JN276" s="314"/>
      <c r="JO276" s="314"/>
      <c r="JP276" s="314"/>
      <c r="JQ276" s="314"/>
      <c r="JR276" s="314"/>
      <c r="JS276" s="314"/>
      <c r="JT276" s="314"/>
      <c r="JU276" s="314"/>
      <c r="JV276" s="314"/>
      <c r="JW276" s="314"/>
      <c r="JX276" s="314"/>
      <c r="JY276" s="314"/>
      <c r="JZ276" s="314"/>
      <c r="KA276" s="314"/>
      <c r="KB276" s="314"/>
      <c r="KC276" s="314"/>
      <c r="KD276" s="314"/>
      <c r="KE276" s="314"/>
      <c r="KF276" s="314"/>
      <c r="KG276" s="314"/>
      <c r="KH276" s="314"/>
      <c r="KI276" s="314"/>
      <c r="KJ276" s="314"/>
      <c r="KK276" s="314"/>
      <c r="KL276" s="6"/>
      <c r="KM276" s="6"/>
      <c r="KN276" s="6"/>
      <c r="KO276" s="6"/>
      <c r="KP276" s="6"/>
      <c r="KQ276" s="6"/>
      <c r="KR276" s="6"/>
      <c r="KS276" s="6"/>
      <c r="KT276" s="6"/>
    </row>
    <row r="277" spans="5:306" s="305" customFormat="1">
      <c r="E277" s="316"/>
      <c r="F277" s="316"/>
      <c r="G277" s="317"/>
      <c r="W277" s="6"/>
      <c r="X277" s="6"/>
      <c r="Y277" s="6"/>
      <c r="Z277" s="313"/>
      <c r="AA277" s="313"/>
      <c r="AB277" s="313"/>
      <c r="AC277" s="6"/>
      <c r="AD277" s="6"/>
      <c r="AE277" s="313"/>
      <c r="AF277" s="313"/>
      <c r="AG277" s="313"/>
      <c r="AH277" s="313"/>
      <c r="AI277" s="313"/>
      <c r="AJ277" s="6"/>
      <c r="AK277" s="6"/>
      <c r="AL277" s="313"/>
      <c r="AM277" s="313"/>
      <c r="AN277" s="313"/>
      <c r="AO277" s="313"/>
      <c r="AP277" s="313"/>
      <c r="AQ277" s="6"/>
      <c r="AR277" s="6"/>
      <c r="AS277" s="313"/>
      <c r="AT277" s="313"/>
      <c r="AU277" s="313"/>
      <c r="AV277" s="313"/>
      <c r="AW277" s="313"/>
      <c r="AX277" s="6"/>
      <c r="AY277" s="6"/>
      <c r="AZ277" s="313"/>
      <c r="BA277" s="313"/>
      <c r="BB277" s="313"/>
      <c r="BC277" s="313"/>
      <c r="BD277" s="313"/>
      <c r="BE277" s="6"/>
      <c r="BF277" s="6"/>
      <c r="BG277" s="313"/>
      <c r="BH277" s="313"/>
      <c r="BI277" s="313"/>
      <c r="BJ277" s="313"/>
      <c r="BK277" s="313"/>
      <c r="BL277" s="6"/>
      <c r="BM277" s="6"/>
      <c r="BN277" s="313"/>
      <c r="BO277" s="313"/>
      <c r="BP277" s="313"/>
      <c r="BQ277" s="313"/>
      <c r="BR277" s="313"/>
      <c r="BS277" s="313"/>
      <c r="BT277" s="313"/>
      <c r="BU277" s="313"/>
      <c r="BV277" s="313"/>
      <c r="BW277" s="313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161"/>
      <c r="DQ277" s="161"/>
      <c r="DR277" s="161"/>
      <c r="DS277" s="161"/>
      <c r="DT277" s="161"/>
      <c r="DU277" s="161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  <c r="IX277" s="6"/>
      <c r="IY277" s="6"/>
      <c r="IZ277" s="6"/>
      <c r="JA277" s="314"/>
      <c r="JB277" s="314"/>
      <c r="JC277" s="314"/>
      <c r="JD277" s="314"/>
      <c r="JE277" s="314"/>
      <c r="JF277" s="314"/>
      <c r="JG277" s="314"/>
      <c r="JH277" s="314"/>
      <c r="JI277" s="314"/>
      <c r="JJ277" s="314"/>
      <c r="JK277" s="314"/>
      <c r="JL277" s="314"/>
      <c r="JM277" s="314"/>
      <c r="JN277" s="314"/>
      <c r="JO277" s="314"/>
      <c r="JP277" s="314"/>
      <c r="JQ277" s="314"/>
      <c r="JR277" s="314"/>
      <c r="JS277" s="314"/>
      <c r="JT277" s="314"/>
      <c r="JU277" s="314"/>
      <c r="JV277" s="314"/>
      <c r="JW277" s="314"/>
      <c r="JX277" s="314"/>
      <c r="JY277" s="314"/>
      <c r="JZ277" s="314"/>
      <c r="KA277" s="314"/>
      <c r="KB277" s="314"/>
      <c r="KC277" s="314"/>
      <c r="KD277" s="314"/>
      <c r="KE277" s="314"/>
      <c r="KF277" s="314"/>
      <c r="KG277" s="314"/>
      <c r="KH277" s="314"/>
      <c r="KI277" s="314"/>
      <c r="KJ277" s="314"/>
      <c r="KK277" s="314"/>
      <c r="KL277" s="6"/>
      <c r="KM277" s="6"/>
      <c r="KN277" s="6"/>
      <c r="KO277" s="6"/>
      <c r="KP277" s="6"/>
      <c r="KQ277" s="6"/>
      <c r="KR277" s="6"/>
      <c r="KS277" s="6"/>
      <c r="KT277" s="6"/>
    </row>
    <row r="278" spans="5:306" s="305" customFormat="1">
      <c r="E278" s="316"/>
      <c r="F278" s="316"/>
      <c r="G278" s="317"/>
      <c r="W278" s="6"/>
      <c r="X278" s="6"/>
      <c r="Y278" s="6"/>
      <c r="Z278" s="313"/>
      <c r="AA278" s="313"/>
      <c r="AB278" s="313"/>
      <c r="AC278" s="6"/>
      <c r="AD278" s="6"/>
      <c r="AE278" s="313"/>
      <c r="AF278" s="313"/>
      <c r="AG278" s="313"/>
      <c r="AH278" s="313"/>
      <c r="AI278" s="313"/>
      <c r="AJ278" s="6"/>
      <c r="AK278" s="6"/>
      <c r="AL278" s="313"/>
      <c r="AM278" s="313"/>
      <c r="AN278" s="313"/>
      <c r="AO278" s="313"/>
      <c r="AP278" s="313"/>
      <c r="AQ278" s="6"/>
      <c r="AR278" s="6"/>
      <c r="AS278" s="313"/>
      <c r="AT278" s="313"/>
      <c r="AU278" s="313"/>
      <c r="AV278" s="313"/>
      <c r="AW278" s="313"/>
      <c r="AX278" s="6"/>
      <c r="AY278" s="6"/>
      <c r="AZ278" s="313"/>
      <c r="BA278" s="313"/>
      <c r="BB278" s="313"/>
      <c r="BC278" s="313"/>
      <c r="BD278" s="313"/>
      <c r="BE278" s="6"/>
      <c r="BF278" s="6"/>
      <c r="BG278" s="313"/>
      <c r="BH278" s="313"/>
      <c r="BI278" s="313"/>
      <c r="BJ278" s="313"/>
      <c r="BK278" s="313"/>
      <c r="BL278" s="6"/>
      <c r="BM278" s="6"/>
      <c r="BN278" s="313"/>
      <c r="BO278" s="313"/>
      <c r="BP278" s="313"/>
      <c r="BQ278" s="313"/>
      <c r="BR278" s="313"/>
      <c r="BS278" s="313"/>
      <c r="BT278" s="313"/>
      <c r="BU278" s="313"/>
      <c r="BV278" s="313"/>
      <c r="BW278" s="313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161"/>
      <c r="DQ278" s="161"/>
      <c r="DR278" s="161"/>
      <c r="DS278" s="161"/>
      <c r="DT278" s="161"/>
      <c r="DU278" s="161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314"/>
      <c r="JB278" s="314"/>
      <c r="JC278" s="314"/>
      <c r="JD278" s="314"/>
      <c r="JE278" s="314"/>
      <c r="JF278" s="314"/>
      <c r="JG278" s="314"/>
      <c r="JH278" s="314"/>
      <c r="JI278" s="314"/>
      <c r="JJ278" s="314"/>
      <c r="JK278" s="314"/>
      <c r="JL278" s="314"/>
      <c r="JM278" s="314"/>
      <c r="JN278" s="314"/>
      <c r="JO278" s="314"/>
      <c r="JP278" s="314"/>
      <c r="JQ278" s="314"/>
      <c r="JR278" s="314"/>
      <c r="JS278" s="314"/>
      <c r="JT278" s="314"/>
      <c r="JU278" s="314"/>
      <c r="JV278" s="314"/>
      <c r="JW278" s="314"/>
      <c r="JX278" s="314"/>
      <c r="JY278" s="314"/>
      <c r="JZ278" s="314"/>
      <c r="KA278" s="314"/>
      <c r="KB278" s="314"/>
      <c r="KC278" s="314"/>
      <c r="KD278" s="314"/>
      <c r="KE278" s="314"/>
      <c r="KF278" s="314"/>
      <c r="KG278" s="314"/>
      <c r="KH278" s="314"/>
      <c r="KI278" s="314"/>
      <c r="KJ278" s="314"/>
      <c r="KK278" s="314"/>
      <c r="KL278" s="6"/>
      <c r="KM278" s="6"/>
      <c r="KN278" s="6"/>
      <c r="KO278" s="6"/>
      <c r="KP278" s="6"/>
      <c r="KQ278" s="6"/>
      <c r="KR278" s="6"/>
      <c r="KS278" s="6"/>
      <c r="KT278" s="6"/>
    </row>
    <row r="279" spans="5:306" s="305" customFormat="1">
      <c r="E279" s="316"/>
      <c r="F279" s="316"/>
      <c r="G279" s="317"/>
      <c r="W279" s="6"/>
      <c r="X279" s="6"/>
      <c r="Y279" s="6"/>
      <c r="Z279" s="313"/>
      <c r="AA279" s="313"/>
      <c r="AB279" s="313"/>
      <c r="AC279" s="6"/>
      <c r="AD279" s="6"/>
      <c r="AE279" s="313"/>
      <c r="AF279" s="313"/>
      <c r="AG279" s="313"/>
      <c r="AH279" s="313"/>
      <c r="AI279" s="313"/>
      <c r="AJ279" s="6"/>
      <c r="AK279" s="6"/>
      <c r="AL279" s="313"/>
      <c r="AM279" s="313"/>
      <c r="AN279" s="313"/>
      <c r="AO279" s="313"/>
      <c r="AP279" s="313"/>
      <c r="AQ279" s="6"/>
      <c r="AR279" s="6"/>
      <c r="AS279" s="313"/>
      <c r="AT279" s="313"/>
      <c r="AU279" s="313"/>
      <c r="AV279" s="313"/>
      <c r="AW279" s="313"/>
      <c r="AX279" s="6"/>
      <c r="AY279" s="6"/>
      <c r="AZ279" s="313"/>
      <c r="BA279" s="313"/>
      <c r="BB279" s="313"/>
      <c r="BC279" s="313"/>
      <c r="BD279" s="313"/>
      <c r="BE279" s="6"/>
      <c r="BF279" s="6"/>
      <c r="BG279" s="313"/>
      <c r="BH279" s="313"/>
      <c r="BI279" s="313"/>
      <c r="BJ279" s="313"/>
      <c r="BK279" s="313"/>
      <c r="BL279" s="6"/>
      <c r="BM279" s="6"/>
      <c r="BN279" s="313"/>
      <c r="BO279" s="313"/>
      <c r="BP279" s="313"/>
      <c r="BQ279" s="313"/>
      <c r="BR279" s="313"/>
      <c r="BS279" s="313"/>
      <c r="BT279" s="313"/>
      <c r="BU279" s="313"/>
      <c r="BV279" s="313"/>
      <c r="BW279" s="313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161"/>
      <c r="DQ279" s="161"/>
      <c r="DR279" s="161"/>
      <c r="DS279" s="161"/>
      <c r="DT279" s="161"/>
      <c r="DU279" s="161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314"/>
      <c r="JB279" s="314"/>
      <c r="JC279" s="314"/>
      <c r="JD279" s="314"/>
      <c r="JE279" s="314"/>
      <c r="JF279" s="314"/>
      <c r="JG279" s="314"/>
      <c r="JH279" s="314"/>
      <c r="JI279" s="314"/>
      <c r="JJ279" s="314"/>
      <c r="JK279" s="314"/>
      <c r="JL279" s="314"/>
      <c r="JM279" s="314"/>
      <c r="JN279" s="314"/>
      <c r="JO279" s="314"/>
      <c r="JP279" s="314"/>
      <c r="JQ279" s="314"/>
      <c r="JR279" s="314"/>
      <c r="JS279" s="314"/>
      <c r="JT279" s="314"/>
      <c r="JU279" s="314"/>
      <c r="JV279" s="314"/>
      <c r="JW279" s="314"/>
      <c r="JX279" s="314"/>
      <c r="JY279" s="314"/>
      <c r="JZ279" s="314"/>
      <c r="KA279" s="314"/>
      <c r="KB279" s="314"/>
      <c r="KC279" s="314"/>
      <c r="KD279" s="314"/>
      <c r="KE279" s="314"/>
      <c r="KF279" s="314"/>
      <c r="KG279" s="314"/>
      <c r="KH279" s="314"/>
      <c r="KI279" s="314"/>
      <c r="KJ279" s="314"/>
      <c r="KK279" s="314"/>
      <c r="KL279" s="6"/>
      <c r="KM279" s="6"/>
      <c r="KN279" s="6"/>
      <c r="KO279" s="6"/>
      <c r="KP279" s="6"/>
      <c r="KQ279" s="6"/>
      <c r="KR279" s="6"/>
      <c r="KS279" s="6"/>
      <c r="KT279" s="6"/>
    </row>
    <row r="280" spans="5:306" s="305" customFormat="1">
      <c r="E280" s="316"/>
      <c r="F280" s="316"/>
      <c r="G280" s="317"/>
      <c r="W280" s="6"/>
      <c r="X280" s="6"/>
      <c r="Y280" s="6"/>
      <c r="Z280" s="313"/>
      <c r="AA280" s="313"/>
      <c r="AB280" s="313"/>
      <c r="AC280" s="6"/>
      <c r="AD280" s="6"/>
      <c r="AE280" s="313"/>
      <c r="AF280" s="313"/>
      <c r="AG280" s="313"/>
      <c r="AH280" s="313"/>
      <c r="AI280" s="313"/>
      <c r="AJ280" s="6"/>
      <c r="AK280" s="6"/>
      <c r="AL280" s="313"/>
      <c r="AM280" s="313"/>
      <c r="AN280" s="313"/>
      <c r="AO280" s="313"/>
      <c r="AP280" s="313"/>
      <c r="AQ280" s="6"/>
      <c r="AR280" s="6"/>
      <c r="AS280" s="313"/>
      <c r="AT280" s="313"/>
      <c r="AU280" s="313"/>
      <c r="AV280" s="313"/>
      <c r="AW280" s="313"/>
      <c r="AX280" s="6"/>
      <c r="AY280" s="6"/>
      <c r="AZ280" s="313"/>
      <c r="BA280" s="313"/>
      <c r="BB280" s="313"/>
      <c r="BC280" s="313"/>
      <c r="BD280" s="313"/>
      <c r="BE280" s="6"/>
      <c r="BF280" s="6"/>
      <c r="BG280" s="313"/>
      <c r="BH280" s="313"/>
      <c r="BI280" s="313"/>
      <c r="BJ280" s="313"/>
      <c r="BK280" s="313"/>
      <c r="BL280" s="6"/>
      <c r="BM280" s="6"/>
      <c r="BN280" s="313"/>
      <c r="BO280" s="313"/>
      <c r="BP280" s="313"/>
      <c r="BQ280" s="313"/>
      <c r="BR280" s="313"/>
      <c r="BS280" s="313"/>
      <c r="BT280" s="313"/>
      <c r="BU280" s="313"/>
      <c r="BV280" s="313"/>
      <c r="BW280" s="313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161"/>
      <c r="DQ280" s="161"/>
      <c r="DR280" s="161"/>
      <c r="DS280" s="161"/>
      <c r="DT280" s="161"/>
      <c r="DU280" s="161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  <c r="IX280" s="6"/>
      <c r="IY280" s="6"/>
      <c r="IZ280" s="6"/>
      <c r="JA280" s="314"/>
      <c r="JB280" s="314"/>
      <c r="JC280" s="314"/>
      <c r="JD280" s="314"/>
      <c r="JE280" s="314"/>
      <c r="JF280" s="314"/>
      <c r="JG280" s="314"/>
      <c r="JH280" s="314"/>
      <c r="JI280" s="314"/>
      <c r="JJ280" s="314"/>
      <c r="JK280" s="314"/>
      <c r="JL280" s="314"/>
      <c r="JM280" s="314"/>
      <c r="JN280" s="314"/>
      <c r="JO280" s="314"/>
      <c r="JP280" s="314"/>
      <c r="JQ280" s="314"/>
      <c r="JR280" s="314"/>
      <c r="JS280" s="314"/>
      <c r="JT280" s="314"/>
      <c r="JU280" s="314"/>
      <c r="JV280" s="314"/>
      <c r="JW280" s="314"/>
      <c r="JX280" s="314"/>
      <c r="JY280" s="314"/>
      <c r="JZ280" s="314"/>
      <c r="KA280" s="314"/>
      <c r="KB280" s="314"/>
      <c r="KC280" s="314"/>
      <c r="KD280" s="314"/>
      <c r="KE280" s="314"/>
      <c r="KF280" s="314"/>
      <c r="KG280" s="314"/>
      <c r="KH280" s="314"/>
      <c r="KI280" s="314"/>
      <c r="KJ280" s="314"/>
      <c r="KK280" s="314"/>
      <c r="KL280" s="6"/>
      <c r="KM280" s="6"/>
      <c r="KN280" s="6"/>
      <c r="KO280" s="6"/>
      <c r="KP280" s="6"/>
      <c r="KQ280" s="6"/>
      <c r="KR280" s="6"/>
      <c r="KS280" s="6"/>
      <c r="KT280" s="6"/>
    </row>
    <row r="281" spans="5:306" s="305" customFormat="1">
      <c r="E281" s="316"/>
      <c r="F281" s="316"/>
      <c r="G281" s="317"/>
      <c r="W281" s="6"/>
      <c r="X281" s="6"/>
      <c r="Y281" s="6"/>
      <c r="Z281" s="313"/>
      <c r="AA281" s="313"/>
      <c r="AB281" s="313"/>
      <c r="AC281" s="6"/>
      <c r="AD281" s="6"/>
      <c r="AE281" s="313"/>
      <c r="AF281" s="313"/>
      <c r="AG281" s="313"/>
      <c r="AH281" s="313"/>
      <c r="AI281" s="313"/>
      <c r="AJ281" s="6"/>
      <c r="AK281" s="6"/>
      <c r="AL281" s="313"/>
      <c r="AM281" s="313"/>
      <c r="AN281" s="313"/>
      <c r="AO281" s="313"/>
      <c r="AP281" s="313"/>
      <c r="AQ281" s="6"/>
      <c r="AR281" s="6"/>
      <c r="AS281" s="313"/>
      <c r="AT281" s="313"/>
      <c r="AU281" s="313"/>
      <c r="AV281" s="313"/>
      <c r="AW281" s="313"/>
      <c r="AX281" s="6"/>
      <c r="AY281" s="6"/>
      <c r="AZ281" s="313"/>
      <c r="BA281" s="313"/>
      <c r="BB281" s="313"/>
      <c r="BC281" s="313"/>
      <c r="BD281" s="313"/>
      <c r="BE281" s="6"/>
      <c r="BF281" s="6"/>
      <c r="BG281" s="313"/>
      <c r="BH281" s="313"/>
      <c r="BI281" s="313"/>
      <c r="BJ281" s="313"/>
      <c r="BK281" s="313"/>
      <c r="BL281" s="6"/>
      <c r="BM281" s="6"/>
      <c r="BN281" s="313"/>
      <c r="BO281" s="313"/>
      <c r="BP281" s="313"/>
      <c r="BQ281" s="313"/>
      <c r="BR281" s="313"/>
      <c r="BS281" s="313"/>
      <c r="BT281" s="313"/>
      <c r="BU281" s="313"/>
      <c r="BV281" s="313"/>
      <c r="BW281" s="313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161"/>
      <c r="DQ281" s="161"/>
      <c r="DR281" s="161"/>
      <c r="DS281" s="161"/>
      <c r="DT281" s="161"/>
      <c r="DU281" s="161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  <c r="HW281" s="6"/>
      <c r="HX281" s="6"/>
      <c r="HY281" s="6"/>
      <c r="HZ281" s="6"/>
      <c r="IA281" s="6"/>
      <c r="IB281" s="6"/>
      <c r="IC281" s="6"/>
      <c r="ID281" s="6"/>
      <c r="IE281" s="6"/>
      <c r="IF281" s="6"/>
      <c r="IG281" s="6"/>
      <c r="IH281" s="6"/>
      <c r="II281" s="6"/>
      <c r="IJ281" s="6"/>
      <c r="IK281" s="6"/>
      <c r="IL281" s="6"/>
      <c r="IM281" s="6"/>
      <c r="IN281" s="6"/>
      <c r="IO281" s="6"/>
      <c r="IP281" s="6"/>
      <c r="IQ281" s="6"/>
      <c r="IR281" s="6"/>
      <c r="IS281" s="6"/>
      <c r="IT281" s="6"/>
      <c r="IU281" s="6"/>
      <c r="IV281" s="6"/>
      <c r="IW281" s="6"/>
      <c r="IX281" s="6"/>
      <c r="IY281" s="6"/>
      <c r="IZ281" s="6"/>
      <c r="JA281" s="314"/>
      <c r="JB281" s="314"/>
      <c r="JC281" s="314"/>
      <c r="JD281" s="314"/>
      <c r="JE281" s="314"/>
      <c r="JF281" s="314"/>
      <c r="JG281" s="314"/>
      <c r="JH281" s="314"/>
      <c r="JI281" s="314"/>
      <c r="JJ281" s="314"/>
      <c r="JK281" s="314"/>
      <c r="JL281" s="314"/>
      <c r="JM281" s="314"/>
      <c r="JN281" s="314"/>
      <c r="JO281" s="314"/>
      <c r="JP281" s="314"/>
      <c r="JQ281" s="314"/>
      <c r="JR281" s="314"/>
      <c r="JS281" s="314"/>
      <c r="JT281" s="314"/>
      <c r="JU281" s="314"/>
      <c r="JV281" s="314"/>
      <c r="JW281" s="314"/>
      <c r="JX281" s="314"/>
      <c r="JY281" s="314"/>
      <c r="JZ281" s="314"/>
      <c r="KA281" s="314"/>
      <c r="KB281" s="314"/>
      <c r="KC281" s="314"/>
      <c r="KD281" s="314"/>
      <c r="KE281" s="314"/>
      <c r="KF281" s="314"/>
      <c r="KG281" s="314"/>
      <c r="KH281" s="314"/>
      <c r="KI281" s="314"/>
      <c r="KJ281" s="314"/>
      <c r="KK281" s="314"/>
      <c r="KL281" s="6"/>
      <c r="KM281" s="6"/>
      <c r="KN281" s="6"/>
      <c r="KO281" s="6"/>
      <c r="KP281" s="6"/>
      <c r="KQ281" s="6"/>
      <c r="KR281" s="6"/>
      <c r="KS281" s="6"/>
      <c r="KT281" s="6"/>
    </row>
    <row r="282" spans="5:306" s="305" customFormat="1">
      <c r="E282" s="316"/>
      <c r="F282" s="316"/>
      <c r="G282" s="317"/>
      <c r="W282" s="6"/>
      <c r="X282" s="6"/>
      <c r="Y282" s="6"/>
      <c r="Z282" s="313"/>
      <c r="AA282" s="313"/>
      <c r="AB282" s="313"/>
      <c r="AC282" s="6"/>
      <c r="AD282" s="6"/>
      <c r="AE282" s="313"/>
      <c r="AF282" s="313"/>
      <c r="AG282" s="313"/>
      <c r="AH282" s="313"/>
      <c r="AI282" s="313"/>
      <c r="AJ282" s="6"/>
      <c r="AK282" s="6"/>
      <c r="AL282" s="313"/>
      <c r="AM282" s="313"/>
      <c r="AN282" s="313"/>
      <c r="AO282" s="313"/>
      <c r="AP282" s="313"/>
      <c r="AQ282" s="6"/>
      <c r="AR282" s="6"/>
      <c r="AS282" s="313"/>
      <c r="AT282" s="313"/>
      <c r="AU282" s="313"/>
      <c r="AV282" s="313"/>
      <c r="AW282" s="313"/>
      <c r="AX282" s="6"/>
      <c r="AY282" s="6"/>
      <c r="AZ282" s="313"/>
      <c r="BA282" s="313"/>
      <c r="BB282" s="313"/>
      <c r="BC282" s="313"/>
      <c r="BD282" s="313"/>
      <c r="BE282" s="6"/>
      <c r="BF282" s="6"/>
      <c r="BG282" s="313"/>
      <c r="BH282" s="313"/>
      <c r="BI282" s="313"/>
      <c r="BJ282" s="313"/>
      <c r="BK282" s="313"/>
      <c r="BL282" s="6"/>
      <c r="BM282" s="6"/>
      <c r="BN282" s="313"/>
      <c r="BO282" s="313"/>
      <c r="BP282" s="313"/>
      <c r="BQ282" s="313"/>
      <c r="BR282" s="313"/>
      <c r="BS282" s="313"/>
      <c r="BT282" s="313"/>
      <c r="BU282" s="313"/>
      <c r="BV282" s="313"/>
      <c r="BW282" s="313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161"/>
      <c r="DQ282" s="161"/>
      <c r="DR282" s="161"/>
      <c r="DS282" s="161"/>
      <c r="DT282" s="161"/>
      <c r="DU282" s="161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  <c r="FS282" s="6"/>
      <c r="FT282" s="6"/>
      <c r="FU282" s="6"/>
      <c r="FV282" s="6"/>
      <c r="FW282" s="6"/>
      <c r="FX282" s="6"/>
      <c r="FY282" s="6"/>
      <c r="FZ282" s="6"/>
      <c r="GA282" s="6"/>
      <c r="GB282" s="6"/>
      <c r="GC282" s="6"/>
      <c r="GD282" s="6"/>
      <c r="GE282" s="6"/>
      <c r="GF282" s="6"/>
      <c r="GG282" s="6"/>
      <c r="GH282" s="6"/>
      <c r="GI282" s="6"/>
      <c r="GJ282" s="6"/>
      <c r="GK282" s="6"/>
      <c r="GL282" s="6"/>
      <c r="GM282" s="6"/>
      <c r="GN282" s="6"/>
      <c r="GO282" s="6"/>
      <c r="GP282" s="6"/>
      <c r="GQ282" s="6"/>
      <c r="GR282" s="6"/>
      <c r="GS282" s="6"/>
      <c r="GT282" s="6"/>
      <c r="GU282" s="6"/>
      <c r="GV282" s="6"/>
      <c r="GW282" s="6"/>
      <c r="GX282" s="6"/>
      <c r="GY282" s="6"/>
      <c r="GZ282" s="6"/>
      <c r="HA282" s="6"/>
      <c r="HB282" s="6"/>
      <c r="HC282" s="6"/>
      <c r="HD282" s="6"/>
      <c r="HE282" s="6"/>
      <c r="HF282" s="6"/>
      <c r="HG282" s="6"/>
      <c r="HH282" s="6"/>
      <c r="HI282" s="6"/>
      <c r="HJ282" s="6"/>
      <c r="HK282" s="6"/>
      <c r="HL282" s="6"/>
      <c r="HM282" s="6"/>
      <c r="HN282" s="6"/>
      <c r="HO282" s="6"/>
      <c r="HP282" s="6"/>
      <c r="HQ282" s="6"/>
      <c r="HR282" s="6"/>
      <c r="HS282" s="6"/>
      <c r="HT282" s="6"/>
      <c r="HU282" s="6"/>
      <c r="HV282" s="6"/>
      <c r="HW282" s="6"/>
      <c r="HX282" s="6"/>
      <c r="HY282" s="6"/>
      <c r="HZ282" s="6"/>
      <c r="IA282" s="6"/>
      <c r="IB282" s="6"/>
      <c r="IC282" s="6"/>
      <c r="ID282" s="6"/>
      <c r="IE282" s="6"/>
      <c r="IF282" s="6"/>
      <c r="IG282" s="6"/>
      <c r="IH282" s="6"/>
      <c r="II282" s="6"/>
      <c r="IJ282" s="6"/>
      <c r="IK282" s="6"/>
      <c r="IL282" s="6"/>
      <c r="IM282" s="6"/>
      <c r="IN282" s="6"/>
      <c r="IO282" s="6"/>
      <c r="IP282" s="6"/>
      <c r="IQ282" s="6"/>
      <c r="IR282" s="6"/>
      <c r="IS282" s="6"/>
      <c r="IT282" s="6"/>
      <c r="IU282" s="6"/>
      <c r="IV282" s="6"/>
      <c r="IW282" s="6"/>
      <c r="IX282" s="6"/>
      <c r="IY282" s="6"/>
      <c r="IZ282" s="6"/>
      <c r="JA282" s="314"/>
      <c r="JB282" s="314"/>
      <c r="JC282" s="314"/>
      <c r="JD282" s="314"/>
      <c r="JE282" s="314"/>
      <c r="JF282" s="314"/>
      <c r="JG282" s="314"/>
      <c r="JH282" s="314"/>
      <c r="JI282" s="314"/>
      <c r="JJ282" s="314"/>
      <c r="JK282" s="314"/>
      <c r="JL282" s="314"/>
      <c r="JM282" s="314"/>
      <c r="JN282" s="314"/>
      <c r="JO282" s="314"/>
      <c r="JP282" s="314"/>
      <c r="JQ282" s="314"/>
      <c r="JR282" s="314"/>
      <c r="JS282" s="314"/>
      <c r="JT282" s="314"/>
      <c r="JU282" s="314"/>
      <c r="JV282" s="314"/>
      <c r="JW282" s="314"/>
      <c r="JX282" s="314"/>
      <c r="JY282" s="314"/>
      <c r="JZ282" s="314"/>
      <c r="KA282" s="314"/>
      <c r="KB282" s="314"/>
      <c r="KC282" s="314"/>
      <c r="KD282" s="314"/>
      <c r="KE282" s="314"/>
      <c r="KF282" s="314"/>
      <c r="KG282" s="314"/>
      <c r="KH282" s="314"/>
      <c r="KI282" s="314"/>
      <c r="KJ282" s="314"/>
      <c r="KK282" s="314"/>
      <c r="KL282" s="6"/>
      <c r="KM282" s="6"/>
      <c r="KN282" s="6"/>
      <c r="KO282" s="6"/>
      <c r="KP282" s="6"/>
      <c r="KQ282" s="6"/>
      <c r="KR282" s="6"/>
      <c r="KS282" s="6"/>
      <c r="KT282" s="6"/>
    </row>
    <row r="283" spans="5:306" s="305" customFormat="1">
      <c r="E283" s="316"/>
      <c r="F283" s="316"/>
      <c r="G283" s="317"/>
      <c r="W283" s="6"/>
      <c r="X283" s="6"/>
      <c r="Y283" s="6"/>
      <c r="Z283" s="313"/>
      <c r="AA283" s="313"/>
      <c r="AB283" s="313"/>
      <c r="AC283" s="6"/>
      <c r="AD283" s="6"/>
      <c r="AE283" s="313"/>
      <c r="AF283" s="313"/>
      <c r="AG283" s="313"/>
      <c r="AH283" s="313"/>
      <c r="AI283" s="313"/>
      <c r="AJ283" s="6"/>
      <c r="AK283" s="6"/>
      <c r="AL283" s="313"/>
      <c r="AM283" s="313"/>
      <c r="AN283" s="313"/>
      <c r="AO283" s="313"/>
      <c r="AP283" s="313"/>
      <c r="AQ283" s="6"/>
      <c r="AR283" s="6"/>
      <c r="AS283" s="313"/>
      <c r="AT283" s="313"/>
      <c r="AU283" s="313"/>
      <c r="AV283" s="313"/>
      <c r="AW283" s="313"/>
      <c r="AX283" s="6"/>
      <c r="AY283" s="6"/>
      <c r="AZ283" s="313"/>
      <c r="BA283" s="313"/>
      <c r="BB283" s="313"/>
      <c r="BC283" s="313"/>
      <c r="BD283" s="313"/>
      <c r="BE283" s="6"/>
      <c r="BF283" s="6"/>
      <c r="BG283" s="313"/>
      <c r="BH283" s="313"/>
      <c r="BI283" s="313"/>
      <c r="BJ283" s="313"/>
      <c r="BK283" s="313"/>
      <c r="BL283" s="6"/>
      <c r="BM283" s="6"/>
      <c r="BN283" s="313"/>
      <c r="BO283" s="313"/>
      <c r="BP283" s="313"/>
      <c r="BQ283" s="313"/>
      <c r="BR283" s="313"/>
      <c r="BS283" s="313"/>
      <c r="BT283" s="313"/>
      <c r="BU283" s="313"/>
      <c r="BV283" s="313"/>
      <c r="BW283" s="313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161"/>
      <c r="DQ283" s="161"/>
      <c r="DR283" s="161"/>
      <c r="DS283" s="161"/>
      <c r="DT283" s="161"/>
      <c r="DU283" s="161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  <c r="FS283" s="6"/>
      <c r="FT283" s="6"/>
      <c r="FU283" s="6"/>
      <c r="FV283" s="6"/>
      <c r="FW283" s="6"/>
      <c r="FX283" s="6"/>
      <c r="FY283" s="6"/>
      <c r="FZ283" s="6"/>
      <c r="GA283" s="6"/>
      <c r="GB283" s="6"/>
      <c r="GC283" s="6"/>
      <c r="GD283" s="6"/>
      <c r="GE283" s="6"/>
      <c r="GF283" s="6"/>
      <c r="GG283" s="6"/>
      <c r="GH283" s="6"/>
      <c r="GI283" s="6"/>
      <c r="GJ283" s="6"/>
      <c r="GK283" s="6"/>
      <c r="GL283" s="6"/>
      <c r="GM283" s="6"/>
      <c r="GN283" s="6"/>
      <c r="GO283" s="6"/>
      <c r="GP283" s="6"/>
      <c r="GQ283" s="6"/>
      <c r="GR283" s="6"/>
      <c r="GS283" s="6"/>
      <c r="GT283" s="6"/>
      <c r="GU283" s="6"/>
      <c r="GV283" s="6"/>
      <c r="GW283" s="6"/>
      <c r="GX283" s="6"/>
      <c r="GY283" s="6"/>
      <c r="GZ283" s="6"/>
      <c r="HA283" s="6"/>
      <c r="HB283" s="6"/>
      <c r="HC283" s="6"/>
      <c r="HD283" s="6"/>
      <c r="HE283" s="6"/>
      <c r="HF283" s="6"/>
      <c r="HG283" s="6"/>
      <c r="HH283" s="6"/>
      <c r="HI283" s="6"/>
      <c r="HJ283" s="6"/>
      <c r="HK283" s="6"/>
      <c r="HL283" s="6"/>
      <c r="HM283" s="6"/>
      <c r="HN283" s="6"/>
      <c r="HO283" s="6"/>
      <c r="HP283" s="6"/>
      <c r="HQ283" s="6"/>
      <c r="HR283" s="6"/>
      <c r="HS283" s="6"/>
      <c r="HT283" s="6"/>
      <c r="HU283" s="6"/>
      <c r="HV283" s="6"/>
      <c r="HW283" s="6"/>
      <c r="HX283" s="6"/>
      <c r="HY283" s="6"/>
      <c r="HZ283" s="6"/>
      <c r="IA283" s="6"/>
      <c r="IB283" s="6"/>
      <c r="IC283" s="6"/>
      <c r="ID283" s="6"/>
      <c r="IE283" s="6"/>
      <c r="IF283" s="6"/>
      <c r="IG283" s="6"/>
      <c r="IH283" s="6"/>
      <c r="II283" s="6"/>
      <c r="IJ283" s="6"/>
      <c r="IK283" s="6"/>
      <c r="IL283" s="6"/>
      <c r="IM283" s="6"/>
      <c r="IN283" s="6"/>
      <c r="IO283" s="6"/>
      <c r="IP283" s="6"/>
      <c r="IQ283" s="6"/>
      <c r="IR283" s="6"/>
      <c r="IS283" s="6"/>
      <c r="IT283" s="6"/>
      <c r="IU283" s="6"/>
      <c r="IV283" s="6"/>
      <c r="IW283" s="6"/>
      <c r="IX283" s="6"/>
      <c r="IY283" s="6"/>
      <c r="IZ283" s="6"/>
      <c r="JA283" s="314"/>
      <c r="JB283" s="314"/>
      <c r="JC283" s="314"/>
      <c r="JD283" s="314"/>
      <c r="JE283" s="314"/>
      <c r="JF283" s="314"/>
      <c r="JG283" s="314"/>
      <c r="JH283" s="314"/>
      <c r="JI283" s="314"/>
      <c r="JJ283" s="314"/>
      <c r="JK283" s="314"/>
      <c r="JL283" s="314"/>
      <c r="JM283" s="314"/>
      <c r="JN283" s="314"/>
      <c r="JO283" s="314"/>
      <c r="JP283" s="314"/>
      <c r="JQ283" s="314"/>
      <c r="JR283" s="314"/>
      <c r="JS283" s="314"/>
      <c r="JT283" s="314"/>
      <c r="JU283" s="314"/>
      <c r="JV283" s="314"/>
      <c r="JW283" s="314"/>
      <c r="JX283" s="314"/>
      <c r="JY283" s="314"/>
      <c r="JZ283" s="314"/>
      <c r="KA283" s="314"/>
      <c r="KB283" s="314"/>
      <c r="KC283" s="314"/>
      <c r="KD283" s="314"/>
      <c r="KE283" s="314"/>
      <c r="KF283" s="314"/>
      <c r="KG283" s="314"/>
      <c r="KH283" s="314"/>
      <c r="KI283" s="314"/>
      <c r="KJ283" s="314"/>
      <c r="KK283" s="314"/>
      <c r="KL283" s="6"/>
      <c r="KM283" s="6"/>
      <c r="KN283" s="6"/>
      <c r="KO283" s="6"/>
      <c r="KP283" s="6"/>
      <c r="KQ283" s="6"/>
      <c r="KR283" s="6"/>
      <c r="KS283" s="6"/>
      <c r="KT283" s="6"/>
    </row>
    <row r="284" spans="5:306" s="305" customFormat="1">
      <c r="E284" s="316"/>
      <c r="F284" s="316"/>
      <c r="G284" s="317"/>
      <c r="W284" s="6"/>
      <c r="X284" s="6"/>
      <c r="Y284" s="6"/>
      <c r="Z284" s="313"/>
      <c r="AA284" s="313"/>
      <c r="AB284" s="313"/>
      <c r="AC284" s="6"/>
      <c r="AD284" s="6"/>
      <c r="AE284" s="313"/>
      <c r="AF284" s="313"/>
      <c r="AG284" s="313"/>
      <c r="AH284" s="313"/>
      <c r="AI284" s="313"/>
      <c r="AJ284" s="6"/>
      <c r="AK284" s="6"/>
      <c r="AL284" s="313"/>
      <c r="AM284" s="313"/>
      <c r="AN284" s="313"/>
      <c r="AO284" s="313"/>
      <c r="AP284" s="313"/>
      <c r="AQ284" s="6"/>
      <c r="AR284" s="6"/>
      <c r="AS284" s="313"/>
      <c r="AT284" s="313"/>
      <c r="AU284" s="313"/>
      <c r="AV284" s="313"/>
      <c r="AW284" s="313"/>
      <c r="AX284" s="6"/>
      <c r="AY284" s="6"/>
      <c r="AZ284" s="313"/>
      <c r="BA284" s="313"/>
      <c r="BB284" s="313"/>
      <c r="BC284" s="313"/>
      <c r="BD284" s="313"/>
      <c r="BE284" s="6"/>
      <c r="BF284" s="6"/>
      <c r="BG284" s="313"/>
      <c r="BH284" s="313"/>
      <c r="BI284" s="313"/>
      <c r="BJ284" s="313"/>
      <c r="BK284" s="313"/>
      <c r="BL284" s="6"/>
      <c r="BM284" s="6"/>
      <c r="BN284" s="313"/>
      <c r="BO284" s="313"/>
      <c r="BP284" s="313"/>
      <c r="BQ284" s="313"/>
      <c r="BR284" s="313"/>
      <c r="BS284" s="313"/>
      <c r="BT284" s="313"/>
      <c r="BU284" s="313"/>
      <c r="BV284" s="313"/>
      <c r="BW284" s="313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161"/>
      <c r="DQ284" s="161"/>
      <c r="DR284" s="161"/>
      <c r="DS284" s="161"/>
      <c r="DT284" s="161"/>
      <c r="DU284" s="161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  <c r="FS284" s="6"/>
      <c r="FT284" s="6"/>
      <c r="FU284" s="6"/>
      <c r="FV284" s="6"/>
      <c r="FW284" s="6"/>
      <c r="FX284" s="6"/>
      <c r="FY284" s="6"/>
      <c r="FZ284" s="6"/>
      <c r="GA284" s="6"/>
      <c r="GB284" s="6"/>
      <c r="GC284" s="6"/>
      <c r="GD284" s="6"/>
      <c r="GE284" s="6"/>
      <c r="GF284" s="6"/>
      <c r="GG284" s="6"/>
      <c r="GH284" s="6"/>
      <c r="GI284" s="6"/>
      <c r="GJ284" s="6"/>
      <c r="GK284" s="6"/>
      <c r="GL284" s="6"/>
      <c r="GM284" s="6"/>
      <c r="GN284" s="6"/>
      <c r="GO284" s="6"/>
      <c r="GP284" s="6"/>
      <c r="GQ284" s="6"/>
      <c r="GR284" s="6"/>
      <c r="GS284" s="6"/>
      <c r="GT284" s="6"/>
      <c r="GU284" s="6"/>
      <c r="GV284" s="6"/>
      <c r="GW284" s="6"/>
      <c r="GX284" s="6"/>
      <c r="GY284" s="6"/>
      <c r="GZ284" s="6"/>
      <c r="HA284" s="6"/>
      <c r="HB284" s="6"/>
      <c r="HC284" s="6"/>
      <c r="HD284" s="6"/>
      <c r="HE284" s="6"/>
      <c r="HF284" s="6"/>
      <c r="HG284" s="6"/>
      <c r="HH284" s="6"/>
      <c r="HI284" s="6"/>
      <c r="HJ284" s="6"/>
      <c r="HK284" s="6"/>
      <c r="HL284" s="6"/>
      <c r="HM284" s="6"/>
      <c r="HN284" s="6"/>
      <c r="HO284" s="6"/>
      <c r="HP284" s="6"/>
      <c r="HQ284" s="6"/>
      <c r="HR284" s="6"/>
      <c r="HS284" s="6"/>
      <c r="HT284" s="6"/>
      <c r="HU284" s="6"/>
      <c r="HV284" s="6"/>
      <c r="HW284" s="6"/>
      <c r="HX284" s="6"/>
      <c r="HY284" s="6"/>
      <c r="HZ284" s="6"/>
      <c r="IA284" s="6"/>
      <c r="IB284" s="6"/>
      <c r="IC284" s="6"/>
      <c r="ID284" s="6"/>
      <c r="IE284" s="6"/>
      <c r="IF284" s="6"/>
      <c r="IG284" s="6"/>
      <c r="IH284" s="6"/>
      <c r="II284" s="6"/>
      <c r="IJ284" s="6"/>
      <c r="IK284" s="6"/>
      <c r="IL284" s="6"/>
      <c r="IM284" s="6"/>
      <c r="IN284" s="6"/>
      <c r="IO284" s="6"/>
      <c r="IP284" s="6"/>
      <c r="IQ284" s="6"/>
      <c r="IR284" s="6"/>
      <c r="IS284" s="6"/>
      <c r="IT284" s="6"/>
      <c r="IU284" s="6"/>
      <c r="IV284" s="6"/>
      <c r="IW284" s="6"/>
      <c r="IX284" s="6"/>
      <c r="IY284" s="6"/>
      <c r="IZ284" s="6"/>
      <c r="JA284" s="314"/>
      <c r="JB284" s="314"/>
      <c r="JC284" s="314"/>
      <c r="JD284" s="314"/>
      <c r="JE284" s="314"/>
      <c r="JF284" s="314"/>
      <c r="JG284" s="314"/>
      <c r="JH284" s="314"/>
      <c r="JI284" s="314"/>
      <c r="JJ284" s="314"/>
      <c r="JK284" s="314"/>
      <c r="JL284" s="314"/>
      <c r="JM284" s="314"/>
      <c r="JN284" s="314"/>
      <c r="JO284" s="314"/>
      <c r="JP284" s="314"/>
      <c r="JQ284" s="314"/>
      <c r="JR284" s="314"/>
      <c r="JS284" s="314"/>
      <c r="JT284" s="314"/>
      <c r="JU284" s="314"/>
      <c r="JV284" s="314"/>
      <c r="JW284" s="314"/>
      <c r="JX284" s="314"/>
      <c r="JY284" s="314"/>
      <c r="JZ284" s="314"/>
      <c r="KA284" s="314"/>
      <c r="KB284" s="314"/>
      <c r="KC284" s="314"/>
      <c r="KD284" s="314"/>
      <c r="KE284" s="314"/>
      <c r="KF284" s="314"/>
      <c r="KG284" s="314"/>
      <c r="KH284" s="314"/>
      <c r="KI284" s="314"/>
      <c r="KJ284" s="314"/>
      <c r="KK284" s="314"/>
      <c r="KL284" s="6"/>
      <c r="KM284" s="6"/>
      <c r="KN284" s="6"/>
      <c r="KO284" s="6"/>
      <c r="KP284" s="6"/>
      <c r="KQ284" s="6"/>
      <c r="KR284" s="6"/>
      <c r="KS284" s="6"/>
      <c r="KT284" s="6"/>
    </row>
    <row r="285" spans="5:306" s="305" customFormat="1">
      <c r="E285" s="316"/>
      <c r="F285" s="316"/>
      <c r="G285" s="317"/>
      <c r="W285" s="6"/>
      <c r="X285" s="6"/>
      <c r="Y285" s="6"/>
      <c r="Z285" s="313"/>
      <c r="AA285" s="313"/>
      <c r="AB285" s="313"/>
      <c r="AC285" s="6"/>
      <c r="AD285" s="6"/>
      <c r="AE285" s="313"/>
      <c r="AF285" s="313"/>
      <c r="AG285" s="313"/>
      <c r="AH285" s="313"/>
      <c r="AI285" s="313"/>
      <c r="AJ285" s="6"/>
      <c r="AK285" s="6"/>
      <c r="AL285" s="313"/>
      <c r="AM285" s="313"/>
      <c r="AN285" s="313"/>
      <c r="AO285" s="313"/>
      <c r="AP285" s="313"/>
      <c r="AQ285" s="6"/>
      <c r="AR285" s="6"/>
      <c r="AS285" s="313"/>
      <c r="AT285" s="313"/>
      <c r="AU285" s="313"/>
      <c r="AV285" s="313"/>
      <c r="AW285" s="313"/>
      <c r="AX285" s="6"/>
      <c r="AY285" s="6"/>
      <c r="AZ285" s="313"/>
      <c r="BA285" s="313"/>
      <c r="BB285" s="313"/>
      <c r="BC285" s="313"/>
      <c r="BD285" s="313"/>
      <c r="BE285" s="6"/>
      <c r="BF285" s="6"/>
      <c r="BG285" s="313"/>
      <c r="BH285" s="313"/>
      <c r="BI285" s="313"/>
      <c r="BJ285" s="313"/>
      <c r="BK285" s="313"/>
      <c r="BL285" s="6"/>
      <c r="BM285" s="6"/>
      <c r="BN285" s="313"/>
      <c r="BO285" s="313"/>
      <c r="BP285" s="313"/>
      <c r="BQ285" s="313"/>
      <c r="BR285" s="313"/>
      <c r="BS285" s="313"/>
      <c r="BT285" s="313"/>
      <c r="BU285" s="313"/>
      <c r="BV285" s="313"/>
      <c r="BW285" s="313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161"/>
      <c r="DQ285" s="161"/>
      <c r="DR285" s="161"/>
      <c r="DS285" s="161"/>
      <c r="DT285" s="161"/>
      <c r="DU285" s="161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  <c r="FS285" s="6"/>
      <c r="FT285" s="6"/>
      <c r="FU285" s="6"/>
      <c r="FV285" s="6"/>
      <c r="FW285" s="6"/>
      <c r="FX285" s="6"/>
      <c r="FY285" s="6"/>
      <c r="FZ285" s="6"/>
      <c r="GA285" s="6"/>
      <c r="GB285" s="6"/>
      <c r="GC285" s="6"/>
      <c r="GD285" s="6"/>
      <c r="GE285" s="6"/>
      <c r="GF285" s="6"/>
      <c r="GG285" s="6"/>
      <c r="GH285" s="6"/>
      <c r="GI285" s="6"/>
      <c r="GJ285" s="6"/>
      <c r="GK285" s="6"/>
      <c r="GL285" s="6"/>
      <c r="GM285" s="6"/>
      <c r="GN285" s="6"/>
      <c r="GO285" s="6"/>
      <c r="GP285" s="6"/>
      <c r="GQ285" s="6"/>
      <c r="GR285" s="6"/>
      <c r="GS285" s="6"/>
      <c r="GT285" s="6"/>
      <c r="GU285" s="6"/>
      <c r="GV285" s="6"/>
      <c r="GW285" s="6"/>
      <c r="GX285" s="6"/>
      <c r="GY285" s="6"/>
      <c r="GZ285" s="6"/>
      <c r="HA285" s="6"/>
      <c r="HB285" s="6"/>
      <c r="HC285" s="6"/>
      <c r="HD285" s="6"/>
      <c r="HE285" s="6"/>
      <c r="HF285" s="6"/>
      <c r="HG285" s="6"/>
      <c r="HH285" s="6"/>
      <c r="HI285" s="6"/>
      <c r="HJ285" s="6"/>
      <c r="HK285" s="6"/>
      <c r="HL285" s="6"/>
      <c r="HM285" s="6"/>
      <c r="HN285" s="6"/>
      <c r="HO285" s="6"/>
      <c r="HP285" s="6"/>
      <c r="HQ285" s="6"/>
      <c r="HR285" s="6"/>
      <c r="HS285" s="6"/>
      <c r="HT285" s="6"/>
      <c r="HU285" s="6"/>
      <c r="HV285" s="6"/>
      <c r="HW285" s="6"/>
      <c r="HX285" s="6"/>
      <c r="HY285" s="6"/>
      <c r="HZ285" s="6"/>
      <c r="IA285" s="6"/>
      <c r="IB285" s="6"/>
      <c r="IC285" s="6"/>
      <c r="ID285" s="6"/>
      <c r="IE285" s="6"/>
      <c r="IF285" s="6"/>
      <c r="IG285" s="6"/>
      <c r="IH285" s="6"/>
      <c r="II285" s="6"/>
      <c r="IJ285" s="6"/>
      <c r="IK285" s="6"/>
      <c r="IL285" s="6"/>
      <c r="IM285" s="6"/>
      <c r="IN285" s="6"/>
      <c r="IO285" s="6"/>
      <c r="IP285" s="6"/>
      <c r="IQ285" s="6"/>
      <c r="IR285" s="6"/>
      <c r="IS285" s="6"/>
      <c r="IT285" s="6"/>
      <c r="IU285" s="6"/>
      <c r="IV285" s="6"/>
      <c r="IW285" s="6"/>
      <c r="IX285" s="6"/>
      <c r="IY285" s="6"/>
      <c r="IZ285" s="6"/>
      <c r="JA285" s="314"/>
      <c r="JB285" s="314"/>
      <c r="JC285" s="314"/>
      <c r="JD285" s="314"/>
      <c r="JE285" s="314"/>
      <c r="JF285" s="314"/>
      <c r="JG285" s="314"/>
      <c r="JH285" s="314"/>
      <c r="JI285" s="314"/>
      <c r="JJ285" s="314"/>
      <c r="JK285" s="314"/>
      <c r="JL285" s="314"/>
      <c r="JM285" s="314"/>
      <c r="JN285" s="314"/>
      <c r="JO285" s="314"/>
      <c r="JP285" s="314"/>
      <c r="JQ285" s="314"/>
      <c r="JR285" s="314"/>
      <c r="JS285" s="314"/>
      <c r="JT285" s="314"/>
      <c r="JU285" s="314"/>
      <c r="JV285" s="314"/>
      <c r="JW285" s="314"/>
      <c r="JX285" s="314"/>
      <c r="JY285" s="314"/>
      <c r="JZ285" s="314"/>
      <c r="KA285" s="314"/>
      <c r="KB285" s="314"/>
      <c r="KC285" s="314"/>
      <c r="KD285" s="314"/>
      <c r="KE285" s="314"/>
      <c r="KF285" s="314"/>
      <c r="KG285" s="314"/>
      <c r="KH285" s="314"/>
      <c r="KI285" s="314"/>
      <c r="KJ285" s="314"/>
      <c r="KK285" s="314"/>
      <c r="KL285" s="6"/>
      <c r="KM285" s="6"/>
      <c r="KN285" s="6"/>
      <c r="KO285" s="6"/>
      <c r="KP285" s="6"/>
      <c r="KQ285" s="6"/>
      <c r="KR285" s="6"/>
      <c r="KS285" s="6"/>
      <c r="KT285" s="6"/>
    </row>
    <row r="286" spans="5:306" s="305" customFormat="1">
      <c r="E286" s="316"/>
      <c r="F286" s="316"/>
      <c r="G286" s="317"/>
      <c r="W286" s="6"/>
      <c r="X286" s="6"/>
      <c r="Y286" s="6"/>
      <c r="Z286" s="313"/>
      <c r="AA286" s="313"/>
      <c r="AB286" s="313"/>
      <c r="AC286" s="6"/>
      <c r="AD286" s="6"/>
      <c r="AE286" s="313"/>
      <c r="AF286" s="313"/>
      <c r="AG286" s="313"/>
      <c r="AH286" s="313"/>
      <c r="AI286" s="313"/>
      <c r="AJ286" s="6"/>
      <c r="AK286" s="6"/>
      <c r="AL286" s="313"/>
      <c r="AM286" s="313"/>
      <c r="AN286" s="313"/>
      <c r="AO286" s="313"/>
      <c r="AP286" s="313"/>
      <c r="AQ286" s="6"/>
      <c r="AR286" s="6"/>
      <c r="AS286" s="313"/>
      <c r="AT286" s="313"/>
      <c r="AU286" s="313"/>
      <c r="AV286" s="313"/>
      <c r="AW286" s="313"/>
      <c r="AX286" s="6"/>
      <c r="AY286" s="6"/>
      <c r="AZ286" s="313"/>
      <c r="BA286" s="313"/>
      <c r="BB286" s="313"/>
      <c r="BC286" s="313"/>
      <c r="BD286" s="313"/>
      <c r="BE286" s="6"/>
      <c r="BF286" s="6"/>
      <c r="BG286" s="313"/>
      <c r="BH286" s="313"/>
      <c r="BI286" s="313"/>
      <c r="BJ286" s="313"/>
      <c r="BK286" s="313"/>
      <c r="BL286" s="6"/>
      <c r="BM286" s="6"/>
      <c r="BN286" s="313"/>
      <c r="BO286" s="313"/>
      <c r="BP286" s="313"/>
      <c r="BQ286" s="313"/>
      <c r="BR286" s="313"/>
      <c r="BS286" s="313"/>
      <c r="BT286" s="313"/>
      <c r="BU286" s="313"/>
      <c r="BV286" s="313"/>
      <c r="BW286" s="313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161"/>
      <c r="DQ286" s="161"/>
      <c r="DR286" s="161"/>
      <c r="DS286" s="161"/>
      <c r="DT286" s="161"/>
      <c r="DU286" s="161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  <c r="FS286" s="6"/>
      <c r="FT286" s="6"/>
      <c r="FU286" s="6"/>
      <c r="FV286" s="6"/>
      <c r="FW286" s="6"/>
      <c r="FX286" s="6"/>
      <c r="FY286" s="6"/>
      <c r="FZ286" s="6"/>
      <c r="GA286" s="6"/>
      <c r="GB286" s="6"/>
      <c r="GC286" s="6"/>
      <c r="GD286" s="6"/>
      <c r="GE286" s="6"/>
      <c r="GF286" s="6"/>
      <c r="GG286" s="6"/>
      <c r="GH286" s="6"/>
      <c r="GI286" s="6"/>
      <c r="GJ286" s="6"/>
      <c r="GK286" s="6"/>
      <c r="GL286" s="6"/>
      <c r="GM286" s="6"/>
      <c r="GN286" s="6"/>
      <c r="GO286" s="6"/>
      <c r="GP286" s="6"/>
      <c r="GQ286" s="6"/>
      <c r="GR286" s="6"/>
      <c r="GS286" s="6"/>
      <c r="GT286" s="6"/>
      <c r="GU286" s="6"/>
      <c r="GV286" s="6"/>
      <c r="GW286" s="6"/>
      <c r="GX286" s="6"/>
      <c r="GY286" s="6"/>
      <c r="GZ286" s="6"/>
      <c r="HA286" s="6"/>
      <c r="HB286" s="6"/>
      <c r="HC286" s="6"/>
      <c r="HD286" s="6"/>
      <c r="HE286" s="6"/>
      <c r="HF286" s="6"/>
      <c r="HG286" s="6"/>
      <c r="HH286" s="6"/>
      <c r="HI286" s="6"/>
      <c r="HJ286" s="6"/>
      <c r="HK286" s="6"/>
      <c r="HL286" s="6"/>
      <c r="HM286" s="6"/>
      <c r="HN286" s="6"/>
      <c r="HO286" s="6"/>
      <c r="HP286" s="6"/>
      <c r="HQ286" s="6"/>
      <c r="HR286" s="6"/>
      <c r="HS286" s="6"/>
      <c r="HT286" s="6"/>
      <c r="HU286" s="6"/>
      <c r="HV286" s="6"/>
      <c r="HW286" s="6"/>
      <c r="HX286" s="6"/>
      <c r="HY286" s="6"/>
      <c r="HZ286" s="6"/>
      <c r="IA286" s="6"/>
      <c r="IB286" s="6"/>
      <c r="IC286" s="6"/>
      <c r="ID286" s="6"/>
      <c r="IE286" s="6"/>
      <c r="IF286" s="6"/>
      <c r="IG286" s="6"/>
      <c r="IH286" s="6"/>
      <c r="II286" s="6"/>
      <c r="IJ286" s="6"/>
      <c r="IK286" s="6"/>
      <c r="IL286" s="6"/>
      <c r="IM286" s="6"/>
      <c r="IN286" s="6"/>
      <c r="IO286" s="6"/>
      <c r="IP286" s="6"/>
      <c r="IQ286" s="6"/>
      <c r="IR286" s="6"/>
      <c r="IS286" s="6"/>
      <c r="IT286" s="6"/>
      <c r="IU286" s="6"/>
      <c r="IV286" s="6"/>
      <c r="IW286" s="6"/>
      <c r="IX286" s="6"/>
      <c r="IY286" s="6"/>
      <c r="IZ286" s="6"/>
      <c r="JA286" s="314"/>
      <c r="JB286" s="314"/>
      <c r="JC286" s="314"/>
      <c r="JD286" s="314"/>
      <c r="JE286" s="314"/>
      <c r="JF286" s="314"/>
      <c r="JG286" s="314"/>
      <c r="JH286" s="314"/>
      <c r="JI286" s="314"/>
      <c r="JJ286" s="314"/>
      <c r="JK286" s="314"/>
      <c r="JL286" s="314"/>
      <c r="JM286" s="314"/>
      <c r="JN286" s="314"/>
      <c r="JO286" s="314"/>
      <c r="JP286" s="314"/>
      <c r="JQ286" s="314"/>
      <c r="JR286" s="314"/>
      <c r="JS286" s="314"/>
      <c r="JT286" s="314"/>
      <c r="JU286" s="314"/>
      <c r="JV286" s="314"/>
      <c r="JW286" s="314"/>
      <c r="JX286" s="314"/>
      <c r="JY286" s="314"/>
      <c r="JZ286" s="314"/>
      <c r="KA286" s="314"/>
      <c r="KB286" s="314"/>
      <c r="KC286" s="314"/>
      <c r="KD286" s="314"/>
      <c r="KE286" s="314"/>
      <c r="KF286" s="314"/>
      <c r="KG286" s="314"/>
      <c r="KH286" s="314"/>
      <c r="KI286" s="314"/>
      <c r="KJ286" s="314"/>
      <c r="KK286" s="314"/>
      <c r="KL286" s="6"/>
      <c r="KM286" s="6"/>
      <c r="KN286" s="6"/>
      <c r="KO286" s="6"/>
      <c r="KP286" s="6"/>
      <c r="KQ286" s="6"/>
      <c r="KR286" s="6"/>
      <c r="KS286" s="6"/>
      <c r="KT286" s="6"/>
    </row>
    <row r="287" spans="5:306" s="305" customFormat="1">
      <c r="E287" s="316"/>
      <c r="F287" s="316"/>
      <c r="G287" s="317"/>
      <c r="W287" s="6"/>
      <c r="X287" s="6"/>
      <c r="Y287" s="6"/>
      <c r="Z287" s="313"/>
      <c r="AA287" s="313"/>
      <c r="AB287" s="313"/>
      <c r="AC287" s="6"/>
      <c r="AD287" s="6"/>
      <c r="AE287" s="313"/>
      <c r="AF287" s="313"/>
      <c r="AG287" s="313"/>
      <c r="AH287" s="313"/>
      <c r="AI287" s="313"/>
      <c r="AJ287" s="6"/>
      <c r="AK287" s="6"/>
      <c r="AL287" s="313"/>
      <c r="AM287" s="313"/>
      <c r="AN287" s="313"/>
      <c r="AO287" s="313"/>
      <c r="AP287" s="313"/>
      <c r="AQ287" s="6"/>
      <c r="AR287" s="6"/>
      <c r="AS287" s="313"/>
      <c r="AT287" s="313"/>
      <c r="AU287" s="313"/>
      <c r="AV287" s="313"/>
      <c r="AW287" s="313"/>
      <c r="AX287" s="6"/>
      <c r="AY287" s="6"/>
      <c r="AZ287" s="313"/>
      <c r="BA287" s="313"/>
      <c r="BB287" s="313"/>
      <c r="BC287" s="313"/>
      <c r="BD287" s="313"/>
      <c r="BE287" s="6"/>
      <c r="BF287" s="6"/>
      <c r="BG287" s="313"/>
      <c r="BH287" s="313"/>
      <c r="BI287" s="313"/>
      <c r="BJ287" s="313"/>
      <c r="BK287" s="313"/>
      <c r="BL287" s="6"/>
      <c r="BM287" s="6"/>
      <c r="BN287" s="313"/>
      <c r="BO287" s="313"/>
      <c r="BP287" s="313"/>
      <c r="BQ287" s="313"/>
      <c r="BR287" s="313"/>
      <c r="BS287" s="313"/>
      <c r="BT287" s="313"/>
      <c r="BU287" s="313"/>
      <c r="BV287" s="313"/>
      <c r="BW287" s="313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161"/>
      <c r="DQ287" s="161"/>
      <c r="DR287" s="161"/>
      <c r="DS287" s="161"/>
      <c r="DT287" s="161"/>
      <c r="DU287" s="161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  <c r="FS287" s="6"/>
      <c r="FT287" s="6"/>
      <c r="FU287" s="6"/>
      <c r="FV287" s="6"/>
      <c r="FW287" s="6"/>
      <c r="FX287" s="6"/>
      <c r="FY287" s="6"/>
      <c r="FZ287" s="6"/>
      <c r="GA287" s="6"/>
      <c r="GB287" s="6"/>
      <c r="GC287" s="6"/>
      <c r="GD287" s="6"/>
      <c r="GE287" s="6"/>
      <c r="GF287" s="6"/>
      <c r="GG287" s="6"/>
      <c r="GH287" s="6"/>
      <c r="GI287" s="6"/>
      <c r="GJ287" s="6"/>
      <c r="GK287" s="6"/>
      <c r="GL287" s="6"/>
      <c r="GM287" s="6"/>
      <c r="GN287" s="6"/>
      <c r="GO287" s="6"/>
      <c r="GP287" s="6"/>
      <c r="GQ287" s="6"/>
      <c r="GR287" s="6"/>
      <c r="GS287" s="6"/>
      <c r="GT287" s="6"/>
      <c r="GU287" s="6"/>
      <c r="GV287" s="6"/>
      <c r="GW287" s="6"/>
      <c r="GX287" s="6"/>
      <c r="GY287" s="6"/>
      <c r="GZ287" s="6"/>
      <c r="HA287" s="6"/>
      <c r="HB287" s="6"/>
      <c r="HC287" s="6"/>
      <c r="HD287" s="6"/>
      <c r="HE287" s="6"/>
      <c r="HF287" s="6"/>
      <c r="HG287" s="6"/>
      <c r="HH287" s="6"/>
      <c r="HI287" s="6"/>
      <c r="HJ287" s="6"/>
      <c r="HK287" s="6"/>
      <c r="HL287" s="6"/>
      <c r="HM287" s="6"/>
      <c r="HN287" s="6"/>
      <c r="HO287" s="6"/>
      <c r="HP287" s="6"/>
      <c r="HQ287" s="6"/>
      <c r="HR287" s="6"/>
      <c r="HS287" s="6"/>
      <c r="HT287" s="6"/>
      <c r="HU287" s="6"/>
      <c r="HV287" s="6"/>
      <c r="HW287" s="6"/>
      <c r="HX287" s="6"/>
      <c r="HY287" s="6"/>
      <c r="HZ287" s="6"/>
      <c r="IA287" s="6"/>
      <c r="IB287" s="6"/>
      <c r="IC287" s="6"/>
      <c r="ID287" s="6"/>
      <c r="IE287" s="6"/>
      <c r="IF287" s="6"/>
      <c r="IG287" s="6"/>
      <c r="IH287" s="6"/>
      <c r="II287" s="6"/>
      <c r="IJ287" s="6"/>
      <c r="IK287" s="6"/>
      <c r="IL287" s="6"/>
      <c r="IM287" s="6"/>
      <c r="IN287" s="6"/>
      <c r="IO287" s="6"/>
      <c r="IP287" s="6"/>
      <c r="IQ287" s="6"/>
      <c r="IR287" s="6"/>
      <c r="IS287" s="6"/>
      <c r="IT287" s="6"/>
      <c r="IU287" s="6"/>
      <c r="IV287" s="6"/>
      <c r="IW287" s="6"/>
      <c r="IX287" s="6"/>
      <c r="IY287" s="6"/>
      <c r="IZ287" s="6"/>
      <c r="JA287" s="314"/>
      <c r="JB287" s="314"/>
      <c r="JC287" s="314"/>
      <c r="JD287" s="314"/>
      <c r="JE287" s="314"/>
      <c r="JF287" s="314"/>
      <c r="JG287" s="314"/>
      <c r="JH287" s="314"/>
      <c r="JI287" s="314"/>
      <c r="JJ287" s="314"/>
      <c r="JK287" s="314"/>
      <c r="JL287" s="314"/>
      <c r="JM287" s="314"/>
      <c r="JN287" s="314"/>
      <c r="JO287" s="314"/>
      <c r="JP287" s="314"/>
      <c r="JQ287" s="314"/>
      <c r="JR287" s="314"/>
      <c r="JS287" s="314"/>
      <c r="JT287" s="314"/>
      <c r="JU287" s="314"/>
      <c r="JV287" s="314"/>
      <c r="JW287" s="314"/>
      <c r="JX287" s="314"/>
      <c r="JY287" s="314"/>
      <c r="JZ287" s="314"/>
      <c r="KA287" s="314"/>
      <c r="KB287" s="314"/>
      <c r="KC287" s="314"/>
      <c r="KD287" s="314"/>
      <c r="KE287" s="314"/>
      <c r="KF287" s="314"/>
      <c r="KG287" s="314"/>
      <c r="KH287" s="314"/>
      <c r="KI287" s="314"/>
      <c r="KJ287" s="314"/>
      <c r="KK287" s="314"/>
      <c r="KL287" s="6"/>
      <c r="KM287" s="6"/>
      <c r="KN287" s="6"/>
      <c r="KO287" s="6"/>
      <c r="KP287" s="6"/>
      <c r="KQ287" s="6"/>
      <c r="KR287" s="6"/>
      <c r="KS287" s="6"/>
      <c r="KT287" s="6"/>
    </row>
    <row r="288" spans="5:306" s="305" customFormat="1">
      <c r="E288" s="316"/>
      <c r="F288" s="316"/>
      <c r="G288" s="317"/>
      <c r="W288" s="6"/>
      <c r="X288" s="6"/>
      <c r="Y288" s="6"/>
      <c r="Z288" s="313"/>
      <c r="AA288" s="313"/>
      <c r="AB288" s="313"/>
      <c r="AC288" s="6"/>
      <c r="AD288" s="6"/>
      <c r="AE288" s="313"/>
      <c r="AF288" s="313"/>
      <c r="AG288" s="313"/>
      <c r="AH288" s="313"/>
      <c r="AI288" s="313"/>
      <c r="AJ288" s="6"/>
      <c r="AK288" s="6"/>
      <c r="AL288" s="313"/>
      <c r="AM288" s="313"/>
      <c r="AN288" s="313"/>
      <c r="AO288" s="313"/>
      <c r="AP288" s="313"/>
      <c r="AQ288" s="6"/>
      <c r="AR288" s="6"/>
      <c r="AS288" s="313"/>
      <c r="AT288" s="313"/>
      <c r="AU288" s="313"/>
      <c r="AV288" s="313"/>
      <c r="AW288" s="313"/>
      <c r="AX288" s="6"/>
      <c r="AY288" s="6"/>
      <c r="AZ288" s="313"/>
      <c r="BA288" s="313"/>
      <c r="BB288" s="313"/>
      <c r="BC288" s="313"/>
      <c r="BD288" s="313"/>
      <c r="BE288" s="6"/>
      <c r="BF288" s="6"/>
      <c r="BG288" s="313"/>
      <c r="BH288" s="313"/>
      <c r="BI288" s="313"/>
      <c r="BJ288" s="313"/>
      <c r="BK288" s="313"/>
      <c r="BL288" s="6"/>
      <c r="BM288" s="6"/>
      <c r="BN288" s="313"/>
      <c r="BO288" s="313"/>
      <c r="BP288" s="313"/>
      <c r="BQ288" s="313"/>
      <c r="BR288" s="313"/>
      <c r="BS288" s="313"/>
      <c r="BT288" s="313"/>
      <c r="BU288" s="313"/>
      <c r="BV288" s="313"/>
      <c r="BW288" s="313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161"/>
      <c r="DQ288" s="161"/>
      <c r="DR288" s="161"/>
      <c r="DS288" s="161"/>
      <c r="DT288" s="161"/>
      <c r="DU288" s="161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  <c r="FS288" s="6"/>
      <c r="FT288" s="6"/>
      <c r="FU288" s="6"/>
      <c r="FV288" s="6"/>
      <c r="FW288" s="6"/>
      <c r="FX288" s="6"/>
      <c r="FY288" s="6"/>
      <c r="FZ288" s="6"/>
      <c r="GA288" s="6"/>
      <c r="GB288" s="6"/>
      <c r="GC288" s="6"/>
      <c r="GD288" s="6"/>
      <c r="GE288" s="6"/>
      <c r="GF288" s="6"/>
      <c r="GG288" s="6"/>
      <c r="GH288" s="6"/>
      <c r="GI288" s="6"/>
      <c r="GJ288" s="6"/>
      <c r="GK288" s="6"/>
      <c r="GL288" s="6"/>
      <c r="GM288" s="6"/>
      <c r="GN288" s="6"/>
      <c r="GO288" s="6"/>
      <c r="GP288" s="6"/>
      <c r="GQ288" s="6"/>
      <c r="GR288" s="6"/>
      <c r="GS288" s="6"/>
      <c r="GT288" s="6"/>
      <c r="GU288" s="6"/>
      <c r="GV288" s="6"/>
      <c r="GW288" s="6"/>
      <c r="GX288" s="6"/>
      <c r="GY288" s="6"/>
      <c r="GZ288" s="6"/>
      <c r="HA288" s="6"/>
      <c r="HB288" s="6"/>
      <c r="HC288" s="6"/>
      <c r="HD288" s="6"/>
      <c r="HE288" s="6"/>
      <c r="HF288" s="6"/>
      <c r="HG288" s="6"/>
      <c r="HH288" s="6"/>
      <c r="HI288" s="6"/>
      <c r="HJ288" s="6"/>
      <c r="HK288" s="6"/>
      <c r="HL288" s="6"/>
      <c r="HM288" s="6"/>
      <c r="HN288" s="6"/>
      <c r="HO288" s="6"/>
      <c r="HP288" s="6"/>
      <c r="HQ288" s="6"/>
      <c r="HR288" s="6"/>
      <c r="HS288" s="6"/>
      <c r="HT288" s="6"/>
      <c r="HU288" s="6"/>
      <c r="HV288" s="6"/>
      <c r="HW288" s="6"/>
      <c r="HX288" s="6"/>
      <c r="HY288" s="6"/>
      <c r="HZ288" s="6"/>
      <c r="IA288" s="6"/>
      <c r="IB288" s="6"/>
      <c r="IC288" s="6"/>
      <c r="ID288" s="6"/>
      <c r="IE288" s="6"/>
      <c r="IF288" s="6"/>
      <c r="IG288" s="6"/>
      <c r="IH288" s="6"/>
      <c r="II288" s="6"/>
      <c r="IJ288" s="6"/>
      <c r="IK288" s="6"/>
      <c r="IL288" s="6"/>
      <c r="IM288" s="6"/>
      <c r="IN288" s="6"/>
      <c r="IO288" s="6"/>
      <c r="IP288" s="6"/>
      <c r="IQ288" s="6"/>
      <c r="IR288" s="6"/>
      <c r="IS288" s="6"/>
      <c r="IT288" s="6"/>
      <c r="IU288" s="6"/>
      <c r="IV288" s="6"/>
      <c r="IW288" s="6"/>
      <c r="IX288" s="6"/>
      <c r="IY288" s="6"/>
      <c r="IZ288" s="6"/>
      <c r="JA288" s="314"/>
      <c r="JB288" s="314"/>
      <c r="JC288" s="314"/>
      <c r="JD288" s="314"/>
      <c r="JE288" s="314"/>
      <c r="JF288" s="314"/>
      <c r="JG288" s="314"/>
      <c r="JH288" s="314"/>
      <c r="JI288" s="314"/>
      <c r="JJ288" s="314"/>
      <c r="JK288" s="314"/>
      <c r="JL288" s="314"/>
      <c r="JM288" s="314"/>
      <c r="JN288" s="314"/>
      <c r="JO288" s="314"/>
      <c r="JP288" s="314"/>
      <c r="JQ288" s="314"/>
      <c r="JR288" s="314"/>
      <c r="JS288" s="314"/>
      <c r="JT288" s="314"/>
      <c r="JU288" s="314"/>
      <c r="JV288" s="314"/>
      <c r="JW288" s="314"/>
      <c r="JX288" s="314"/>
      <c r="JY288" s="314"/>
      <c r="JZ288" s="314"/>
      <c r="KA288" s="314"/>
      <c r="KB288" s="314"/>
      <c r="KC288" s="314"/>
      <c r="KD288" s="314"/>
      <c r="KE288" s="314"/>
      <c r="KF288" s="314"/>
      <c r="KG288" s="314"/>
      <c r="KH288" s="314"/>
      <c r="KI288" s="314"/>
      <c r="KJ288" s="314"/>
      <c r="KK288" s="314"/>
      <c r="KL288" s="6"/>
      <c r="KM288" s="6"/>
      <c r="KN288" s="6"/>
      <c r="KO288" s="6"/>
      <c r="KP288" s="6"/>
      <c r="KQ288" s="6"/>
      <c r="KR288" s="6"/>
      <c r="KS288" s="6"/>
      <c r="KT288" s="6"/>
    </row>
    <row r="289" spans="5:306" s="305" customFormat="1">
      <c r="E289" s="316"/>
      <c r="F289" s="316"/>
      <c r="G289" s="317"/>
      <c r="W289" s="6"/>
      <c r="X289" s="6"/>
      <c r="Y289" s="6"/>
      <c r="Z289" s="313"/>
      <c r="AA289" s="313"/>
      <c r="AB289" s="313"/>
      <c r="AC289" s="6"/>
      <c r="AD289" s="6"/>
      <c r="AE289" s="313"/>
      <c r="AF289" s="313"/>
      <c r="AG289" s="313"/>
      <c r="AH289" s="313"/>
      <c r="AI289" s="313"/>
      <c r="AJ289" s="6"/>
      <c r="AK289" s="6"/>
      <c r="AL289" s="313"/>
      <c r="AM289" s="313"/>
      <c r="AN289" s="313"/>
      <c r="AO289" s="313"/>
      <c r="AP289" s="313"/>
      <c r="AQ289" s="6"/>
      <c r="AR289" s="6"/>
      <c r="AS289" s="313"/>
      <c r="AT289" s="313"/>
      <c r="AU289" s="313"/>
      <c r="AV289" s="313"/>
      <c r="AW289" s="313"/>
      <c r="AX289" s="6"/>
      <c r="AY289" s="6"/>
      <c r="AZ289" s="313"/>
      <c r="BA289" s="313"/>
      <c r="BB289" s="313"/>
      <c r="BC289" s="313"/>
      <c r="BD289" s="313"/>
      <c r="BE289" s="6"/>
      <c r="BF289" s="6"/>
      <c r="BG289" s="313"/>
      <c r="BH289" s="313"/>
      <c r="BI289" s="313"/>
      <c r="BJ289" s="313"/>
      <c r="BK289" s="313"/>
      <c r="BL289" s="6"/>
      <c r="BM289" s="6"/>
      <c r="BN289" s="313"/>
      <c r="BO289" s="313"/>
      <c r="BP289" s="313"/>
      <c r="BQ289" s="313"/>
      <c r="BR289" s="313"/>
      <c r="BS289" s="313"/>
      <c r="BT289" s="313"/>
      <c r="BU289" s="313"/>
      <c r="BV289" s="313"/>
      <c r="BW289" s="313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161"/>
      <c r="DQ289" s="161"/>
      <c r="DR289" s="161"/>
      <c r="DS289" s="161"/>
      <c r="DT289" s="161"/>
      <c r="DU289" s="161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  <c r="FS289" s="6"/>
      <c r="FT289" s="6"/>
      <c r="FU289" s="6"/>
      <c r="FV289" s="6"/>
      <c r="FW289" s="6"/>
      <c r="FX289" s="6"/>
      <c r="FY289" s="6"/>
      <c r="FZ289" s="6"/>
      <c r="GA289" s="6"/>
      <c r="GB289" s="6"/>
      <c r="GC289" s="6"/>
      <c r="GD289" s="6"/>
      <c r="GE289" s="6"/>
      <c r="GF289" s="6"/>
      <c r="GG289" s="6"/>
      <c r="GH289" s="6"/>
      <c r="GI289" s="6"/>
      <c r="GJ289" s="6"/>
      <c r="GK289" s="6"/>
      <c r="GL289" s="6"/>
      <c r="GM289" s="6"/>
      <c r="GN289" s="6"/>
      <c r="GO289" s="6"/>
      <c r="GP289" s="6"/>
      <c r="GQ289" s="6"/>
      <c r="GR289" s="6"/>
      <c r="GS289" s="6"/>
      <c r="GT289" s="6"/>
      <c r="GU289" s="6"/>
      <c r="GV289" s="6"/>
      <c r="GW289" s="6"/>
      <c r="GX289" s="6"/>
      <c r="GY289" s="6"/>
      <c r="GZ289" s="6"/>
      <c r="HA289" s="6"/>
      <c r="HB289" s="6"/>
      <c r="HC289" s="6"/>
      <c r="HD289" s="6"/>
      <c r="HE289" s="6"/>
      <c r="HF289" s="6"/>
      <c r="HG289" s="6"/>
      <c r="HH289" s="6"/>
      <c r="HI289" s="6"/>
      <c r="HJ289" s="6"/>
      <c r="HK289" s="6"/>
      <c r="HL289" s="6"/>
      <c r="HM289" s="6"/>
      <c r="HN289" s="6"/>
      <c r="HO289" s="6"/>
      <c r="HP289" s="6"/>
      <c r="HQ289" s="6"/>
      <c r="HR289" s="6"/>
      <c r="HS289" s="6"/>
      <c r="HT289" s="6"/>
      <c r="HU289" s="6"/>
      <c r="HV289" s="6"/>
      <c r="HW289" s="6"/>
      <c r="HX289" s="6"/>
      <c r="HY289" s="6"/>
      <c r="HZ289" s="6"/>
      <c r="IA289" s="6"/>
      <c r="IB289" s="6"/>
      <c r="IC289" s="6"/>
      <c r="ID289" s="6"/>
      <c r="IE289" s="6"/>
      <c r="IF289" s="6"/>
      <c r="IG289" s="6"/>
      <c r="IH289" s="6"/>
      <c r="II289" s="6"/>
      <c r="IJ289" s="6"/>
      <c r="IK289" s="6"/>
      <c r="IL289" s="6"/>
      <c r="IM289" s="6"/>
      <c r="IN289" s="6"/>
      <c r="IO289" s="6"/>
      <c r="IP289" s="6"/>
      <c r="IQ289" s="6"/>
      <c r="IR289" s="6"/>
      <c r="IS289" s="6"/>
      <c r="IT289" s="6"/>
      <c r="IU289" s="6"/>
      <c r="IV289" s="6"/>
      <c r="IW289" s="6"/>
      <c r="IX289" s="6"/>
      <c r="IY289" s="6"/>
      <c r="IZ289" s="6"/>
      <c r="JA289" s="314"/>
      <c r="JB289" s="314"/>
      <c r="JC289" s="314"/>
      <c r="JD289" s="314"/>
      <c r="JE289" s="314"/>
      <c r="JF289" s="314"/>
      <c r="JG289" s="314"/>
      <c r="JH289" s="314"/>
      <c r="JI289" s="314"/>
      <c r="JJ289" s="314"/>
      <c r="JK289" s="314"/>
      <c r="JL289" s="314"/>
      <c r="JM289" s="314"/>
      <c r="JN289" s="314"/>
      <c r="JO289" s="314"/>
      <c r="JP289" s="314"/>
      <c r="JQ289" s="314"/>
      <c r="JR289" s="314"/>
      <c r="JS289" s="314"/>
      <c r="JT289" s="314"/>
      <c r="JU289" s="314"/>
      <c r="JV289" s="314"/>
      <c r="JW289" s="314"/>
      <c r="JX289" s="314"/>
      <c r="JY289" s="314"/>
      <c r="JZ289" s="314"/>
      <c r="KA289" s="314"/>
      <c r="KB289" s="314"/>
      <c r="KC289" s="314"/>
      <c r="KD289" s="314"/>
      <c r="KE289" s="314"/>
      <c r="KF289" s="314"/>
      <c r="KG289" s="314"/>
      <c r="KH289" s="314"/>
      <c r="KI289" s="314"/>
      <c r="KJ289" s="314"/>
      <c r="KK289" s="314"/>
      <c r="KL289" s="6"/>
      <c r="KM289" s="6"/>
      <c r="KN289" s="6"/>
      <c r="KO289" s="6"/>
      <c r="KP289" s="6"/>
      <c r="KQ289" s="6"/>
      <c r="KR289" s="6"/>
      <c r="KS289" s="6"/>
      <c r="KT289" s="6"/>
    </row>
    <row r="290" spans="5:306" s="305" customFormat="1">
      <c r="E290" s="316"/>
      <c r="F290" s="316"/>
      <c r="G290" s="317"/>
      <c r="W290" s="6"/>
      <c r="X290" s="6"/>
      <c r="Y290" s="6"/>
      <c r="Z290" s="313"/>
      <c r="AA290" s="313"/>
      <c r="AB290" s="313"/>
      <c r="AC290" s="6"/>
      <c r="AD290" s="6"/>
      <c r="AE290" s="313"/>
      <c r="AF290" s="313"/>
      <c r="AG290" s="313"/>
      <c r="AH290" s="313"/>
      <c r="AI290" s="313"/>
      <c r="AJ290" s="6"/>
      <c r="AK290" s="6"/>
      <c r="AL290" s="313"/>
      <c r="AM290" s="313"/>
      <c r="AN290" s="313"/>
      <c r="AO290" s="313"/>
      <c r="AP290" s="313"/>
      <c r="AQ290" s="6"/>
      <c r="AR290" s="6"/>
      <c r="AS290" s="313"/>
      <c r="AT290" s="313"/>
      <c r="AU290" s="313"/>
      <c r="AV290" s="313"/>
      <c r="AW290" s="313"/>
      <c r="AX290" s="6"/>
      <c r="AY290" s="6"/>
      <c r="AZ290" s="313"/>
      <c r="BA290" s="313"/>
      <c r="BB290" s="313"/>
      <c r="BC290" s="313"/>
      <c r="BD290" s="313"/>
      <c r="BE290" s="6"/>
      <c r="BF290" s="6"/>
      <c r="BG290" s="313"/>
      <c r="BH290" s="313"/>
      <c r="BI290" s="313"/>
      <c r="BJ290" s="313"/>
      <c r="BK290" s="313"/>
      <c r="BL290" s="6"/>
      <c r="BM290" s="6"/>
      <c r="BN290" s="313"/>
      <c r="BO290" s="313"/>
      <c r="BP290" s="313"/>
      <c r="BQ290" s="313"/>
      <c r="BR290" s="313"/>
      <c r="BS290" s="313"/>
      <c r="BT290" s="313"/>
      <c r="BU290" s="313"/>
      <c r="BV290" s="313"/>
      <c r="BW290" s="313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161"/>
      <c r="DQ290" s="161"/>
      <c r="DR290" s="161"/>
      <c r="DS290" s="161"/>
      <c r="DT290" s="161"/>
      <c r="DU290" s="161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  <c r="FS290" s="6"/>
      <c r="FT290" s="6"/>
      <c r="FU290" s="6"/>
      <c r="FV290" s="6"/>
      <c r="FW290" s="6"/>
      <c r="FX290" s="6"/>
      <c r="FY290" s="6"/>
      <c r="FZ290" s="6"/>
      <c r="GA290" s="6"/>
      <c r="GB290" s="6"/>
      <c r="GC290" s="6"/>
      <c r="GD290" s="6"/>
      <c r="GE290" s="6"/>
      <c r="GF290" s="6"/>
      <c r="GG290" s="6"/>
      <c r="GH290" s="6"/>
      <c r="GI290" s="6"/>
      <c r="GJ290" s="6"/>
      <c r="GK290" s="6"/>
      <c r="GL290" s="6"/>
      <c r="GM290" s="6"/>
      <c r="GN290" s="6"/>
      <c r="GO290" s="6"/>
      <c r="GP290" s="6"/>
      <c r="GQ290" s="6"/>
      <c r="GR290" s="6"/>
      <c r="GS290" s="6"/>
      <c r="GT290" s="6"/>
      <c r="GU290" s="6"/>
      <c r="GV290" s="6"/>
      <c r="GW290" s="6"/>
      <c r="GX290" s="6"/>
      <c r="GY290" s="6"/>
      <c r="GZ290" s="6"/>
      <c r="HA290" s="6"/>
      <c r="HB290" s="6"/>
      <c r="HC290" s="6"/>
      <c r="HD290" s="6"/>
      <c r="HE290" s="6"/>
      <c r="HF290" s="6"/>
      <c r="HG290" s="6"/>
      <c r="HH290" s="6"/>
      <c r="HI290" s="6"/>
      <c r="HJ290" s="6"/>
      <c r="HK290" s="6"/>
      <c r="HL290" s="6"/>
      <c r="HM290" s="6"/>
      <c r="HN290" s="6"/>
      <c r="HO290" s="6"/>
      <c r="HP290" s="6"/>
      <c r="HQ290" s="6"/>
      <c r="HR290" s="6"/>
      <c r="HS290" s="6"/>
      <c r="HT290" s="6"/>
      <c r="HU290" s="6"/>
      <c r="HV290" s="6"/>
      <c r="HW290" s="6"/>
      <c r="HX290" s="6"/>
      <c r="HY290" s="6"/>
      <c r="HZ290" s="6"/>
      <c r="IA290" s="6"/>
      <c r="IB290" s="6"/>
      <c r="IC290" s="6"/>
      <c r="ID290" s="6"/>
      <c r="IE290" s="6"/>
      <c r="IF290" s="6"/>
      <c r="IG290" s="6"/>
      <c r="IH290" s="6"/>
      <c r="II290" s="6"/>
      <c r="IJ290" s="6"/>
      <c r="IK290" s="6"/>
      <c r="IL290" s="6"/>
      <c r="IM290" s="6"/>
      <c r="IN290" s="6"/>
      <c r="IO290" s="6"/>
      <c r="IP290" s="6"/>
      <c r="IQ290" s="6"/>
      <c r="IR290" s="6"/>
      <c r="IS290" s="6"/>
      <c r="IT290" s="6"/>
      <c r="IU290" s="6"/>
      <c r="IV290" s="6"/>
      <c r="IW290" s="6"/>
      <c r="IX290" s="6"/>
      <c r="IY290" s="6"/>
      <c r="IZ290" s="6"/>
      <c r="JA290" s="314"/>
      <c r="JB290" s="314"/>
      <c r="JC290" s="314"/>
      <c r="JD290" s="314"/>
      <c r="JE290" s="314"/>
      <c r="JF290" s="314"/>
      <c r="JG290" s="314"/>
      <c r="JH290" s="314"/>
      <c r="JI290" s="314"/>
      <c r="JJ290" s="314"/>
      <c r="JK290" s="314"/>
      <c r="JL290" s="314"/>
      <c r="JM290" s="314"/>
      <c r="JN290" s="314"/>
      <c r="JO290" s="314"/>
      <c r="JP290" s="314"/>
      <c r="JQ290" s="314"/>
      <c r="JR290" s="314"/>
      <c r="JS290" s="314"/>
      <c r="JT290" s="314"/>
      <c r="JU290" s="314"/>
      <c r="JV290" s="314"/>
      <c r="JW290" s="314"/>
      <c r="JX290" s="314"/>
      <c r="JY290" s="314"/>
      <c r="JZ290" s="314"/>
      <c r="KA290" s="314"/>
      <c r="KB290" s="314"/>
      <c r="KC290" s="314"/>
      <c r="KD290" s="314"/>
      <c r="KE290" s="314"/>
      <c r="KF290" s="314"/>
      <c r="KG290" s="314"/>
      <c r="KH290" s="314"/>
      <c r="KI290" s="314"/>
      <c r="KJ290" s="314"/>
      <c r="KK290" s="314"/>
      <c r="KL290" s="6"/>
      <c r="KM290" s="6"/>
      <c r="KN290" s="6"/>
      <c r="KO290" s="6"/>
      <c r="KP290" s="6"/>
      <c r="KQ290" s="6"/>
      <c r="KR290" s="6"/>
      <c r="KS290" s="6"/>
      <c r="KT290" s="6"/>
    </row>
    <row r="291" spans="5:306" s="305" customFormat="1">
      <c r="E291" s="316"/>
      <c r="F291" s="316"/>
      <c r="G291" s="317"/>
      <c r="W291" s="6"/>
      <c r="X291" s="6"/>
      <c r="Y291" s="6"/>
      <c r="Z291" s="313"/>
      <c r="AA291" s="313"/>
      <c r="AB291" s="313"/>
      <c r="AC291" s="6"/>
      <c r="AD291" s="6"/>
      <c r="AE291" s="313"/>
      <c r="AF291" s="313"/>
      <c r="AG291" s="313"/>
      <c r="AH291" s="313"/>
      <c r="AI291" s="313"/>
      <c r="AJ291" s="6"/>
      <c r="AK291" s="6"/>
      <c r="AL291" s="313"/>
      <c r="AM291" s="313"/>
      <c r="AN291" s="313"/>
      <c r="AO291" s="313"/>
      <c r="AP291" s="313"/>
      <c r="AQ291" s="6"/>
      <c r="AR291" s="6"/>
      <c r="AS291" s="313"/>
      <c r="AT291" s="313"/>
      <c r="AU291" s="313"/>
      <c r="AV291" s="313"/>
      <c r="AW291" s="313"/>
      <c r="AX291" s="6"/>
      <c r="AY291" s="6"/>
      <c r="AZ291" s="313"/>
      <c r="BA291" s="313"/>
      <c r="BB291" s="313"/>
      <c r="BC291" s="313"/>
      <c r="BD291" s="313"/>
      <c r="BE291" s="6"/>
      <c r="BF291" s="6"/>
      <c r="BG291" s="313"/>
      <c r="BH291" s="313"/>
      <c r="BI291" s="313"/>
      <c r="BJ291" s="313"/>
      <c r="BK291" s="313"/>
      <c r="BL291" s="6"/>
      <c r="BM291" s="6"/>
      <c r="BN291" s="313"/>
      <c r="BO291" s="313"/>
      <c r="BP291" s="313"/>
      <c r="BQ291" s="313"/>
      <c r="BR291" s="313"/>
      <c r="BS291" s="313"/>
      <c r="BT291" s="313"/>
      <c r="BU291" s="313"/>
      <c r="BV291" s="313"/>
      <c r="BW291" s="313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161"/>
      <c r="DQ291" s="161"/>
      <c r="DR291" s="161"/>
      <c r="DS291" s="161"/>
      <c r="DT291" s="161"/>
      <c r="DU291" s="161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  <c r="FS291" s="6"/>
      <c r="FT291" s="6"/>
      <c r="FU291" s="6"/>
      <c r="FV291" s="6"/>
      <c r="FW291" s="6"/>
      <c r="FX291" s="6"/>
      <c r="FY291" s="6"/>
      <c r="FZ291" s="6"/>
      <c r="GA291" s="6"/>
      <c r="GB291" s="6"/>
      <c r="GC291" s="6"/>
      <c r="GD291" s="6"/>
      <c r="GE291" s="6"/>
      <c r="GF291" s="6"/>
      <c r="GG291" s="6"/>
      <c r="GH291" s="6"/>
      <c r="GI291" s="6"/>
      <c r="GJ291" s="6"/>
      <c r="GK291" s="6"/>
      <c r="GL291" s="6"/>
      <c r="GM291" s="6"/>
      <c r="GN291" s="6"/>
      <c r="GO291" s="6"/>
      <c r="GP291" s="6"/>
      <c r="GQ291" s="6"/>
      <c r="GR291" s="6"/>
      <c r="GS291" s="6"/>
      <c r="GT291" s="6"/>
      <c r="GU291" s="6"/>
      <c r="GV291" s="6"/>
      <c r="GW291" s="6"/>
      <c r="GX291" s="6"/>
      <c r="GY291" s="6"/>
      <c r="GZ291" s="6"/>
      <c r="HA291" s="6"/>
      <c r="HB291" s="6"/>
      <c r="HC291" s="6"/>
      <c r="HD291" s="6"/>
      <c r="HE291" s="6"/>
      <c r="HF291" s="6"/>
      <c r="HG291" s="6"/>
      <c r="HH291" s="6"/>
      <c r="HI291" s="6"/>
      <c r="HJ291" s="6"/>
      <c r="HK291" s="6"/>
      <c r="HL291" s="6"/>
      <c r="HM291" s="6"/>
      <c r="HN291" s="6"/>
      <c r="HO291" s="6"/>
      <c r="HP291" s="6"/>
      <c r="HQ291" s="6"/>
      <c r="HR291" s="6"/>
      <c r="HS291" s="6"/>
      <c r="HT291" s="6"/>
      <c r="HU291" s="6"/>
      <c r="HV291" s="6"/>
      <c r="HW291" s="6"/>
      <c r="HX291" s="6"/>
      <c r="HY291" s="6"/>
      <c r="HZ291" s="6"/>
      <c r="IA291" s="6"/>
      <c r="IB291" s="6"/>
      <c r="IC291" s="6"/>
      <c r="ID291" s="6"/>
      <c r="IE291" s="6"/>
      <c r="IF291" s="6"/>
      <c r="IG291" s="6"/>
      <c r="IH291" s="6"/>
      <c r="II291" s="6"/>
      <c r="IJ291" s="6"/>
      <c r="IK291" s="6"/>
      <c r="IL291" s="6"/>
      <c r="IM291" s="6"/>
      <c r="IN291" s="6"/>
      <c r="IO291" s="6"/>
      <c r="IP291" s="6"/>
      <c r="IQ291" s="6"/>
      <c r="IR291" s="6"/>
      <c r="IS291" s="6"/>
      <c r="IT291" s="6"/>
      <c r="IU291" s="6"/>
      <c r="IV291" s="6"/>
      <c r="IW291" s="6"/>
      <c r="IX291" s="6"/>
      <c r="IY291" s="6"/>
      <c r="IZ291" s="6"/>
      <c r="JA291" s="314"/>
      <c r="JB291" s="314"/>
      <c r="JC291" s="314"/>
      <c r="JD291" s="314"/>
      <c r="JE291" s="314"/>
      <c r="JF291" s="314"/>
      <c r="JG291" s="314"/>
      <c r="JH291" s="314"/>
      <c r="JI291" s="314"/>
      <c r="JJ291" s="314"/>
      <c r="JK291" s="314"/>
      <c r="JL291" s="314"/>
      <c r="JM291" s="314"/>
      <c r="JN291" s="314"/>
      <c r="JO291" s="314"/>
      <c r="JP291" s="314"/>
      <c r="JQ291" s="314"/>
      <c r="JR291" s="314"/>
      <c r="JS291" s="314"/>
      <c r="JT291" s="314"/>
      <c r="JU291" s="314"/>
      <c r="JV291" s="314"/>
      <c r="JW291" s="314"/>
      <c r="JX291" s="314"/>
      <c r="JY291" s="314"/>
      <c r="JZ291" s="314"/>
      <c r="KA291" s="314"/>
      <c r="KB291" s="314"/>
      <c r="KC291" s="314"/>
      <c r="KD291" s="314"/>
      <c r="KE291" s="314"/>
      <c r="KF291" s="314"/>
      <c r="KG291" s="314"/>
      <c r="KH291" s="314"/>
      <c r="KI291" s="314"/>
      <c r="KJ291" s="314"/>
      <c r="KK291" s="314"/>
      <c r="KL291" s="6"/>
      <c r="KM291" s="6"/>
      <c r="KN291" s="6"/>
      <c r="KO291" s="6"/>
      <c r="KP291" s="6"/>
      <c r="KQ291" s="6"/>
      <c r="KR291" s="6"/>
      <c r="KS291" s="6"/>
      <c r="KT291" s="6"/>
    </row>
    <row r="292" spans="5:306" s="305" customFormat="1">
      <c r="E292" s="316"/>
      <c r="F292" s="316"/>
      <c r="G292" s="317"/>
      <c r="W292" s="6"/>
      <c r="X292" s="6"/>
      <c r="Y292" s="6"/>
      <c r="Z292" s="313"/>
      <c r="AA292" s="313"/>
      <c r="AB292" s="313"/>
      <c r="AC292" s="6"/>
      <c r="AD292" s="6"/>
      <c r="AE292" s="313"/>
      <c r="AF292" s="313"/>
      <c r="AG292" s="313"/>
      <c r="AH292" s="313"/>
      <c r="AI292" s="313"/>
      <c r="AJ292" s="6"/>
      <c r="AK292" s="6"/>
      <c r="AL292" s="313"/>
      <c r="AM292" s="313"/>
      <c r="AN292" s="313"/>
      <c r="AO292" s="313"/>
      <c r="AP292" s="313"/>
      <c r="AQ292" s="6"/>
      <c r="AR292" s="6"/>
      <c r="AS292" s="313"/>
      <c r="AT292" s="313"/>
      <c r="AU292" s="313"/>
      <c r="AV292" s="313"/>
      <c r="AW292" s="313"/>
      <c r="AX292" s="6"/>
      <c r="AY292" s="6"/>
      <c r="AZ292" s="313"/>
      <c r="BA292" s="313"/>
      <c r="BB292" s="313"/>
      <c r="BC292" s="313"/>
      <c r="BD292" s="313"/>
      <c r="BE292" s="6"/>
      <c r="BF292" s="6"/>
      <c r="BG292" s="313"/>
      <c r="BH292" s="313"/>
      <c r="BI292" s="313"/>
      <c r="BJ292" s="313"/>
      <c r="BK292" s="313"/>
      <c r="BL292" s="6"/>
      <c r="BM292" s="6"/>
      <c r="BN292" s="313"/>
      <c r="BO292" s="313"/>
      <c r="BP292" s="313"/>
      <c r="BQ292" s="313"/>
      <c r="BR292" s="313"/>
      <c r="BS292" s="313"/>
      <c r="BT292" s="313"/>
      <c r="BU292" s="313"/>
      <c r="BV292" s="313"/>
      <c r="BW292" s="313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161"/>
      <c r="DQ292" s="161"/>
      <c r="DR292" s="161"/>
      <c r="DS292" s="161"/>
      <c r="DT292" s="161"/>
      <c r="DU292" s="161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6"/>
      <c r="GX292" s="6"/>
      <c r="GY292" s="6"/>
      <c r="GZ292" s="6"/>
      <c r="HA292" s="6"/>
      <c r="HB292" s="6"/>
      <c r="HC292" s="6"/>
      <c r="HD292" s="6"/>
      <c r="HE292" s="6"/>
      <c r="HF292" s="6"/>
      <c r="HG292" s="6"/>
      <c r="HH292" s="6"/>
      <c r="HI292" s="6"/>
      <c r="HJ292" s="6"/>
      <c r="HK292" s="6"/>
      <c r="HL292" s="6"/>
      <c r="HM292" s="6"/>
      <c r="HN292" s="6"/>
      <c r="HO292" s="6"/>
      <c r="HP292" s="6"/>
      <c r="HQ292" s="6"/>
      <c r="HR292" s="6"/>
      <c r="HS292" s="6"/>
      <c r="HT292" s="6"/>
      <c r="HU292" s="6"/>
      <c r="HV292" s="6"/>
      <c r="HW292" s="6"/>
      <c r="HX292" s="6"/>
      <c r="HY292" s="6"/>
      <c r="HZ292" s="6"/>
      <c r="IA292" s="6"/>
      <c r="IB292" s="6"/>
      <c r="IC292" s="6"/>
      <c r="ID292" s="6"/>
      <c r="IE292" s="6"/>
      <c r="IF292" s="6"/>
      <c r="IG292" s="6"/>
      <c r="IH292" s="6"/>
      <c r="II292" s="6"/>
      <c r="IJ292" s="6"/>
      <c r="IK292" s="6"/>
      <c r="IL292" s="6"/>
      <c r="IM292" s="6"/>
      <c r="IN292" s="6"/>
      <c r="IO292" s="6"/>
      <c r="IP292" s="6"/>
      <c r="IQ292" s="6"/>
      <c r="IR292" s="6"/>
      <c r="IS292" s="6"/>
      <c r="IT292" s="6"/>
      <c r="IU292" s="6"/>
      <c r="IV292" s="6"/>
      <c r="IW292" s="6"/>
      <c r="IX292" s="6"/>
      <c r="IY292" s="6"/>
      <c r="IZ292" s="6"/>
      <c r="JA292" s="314"/>
      <c r="JB292" s="314"/>
      <c r="JC292" s="314"/>
      <c r="JD292" s="314"/>
      <c r="JE292" s="314"/>
      <c r="JF292" s="314"/>
      <c r="JG292" s="314"/>
      <c r="JH292" s="314"/>
      <c r="JI292" s="314"/>
      <c r="JJ292" s="314"/>
      <c r="JK292" s="314"/>
      <c r="JL292" s="314"/>
      <c r="JM292" s="314"/>
      <c r="JN292" s="314"/>
      <c r="JO292" s="314"/>
      <c r="JP292" s="314"/>
      <c r="JQ292" s="314"/>
      <c r="JR292" s="314"/>
      <c r="JS292" s="314"/>
      <c r="JT292" s="314"/>
      <c r="JU292" s="314"/>
      <c r="JV292" s="314"/>
      <c r="JW292" s="314"/>
      <c r="JX292" s="314"/>
      <c r="JY292" s="314"/>
      <c r="JZ292" s="314"/>
      <c r="KA292" s="314"/>
      <c r="KB292" s="314"/>
      <c r="KC292" s="314"/>
      <c r="KD292" s="314"/>
      <c r="KE292" s="314"/>
      <c r="KF292" s="314"/>
      <c r="KG292" s="314"/>
      <c r="KH292" s="314"/>
      <c r="KI292" s="314"/>
      <c r="KJ292" s="314"/>
      <c r="KK292" s="314"/>
      <c r="KL292" s="6"/>
      <c r="KM292" s="6"/>
      <c r="KN292" s="6"/>
      <c r="KO292" s="6"/>
      <c r="KP292" s="6"/>
      <c r="KQ292" s="6"/>
      <c r="KR292" s="6"/>
      <c r="KS292" s="6"/>
      <c r="KT292" s="6"/>
    </row>
    <row r="293" spans="5:306" s="305" customFormat="1">
      <c r="E293" s="316"/>
      <c r="F293" s="316"/>
      <c r="G293" s="317"/>
      <c r="W293" s="6"/>
      <c r="X293" s="6"/>
      <c r="Y293" s="6"/>
      <c r="Z293" s="313"/>
      <c r="AA293" s="313"/>
      <c r="AB293" s="313"/>
      <c r="AC293" s="6"/>
      <c r="AD293" s="6"/>
      <c r="AE293" s="313"/>
      <c r="AF293" s="313"/>
      <c r="AG293" s="313"/>
      <c r="AH293" s="313"/>
      <c r="AI293" s="313"/>
      <c r="AJ293" s="6"/>
      <c r="AK293" s="6"/>
      <c r="AL293" s="313"/>
      <c r="AM293" s="313"/>
      <c r="AN293" s="313"/>
      <c r="AO293" s="313"/>
      <c r="AP293" s="313"/>
      <c r="AQ293" s="6"/>
      <c r="AR293" s="6"/>
      <c r="AS293" s="313"/>
      <c r="AT293" s="313"/>
      <c r="AU293" s="313"/>
      <c r="AV293" s="313"/>
      <c r="AW293" s="313"/>
      <c r="AX293" s="6"/>
      <c r="AY293" s="6"/>
      <c r="AZ293" s="313"/>
      <c r="BA293" s="313"/>
      <c r="BB293" s="313"/>
      <c r="BC293" s="313"/>
      <c r="BD293" s="313"/>
      <c r="BE293" s="6"/>
      <c r="BF293" s="6"/>
      <c r="BG293" s="313"/>
      <c r="BH293" s="313"/>
      <c r="BI293" s="313"/>
      <c r="BJ293" s="313"/>
      <c r="BK293" s="313"/>
      <c r="BL293" s="6"/>
      <c r="BM293" s="6"/>
      <c r="BN293" s="313"/>
      <c r="BO293" s="313"/>
      <c r="BP293" s="313"/>
      <c r="BQ293" s="313"/>
      <c r="BR293" s="313"/>
      <c r="BS293" s="313"/>
      <c r="BT293" s="313"/>
      <c r="BU293" s="313"/>
      <c r="BV293" s="313"/>
      <c r="BW293" s="313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161"/>
      <c r="DQ293" s="161"/>
      <c r="DR293" s="161"/>
      <c r="DS293" s="161"/>
      <c r="DT293" s="161"/>
      <c r="DU293" s="161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  <c r="FS293" s="6"/>
      <c r="FT293" s="6"/>
      <c r="FU293" s="6"/>
      <c r="FV293" s="6"/>
      <c r="FW293" s="6"/>
      <c r="FX293" s="6"/>
      <c r="FY293" s="6"/>
      <c r="FZ293" s="6"/>
      <c r="GA293" s="6"/>
      <c r="GB293" s="6"/>
      <c r="GC293" s="6"/>
      <c r="GD293" s="6"/>
      <c r="GE293" s="6"/>
      <c r="GF293" s="6"/>
      <c r="GG293" s="6"/>
      <c r="GH293" s="6"/>
      <c r="GI293" s="6"/>
      <c r="GJ293" s="6"/>
      <c r="GK293" s="6"/>
      <c r="GL293" s="6"/>
      <c r="GM293" s="6"/>
      <c r="GN293" s="6"/>
      <c r="GO293" s="6"/>
      <c r="GP293" s="6"/>
      <c r="GQ293" s="6"/>
      <c r="GR293" s="6"/>
      <c r="GS293" s="6"/>
      <c r="GT293" s="6"/>
      <c r="GU293" s="6"/>
      <c r="GV293" s="6"/>
      <c r="GW293" s="6"/>
      <c r="GX293" s="6"/>
      <c r="GY293" s="6"/>
      <c r="GZ293" s="6"/>
      <c r="HA293" s="6"/>
      <c r="HB293" s="6"/>
      <c r="HC293" s="6"/>
      <c r="HD293" s="6"/>
      <c r="HE293" s="6"/>
      <c r="HF293" s="6"/>
      <c r="HG293" s="6"/>
      <c r="HH293" s="6"/>
      <c r="HI293" s="6"/>
      <c r="HJ293" s="6"/>
      <c r="HK293" s="6"/>
      <c r="HL293" s="6"/>
      <c r="HM293" s="6"/>
      <c r="HN293" s="6"/>
      <c r="HO293" s="6"/>
      <c r="HP293" s="6"/>
      <c r="HQ293" s="6"/>
      <c r="HR293" s="6"/>
      <c r="HS293" s="6"/>
      <c r="HT293" s="6"/>
      <c r="HU293" s="6"/>
      <c r="HV293" s="6"/>
      <c r="HW293" s="6"/>
      <c r="HX293" s="6"/>
      <c r="HY293" s="6"/>
      <c r="HZ293" s="6"/>
      <c r="IA293" s="6"/>
      <c r="IB293" s="6"/>
      <c r="IC293" s="6"/>
      <c r="ID293" s="6"/>
      <c r="IE293" s="6"/>
      <c r="IF293" s="6"/>
      <c r="IG293" s="6"/>
      <c r="IH293" s="6"/>
      <c r="II293" s="6"/>
      <c r="IJ293" s="6"/>
      <c r="IK293" s="6"/>
      <c r="IL293" s="6"/>
      <c r="IM293" s="6"/>
      <c r="IN293" s="6"/>
      <c r="IO293" s="6"/>
      <c r="IP293" s="6"/>
      <c r="IQ293" s="6"/>
      <c r="IR293" s="6"/>
      <c r="IS293" s="6"/>
      <c r="IT293" s="6"/>
      <c r="IU293" s="6"/>
      <c r="IV293" s="6"/>
      <c r="IW293" s="6"/>
      <c r="IX293" s="6"/>
      <c r="IY293" s="6"/>
      <c r="IZ293" s="6"/>
      <c r="JA293" s="314"/>
      <c r="JB293" s="314"/>
      <c r="JC293" s="314"/>
      <c r="JD293" s="314"/>
      <c r="JE293" s="314"/>
      <c r="JF293" s="314"/>
      <c r="JG293" s="314"/>
      <c r="JH293" s="314"/>
      <c r="JI293" s="314"/>
      <c r="JJ293" s="314"/>
      <c r="JK293" s="314"/>
      <c r="JL293" s="314"/>
      <c r="JM293" s="314"/>
      <c r="JN293" s="314"/>
      <c r="JO293" s="314"/>
      <c r="JP293" s="314"/>
      <c r="JQ293" s="314"/>
      <c r="JR293" s="314"/>
      <c r="JS293" s="314"/>
      <c r="JT293" s="314"/>
      <c r="JU293" s="314"/>
      <c r="JV293" s="314"/>
      <c r="JW293" s="314"/>
      <c r="JX293" s="314"/>
      <c r="JY293" s="314"/>
      <c r="JZ293" s="314"/>
      <c r="KA293" s="314"/>
      <c r="KB293" s="314"/>
      <c r="KC293" s="314"/>
      <c r="KD293" s="314"/>
      <c r="KE293" s="314"/>
      <c r="KF293" s="314"/>
      <c r="KG293" s="314"/>
      <c r="KH293" s="314"/>
      <c r="KI293" s="314"/>
      <c r="KJ293" s="314"/>
      <c r="KK293" s="314"/>
      <c r="KL293" s="6"/>
      <c r="KM293" s="6"/>
      <c r="KN293" s="6"/>
      <c r="KO293" s="6"/>
      <c r="KP293" s="6"/>
      <c r="KQ293" s="6"/>
      <c r="KR293" s="6"/>
      <c r="KS293" s="6"/>
      <c r="KT293" s="6"/>
    </row>
    <row r="294" spans="5:306" s="305" customFormat="1">
      <c r="E294" s="316"/>
      <c r="F294" s="316"/>
      <c r="G294" s="317"/>
      <c r="W294" s="6"/>
      <c r="X294" s="6"/>
      <c r="Y294" s="6"/>
      <c r="Z294" s="313"/>
      <c r="AA294" s="313"/>
      <c r="AB294" s="313"/>
      <c r="AC294" s="6"/>
      <c r="AD294" s="6"/>
      <c r="AE294" s="313"/>
      <c r="AF294" s="313"/>
      <c r="AG294" s="313"/>
      <c r="AH294" s="313"/>
      <c r="AI294" s="313"/>
      <c r="AJ294" s="6"/>
      <c r="AK294" s="6"/>
      <c r="AL294" s="313"/>
      <c r="AM294" s="313"/>
      <c r="AN294" s="313"/>
      <c r="AO294" s="313"/>
      <c r="AP294" s="313"/>
      <c r="AQ294" s="6"/>
      <c r="AR294" s="6"/>
      <c r="AS294" s="313"/>
      <c r="AT294" s="313"/>
      <c r="AU294" s="313"/>
      <c r="AV294" s="313"/>
      <c r="AW294" s="313"/>
      <c r="AX294" s="6"/>
      <c r="AY294" s="6"/>
      <c r="AZ294" s="313"/>
      <c r="BA294" s="313"/>
      <c r="BB294" s="313"/>
      <c r="BC294" s="313"/>
      <c r="BD294" s="313"/>
      <c r="BE294" s="6"/>
      <c r="BF294" s="6"/>
      <c r="BG294" s="313"/>
      <c r="BH294" s="313"/>
      <c r="BI294" s="313"/>
      <c r="BJ294" s="313"/>
      <c r="BK294" s="313"/>
      <c r="BL294" s="6"/>
      <c r="BM294" s="6"/>
      <c r="BN294" s="313"/>
      <c r="BO294" s="313"/>
      <c r="BP294" s="313"/>
      <c r="BQ294" s="313"/>
      <c r="BR294" s="313"/>
      <c r="BS294" s="313"/>
      <c r="BT294" s="313"/>
      <c r="BU294" s="313"/>
      <c r="BV294" s="313"/>
      <c r="BW294" s="313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161"/>
      <c r="DQ294" s="161"/>
      <c r="DR294" s="161"/>
      <c r="DS294" s="161"/>
      <c r="DT294" s="161"/>
      <c r="DU294" s="161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  <c r="FS294" s="6"/>
      <c r="FT294" s="6"/>
      <c r="FU294" s="6"/>
      <c r="FV294" s="6"/>
      <c r="FW294" s="6"/>
      <c r="FX294" s="6"/>
      <c r="FY294" s="6"/>
      <c r="FZ294" s="6"/>
      <c r="GA294" s="6"/>
      <c r="GB294" s="6"/>
      <c r="GC294" s="6"/>
      <c r="GD294" s="6"/>
      <c r="GE294" s="6"/>
      <c r="GF294" s="6"/>
      <c r="GG294" s="6"/>
      <c r="GH294" s="6"/>
      <c r="GI294" s="6"/>
      <c r="GJ294" s="6"/>
      <c r="GK294" s="6"/>
      <c r="GL294" s="6"/>
      <c r="GM294" s="6"/>
      <c r="GN294" s="6"/>
      <c r="GO294" s="6"/>
      <c r="GP294" s="6"/>
      <c r="GQ294" s="6"/>
      <c r="GR294" s="6"/>
      <c r="GS294" s="6"/>
      <c r="GT294" s="6"/>
      <c r="GU294" s="6"/>
      <c r="GV294" s="6"/>
      <c r="GW294" s="6"/>
      <c r="GX294" s="6"/>
      <c r="GY294" s="6"/>
      <c r="GZ294" s="6"/>
      <c r="HA294" s="6"/>
      <c r="HB294" s="6"/>
      <c r="HC294" s="6"/>
      <c r="HD294" s="6"/>
      <c r="HE294" s="6"/>
      <c r="HF294" s="6"/>
      <c r="HG294" s="6"/>
      <c r="HH294" s="6"/>
      <c r="HI294" s="6"/>
      <c r="HJ294" s="6"/>
      <c r="HK294" s="6"/>
      <c r="HL294" s="6"/>
      <c r="HM294" s="6"/>
      <c r="HN294" s="6"/>
      <c r="HO294" s="6"/>
      <c r="HP294" s="6"/>
      <c r="HQ294" s="6"/>
      <c r="HR294" s="6"/>
      <c r="HS294" s="6"/>
      <c r="HT294" s="6"/>
      <c r="HU294" s="6"/>
      <c r="HV294" s="6"/>
      <c r="HW294" s="6"/>
      <c r="HX294" s="6"/>
      <c r="HY294" s="6"/>
      <c r="HZ294" s="6"/>
      <c r="IA294" s="6"/>
      <c r="IB294" s="6"/>
      <c r="IC294" s="6"/>
      <c r="ID294" s="6"/>
      <c r="IE294" s="6"/>
      <c r="IF294" s="6"/>
      <c r="IG294" s="6"/>
      <c r="IH294" s="6"/>
      <c r="II294" s="6"/>
      <c r="IJ294" s="6"/>
      <c r="IK294" s="6"/>
      <c r="IL294" s="6"/>
      <c r="IM294" s="6"/>
      <c r="IN294" s="6"/>
      <c r="IO294" s="6"/>
      <c r="IP294" s="6"/>
      <c r="IQ294" s="6"/>
      <c r="IR294" s="6"/>
      <c r="IS294" s="6"/>
      <c r="IT294" s="6"/>
      <c r="IU294" s="6"/>
      <c r="IV294" s="6"/>
      <c r="IW294" s="6"/>
      <c r="IX294" s="6"/>
      <c r="IY294" s="6"/>
      <c r="IZ294" s="6"/>
      <c r="JA294" s="314"/>
      <c r="JB294" s="314"/>
      <c r="JC294" s="314"/>
      <c r="JD294" s="314"/>
      <c r="JE294" s="314"/>
      <c r="JF294" s="314"/>
      <c r="JG294" s="314"/>
      <c r="JH294" s="314"/>
      <c r="JI294" s="314"/>
      <c r="JJ294" s="314"/>
      <c r="JK294" s="314"/>
      <c r="JL294" s="314"/>
      <c r="JM294" s="314"/>
      <c r="JN294" s="314"/>
      <c r="JO294" s="314"/>
      <c r="JP294" s="314"/>
      <c r="JQ294" s="314"/>
      <c r="JR294" s="314"/>
      <c r="JS294" s="314"/>
      <c r="JT294" s="314"/>
      <c r="JU294" s="314"/>
      <c r="JV294" s="314"/>
      <c r="JW294" s="314"/>
      <c r="JX294" s="314"/>
      <c r="JY294" s="314"/>
      <c r="JZ294" s="314"/>
      <c r="KA294" s="314"/>
      <c r="KB294" s="314"/>
      <c r="KC294" s="314"/>
      <c r="KD294" s="314"/>
      <c r="KE294" s="314"/>
      <c r="KF294" s="314"/>
      <c r="KG294" s="314"/>
      <c r="KH294" s="314"/>
      <c r="KI294" s="314"/>
      <c r="KJ294" s="314"/>
      <c r="KK294" s="314"/>
      <c r="KL294" s="6"/>
      <c r="KM294" s="6"/>
      <c r="KN294" s="6"/>
      <c r="KO294" s="6"/>
      <c r="KP294" s="6"/>
      <c r="KQ294" s="6"/>
      <c r="KR294" s="6"/>
      <c r="KS294" s="6"/>
      <c r="KT294" s="6"/>
    </row>
    <row r="295" spans="5:306" s="305" customFormat="1">
      <c r="E295" s="316"/>
      <c r="F295" s="316"/>
      <c r="G295" s="317"/>
      <c r="W295" s="6"/>
      <c r="X295" s="6"/>
      <c r="Y295" s="6"/>
      <c r="Z295" s="313"/>
      <c r="AA295" s="313"/>
      <c r="AB295" s="313"/>
      <c r="AC295" s="6"/>
      <c r="AD295" s="6"/>
      <c r="AE295" s="313"/>
      <c r="AF295" s="313"/>
      <c r="AG295" s="313"/>
      <c r="AH295" s="313"/>
      <c r="AI295" s="313"/>
      <c r="AJ295" s="6"/>
      <c r="AK295" s="6"/>
      <c r="AL295" s="313"/>
      <c r="AM295" s="313"/>
      <c r="AN295" s="313"/>
      <c r="AO295" s="313"/>
      <c r="AP295" s="313"/>
      <c r="AQ295" s="6"/>
      <c r="AR295" s="6"/>
      <c r="AS295" s="313"/>
      <c r="AT295" s="313"/>
      <c r="AU295" s="313"/>
      <c r="AV295" s="313"/>
      <c r="AW295" s="313"/>
      <c r="AX295" s="6"/>
      <c r="AY295" s="6"/>
      <c r="AZ295" s="313"/>
      <c r="BA295" s="313"/>
      <c r="BB295" s="313"/>
      <c r="BC295" s="313"/>
      <c r="BD295" s="313"/>
      <c r="BE295" s="6"/>
      <c r="BF295" s="6"/>
      <c r="BG295" s="313"/>
      <c r="BH295" s="313"/>
      <c r="BI295" s="313"/>
      <c r="BJ295" s="313"/>
      <c r="BK295" s="313"/>
      <c r="BL295" s="6"/>
      <c r="BM295" s="6"/>
      <c r="BN295" s="313"/>
      <c r="BO295" s="313"/>
      <c r="BP295" s="313"/>
      <c r="BQ295" s="313"/>
      <c r="BR295" s="313"/>
      <c r="BS295" s="313"/>
      <c r="BT295" s="313"/>
      <c r="BU295" s="313"/>
      <c r="BV295" s="313"/>
      <c r="BW295" s="313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161"/>
      <c r="DQ295" s="161"/>
      <c r="DR295" s="161"/>
      <c r="DS295" s="161"/>
      <c r="DT295" s="161"/>
      <c r="DU295" s="161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6"/>
      <c r="GX295" s="6"/>
      <c r="GY295" s="6"/>
      <c r="GZ295" s="6"/>
      <c r="HA295" s="6"/>
      <c r="HB295" s="6"/>
      <c r="HC295" s="6"/>
      <c r="HD295" s="6"/>
      <c r="HE295" s="6"/>
      <c r="HF295" s="6"/>
      <c r="HG295" s="6"/>
      <c r="HH295" s="6"/>
      <c r="HI295" s="6"/>
      <c r="HJ295" s="6"/>
      <c r="HK295" s="6"/>
      <c r="HL295" s="6"/>
      <c r="HM295" s="6"/>
      <c r="HN295" s="6"/>
      <c r="HO295" s="6"/>
      <c r="HP295" s="6"/>
      <c r="HQ295" s="6"/>
      <c r="HR295" s="6"/>
      <c r="HS295" s="6"/>
      <c r="HT295" s="6"/>
      <c r="HU295" s="6"/>
      <c r="HV295" s="6"/>
      <c r="HW295" s="6"/>
      <c r="HX295" s="6"/>
      <c r="HY295" s="6"/>
      <c r="HZ295" s="6"/>
      <c r="IA295" s="6"/>
      <c r="IB295" s="6"/>
      <c r="IC295" s="6"/>
      <c r="ID295" s="6"/>
      <c r="IE295" s="6"/>
      <c r="IF295" s="6"/>
      <c r="IG295" s="6"/>
      <c r="IH295" s="6"/>
      <c r="II295" s="6"/>
      <c r="IJ295" s="6"/>
      <c r="IK295" s="6"/>
      <c r="IL295" s="6"/>
      <c r="IM295" s="6"/>
      <c r="IN295" s="6"/>
      <c r="IO295" s="6"/>
      <c r="IP295" s="6"/>
      <c r="IQ295" s="6"/>
      <c r="IR295" s="6"/>
      <c r="IS295" s="6"/>
      <c r="IT295" s="6"/>
      <c r="IU295" s="6"/>
      <c r="IV295" s="6"/>
      <c r="IW295" s="6"/>
      <c r="IX295" s="6"/>
      <c r="IY295" s="6"/>
      <c r="IZ295" s="6"/>
      <c r="JA295" s="314"/>
      <c r="JB295" s="314"/>
      <c r="JC295" s="314"/>
      <c r="JD295" s="314"/>
      <c r="JE295" s="314"/>
      <c r="JF295" s="314"/>
      <c r="JG295" s="314"/>
      <c r="JH295" s="314"/>
      <c r="JI295" s="314"/>
      <c r="JJ295" s="314"/>
      <c r="JK295" s="314"/>
      <c r="JL295" s="314"/>
      <c r="JM295" s="314"/>
      <c r="JN295" s="314"/>
      <c r="JO295" s="314"/>
      <c r="JP295" s="314"/>
      <c r="JQ295" s="314"/>
      <c r="JR295" s="314"/>
      <c r="JS295" s="314"/>
      <c r="JT295" s="314"/>
      <c r="JU295" s="314"/>
      <c r="JV295" s="314"/>
      <c r="JW295" s="314"/>
      <c r="JX295" s="314"/>
      <c r="JY295" s="314"/>
      <c r="JZ295" s="314"/>
      <c r="KA295" s="314"/>
      <c r="KB295" s="314"/>
      <c r="KC295" s="314"/>
      <c r="KD295" s="314"/>
      <c r="KE295" s="314"/>
      <c r="KF295" s="314"/>
      <c r="KG295" s="314"/>
      <c r="KH295" s="314"/>
      <c r="KI295" s="314"/>
      <c r="KJ295" s="314"/>
      <c r="KK295" s="314"/>
      <c r="KL295" s="6"/>
      <c r="KM295" s="6"/>
      <c r="KN295" s="6"/>
      <c r="KO295" s="6"/>
      <c r="KP295" s="6"/>
      <c r="KQ295" s="6"/>
      <c r="KR295" s="6"/>
      <c r="KS295" s="6"/>
      <c r="KT295" s="6"/>
    </row>
    <row r="296" spans="5:306" s="305" customFormat="1">
      <c r="E296" s="316"/>
      <c r="F296" s="316"/>
      <c r="G296" s="317"/>
      <c r="W296" s="6"/>
      <c r="X296" s="6"/>
      <c r="Y296" s="6"/>
      <c r="Z296" s="313"/>
      <c r="AA296" s="313"/>
      <c r="AB296" s="313"/>
      <c r="AC296" s="6"/>
      <c r="AD296" s="6"/>
      <c r="AE296" s="313"/>
      <c r="AF296" s="313"/>
      <c r="AG296" s="313"/>
      <c r="AH296" s="313"/>
      <c r="AI296" s="313"/>
      <c r="AJ296" s="6"/>
      <c r="AK296" s="6"/>
      <c r="AL296" s="313"/>
      <c r="AM296" s="313"/>
      <c r="AN296" s="313"/>
      <c r="AO296" s="313"/>
      <c r="AP296" s="313"/>
      <c r="AQ296" s="6"/>
      <c r="AR296" s="6"/>
      <c r="AS296" s="313"/>
      <c r="AT296" s="313"/>
      <c r="AU296" s="313"/>
      <c r="AV296" s="313"/>
      <c r="AW296" s="313"/>
      <c r="AX296" s="6"/>
      <c r="AY296" s="6"/>
      <c r="AZ296" s="313"/>
      <c r="BA296" s="313"/>
      <c r="BB296" s="313"/>
      <c r="BC296" s="313"/>
      <c r="BD296" s="313"/>
      <c r="BE296" s="6"/>
      <c r="BF296" s="6"/>
      <c r="BG296" s="313"/>
      <c r="BH296" s="313"/>
      <c r="BI296" s="313"/>
      <c r="BJ296" s="313"/>
      <c r="BK296" s="313"/>
      <c r="BL296" s="6"/>
      <c r="BM296" s="6"/>
      <c r="BN296" s="313"/>
      <c r="BO296" s="313"/>
      <c r="BP296" s="313"/>
      <c r="BQ296" s="313"/>
      <c r="BR296" s="313"/>
      <c r="BS296" s="313"/>
      <c r="BT296" s="313"/>
      <c r="BU296" s="313"/>
      <c r="BV296" s="313"/>
      <c r="BW296" s="313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161"/>
      <c r="DQ296" s="161"/>
      <c r="DR296" s="161"/>
      <c r="DS296" s="161"/>
      <c r="DT296" s="161"/>
      <c r="DU296" s="161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6"/>
      <c r="GX296" s="6"/>
      <c r="GY296" s="6"/>
      <c r="GZ296" s="6"/>
      <c r="HA296" s="6"/>
      <c r="HB296" s="6"/>
      <c r="HC296" s="6"/>
      <c r="HD296" s="6"/>
      <c r="HE296" s="6"/>
      <c r="HF296" s="6"/>
      <c r="HG296" s="6"/>
      <c r="HH296" s="6"/>
      <c r="HI296" s="6"/>
      <c r="HJ296" s="6"/>
      <c r="HK296" s="6"/>
      <c r="HL296" s="6"/>
      <c r="HM296" s="6"/>
      <c r="HN296" s="6"/>
      <c r="HO296" s="6"/>
      <c r="HP296" s="6"/>
      <c r="HQ296" s="6"/>
      <c r="HR296" s="6"/>
      <c r="HS296" s="6"/>
      <c r="HT296" s="6"/>
      <c r="HU296" s="6"/>
      <c r="HV296" s="6"/>
      <c r="HW296" s="6"/>
      <c r="HX296" s="6"/>
      <c r="HY296" s="6"/>
      <c r="HZ296" s="6"/>
      <c r="IA296" s="6"/>
      <c r="IB296" s="6"/>
      <c r="IC296" s="6"/>
      <c r="ID296" s="6"/>
      <c r="IE296" s="6"/>
      <c r="IF296" s="6"/>
      <c r="IG296" s="6"/>
      <c r="IH296" s="6"/>
      <c r="II296" s="6"/>
      <c r="IJ296" s="6"/>
      <c r="IK296" s="6"/>
      <c r="IL296" s="6"/>
      <c r="IM296" s="6"/>
      <c r="IN296" s="6"/>
      <c r="IO296" s="6"/>
      <c r="IP296" s="6"/>
      <c r="IQ296" s="6"/>
      <c r="IR296" s="6"/>
      <c r="IS296" s="6"/>
      <c r="IT296" s="6"/>
      <c r="IU296" s="6"/>
      <c r="IV296" s="6"/>
      <c r="IW296" s="6"/>
      <c r="IX296" s="6"/>
      <c r="IY296" s="6"/>
      <c r="IZ296" s="6"/>
      <c r="JA296" s="314"/>
      <c r="JB296" s="314"/>
      <c r="JC296" s="314"/>
      <c r="JD296" s="314"/>
      <c r="JE296" s="314"/>
      <c r="JF296" s="314"/>
      <c r="JG296" s="314"/>
      <c r="JH296" s="314"/>
      <c r="JI296" s="314"/>
      <c r="JJ296" s="314"/>
      <c r="JK296" s="314"/>
      <c r="JL296" s="314"/>
      <c r="JM296" s="314"/>
      <c r="JN296" s="314"/>
      <c r="JO296" s="314"/>
      <c r="JP296" s="314"/>
      <c r="JQ296" s="314"/>
      <c r="JR296" s="314"/>
      <c r="JS296" s="314"/>
      <c r="JT296" s="314"/>
      <c r="JU296" s="314"/>
      <c r="JV296" s="314"/>
      <c r="JW296" s="314"/>
      <c r="JX296" s="314"/>
      <c r="JY296" s="314"/>
      <c r="JZ296" s="314"/>
      <c r="KA296" s="314"/>
      <c r="KB296" s="314"/>
      <c r="KC296" s="314"/>
      <c r="KD296" s="314"/>
      <c r="KE296" s="314"/>
      <c r="KF296" s="314"/>
      <c r="KG296" s="314"/>
      <c r="KH296" s="314"/>
      <c r="KI296" s="314"/>
      <c r="KJ296" s="314"/>
      <c r="KK296" s="314"/>
      <c r="KL296" s="6"/>
      <c r="KM296" s="6"/>
      <c r="KN296" s="6"/>
      <c r="KO296" s="6"/>
      <c r="KP296" s="6"/>
      <c r="KQ296" s="6"/>
      <c r="KR296" s="6"/>
      <c r="KS296" s="6"/>
      <c r="KT296" s="6"/>
    </row>
    <row r="297" spans="5:306" s="305" customFormat="1">
      <c r="E297" s="316"/>
      <c r="F297" s="316"/>
      <c r="G297" s="317"/>
      <c r="W297" s="6"/>
      <c r="X297" s="6"/>
      <c r="Y297" s="6"/>
      <c r="Z297" s="313"/>
      <c r="AA297" s="313"/>
      <c r="AB297" s="313"/>
      <c r="AC297" s="6"/>
      <c r="AD297" s="6"/>
      <c r="AE297" s="313"/>
      <c r="AF297" s="313"/>
      <c r="AG297" s="313"/>
      <c r="AH297" s="313"/>
      <c r="AI297" s="313"/>
      <c r="AJ297" s="6"/>
      <c r="AK297" s="6"/>
      <c r="AL297" s="313"/>
      <c r="AM297" s="313"/>
      <c r="AN297" s="313"/>
      <c r="AO297" s="313"/>
      <c r="AP297" s="313"/>
      <c r="AQ297" s="6"/>
      <c r="AR297" s="6"/>
      <c r="AS297" s="313"/>
      <c r="AT297" s="313"/>
      <c r="AU297" s="313"/>
      <c r="AV297" s="313"/>
      <c r="AW297" s="313"/>
      <c r="AX297" s="6"/>
      <c r="AY297" s="6"/>
      <c r="AZ297" s="313"/>
      <c r="BA297" s="313"/>
      <c r="BB297" s="313"/>
      <c r="BC297" s="313"/>
      <c r="BD297" s="313"/>
      <c r="BE297" s="6"/>
      <c r="BF297" s="6"/>
      <c r="BG297" s="313"/>
      <c r="BH297" s="313"/>
      <c r="BI297" s="313"/>
      <c r="BJ297" s="313"/>
      <c r="BK297" s="313"/>
      <c r="BL297" s="6"/>
      <c r="BM297" s="6"/>
      <c r="BN297" s="313"/>
      <c r="BO297" s="313"/>
      <c r="BP297" s="313"/>
      <c r="BQ297" s="313"/>
      <c r="BR297" s="313"/>
      <c r="BS297" s="313"/>
      <c r="BT297" s="313"/>
      <c r="BU297" s="313"/>
      <c r="BV297" s="313"/>
      <c r="BW297" s="313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161"/>
      <c r="DQ297" s="161"/>
      <c r="DR297" s="161"/>
      <c r="DS297" s="161"/>
      <c r="DT297" s="161"/>
      <c r="DU297" s="161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  <c r="FS297" s="6"/>
      <c r="FT297" s="6"/>
      <c r="FU297" s="6"/>
      <c r="FV297" s="6"/>
      <c r="FW297" s="6"/>
      <c r="FX297" s="6"/>
      <c r="FY297" s="6"/>
      <c r="FZ297" s="6"/>
      <c r="GA297" s="6"/>
      <c r="GB297" s="6"/>
      <c r="GC297" s="6"/>
      <c r="GD297" s="6"/>
      <c r="GE297" s="6"/>
      <c r="GF297" s="6"/>
      <c r="GG297" s="6"/>
      <c r="GH297" s="6"/>
      <c r="GI297" s="6"/>
      <c r="GJ297" s="6"/>
      <c r="GK297" s="6"/>
      <c r="GL297" s="6"/>
      <c r="GM297" s="6"/>
      <c r="GN297" s="6"/>
      <c r="GO297" s="6"/>
      <c r="GP297" s="6"/>
      <c r="GQ297" s="6"/>
      <c r="GR297" s="6"/>
      <c r="GS297" s="6"/>
      <c r="GT297" s="6"/>
      <c r="GU297" s="6"/>
      <c r="GV297" s="6"/>
      <c r="GW297" s="6"/>
      <c r="GX297" s="6"/>
      <c r="GY297" s="6"/>
      <c r="GZ297" s="6"/>
      <c r="HA297" s="6"/>
      <c r="HB297" s="6"/>
      <c r="HC297" s="6"/>
      <c r="HD297" s="6"/>
      <c r="HE297" s="6"/>
      <c r="HF297" s="6"/>
      <c r="HG297" s="6"/>
      <c r="HH297" s="6"/>
      <c r="HI297" s="6"/>
      <c r="HJ297" s="6"/>
      <c r="HK297" s="6"/>
      <c r="HL297" s="6"/>
      <c r="HM297" s="6"/>
      <c r="HN297" s="6"/>
      <c r="HO297" s="6"/>
      <c r="HP297" s="6"/>
      <c r="HQ297" s="6"/>
      <c r="HR297" s="6"/>
      <c r="HS297" s="6"/>
      <c r="HT297" s="6"/>
      <c r="HU297" s="6"/>
      <c r="HV297" s="6"/>
      <c r="HW297" s="6"/>
      <c r="HX297" s="6"/>
      <c r="HY297" s="6"/>
      <c r="HZ297" s="6"/>
      <c r="IA297" s="6"/>
      <c r="IB297" s="6"/>
      <c r="IC297" s="6"/>
      <c r="ID297" s="6"/>
      <c r="IE297" s="6"/>
      <c r="IF297" s="6"/>
      <c r="IG297" s="6"/>
      <c r="IH297" s="6"/>
      <c r="II297" s="6"/>
      <c r="IJ297" s="6"/>
      <c r="IK297" s="6"/>
      <c r="IL297" s="6"/>
      <c r="IM297" s="6"/>
      <c r="IN297" s="6"/>
      <c r="IO297" s="6"/>
      <c r="IP297" s="6"/>
      <c r="IQ297" s="6"/>
      <c r="IR297" s="6"/>
      <c r="IS297" s="6"/>
      <c r="IT297" s="6"/>
      <c r="IU297" s="6"/>
      <c r="IV297" s="6"/>
      <c r="IW297" s="6"/>
      <c r="IX297" s="6"/>
      <c r="IY297" s="6"/>
      <c r="IZ297" s="6"/>
      <c r="JA297" s="314"/>
      <c r="JB297" s="314"/>
      <c r="JC297" s="314"/>
      <c r="JD297" s="314"/>
      <c r="JE297" s="314"/>
      <c r="JF297" s="314"/>
      <c r="JG297" s="314"/>
      <c r="JH297" s="314"/>
      <c r="JI297" s="314"/>
      <c r="JJ297" s="314"/>
      <c r="JK297" s="314"/>
      <c r="JL297" s="314"/>
      <c r="JM297" s="314"/>
      <c r="JN297" s="314"/>
      <c r="JO297" s="314"/>
      <c r="JP297" s="314"/>
      <c r="JQ297" s="314"/>
      <c r="JR297" s="314"/>
      <c r="JS297" s="314"/>
      <c r="JT297" s="314"/>
      <c r="JU297" s="314"/>
      <c r="JV297" s="314"/>
      <c r="JW297" s="314"/>
      <c r="JX297" s="314"/>
      <c r="JY297" s="314"/>
      <c r="JZ297" s="314"/>
      <c r="KA297" s="314"/>
      <c r="KB297" s="314"/>
      <c r="KC297" s="314"/>
      <c r="KD297" s="314"/>
      <c r="KE297" s="314"/>
      <c r="KF297" s="314"/>
      <c r="KG297" s="314"/>
      <c r="KH297" s="314"/>
      <c r="KI297" s="314"/>
      <c r="KJ297" s="314"/>
      <c r="KK297" s="314"/>
      <c r="KL297" s="6"/>
      <c r="KM297" s="6"/>
      <c r="KN297" s="6"/>
      <c r="KO297" s="6"/>
      <c r="KP297" s="6"/>
      <c r="KQ297" s="6"/>
      <c r="KR297" s="6"/>
      <c r="KS297" s="6"/>
      <c r="KT297" s="6"/>
    </row>
    <row r="298" spans="5:306" s="305" customFormat="1">
      <c r="E298" s="316"/>
      <c r="F298" s="316"/>
      <c r="G298" s="317"/>
      <c r="W298" s="6"/>
      <c r="X298" s="6"/>
      <c r="Y298" s="6"/>
      <c r="Z298" s="313"/>
      <c r="AA298" s="313"/>
      <c r="AB298" s="313"/>
      <c r="AC298" s="6"/>
      <c r="AD298" s="6"/>
      <c r="AE298" s="313"/>
      <c r="AF298" s="313"/>
      <c r="AG298" s="313"/>
      <c r="AH298" s="313"/>
      <c r="AI298" s="313"/>
      <c r="AJ298" s="6"/>
      <c r="AK298" s="6"/>
      <c r="AL298" s="313"/>
      <c r="AM298" s="313"/>
      <c r="AN298" s="313"/>
      <c r="AO298" s="313"/>
      <c r="AP298" s="313"/>
      <c r="AQ298" s="6"/>
      <c r="AR298" s="6"/>
      <c r="AS298" s="313"/>
      <c r="AT298" s="313"/>
      <c r="AU298" s="313"/>
      <c r="AV298" s="313"/>
      <c r="AW298" s="313"/>
      <c r="AX298" s="6"/>
      <c r="AY298" s="6"/>
      <c r="AZ298" s="313"/>
      <c r="BA298" s="313"/>
      <c r="BB298" s="313"/>
      <c r="BC298" s="313"/>
      <c r="BD298" s="313"/>
      <c r="BE298" s="6"/>
      <c r="BF298" s="6"/>
      <c r="BG298" s="313"/>
      <c r="BH298" s="313"/>
      <c r="BI298" s="313"/>
      <c r="BJ298" s="313"/>
      <c r="BK298" s="313"/>
      <c r="BL298" s="6"/>
      <c r="BM298" s="6"/>
      <c r="BN298" s="313"/>
      <c r="BO298" s="313"/>
      <c r="BP298" s="313"/>
      <c r="BQ298" s="313"/>
      <c r="BR298" s="313"/>
      <c r="BS298" s="313"/>
      <c r="BT298" s="313"/>
      <c r="BU298" s="313"/>
      <c r="BV298" s="313"/>
      <c r="BW298" s="313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161"/>
      <c r="DQ298" s="161"/>
      <c r="DR298" s="161"/>
      <c r="DS298" s="161"/>
      <c r="DT298" s="161"/>
      <c r="DU298" s="161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  <c r="FS298" s="6"/>
      <c r="FT298" s="6"/>
      <c r="FU298" s="6"/>
      <c r="FV298" s="6"/>
      <c r="FW298" s="6"/>
      <c r="FX298" s="6"/>
      <c r="FY298" s="6"/>
      <c r="FZ298" s="6"/>
      <c r="GA298" s="6"/>
      <c r="GB298" s="6"/>
      <c r="GC298" s="6"/>
      <c r="GD298" s="6"/>
      <c r="GE298" s="6"/>
      <c r="GF298" s="6"/>
      <c r="GG298" s="6"/>
      <c r="GH298" s="6"/>
      <c r="GI298" s="6"/>
      <c r="GJ298" s="6"/>
      <c r="GK298" s="6"/>
      <c r="GL298" s="6"/>
      <c r="GM298" s="6"/>
      <c r="GN298" s="6"/>
      <c r="GO298" s="6"/>
      <c r="GP298" s="6"/>
      <c r="GQ298" s="6"/>
      <c r="GR298" s="6"/>
      <c r="GS298" s="6"/>
      <c r="GT298" s="6"/>
      <c r="GU298" s="6"/>
      <c r="GV298" s="6"/>
      <c r="GW298" s="6"/>
      <c r="GX298" s="6"/>
      <c r="GY298" s="6"/>
      <c r="GZ298" s="6"/>
      <c r="HA298" s="6"/>
      <c r="HB298" s="6"/>
      <c r="HC298" s="6"/>
      <c r="HD298" s="6"/>
      <c r="HE298" s="6"/>
      <c r="HF298" s="6"/>
      <c r="HG298" s="6"/>
      <c r="HH298" s="6"/>
      <c r="HI298" s="6"/>
      <c r="HJ298" s="6"/>
      <c r="HK298" s="6"/>
      <c r="HL298" s="6"/>
      <c r="HM298" s="6"/>
      <c r="HN298" s="6"/>
      <c r="HO298" s="6"/>
      <c r="HP298" s="6"/>
      <c r="HQ298" s="6"/>
      <c r="HR298" s="6"/>
      <c r="HS298" s="6"/>
      <c r="HT298" s="6"/>
      <c r="HU298" s="6"/>
      <c r="HV298" s="6"/>
      <c r="HW298" s="6"/>
      <c r="HX298" s="6"/>
      <c r="HY298" s="6"/>
      <c r="HZ298" s="6"/>
      <c r="IA298" s="6"/>
      <c r="IB298" s="6"/>
      <c r="IC298" s="6"/>
      <c r="ID298" s="6"/>
      <c r="IE298" s="6"/>
      <c r="IF298" s="6"/>
      <c r="IG298" s="6"/>
      <c r="IH298" s="6"/>
      <c r="II298" s="6"/>
      <c r="IJ298" s="6"/>
      <c r="IK298" s="6"/>
      <c r="IL298" s="6"/>
      <c r="IM298" s="6"/>
      <c r="IN298" s="6"/>
      <c r="IO298" s="6"/>
      <c r="IP298" s="6"/>
      <c r="IQ298" s="6"/>
      <c r="IR298" s="6"/>
      <c r="IS298" s="6"/>
      <c r="IT298" s="6"/>
      <c r="IU298" s="6"/>
      <c r="IV298" s="6"/>
      <c r="IW298" s="6"/>
      <c r="IX298" s="6"/>
      <c r="IY298" s="6"/>
      <c r="IZ298" s="6"/>
      <c r="JA298" s="314"/>
      <c r="JB298" s="314"/>
      <c r="JC298" s="314"/>
      <c r="JD298" s="314"/>
      <c r="JE298" s="314"/>
      <c r="JF298" s="314"/>
      <c r="JG298" s="314"/>
      <c r="JH298" s="314"/>
      <c r="JI298" s="314"/>
      <c r="JJ298" s="314"/>
      <c r="JK298" s="314"/>
      <c r="JL298" s="314"/>
      <c r="JM298" s="314"/>
      <c r="JN298" s="314"/>
      <c r="JO298" s="314"/>
      <c r="JP298" s="314"/>
      <c r="JQ298" s="314"/>
      <c r="JR298" s="314"/>
      <c r="JS298" s="314"/>
      <c r="JT298" s="314"/>
      <c r="JU298" s="314"/>
      <c r="JV298" s="314"/>
      <c r="JW298" s="314"/>
      <c r="JX298" s="314"/>
      <c r="JY298" s="314"/>
      <c r="JZ298" s="314"/>
      <c r="KA298" s="314"/>
      <c r="KB298" s="314"/>
      <c r="KC298" s="314"/>
      <c r="KD298" s="314"/>
      <c r="KE298" s="314"/>
      <c r="KF298" s="314"/>
      <c r="KG298" s="314"/>
      <c r="KH298" s="314"/>
      <c r="KI298" s="314"/>
      <c r="KJ298" s="314"/>
      <c r="KK298" s="314"/>
      <c r="KL298" s="6"/>
      <c r="KM298" s="6"/>
      <c r="KN298" s="6"/>
      <c r="KO298" s="6"/>
      <c r="KP298" s="6"/>
      <c r="KQ298" s="6"/>
      <c r="KR298" s="6"/>
      <c r="KS298" s="6"/>
      <c r="KT298" s="6"/>
    </row>
    <row r="299" spans="5:306" s="305" customFormat="1">
      <c r="E299" s="316"/>
      <c r="F299" s="316"/>
      <c r="G299" s="317"/>
      <c r="W299" s="6"/>
      <c r="X299" s="6"/>
      <c r="Y299" s="6"/>
      <c r="Z299" s="313"/>
      <c r="AA299" s="313"/>
      <c r="AB299" s="313"/>
      <c r="AC299" s="6"/>
      <c r="AD299" s="6"/>
      <c r="AE299" s="313"/>
      <c r="AF299" s="313"/>
      <c r="AG299" s="313"/>
      <c r="AH299" s="313"/>
      <c r="AI299" s="313"/>
      <c r="AJ299" s="6"/>
      <c r="AK299" s="6"/>
      <c r="AL299" s="313"/>
      <c r="AM299" s="313"/>
      <c r="AN299" s="313"/>
      <c r="AO299" s="313"/>
      <c r="AP299" s="313"/>
      <c r="AQ299" s="6"/>
      <c r="AR299" s="6"/>
      <c r="AS299" s="313"/>
      <c r="AT299" s="313"/>
      <c r="AU299" s="313"/>
      <c r="AV299" s="313"/>
      <c r="AW299" s="313"/>
      <c r="AX299" s="6"/>
      <c r="AY299" s="6"/>
      <c r="AZ299" s="313"/>
      <c r="BA299" s="313"/>
      <c r="BB299" s="313"/>
      <c r="BC299" s="313"/>
      <c r="BD299" s="313"/>
      <c r="BE299" s="6"/>
      <c r="BF299" s="6"/>
      <c r="BG299" s="313"/>
      <c r="BH299" s="313"/>
      <c r="BI299" s="313"/>
      <c r="BJ299" s="313"/>
      <c r="BK299" s="313"/>
      <c r="BL299" s="6"/>
      <c r="BM299" s="6"/>
      <c r="BN299" s="313"/>
      <c r="BO299" s="313"/>
      <c r="BP299" s="313"/>
      <c r="BQ299" s="313"/>
      <c r="BR299" s="313"/>
      <c r="BS299" s="313"/>
      <c r="BT299" s="313"/>
      <c r="BU299" s="313"/>
      <c r="BV299" s="313"/>
      <c r="BW299" s="313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161"/>
      <c r="DQ299" s="161"/>
      <c r="DR299" s="161"/>
      <c r="DS299" s="161"/>
      <c r="DT299" s="161"/>
      <c r="DU299" s="161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6"/>
      <c r="GX299" s="6"/>
      <c r="GY299" s="6"/>
      <c r="GZ299" s="6"/>
      <c r="HA299" s="6"/>
      <c r="HB299" s="6"/>
      <c r="HC299" s="6"/>
      <c r="HD299" s="6"/>
      <c r="HE299" s="6"/>
      <c r="HF299" s="6"/>
      <c r="HG299" s="6"/>
      <c r="HH299" s="6"/>
      <c r="HI299" s="6"/>
      <c r="HJ299" s="6"/>
      <c r="HK299" s="6"/>
      <c r="HL299" s="6"/>
      <c r="HM299" s="6"/>
      <c r="HN299" s="6"/>
      <c r="HO299" s="6"/>
      <c r="HP299" s="6"/>
      <c r="HQ299" s="6"/>
      <c r="HR299" s="6"/>
      <c r="HS299" s="6"/>
      <c r="HT299" s="6"/>
      <c r="HU299" s="6"/>
      <c r="HV299" s="6"/>
      <c r="HW299" s="6"/>
      <c r="HX299" s="6"/>
      <c r="HY299" s="6"/>
      <c r="HZ299" s="6"/>
      <c r="IA299" s="6"/>
      <c r="IB299" s="6"/>
      <c r="IC299" s="6"/>
      <c r="ID299" s="6"/>
      <c r="IE299" s="6"/>
      <c r="IF299" s="6"/>
      <c r="IG299" s="6"/>
      <c r="IH299" s="6"/>
      <c r="II299" s="6"/>
      <c r="IJ299" s="6"/>
      <c r="IK299" s="6"/>
      <c r="IL299" s="6"/>
      <c r="IM299" s="6"/>
      <c r="IN299" s="6"/>
      <c r="IO299" s="6"/>
      <c r="IP299" s="6"/>
      <c r="IQ299" s="6"/>
      <c r="IR299" s="6"/>
      <c r="IS299" s="6"/>
      <c r="IT299" s="6"/>
      <c r="IU299" s="6"/>
      <c r="IV299" s="6"/>
      <c r="IW299" s="6"/>
      <c r="IX299" s="6"/>
      <c r="IY299" s="6"/>
      <c r="IZ299" s="6"/>
      <c r="JA299" s="314"/>
      <c r="JB299" s="314"/>
      <c r="JC299" s="314"/>
      <c r="JD299" s="314"/>
      <c r="JE299" s="314"/>
      <c r="JF299" s="314"/>
      <c r="JG299" s="314"/>
      <c r="JH299" s="314"/>
      <c r="JI299" s="314"/>
      <c r="JJ299" s="314"/>
      <c r="JK299" s="314"/>
      <c r="JL299" s="314"/>
      <c r="JM299" s="314"/>
      <c r="JN299" s="314"/>
      <c r="JO299" s="314"/>
      <c r="JP299" s="314"/>
      <c r="JQ299" s="314"/>
      <c r="JR299" s="314"/>
      <c r="JS299" s="314"/>
      <c r="JT299" s="314"/>
      <c r="JU299" s="314"/>
      <c r="JV299" s="314"/>
      <c r="JW299" s="314"/>
      <c r="JX299" s="314"/>
      <c r="JY299" s="314"/>
      <c r="JZ299" s="314"/>
      <c r="KA299" s="314"/>
      <c r="KB299" s="314"/>
      <c r="KC299" s="314"/>
      <c r="KD299" s="314"/>
      <c r="KE299" s="314"/>
      <c r="KF299" s="314"/>
      <c r="KG299" s="314"/>
      <c r="KH299" s="314"/>
      <c r="KI299" s="314"/>
      <c r="KJ299" s="314"/>
      <c r="KK299" s="314"/>
      <c r="KL299" s="6"/>
      <c r="KM299" s="6"/>
      <c r="KN299" s="6"/>
      <c r="KO299" s="6"/>
      <c r="KP299" s="6"/>
      <c r="KQ299" s="6"/>
      <c r="KR299" s="6"/>
      <c r="KS299" s="6"/>
      <c r="KT299" s="6"/>
    </row>
    <row r="300" spans="5:306" s="305" customFormat="1">
      <c r="E300" s="316"/>
      <c r="F300" s="316"/>
      <c r="G300" s="317"/>
      <c r="W300" s="6"/>
      <c r="X300" s="6"/>
      <c r="Y300" s="6"/>
      <c r="Z300" s="313"/>
      <c r="AA300" s="313"/>
      <c r="AB300" s="313"/>
      <c r="AC300" s="6"/>
      <c r="AD300" s="6"/>
      <c r="AE300" s="313"/>
      <c r="AF300" s="313"/>
      <c r="AG300" s="313"/>
      <c r="AH300" s="313"/>
      <c r="AI300" s="313"/>
      <c r="AJ300" s="6"/>
      <c r="AK300" s="6"/>
      <c r="AL300" s="313"/>
      <c r="AM300" s="313"/>
      <c r="AN300" s="313"/>
      <c r="AO300" s="313"/>
      <c r="AP300" s="313"/>
      <c r="AQ300" s="6"/>
      <c r="AR300" s="6"/>
      <c r="AS300" s="313"/>
      <c r="AT300" s="313"/>
      <c r="AU300" s="313"/>
      <c r="AV300" s="313"/>
      <c r="AW300" s="313"/>
      <c r="AX300" s="6"/>
      <c r="AY300" s="6"/>
      <c r="AZ300" s="313"/>
      <c r="BA300" s="313"/>
      <c r="BB300" s="313"/>
      <c r="BC300" s="313"/>
      <c r="BD300" s="313"/>
      <c r="BE300" s="6"/>
      <c r="BF300" s="6"/>
      <c r="BG300" s="313"/>
      <c r="BH300" s="313"/>
      <c r="BI300" s="313"/>
      <c r="BJ300" s="313"/>
      <c r="BK300" s="313"/>
      <c r="BL300" s="6"/>
      <c r="BM300" s="6"/>
      <c r="BN300" s="313"/>
      <c r="BO300" s="313"/>
      <c r="BP300" s="313"/>
      <c r="BQ300" s="313"/>
      <c r="BR300" s="313"/>
      <c r="BS300" s="313"/>
      <c r="BT300" s="313"/>
      <c r="BU300" s="313"/>
      <c r="BV300" s="313"/>
      <c r="BW300" s="313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161"/>
      <c r="DQ300" s="161"/>
      <c r="DR300" s="161"/>
      <c r="DS300" s="161"/>
      <c r="DT300" s="161"/>
      <c r="DU300" s="161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  <c r="FS300" s="6"/>
      <c r="FT300" s="6"/>
      <c r="FU300" s="6"/>
      <c r="FV300" s="6"/>
      <c r="FW300" s="6"/>
      <c r="FX300" s="6"/>
      <c r="FY300" s="6"/>
      <c r="FZ300" s="6"/>
      <c r="GA300" s="6"/>
      <c r="GB300" s="6"/>
      <c r="GC300" s="6"/>
      <c r="GD300" s="6"/>
      <c r="GE300" s="6"/>
      <c r="GF300" s="6"/>
      <c r="GG300" s="6"/>
      <c r="GH300" s="6"/>
      <c r="GI300" s="6"/>
      <c r="GJ300" s="6"/>
      <c r="GK300" s="6"/>
      <c r="GL300" s="6"/>
      <c r="GM300" s="6"/>
      <c r="GN300" s="6"/>
      <c r="GO300" s="6"/>
      <c r="GP300" s="6"/>
      <c r="GQ300" s="6"/>
      <c r="GR300" s="6"/>
      <c r="GS300" s="6"/>
      <c r="GT300" s="6"/>
      <c r="GU300" s="6"/>
      <c r="GV300" s="6"/>
      <c r="GW300" s="6"/>
      <c r="GX300" s="6"/>
      <c r="GY300" s="6"/>
      <c r="GZ300" s="6"/>
      <c r="HA300" s="6"/>
      <c r="HB300" s="6"/>
      <c r="HC300" s="6"/>
      <c r="HD300" s="6"/>
      <c r="HE300" s="6"/>
      <c r="HF300" s="6"/>
      <c r="HG300" s="6"/>
      <c r="HH300" s="6"/>
      <c r="HI300" s="6"/>
      <c r="HJ300" s="6"/>
      <c r="HK300" s="6"/>
      <c r="HL300" s="6"/>
      <c r="HM300" s="6"/>
      <c r="HN300" s="6"/>
      <c r="HO300" s="6"/>
      <c r="HP300" s="6"/>
      <c r="HQ300" s="6"/>
      <c r="HR300" s="6"/>
      <c r="HS300" s="6"/>
      <c r="HT300" s="6"/>
      <c r="HU300" s="6"/>
      <c r="HV300" s="6"/>
      <c r="HW300" s="6"/>
      <c r="HX300" s="6"/>
      <c r="HY300" s="6"/>
      <c r="HZ300" s="6"/>
      <c r="IA300" s="6"/>
      <c r="IB300" s="6"/>
      <c r="IC300" s="6"/>
      <c r="ID300" s="6"/>
      <c r="IE300" s="6"/>
      <c r="IF300" s="6"/>
      <c r="IG300" s="6"/>
      <c r="IH300" s="6"/>
      <c r="II300" s="6"/>
      <c r="IJ300" s="6"/>
      <c r="IK300" s="6"/>
      <c r="IL300" s="6"/>
      <c r="IM300" s="6"/>
      <c r="IN300" s="6"/>
      <c r="IO300" s="6"/>
      <c r="IP300" s="6"/>
      <c r="IQ300" s="6"/>
      <c r="IR300" s="6"/>
      <c r="IS300" s="6"/>
      <c r="IT300" s="6"/>
      <c r="IU300" s="6"/>
      <c r="IV300" s="6"/>
      <c r="IW300" s="6"/>
      <c r="IX300" s="6"/>
      <c r="IY300" s="6"/>
      <c r="IZ300" s="6"/>
      <c r="JA300" s="314"/>
      <c r="JB300" s="314"/>
      <c r="JC300" s="314"/>
      <c r="JD300" s="314"/>
      <c r="JE300" s="314"/>
      <c r="JF300" s="314"/>
      <c r="JG300" s="314"/>
      <c r="JH300" s="314"/>
      <c r="JI300" s="314"/>
      <c r="JJ300" s="314"/>
      <c r="JK300" s="314"/>
      <c r="JL300" s="314"/>
      <c r="JM300" s="314"/>
      <c r="JN300" s="314"/>
      <c r="JO300" s="314"/>
      <c r="JP300" s="314"/>
      <c r="JQ300" s="314"/>
      <c r="JR300" s="314"/>
      <c r="JS300" s="314"/>
      <c r="JT300" s="314"/>
      <c r="JU300" s="314"/>
      <c r="JV300" s="314"/>
      <c r="JW300" s="314"/>
      <c r="JX300" s="314"/>
      <c r="JY300" s="314"/>
      <c r="JZ300" s="314"/>
      <c r="KA300" s="314"/>
      <c r="KB300" s="314"/>
      <c r="KC300" s="314"/>
      <c r="KD300" s="314"/>
      <c r="KE300" s="314"/>
      <c r="KF300" s="314"/>
      <c r="KG300" s="314"/>
      <c r="KH300" s="314"/>
      <c r="KI300" s="314"/>
      <c r="KJ300" s="314"/>
      <c r="KK300" s="314"/>
      <c r="KL300" s="6"/>
      <c r="KM300" s="6"/>
      <c r="KN300" s="6"/>
      <c r="KO300" s="6"/>
      <c r="KP300" s="6"/>
      <c r="KQ300" s="6"/>
      <c r="KR300" s="6"/>
      <c r="KS300" s="6"/>
      <c r="KT300" s="6"/>
    </row>
    <row r="301" spans="5:306" s="305" customFormat="1">
      <c r="E301" s="316"/>
      <c r="F301" s="316"/>
      <c r="G301" s="317"/>
      <c r="W301" s="6"/>
      <c r="X301" s="6"/>
      <c r="Y301" s="6"/>
      <c r="Z301" s="313"/>
      <c r="AA301" s="313"/>
      <c r="AB301" s="313"/>
      <c r="AC301" s="6"/>
      <c r="AD301" s="6"/>
      <c r="AE301" s="313"/>
      <c r="AF301" s="313"/>
      <c r="AG301" s="313"/>
      <c r="AH301" s="313"/>
      <c r="AI301" s="313"/>
      <c r="AJ301" s="6"/>
      <c r="AK301" s="6"/>
      <c r="AL301" s="313"/>
      <c r="AM301" s="313"/>
      <c r="AN301" s="313"/>
      <c r="AO301" s="313"/>
      <c r="AP301" s="313"/>
      <c r="AQ301" s="6"/>
      <c r="AR301" s="6"/>
      <c r="AS301" s="313"/>
      <c r="AT301" s="313"/>
      <c r="AU301" s="313"/>
      <c r="AV301" s="313"/>
      <c r="AW301" s="313"/>
      <c r="AX301" s="6"/>
      <c r="AY301" s="6"/>
      <c r="AZ301" s="313"/>
      <c r="BA301" s="313"/>
      <c r="BB301" s="313"/>
      <c r="BC301" s="313"/>
      <c r="BD301" s="313"/>
      <c r="BE301" s="6"/>
      <c r="BF301" s="6"/>
      <c r="BG301" s="313"/>
      <c r="BH301" s="313"/>
      <c r="BI301" s="313"/>
      <c r="BJ301" s="313"/>
      <c r="BK301" s="313"/>
      <c r="BL301" s="6"/>
      <c r="BM301" s="6"/>
      <c r="BN301" s="313"/>
      <c r="BO301" s="313"/>
      <c r="BP301" s="313"/>
      <c r="BQ301" s="313"/>
      <c r="BR301" s="313"/>
      <c r="BS301" s="313"/>
      <c r="BT301" s="313"/>
      <c r="BU301" s="313"/>
      <c r="BV301" s="313"/>
      <c r="BW301" s="313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161"/>
      <c r="DQ301" s="161"/>
      <c r="DR301" s="161"/>
      <c r="DS301" s="161"/>
      <c r="DT301" s="161"/>
      <c r="DU301" s="161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  <c r="HW301" s="6"/>
      <c r="HX301" s="6"/>
      <c r="HY301" s="6"/>
      <c r="HZ301" s="6"/>
      <c r="IA301" s="6"/>
      <c r="IB301" s="6"/>
      <c r="IC301" s="6"/>
      <c r="ID301" s="6"/>
      <c r="IE301" s="6"/>
      <c r="IF301" s="6"/>
      <c r="IG301" s="6"/>
      <c r="IH301" s="6"/>
      <c r="II301" s="6"/>
      <c r="IJ301" s="6"/>
      <c r="IK301" s="6"/>
      <c r="IL301" s="6"/>
      <c r="IM301" s="6"/>
      <c r="IN301" s="6"/>
      <c r="IO301" s="6"/>
      <c r="IP301" s="6"/>
      <c r="IQ301" s="6"/>
      <c r="IR301" s="6"/>
      <c r="IS301" s="6"/>
      <c r="IT301" s="6"/>
      <c r="IU301" s="6"/>
      <c r="IV301" s="6"/>
      <c r="IW301" s="6"/>
      <c r="IX301" s="6"/>
      <c r="IY301" s="6"/>
      <c r="IZ301" s="6"/>
      <c r="JA301" s="314"/>
      <c r="JB301" s="314"/>
      <c r="JC301" s="314"/>
      <c r="JD301" s="314"/>
      <c r="JE301" s="314"/>
      <c r="JF301" s="314"/>
      <c r="JG301" s="314"/>
      <c r="JH301" s="314"/>
      <c r="JI301" s="314"/>
      <c r="JJ301" s="314"/>
      <c r="JK301" s="314"/>
      <c r="JL301" s="314"/>
      <c r="JM301" s="314"/>
      <c r="JN301" s="314"/>
      <c r="JO301" s="314"/>
      <c r="JP301" s="314"/>
      <c r="JQ301" s="314"/>
      <c r="JR301" s="314"/>
      <c r="JS301" s="314"/>
      <c r="JT301" s="314"/>
      <c r="JU301" s="314"/>
      <c r="JV301" s="314"/>
      <c r="JW301" s="314"/>
      <c r="JX301" s="314"/>
      <c r="JY301" s="314"/>
      <c r="JZ301" s="314"/>
      <c r="KA301" s="314"/>
      <c r="KB301" s="314"/>
      <c r="KC301" s="314"/>
      <c r="KD301" s="314"/>
      <c r="KE301" s="314"/>
      <c r="KF301" s="314"/>
      <c r="KG301" s="314"/>
      <c r="KH301" s="314"/>
      <c r="KI301" s="314"/>
      <c r="KJ301" s="314"/>
      <c r="KK301" s="314"/>
      <c r="KL301" s="6"/>
      <c r="KM301" s="6"/>
      <c r="KN301" s="6"/>
      <c r="KO301" s="6"/>
      <c r="KP301" s="6"/>
      <c r="KQ301" s="6"/>
      <c r="KR301" s="6"/>
      <c r="KS301" s="6"/>
      <c r="KT301" s="6"/>
    </row>
    <row r="302" spans="5:306" s="305" customFormat="1">
      <c r="E302" s="316"/>
      <c r="F302" s="316"/>
      <c r="G302" s="317"/>
      <c r="W302" s="6"/>
      <c r="X302" s="6"/>
      <c r="Y302" s="6"/>
      <c r="Z302" s="313"/>
      <c r="AA302" s="313"/>
      <c r="AB302" s="313"/>
      <c r="AC302" s="6"/>
      <c r="AD302" s="6"/>
      <c r="AE302" s="313"/>
      <c r="AF302" s="313"/>
      <c r="AG302" s="313"/>
      <c r="AH302" s="313"/>
      <c r="AI302" s="313"/>
      <c r="AJ302" s="6"/>
      <c r="AK302" s="6"/>
      <c r="AL302" s="313"/>
      <c r="AM302" s="313"/>
      <c r="AN302" s="313"/>
      <c r="AO302" s="313"/>
      <c r="AP302" s="313"/>
      <c r="AQ302" s="6"/>
      <c r="AR302" s="6"/>
      <c r="AS302" s="313"/>
      <c r="AT302" s="313"/>
      <c r="AU302" s="313"/>
      <c r="AV302" s="313"/>
      <c r="AW302" s="313"/>
      <c r="AX302" s="6"/>
      <c r="AY302" s="6"/>
      <c r="AZ302" s="313"/>
      <c r="BA302" s="313"/>
      <c r="BB302" s="313"/>
      <c r="BC302" s="313"/>
      <c r="BD302" s="313"/>
      <c r="BE302" s="6"/>
      <c r="BF302" s="6"/>
      <c r="BG302" s="313"/>
      <c r="BH302" s="313"/>
      <c r="BI302" s="313"/>
      <c r="BJ302" s="313"/>
      <c r="BK302" s="313"/>
      <c r="BL302" s="6"/>
      <c r="BM302" s="6"/>
      <c r="BN302" s="313"/>
      <c r="BO302" s="313"/>
      <c r="BP302" s="313"/>
      <c r="BQ302" s="313"/>
      <c r="BR302" s="313"/>
      <c r="BS302" s="313"/>
      <c r="BT302" s="313"/>
      <c r="BU302" s="313"/>
      <c r="BV302" s="313"/>
      <c r="BW302" s="313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161"/>
      <c r="DQ302" s="161"/>
      <c r="DR302" s="161"/>
      <c r="DS302" s="161"/>
      <c r="DT302" s="161"/>
      <c r="DU302" s="161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  <c r="FS302" s="6"/>
      <c r="FT302" s="6"/>
      <c r="FU302" s="6"/>
      <c r="FV302" s="6"/>
      <c r="FW302" s="6"/>
      <c r="FX302" s="6"/>
      <c r="FY302" s="6"/>
      <c r="FZ302" s="6"/>
      <c r="GA302" s="6"/>
      <c r="GB302" s="6"/>
      <c r="GC302" s="6"/>
      <c r="GD302" s="6"/>
      <c r="GE302" s="6"/>
      <c r="GF302" s="6"/>
      <c r="GG302" s="6"/>
      <c r="GH302" s="6"/>
      <c r="GI302" s="6"/>
      <c r="GJ302" s="6"/>
      <c r="GK302" s="6"/>
      <c r="GL302" s="6"/>
      <c r="GM302" s="6"/>
      <c r="GN302" s="6"/>
      <c r="GO302" s="6"/>
      <c r="GP302" s="6"/>
      <c r="GQ302" s="6"/>
      <c r="GR302" s="6"/>
      <c r="GS302" s="6"/>
      <c r="GT302" s="6"/>
      <c r="GU302" s="6"/>
      <c r="GV302" s="6"/>
      <c r="GW302" s="6"/>
      <c r="GX302" s="6"/>
      <c r="GY302" s="6"/>
      <c r="GZ302" s="6"/>
      <c r="HA302" s="6"/>
      <c r="HB302" s="6"/>
      <c r="HC302" s="6"/>
      <c r="HD302" s="6"/>
      <c r="HE302" s="6"/>
      <c r="HF302" s="6"/>
      <c r="HG302" s="6"/>
      <c r="HH302" s="6"/>
      <c r="HI302" s="6"/>
      <c r="HJ302" s="6"/>
      <c r="HK302" s="6"/>
      <c r="HL302" s="6"/>
      <c r="HM302" s="6"/>
      <c r="HN302" s="6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314"/>
      <c r="JB302" s="314"/>
      <c r="JC302" s="314"/>
      <c r="JD302" s="314"/>
      <c r="JE302" s="314"/>
      <c r="JF302" s="314"/>
      <c r="JG302" s="314"/>
      <c r="JH302" s="314"/>
      <c r="JI302" s="314"/>
      <c r="JJ302" s="314"/>
      <c r="JK302" s="314"/>
      <c r="JL302" s="314"/>
      <c r="JM302" s="314"/>
      <c r="JN302" s="314"/>
      <c r="JO302" s="314"/>
      <c r="JP302" s="314"/>
      <c r="JQ302" s="314"/>
      <c r="JR302" s="314"/>
      <c r="JS302" s="314"/>
      <c r="JT302" s="314"/>
      <c r="JU302" s="314"/>
      <c r="JV302" s="314"/>
      <c r="JW302" s="314"/>
      <c r="JX302" s="314"/>
      <c r="JY302" s="314"/>
      <c r="JZ302" s="314"/>
      <c r="KA302" s="314"/>
      <c r="KB302" s="314"/>
      <c r="KC302" s="314"/>
      <c r="KD302" s="314"/>
      <c r="KE302" s="314"/>
      <c r="KF302" s="314"/>
      <c r="KG302" s="314"/>
      <c r="KH302" s="314"/>
      <c r="KI302" s="314"/>
      <c r="KJ302" s="314"/>
      <c r="KK302" s="314"/>
      <c r="KL302" s="6"/>
      <c r="KM302" s="6"/>
      <c r="KN302" s="6"/>
      <c r="KO302" s="6"/>
      <c r="KP302" s="6"/>
      <c r="KQ302" s="6"/>
      <c r="KR302" s="6"/>
      <c r="KS302" s="6"/>
      <c r="KT302" s="6"/>
    </row>
    <row r="303" spans="5:306" s="305" customFormat="1">
      <c r="E303" s="316"/>
      <c r="F303" s="316"/>
      <c r="G303" s="317"/>
      <c r="W303" s="6"/>
      <c r="X303" s="6"/>
      <c r="Y303" s="6"/>
      <c r="Z303" s="313"/>
      <c r="AA303" s="313"/>
      <c r="AB303" s="313"/>
      <c r="AC303" s="6"/>
      <c r="AD303" s="6"/>
      <c r="AE303" s="313"/>
      <c r="AF303" s="313"/>
      <c r="AG303" s="313"/>
      <c r="AH303" s="313"/>
      <c r="AI303" s="313"/>
      <c r="AJ303" s="6"/>
      <c r="AK303" s="6"/>
      <c r="AL303" s="313"/>
      <c r="AM303" s="313"/>
      <c r="AN303" s="313"/>
      <c r="AO303" s="313"/>
      <c r="AP303" s="313"/>
      <c r="AQ303" s="6"/>
      <c r="AR303" s="6"/>
      <c r="AS303" s="313"/>
      <c r="AT303" s="313"/>
      <c r="AU303" s="313"/>
      <c r="AV303" s="313"/>
      <c r="AW303" s="313"/>
      <c r="AX303" s="6"/>
      <c r="AY303" s="6"/>
      <c r="AZ303" s="313"/>
      <c r="BA303" s="313"/>
      <c r="BB303" s="313"/>
      <c r="BC303" s="313"/>
      <c r="BD303" s="313"/>
      <c r="BE303" s="6"/>
      <c r="BF303" s="6"/>
      <c r="BG303" s="313"/>
      <c r="BH303" s="313"/>
      <c r="BI303" s="313"/>
      <c r="BJ303" s="313"/>
      <c r="BK303" s="313"/>
      <c r="BL303" s="6"/>
      <c r="BM303" s="6"/>
      <c r="BN303" s="313"/>
      <c r="BO303" s="313"/>
      <c r="BP303" s="313"/>
      <c r="BQ303" s="313"/>
      <c r="BR303" s="313"/>
      <c r="BS303" s="313"/>
      <c r="BT303" s="313"/>
      <c r="BU303" s="313"/>
      <c r="BV303" s="313"/>
      <c r="BW303" s="313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161"/>
      <c r="DQ303" s="161"/>
      <c r="DR303" s="161"/>
      <c r="DS303" s="161"/>
      <c r="DT303" s="161"/>
      <c r="DU303" s="161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  <c r="FS303" s="6"/>
      <c r="FT303" s="6"/>
      <c r="FU303" s="6"/>
      <c r="FV303" s="6"/>
      <c r="FW303" s="6"/>
      <c r="FX303" s="6"/>
      <c r="FY303" s="6"/>
      <c r="FZ303" s="6"/>
      <c r="GA303" s="6"/>
      <c r="GB303" s="6"/>
      <c r="GC303" s="6"/>
      <c r="GD303" s="6"/>
      <c r="GE303" s="6"/>
      <c r="GF303" s="6"/>
      <c r="GG303" s="6"/>
      <c r="GH303" s="6"/>
      <c r="GI303" s="6"/>
      <c r="GJ303" s="6"/>
      <c r="GK303" s="6"/>
      <c r="GL303" s="6"/>
      <c r="GM303" s="6"/>
      <c r="GN303" s="6"/>
      <c r="GO303" s="6"/>
      <c r="GP303" s="6"/>
      <c r="GQ303" s="6"/>
      <c r="GR303" s="6"/>
      <c r="GS303" s="6"/>
      <c r="GT303" s="6"/>
      <c r="GU303" s="6"/>
      <c r="GV303" s="6"/>
      <c r="GW303" s="6"/>
      <c r="GX303" s="6"/>
      <c r="GY303" s="6"/>
      <c r="GZ303" s="6"/>
      <c r="HA303" s="6"/>
      <c r="HB303" s="6"/>
      <c r="HC303" s="6"/>
      <c r="HD303" s="6"/>
      <c r="HE303" s="6"/>
      <c r="HF303" s="6"/>
      <c r="HG303" s="6"/>
      <c r="HH303" s="6"/>
      <c r="HI303" s="6"/>
      <c r="HJ303" s="6"/>
      <c r="HK303" s="6"/>
      <c r="HL303" s="6"/>
      <c r="HM303" s="6"/>
      <c r="HN303" s="6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314"/>
      <c r="JB303" s="314"/>
      <c r="JC303" s="314"/>
      <c r="JD303" s="314"/>
      <c r="JE303" s="314"/>
      <c r="JF303" s="314"/>
      <c r="JG303" s="314"/>
      <c r="JH303" s="314"/>
      <c r="JI303" s="314"/>
      <c r="JJ303" s="314"/>
      <c r="JK303" s="314"/>
      <c r="JL303" s="314"/>
      <c r="JM303" s="314"/>
      <c r="JN303" s="314"/>
      <c r="JO303" s="314"/>
      <c r="JP303" s="314"/>
      <c r="JQ303" s="314"/>
      <c r="JR303" s="314"/>
      <c r="JS303" s="314"/>
      <c r="JT303" s="314"/>
      <c r="JU303" s="314"/>
      <c r="JV303" s="314"/>
      <c r="JW303" s="314"/>
      <c r="JX303" s="314"/>
      <c r="JY303" s="314"/>
      <c r="JZ303" s="314"/>
      <c r="KA303" s="314"/>
      <c r="KB303" s="314"/>
      <c r="KC303" s="314"/>
      <c r="KD303" s="314"/>
      <c r="KE303" s="314"/>
      <c r="KF303" s="314"/>
      <c r="KG303" s="314"/>
      <c r="KH303" s="314"/>
      <c r="KI303" s="314"/>
      <c r="KJ303" s="314"/>
      <c r="KK303" s="314"/>
      <c r="KL303" s="6"/>
      <c r="KM303" s="6"/>
      <c r="KN303" s="6"/>
      <c r="KO303" s="6"/>
      <c r="KP303" s="6"/>
      <c r="KQ303" s="6"/>
      <c r="KR303" s="6"/>
      <c r="KS303" s="6"/>
      <c r="KT303" s="6"/>
    </row>
    <row r="304" spans="5:306" s="305" customFormat="1">
      <c r="E304" s="316"/>
      <c r="F304" s="316"/>
      <c r="G304" s="317"/>
      <c r="W304" s="6"/>
      <c r="X304" s="6"/>
      <c r="Y304" s="6"/>
      <c r="Z304" s="313"/>
      <c r="AA304" s="313"/>
      <c r="AB304" s="313"/>
      <c r="AC304" s="6"/>
      <c r="AD304" s="6"/>
      <c r="AE304" s="313"/>
      <c r="AF304" s="313"/>
      <c r="AG304" s="313"/>
      <c r="AH304" s="313"/>
      <c r="AI304" s="313"/>
      <c r="AJ304" s="6"/>
      <c r="AK304" s="6"/>
      <c r="AL304" s="313"/>
      <c r="AM304" s="313"/>
      <c r="AN304" s="313"/>
      <c r="AO304" s="313"/>
      <c r="AP304" s="313"/>
      <c r="AQ304" s="6"/>
      <c r="AR304" s="6"/>
      <c r="AS304" s="313"/>
      <c r="AT304" s="313"/>
      <c r="AU304" s="313"/>
      <c r="AV304" s="313"/>
      <c r="AW304" s="313"/>
      <c r="AX304" s="6"/>
      <c r="AY304" s="6"/>
      <c r="AZ304" s="313"/>
      <c r="BA304" s="313"/>
      <c r="BB304" s="313"/>
      <c r="BC304" s="313"/>
      <c r="BD304" s="313"/>
      <c r="BE304" s="6"/>
      <c r="BF304" s="6"/>
      <c r="BG304" s="313"/>
      <c r="BH304" s="313"/>
      <c r="BI304" s="313"/>
      <c r="BJ304" s="313"/>
      <c r="BK304" s="313"/>
      <c r="BL304" s="6"/>
      <c r="BM304" s="6"/>
      <c r="BN304" s="313"/>
      <c r="BO304" s="313"/>
      <c r="BP304" s="313"/>
      <c r="BQ304" s="313"/>
      <c r="BR304" s="313"/>
      <c r="BS304" s="313"/>
      <c r="BT304" s="313"/>
      <c r="BU304" s="313"/>
      <c r="BV304" s="313"/>
      <c r="BW304" s="313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161"/>
      <c r="DQ304" s="161"/>
      <c r="DR304" s="161"/>
      <c r="DS304" s="161"/>
      <c r="DT304" s="161"/>
      <c r="DU304" s="161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  <c r="FS304" s="6"/>
      <c r="FT304" s="6"/>
      <c r="FU304" s="6"/>
      <c r="FV304" s="6"/>
      <c r="FW304" s="6"/>
      <c r="FX304" s="6"/>
      <c r="FY304" s="6"/>
      <c r="FZ304" s="6"/>
      <c r="GA304" s="6"/>
      <c r="GB304" s="6"/>
      <c r="GC304" s="6"/>
      <c r="GD304" s="6"/>
      <c r="GE304" s="6"/>
      <c r="GF304" s="6"/>
      <c r="GG304" s="6"/>
      <c r="GH304" s="6"/>
      <c r="GI304" s="6"/>
      <c r="GJ304" s="6"/>
      <c r="GK304" s="6"/>
      <c r="GL304" s="6"/>
      <c r="GM304" s="6"/>
      <c r="GN304" s="6"/>
      <c r="GO304" s="6"/>
      <c r="GP304" s="6"/>
      <c r="GQ304" s="6"/>
      <c r="GR304" s="6"/>
      <c r="GS304" s="6"/>
      <c r="GT304" s="6"/>
      <c r="GU304" s="6"/>
      <c r="GV304" s="6"/>
      <c r="GW304" s="6"/>
      <c r="GX304" s="6"/>
      <c r="GY304" s="6"/>
      <c r="GZ304" s="6"/>
      <c r="HA304" s="6"/>
      <c r="HB304" s="6"/>
      <c r="HC304" s="6"/>
      <c r="HD304" s="6"/>
      <c r="HE304" s="6"/>
      <c r="HF304" s="6"/>
      <c r="HG304" s="6"/>
      <c r="HH304" s="6"/>
      <c r="HI304" s="6"/>
      <c r="HJ304" s="6"/>
      <c r="HK304" s="6"/>
      <c r="HL304" s="6"/>
      <c r="HM304" s="6"/>
      <c r="HN304" s="6"/>
      <c r="HO304" s="6"/>
      <c r="HP304" s="6"/>
      <c r="HQ304" s="6"/>
      <c r="HR304" s="6"/>
      <c r="HS304" s="6"/>
      <c r="HT304" s="6"/>
      <c r="HU304" s="6"/>
      <c r="HV304" s="6"/>
      <c r="HW304" s="6"/>
      <c r="HX304" s="6"/>
      <c r="HY304" s="6"/>
      <c r="HZ304" s="6"/>
      <c r="IA304" s="6"/>
      <c r="IB304" s="6"/>
      <c r="IC304" s="6"/>
      <c r="ID304" s="6"/>
      <c r="IE304" s="6"/>
      <c r="IF304" s="6"/>
      <c r="IG304" s="6"/>
      <c r="IH304" s="6"/>
      <c r="II304" s="6"/>
      <c r="IJ304" s="6"/>
      <c r="IK304" s="6"/>
      <c r="IL304" s="6"/>
      <c r="IM304" s="6"/>
      <c r="IN304" s="6"/>
      <c r="IO304" s="6"/>
      <c r="IP304" s="6"/>
      <c r="IQ304" s="6"/>
      <c r="IR304" s="6"/>
      <c r="IS304" s="6"/>
      <c r="IT304" s="6"/>
      <c r="IU304" s="6"/>
      <c r="IV304" s="6"/>
      <c r="IW304" s="6"/>
      <c r="IX304" s="6"/>
      <c r="IY304" s="6"/>
      <c r="IZ304" s="6"/>
      <c r="JA304" s="314"/>
      <c r="JB304" s="314"/>
      <c r="JC304" s="314"/>
      <c r="JD304" s="314"/>
      <c r="JE304" s="314"/>
      <c r="JF304" s="314"/>
      <c r="JG304" s="314"/>
      <c r="JH304" s="314"/>
      <c r="JI304" s="314"/>
      <c r="JJ304" s="314"/>
      <c r="JK304" s="314"/>
      <c r="JL304" s="314"/>
      <c r="JM304" s="314"/>
      <c r="JN304" s="314"/>
      <c r="JO304" s="314"/>
      <c r="JP304" s="314"/>
      <c r="JQ304" s="314"/>
      <c r="JR304" s="314"/>
      <c r="JS304" s="314"/>
      <c r="JT304" s="314"/>
      <c r="JU304" s="314"/>
      <c r="JV304" s="314"/>
      <c r="JW304" s="314"/>
      <c r="JX304" s="314"/>
      <c r="JY304" s="314"/>
      <c r="JZ304" s="314"/>
      <c r="KA304" s="314"/>
      <c r="KB304" s="314"/>
      <c r="KC304" s="314"/>
      <c r="KD304" s="314"/>
      <c r="KE304" s="314"/>
      <c r="KF304" s="314"/>
      <c r="KG304" s="314"/>
      <c r="KH304" s="314"/>
      <c r="KI304" s="314"/>
      <c r="KJ304" s="314"/>
      <c r="KK304" s="314"/>
      <c r="KL304" s="6"/>
      <c r="KM304" s="6"/>
      <c r="KN304" s="6"/>
      <c r="KO304" s="6"/>
      <c r="KP304" s="6"/>
      <c r="KQ304" s="6"/>
      <c r="KR304" s="6"/>
      <c r="KS304" s="6"/>
      <c r="KT304" s="6"/>
    </row>
    <row r="305" spans="5:306" s="305" customFormat="1">
      <c r="E305" s="316"/>
      <c r="F305" s="316"/>
      <c r="G305" s="317"/>
      <c r="W305" s="6"/>
      <c r="X305" s="6"/>
      <c r="Y305" s="6"/>
      <c r="Z305" s="313"/>
      <c r="AA305" s="313"/>
      <c r="AB305" s="313"/>
      <c r="AC305" s="6"/>
      <c r="AD305" s="6"/>
      <c r="AE305" s="313"/>
      <c r="AF305" s="313"/>
      <c r="AG305" s="313"/>
      <c r="AH305" s="313"/>
      <c r="AI305" s="313"/>
      <c r="AJ305" s="6"/>
      <c r="AK305" s="6"/>
      <c r="AL305" s="313"/>
      <c r="AM305" s="313"/>
      <c r="AN305" s="313"/>
      <c r="AO305" s="313"/>
      <c r="AP305" s="313"/>
      <c r="AQ305" s="6"/>
      <c r="AR305" s="6"/>
      <c r="AS305" s="313"/>
      <c r="AT305" s="313"/>
      <c r="AU305" s="313"/>
      <c r="AV305" s="313"/>
      <c r="AW305" s="313"/>
      <c r="AX305" s="6"/>
      <c r="AY305" s="6"/>
      <c r="AZ305" s="313"/>
      <c r="BA305" s="313"/>
      <c r="BB305" s="313"/>
      <c r="BC305" s="313"/>
      <c r="BD305" s="313"/>
      <c r="BE305" s="6"/>
      <c r="BF305" s="6"/>
      <c r="BG305" s="313"/>
      <c r="BH305" s="313"/>
      <c r="BI305" s="313"/>
      <c r="BJ305" s="313"/>
      <c r="BK305" s="313"/>
      <c r="BL305" s="6"/>
      <c r="BM305" s="6"/>
      <c r="BN305" s="313"/>
      <c r="BO305" s="313"/>
      <c r="BP305" s="313"/>
      <c r="BQ305" s="313"/>
      <c r="BR305" s="313"/>
      <c r="BS305" s="313"/>
      <c r="BT305" s="313"/>
      <c r="BU305" s="313"/>
      <c r="BV305" s="313"/>
      <c r="BW305" s="313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161"/>
      <c r="DQ305" s="161"/>
      <c r="DR305" s="161"/>
      <c r="DS305" s="161"/>
      <c r="DT305" s="161"/>
      <c r="DU305" s="161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  <c r="FS305" s="6"/>
      <c r="FT305" s="6"/>
      <c r="FU305" s="6"/>
      <c r="FV305" s="6"/>
      <c r="FW305" s="6"/>
      <c r="FX305" s="6"/>
      <c r="FY305" s="6"/>
      <c r="FZ305" s="6"/>
      <c r="GA305" s="6"/>
      <c r="GB305" s="6"/>
      <c r="GC305" s="6"/>
      <c r="GD305" s="6"/>
      <c r="GE305" s="6"/>
      <c r="GF305" s="6"/>
      <c r="GG305" s="6"/>
      <c r="GH305" s="6"/>
      <c r="GI305" s="6"/>
      <c r="GJ305" s="6"/>
      <c r="GK305" s="6"/>
      <c r="GL305" s="6"/>
      <c r="GM305" s="6"/>
      <c r="GN305" s="6"/>
      <c r="GO305" s="6"/>
      <c r="GP305" s="6"/>
      <c r="GQ305" s="6"/>
      <c r="GR305" s="6"/>
      <c r="GS305" s="6"/>
      <c r="GT305" s="6"/>
      <c r="GU305" s="6"/>
      <c r="GV305" s="6"/>
      <c r="GW305" s="6"/>
      <c r="GX305" s="6"/>
      <c r="GY305" s="6"/>
      <c r="GZ305" s="6"/>
      <c r="HA305" s="6"/>
      <c r="HB305" s="6"/>
      <c r="HC305" s="6"/>
      <c r="HD305" s="6"/>
      <c r="HE305" s="6"/>
      <c r="HF305" s="6"/>
      <c r="HG305" s="6"/>
      <c r="HH305" s="6"/>
      <c r="HI305" s="6"/>
      <c r="HJ305" s="6"/>
      <c r="HK305" s="6"/>
      <c r="HL305" s="6"/>
      <c r="HM305" s="6"/>
      <c r="HN305" s="6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314"/>
      <c r="JB305" s="314"/>
      <c r="JC305" s="314"/>
      <c r="JD305" s="314"/>
      <c r="JE305" s="314"/>
      <c r="JF305" s="314"/>
      <c r="JG305" s="314"/>
      <c r="JH305" s="314"/>
      <c r="JI305" s="314"/>
      <c r="JJ305" s="314"/>
      <c r="JK305" s="314"/>
      <c r="JL305" s="314"/>
      <c r="JM305" s="314"/>
      <c r="JN305" s="314"/>
      <c r="JO305" s="314"/>
      <c r="JP305" s="314"/>
      <c r="JQ305" s="314"/>
      <c r="JR305" s="314"/>
      <c r="JS305" s="314"/>
      <c r="JT305" s="314"/>
      <c r="JU305" s="314"/>
      <c r="JV305" s="314"/>
      <c r="JW305" s="314"/>
      <c r="JX305" s="314"/>
      <c r="JY305" s="314"/>
      <c r="JZ305" s="314"/>
      <c r="KA305" s="314"/>
      <c r="KB305" s="314"/>
      <c r="KC305" s="314"/>
      <c r="KD305" s="314"/>
      <c r="KE305" s="314"/>
      <c r="KF305" s="314"/>
      <c r="KG305" s="314"/>
      <c r="KH305" s="314"/>
      <c r="KI305" s="314"/>
      <c r="KJ305" s="314"/>
      <c r="KK305" s="314"/>
      <c r="KL305" s="6"/>
      <c r="KM305" s="6"/>
      <c r="KN305" s="6"/>
      <c r="KO305" s="6"/>
      <c r="KP305" s="6"/>
      <c r="KQ305" s="6"/>
      <c r="KR305" s="6"/>
      <c r="KS305" s="6"/>
      <c r="KT305" s="6"/>
    </row>
    <row r="306" spans="5:306" s="305" customFormat="1">
      <c r="E306" s="316"/>
      <c r="F306" s="316"/>
      <c r="G306" s="317"/>
      <c r="W306" s="6"/>
      <c r="X306" s="6"/>
      <c r="Y306" s="6"/>
      <c r="Z306" s="313"/>
      <c r="AA306" s="313"/>
      <c r="AB306" s="313"/>
      <c r="AC306" s="6"/>
      <c r="AD306" s="6"/>
      <c r="AE306" s="313"/>
      <c r="AF306" s="313"/>
      <c r="AG306" s="313"/>
      <c r="AH306" s="313"/>
      <c r="AI306" s="313"/>
      <c r="AJ306" s="6"/>
      <c r="AK306" s="6"/>
      <c r="AL306" s="313"/>
      <c r="AM306" s="313"/>
      <c r="AN306" s="313"/>
      <c r="AO306" s="313"/>
      <c r="AP306" s="313"/>
      <c r="AQ306" s="6"/>
      <c r="AR306" s="6"/>
      <c r="AS306" s="313"/>
      <c r="AT306" s="313"/>
      <c r="AU306" s="313"/>
      <c r="AV306" s="313"/>
      <c r="AW306" s="313"/>
      <c r="AX306" s="6"/>
      <c r="AY306" s="6"/>
      <c r="AZ306" s="313"/>
      <c r="BA306" s="313"/>
      <c r="BB306" s="313"/>
      <c r="BC306" s="313"/>
      <c r="BD306" s="313"/>
      <c r="BE306" s="6"/>
      <c r="BF306" s="6"/>
      <c r="BG306" s="313"/>
      <c r="BH306" s="313"/>
      <c r="BI306" s="313"/>
      <c r="BJ306" s="313"/>
      <c r="BK306" s="313"/>
      <c r="BL306" s="6"/>
      <c r="BM306" s="6"/>
      <c r="BN306" s="313"/>
      <c r="BO306" s="313"/>
      <c r="BP306" s="313"/>
      <c r="BQ306" s="313"/>
      <c r="BR306" s="313"/>
      <c r="BS306" s="313"/>
      <c r="BT306" s="313"/>
      <c r="BU306" s="313"/>
      <c r="BV306" s="313"/>
      <c r="BW306" s="313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161"/>
      <c r="DQ306" s="161"/>
      <c r="DR306" s="161"/>
      <c r="DS306" s="161"/>
      <c r="DT306" s="161"/>
      <c r="DU306" s="161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314"/>
      <c r="JB306" s="314"/>
      <c r="JC306" s="314"/>
      <c r="JD306" s="314"/>
      <c r="JE306" s="314"/>
      <c r="JF306" s="314"/>
      <c r="JG306" s="314"/>
      <c r="JH306" s="314"/>
      <c r="JI306" s="314"/>
      <c r="JJ306" s="314"/>
      <c r="JK306" s="314"/>
      <c r="JL306" s="314"/>
      <c r="JM306" s="314"/>
      <c r="JN306" s="314"/>
      <c r="JO306" s="314"/>
      <c r="JP306" s="314"/>
      <c r="JQ306" s="314"/>
      <c r="JR306" s="314"/>
      <c r="JS306" s="314"/>
      <c r="JT306" s="314"/>
      <c r="JU306" s="314"/>
      <c r="JV306" s="314"/>
      <c r="JW306" s="314"/>
      <c r="JX306" s="314"/>
      <c r="JY306" s="314"/>
      <c r="JZ306" s="314"/>
      <c r="KA306" s="314"/>
      <c r="KB306" s="314"/>
      <c r="KC306" s="314"/>
      <c r="KD306" s="314"/>
      <c r="KE306" s="314"/>
      <c r="KF306" s="314"/>
      <c r="KG306" s="314"/>
      <c r="KH306" s="314"/>
      <c r="KI306" s="314"/>
      <c r="KJ306" s="314"/>
      <c r="KK306" s="314"/>
      <c r="KL306" s="6"/>
      <c r="KM306" s="6"/>
      <c r="KN306" s="6"/>
      <c r="KO306" s="6"/>
      <c r="KP306" s="6"/>
      <c r="KQ306" s="6"/>
      <c r="KR306" s="6"/>
      <c r="KS306" s="6"/>
      <c r="KT306" s="6"/>
    </row>
    <row r="307" spans="5:306" s="305" customFormat="1">
      <c r="E307" s="316"/>
      <c r="F307" s="316"/>
      <c r="G307" s="317"/>
      <c r="W307" s="6"/>
      <c r="X307" s="6"/>
      <c r="Y307" s="6"/>
      <c r="Z307" s="313"/>
      <c r="AA307" s="313"/>
      <c r="AB307" s="313"/>
      <c r="AC307" s="6"/>
      <c r="AD307" s="6"/>
      <c r="AE307" s="313"/>
      <c r="AF307" s="313"/>
      <c r="AG307" s="313"/>
      <c r="AH307" s="313"/>
      <c r="AI307" s="313"/>
      <c r="AJ307" s="6"/>
      <c r="AK307" s="6"/>
      <c r="AL307" s="313"/>
      <c r="AM307" s="313"/>
      <c r="AN307" s="313"/>
      <c r="AO307" s="313"/>
      <c r="AP307" s="313"/>
      <c r="AQ307" s="6"/>
      <c r="AR307" s="6"/>
      <c r="AS307" s="313"/>
      <c r="AT307" s="313"/>
      <c r="AU307" s="313"/>
      <c r="AV307" s="313"/>
      <c r="AW307" s="313"/>
      <c r="AX307" s="6"/>
      <c r="AY307" s="6"/>
      <c r="AZ307" s="313"/>
      <c r="BA307" s="313"/>
      <c r="BB307" s="313"/>
      <c r="BC307" s="313"/>
      <c r="BD307" s="313"/>
      <c r="BE307" s="6"/>
      <c r="BF307" s="6"/>
      <c r="BG307" s="313"/>
      <c r="BH307" s="313"/>
      <c r="BI307" s="313"/>
      <c r="BJ307" s="313"/>
      <c r="BK307" s="313"/>
      <c r="BL307" s="6"/>
      <c r="BM307" s="6"/>
      <c r="BN307" s="313"/>
      <c r="BO307" s="313"/>
      <c r="BP307" s="313"/>
      <c r="BQ307" s="313"/>
      <c r="BR307" s="313"/>
      <c r="BS307" s="313"/>
      <c r="BT307" s="313"/>
      <c r="BU307" s="313"/>
      <c r="BV307" s="313"/>
      <c r="BW307" s="313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161"/>
      <c r="DQ307" s="161"/>
      <c r="DR307" s="161"/>
      <c r="DS307" s="161"/>
      <c r="DT307" s="161"/>
      <c r="DU307" s="161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314"/>
      <c r="JB307" s="314"/>
      <c r="JC307" s="314"/>
      <c r="JD307" s="314"/>
      <c r="JE307" s="314"/>
      <c r="JF307" s="314"/>
      <c r="JG307" s="314"/>
      <c r="JH307" s="314"/>
      <c r="JI307" s="314"/>
      <c r="JJ307" s="314"/>
      <c r="JK307" s="314"/>
      <c r="JL307" s="314"/>
      <c r="JM307" s="314"/>
      <c r="JN307" s="314"/>
      <c r="JO307" s="314"/>
      <c r="JP307" s="314"/>
      <c r="JQ307" s="314"/>
      <c r="JR307" s="314"/>
      <c r="JS307" s="314"/>
      <c r="JT307" s="314"/>
      <c r="JU307" s="314"/>
      <c r="JV307" s="314"/>
      <c r="JW307" s="314"/>
      <c r="JX307" s="314"/>
      <c r="JY307" s="314"/>
      <c r="JZ307" s="314"/>
      <c r="KA307" s="314"/>
      <c r="KB307" s="314"/>
      <c r="KC307" s="314"/>
      <c r="KD307" s="314"/>
      <c r="KE307" s="314"/>
      <c r="KF307" s="314"/>
      <c r="KG307" s="314"/>
      <c r="KH307" s="314"/>
      <c r="KI307" s="314"/>
      <c r="KJ307" s="314"/>
      <c r="KK307" s="314"/>
      <c r="KL307" s="6"/>
      <c r="KM307" s="6"/>
      <c r="KN307" s="6"/>
      <c r="KO307" s="6"/>
      <c r="KP307" s="6"/>
      <c r="KQ307" s="6"/>
      <c r="KR307" s="6"/>
      <c r="KS307" s="6"/>
      <c r="KT307" s="6"/>
    </row>
    <row r="308" spans="5:306" s="305" customFormat="1">
      <c r="E308" s="316"/>
      <c r="F308" s="316"/>
      <c r="G308" s="317"/>
      <c r="W308" s="6"/>
      <c r="X308" s="6"/>
      <c r="Y308" s="6"/>
      <c r="Z308" s="313"/>
      <c r="AA308" s="313"/>
      <c r="AB308" s="313"/>
      <c r="AC308" s="6"/>
      <c r="AD308" s="6"/>
      <c r="AE308" s="313"/>
      <c r="AF308" s="313"/>
      <c r="AG308" s="313"/>
      <c r="AH308" s="313"/>
      <c r="AI308" s="313"/>
      <c r="AJ308" s="6"/>
      <c r="AK308" s="6"/>
      <c r="AL308" s="313"/>
      <c r="AM308" s="313"/>
      <c r="AN308" s="313"/>
      <c r="AO308" s="313"/>
      <c r="AP308" s="313"/>
      <c r="AQ308" s="6"/>
      <c r="AR308" s="6"/>
      <c r="AS308" s="313"/>
      <c r="AT308" s="313"/>
      <c r="AU308" s="313"/>
      <c r="AV308" s="313"/>
      <c r="AW308" s="313"/>
      <c r="AX308" s="6"/>
      <c r="AY308" s="6"/>
      <c r="AZ308" s="313"/>
      <c r="BA308" s="313"/>
      <c r="BB308" s="313"/>
      <c r="BC308" s="313"/>
      <c r="BD308" s="313"/>
      <c r="BE308" s="6"/>
      <c r="BF308" s="6"/>
      <c r="BG308" s="313"/>
      <c r="BH308" s="313"/>
      <c r="BI308" s="313"/>
      <c r="BJ308" s="313"/>
      <c r="BK308" s="313"/>
      <c r="BL308" s="6"/>
      <c r="BM308" s="6"/>
      <c r="BN308" s="313"/>
      <c r="BO308" s="313"/>
      <c r="BP308" s="313"/>
      <c r="BQ308" s="313"/>
      <c r="BR308" s="313"/>
      <c r="BS308" s="313"/>
      <c r="BT308" s="313"/>
      <c r="BU308" s="313"/>
      <c r="BV308" s="313"/>
      <c r="BW308" s="313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161"/>
      <c r="DQ308" s="161"/>
      <c r="DR308" s="161"/>
      <c r="DS308" s="161"/>
      <c r="DT308" s="161"/>
      <c r="DU308" s="161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  <c r="FS308" s="6"/>
      <c r="FT308" s="6"/>
      <c r="FU308" s="6"/>
      <c r="FV308" s="6"/>
      <c r="FW308" s="6"/>
      <c r="FX308" s="6"/>
      <c r="FY308" s="6"/>
      <c r="FZ308" s="6"/>
      <c r="GA308" s="6"/>
      <c r="GB308" s="6"/>
      <c r="GC308" s="6"/>
      <c r="GD308" s="6"/>
      <c r="GE308" s="6"/>
      <c r="GF308" s="6"/>
      <c r="GG308" s="6"/>
      <c r="GH308" s="6"/>
      <c r="GI308" s="6"/>
      <c r="GJ308" s="6"/>
      <c r="GK308" s="6"/>
      <c r="GL308" s="6"/>
      <c r="GM308" s="6"/>
      <c r="GN308" s="6"/>
      <c r="GO308" s="6"/>
      <c r="GP308" s="6"/>
      <c r="GQ308" s="6"/>
      <c r="GR308" s="6"/>
      <c r="GS308" s="6"/>
      <c r="GT308" s="6"/>
      <c r="GU308" s="6"/>
      <c r="GV308" s="6"/>
      <c r="GW308" s="6"/>
      <c r="GX308" s="6"/>
      <c r="GY308" s="6"/>
      <c r="GZ308" s="6"/>
      <c r="HA308" s="6"/>
      <c r="HB308" s="6"/>
      <c r="HC308" s="6"/>
      <c r="HD308" s="6"/>
      <c r="HE308" s="6"/>
      <c r="HF308" s="6"/>
      <c r="HG308" s="6"/>
      <c r="HH308" s="6"/>
      <c r="HI308" s="6"/>
      <c r="HJ308" s="6"/>
      <c r="HK308" s="6"/>
      <c r="HL308" s="6"/>
      <c r="HM308" s="6"/>
      <c r="HN308" s="6"/>
      <c r="HO308" s="6"/>
      <c r="HP308" s="6"/>
      <c r="HQ308" s="6"/>
      <c r="HR308" s="6"/>
      <c r="HS308" s="6"/>
      <c r="HT308" s="6"/>
      <c r="HU308" s="6"/>
      <c r="HV308" s="6"/>
      <c r="HW308" s="6"/>
      <c r="HX308" s="6"/>
      <c r="HY308" s="6"/>
      <c r="HZ308" s="6"/>
      <c r="IA308" s="6"/>
      <c r="IB308" s="6"/>
      <c r="IC308" s="6"/>
      <c r="ID308" s="6"/>
      <c r="IE308" s="6"/>
      <c r="IF308" s="6"/>
      <c r="IG308" s="6"/>
      <c r="IH308" s="6"/>
      <c r="II308" s="6"/>
      <c r="IJ308" s="6"/>
      <c r="IK308" s="6"/>
      <c r="IL308" s="6"/>
      <c r="IM308" s="6"/>
      <c r="IN308" s="6"/>
      <c r="IO308" s="6"/>
      <c r="IP308" s="6"/>
      <c r="IQ308" s="6"/>
      <c r="IR308" s="6"/>
      <c r="IS308" s="6"/>
      <c r="IT308" s="6"/>
      <c r="IU308" s="6"/>
      <c r="IV308" s="6"/>
      <c r="IW308" s="6"/>
      <c r="IX308" s="6"/>
      <c r="IY308" s="6"/>
      <c r="IZ308" s="6"/>
      <c r="JA308" s="314"/>
      <c r="JB308" s="314"/>
      <c r="JC308" s="314"/>
      <c r="JD308" s="314"/>
      <c r="JE308" s="314"/>
      <c r="JF308" s="314"/>
      <c r="JG308" s="314"/>
      <c r="JH308" s="314"/>
      <c r="JI308" s="314"/>
      <c r="JJ308" s="314"/>
      <c r="JK308" s="314"/>
      <c r="JL308" s="314"/>
      <c r="JM308" s="314"/>
      <c r="JN308" s="314"/>
      <c r="JO308" s="314"/>
      <c r="JP308" s="314"/>
      <c r="JQ308" s="314"/>
      <c r="JR308" s="314"/>
      <c r="JS308" s="314"/>
      <c r="JT308" s="314"/>
      <c r="JU308" s="314"/>
      <c r="JV308" s="314"/>
      <c r="JW308" s="314"/>
      <c r="JX308" s="314"/>
      <c r="JY308" s="314"/>
      <c r="JZ308" s="314"/>
      <c r="KA308" s="314"/>
      <c r="KB308" s="314"/>
      <c r="KC308" s="314"/>
      <c r="KD308" s="314"/>
      <c r="KE308" s="314"/>
      <c r="KF308" s="314"/>
      <c r="KG308" s="314"/>
      <c r="KH308" s="314"/>
      <c r="KI308" s="314"/>
      <c r="KJ308" s="314"/>
      <c r="KK308" s="314"/>
      <c r="KL308" s="6"/>
      <c r="KM308" s="6"/>
      <c r="KN308" s="6"/>
      <c r="KO308" s="6"/>
      <c r="KP308" s="6"/>
      <c r="KQ308" s="6"/>
      <c r="KR308" s="6"/>
      <c r="KS308" s="6"/>
      <c r="KT308" s="6"/>
    </row>
    <row r="309" spans="5:306" s="305" customFormat="1">
      <c r="E309" s="316"/>
      <c r="F309" s="316"/>
      <c r="G309" s="317"/>
      <c r="W309" s="6"/>
      <c r="X309" s="6"/>
      <c r="Y309" s="6"/>
      <c r="Z309" s="313"/>
      <c r="AA309" s="313"/>
      <c r="AB309" s="313"/>
      <c r="AC309" s="6"/>
      <c r="AD309" s="6"/>
      <c r="AE309" s="313"/>
      <c r="AF309" s="313"/>
      <c r="AG309" s="313"/>
      <c r="AH309" s="313"/>
      <c r="AI309" s="313"/>
      <c r="AJ309" s="6"/>
      <c r="AK309" s="6"/>
      <c r="AL309" s="313"/>
      <c r="AM309" s="313"/>
      <c r="AN309" s="313"/>
      <c r="AO309" s="313"/>
      <c r="AP309" s="313"/>
      <c r="AQ309" s="6"/>
      <c r="AR309" s="6"/>
      <c r="AS309" s="313"/>
      <c r="AT309" s="313"/>
      <c r="AU309" s="313"/>
      <c r="AV309" s="313"/>
      <c r="AW309" s="313"/>
      <c r="AX309" s="6"/>
      <c r="AY309" s="6"/>
      <c r="AZ309" s="313"/>
      <c r="BA309" s="313"/>
      <c r="BB309" s="313"/>
      <c r="BC309" s="313"/>
      <c r="BD309" s="313"/>
      <c r="BE309" s="6"/>
      <c r="BF309" s="6"/>
      <c r="BG309" s="313"/>
      <c r="BH309" s="313"/>
      <c r="BI309" s="313"/>
      <c r="BJ309" s="313"/>
      <c r="BK309" s="313"/>
      <c r="BL309" s="6"/>
      <c r="BM309" s="6"/>
      <c r="BN309" s="313"/>
      <c r="BO309" s="313"/>
      <c r="BP309" s="313"/>
      <c r="BQ309" s="313"/>
      <c r="BR309" s="313"/>
      <c r="BS309" s="313"/>
      <c r="BT309" s="313"/>
      <c r="BU309" s="313"/>
      <c r="BV309" s="313"/>
      <c r="BW309" s="313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161"/>
      <c r="DQ309" s="161"/>
      <c r="DR309" s="161"/>
      <c r="DS309" s="161"/>
      <c r="DT309" s="161"/>
      <c r="DU309" s="161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  <c r="FS309" s="6"/>
      <c r="FT309" s="6"/>
      <c r="FU309" s="6"/>
      <c r="FV309" s="6"/>
      <c r="FW309" s="6"/>
      <c r="FX309" s="6"/>
      <c r="FY309" s="6"/>
      <c r="FZ309" s="6"/>
      <c r="GA309" s="6"/>
      <c r="GB309" s="6"/>
      <c r="GC309" s="6"/>
      <c r="GD309" s="6"/>
      <c r="GE309" s="6"/>
      <c r="GF309" s="6"/>
      <c r="GG309" s="6"/>
      <c r="GH309" s="6"/>
      <c r="GI309" s="6"/>
      <c r="GJ309" s="6"/>
      <c r="GK309" s="6"/>
      <c r="GL309" s="6"/>
      <c r="GM309" s="6"/>
      <c r="GN309" s="6"/>
      <c r="GO309" s="6"/>
      <c r="GP309" s="6"/>
      <c r="GQ309" s="6"/>
      <c r="GR309" s="6"/>
      <c r="GS309" s="6"/>
      <c r="GT309" s="6"/>
      <c r="GU309" s="6"/>
      <c r="GV309" s="6"/>
      <c r="GW309" s="6"/>
      <c r="GX309" s="6"/>
      <c r="GY309" s="6"/>
      <c r="GZ309" s="6"/>
      <c r="HA309" s="6"/>
      <c r="HB309" s="6"/>
      <c r="HC309" s="6"/>
      <c r="HD309" s="6"/>
      <c r="HE309" s="6"/>
      <c r="HF309" s="6"/>
      <c r="HG309" s="6"/>
      <c r="HH309" s="6"/>
      <c r="HI309" s="6"/>
      <c r="HJ309" s="6"/>
      <c r="HK309" s="6"/>
      <c r="HL309" s="6"/>
      <c r="HM309" s="6"/>
      <c r="HN309" s="6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314"/>
      <c r="JB309" s="314"/>
      <c r="JC309" s="314"/>
      <c r="JD309" s="314"/>
      <c r="JE309" s="314"/>
      <c r="JF309" s="314"/>
      <c r="JG309" s="314"/>
      <c r="JH309" s="314"/>
      <c r="JI309" s="314"/>
      <c r="JJ309" s="314"/>
      <c r="JK309" s="314"/>
      <c r="JL309" s="314"/>
      <c r="JM309" s="314"/>
      <c r="JN309" s="314"/>
      <c r="JO309" s="314"/>
      <c r="JP309" s="314"/>
      <c r="JQ309" s="314"/>
      <c r="JR309" s="314"/>
      <c r="JS309" s="314"/>
      <c r="JT309" s="314"/>
      <c r="JU309" s="314"/>
      <c r="JV309" s="314"/>
      <c r="JW309" s="314"/>
      <c r="JX309" s="314"/>
      <c r="JY309" s="314"/>
      <c r="JZ309" s="314"/>
      <c r="KA309" s="314"/>
      <c r="KB309" s="314"/>
      <c r="KC309" s="314"/>
      <c r="KD309" s="314"/>
      <c r="KE309" s="314"/>
      <c r="KF309" s="314"/>
      <c r="KG309" s="314"/>
      <c r="KH309" s="314"/>
      <c r="KI309" s="314"/>
      <c r="KJ309" s="314"/>
      <c r="KK309" s="314"/>
      <c r="KL309" s="6"/>
      <c r="KM309" s="6"/>
      <c r="KN309" s="6"/>
      <c r="KO309" s="6"/>
      <c r="KP309" s="6"/>
      <c r="KQ309" s="6"/>
      <c r="KR309" s="6"/>
      <c r="KS309" s="6"/>
      <c r="KT309" s="6"/>
    </row>
    <row r="310" spans="5:306" s="305" customFormat="1">
      <c r="E310" s="316"/>
      <c r="F310" s="316"/>
      <c r="G310" s="317"/>
      <c r="W310" s="6"/>
      <c r="X310" s="6"/>
      <c r="Y310" s="6"/>
      <c r="Z310" s="313"/>
      <c r="AA310" s="313"/>
      <c r="AB310" s="313"/>
      <c r="AC310" s="6"/>
      <c r="AD310" s="6"/>
      <c r="AE310" s="313"/>
      <c r="AF310" s="313"/>
      <c r="AG310" s="313"/>
      <c r="AH310" s="313"/>
      <c r="AI310" s="313"/>
      <c r="AJ310" s="6"/>
      <c r="AK310" s="6"/>
      <c r="AL310" s="313"/>
      <c r="AM310" s="313"/>
      <c r="AN310" s="313"/>
      <c r="AO310" s="313"/>
      <c r="AP310" s="313"/>
      <c r="AQ310" s="6"/>
      <c r="AR310" s="6"/>
      <c r="AS310" s="313"/>
      <c r="AT310" s="313"/>
      <c r="AU310" s="313"/>
      <c r="AV310" s="313"/>
      <c r="AW310" s="313"/>
      <c r="AX310" s="6"/>
      <c r="AY310" s="6"/>
      <c r="AZ310" s="313"/>
      <c r="BA310" s="313"/>
      <c r="BB310" s="313"/>
      <c r="BC310" s="313"/>
      <c r="BD310" s="313"/>
      <c r="BE310" s="6"/>
      <c r="BF310" s="6"/>
      <c r="BG310" s="313"/>
      <c r="BH310" s="313"/>
      <c r="BI310" s="313"/>
      <c r="BJ310" s="313"/>
      <c r="BK310" s="313"/>
      <c r="BL310" s="6"/>
      <c r="BM310" s="6"/>
      <c r="BN310" s="313"/>
      <c r="BO310" s="313"/>
      <c r="BP310" s="313"/>
      <c r="BQ310" s="313"/>
      <c r="BR310" s="313"/>
      <c r="BS310" s="313"/>
      <c r="BT310" s="313"/>
      <c r="BU310" s="313"/>
      <c r="BV310" s="313"/>
      <c r="BW310" s="313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161"/>
      <c r="DQ310" s="161"/>
      <c r="DR310" s="161"/>
      <c r="DS310" s="161"/>
      <c r="DT310" s="161"/>
      <c r="DU310" s="161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HO310" s="6"/>
      <c r="HP310" s="6"/>
      <c r="HQ310" s="6"/>
      <c r="HR310" s="6"/>
      <c r="HS310" s="6"/>
      <c r="HT310" s="6"/>
      <c r="HU310" s="6"/>
      <c r="HV310" s="6"/>
      <c r="HW310" s="6"/>
      <c r="HX310" s="6"/>
      <c r="HY310" s="6"/>
      <c r="HZ310" s="6"/>
      <c r="IA310" s="6"/>
      <c r="IB310" s="6"/>
      <c r="IC310" s="6"/>
      <c r="ID310" s="6"/>
      <c r="IE310" s="6"/>
      <c r="IF310" s="6"/>
      <c r="IG310" s="6"/>
      <c r="IH310" s="6"/>
      <c r="II310" s="6"/>
      <c r="IJ310" s="6"/>
      <c r="IK310" s="6"/>
      <c r="IL310" s="6"/>
      <c r="IM310" s="6"/>
      <c r="IN310" s="6"/>
      <c r="IO310" s="6"/>
      <c r="IP310" s="6"/>
      <c r="IQ310" s="6"/>
      <c r="IR310" s="6"/>
      <c r="IS310" s="6"/>
      <c r="IT310" s="6"/>
      <c r="IU310" s="6"/>
      <c r="IV310" s="6"/>
      <c r="IW310" s="6"/>
      <c r="IX310" s="6"/>
      <c r="IY310" s="6"/>
      <c r="IZ310" s="6"/>
      <c r="JA310" s="314"/>
      <c r="JB310" s="314"/>
      <c r="JC310" s="314"/>
      <c r="JD310" s="314"/>
      <c r="JE310" s="314"/>
      <c r="JF310" s="314"/>
      <c r="JG310" s="314"/>
      <c r="JH310" s="314"/>
      <c r="JI310" s="314"/>
      <c r="JJ310" s="314"/>
      <c r="JK310" s="314"/>
      <c r="JL310" s="314"/>
      <c r="JM310" s="314"/>
      <c r="JN310" s="314"/>
      <c r="JO310" s="314"/>
      <c r="JP310" s="314"/>
      <c r="JQ310" s="314"/>
      <c r="JR310" s="314"/>
      <c r="JS310" s="314"/>
      <c r="JT310" s="314"/>
      <c r="JU310" s="314"/>
      <c r="JV310" s="314"/>
      <c r="JW310" s="314"/>
      <c r="JX310" s="314"/>
      <c r="JY310" s="314"/>
      <c r="JZ310" s="314"/>
      <c r="KA310" s="314"/>
      <c r="KB310" s="314"/>
      <c r="KC310" s="314"/>
      <c r="KD310" s="314"/>
      <c r="KE310" s="314"/>
      <c r="KF310" s="314"/>
      <c r="KG310" s="314"/>
      <c r="KH310" s="314"/>
      <c r="KI310" s="314"/>
      <c r="KJ310" s="314"/>
      <c r="KK310" s="314"/>
      <c r="KL310" s="6"/>
      <c r="KM310" s="6"/>
      <c r="KN310" s="6"/>
      <c r="KO310" s="6"/>
      <c r="KP310" s="6"/>
      <c r="KQ310" s="6"/>
      <c r="KR310" s="6"/>
      <c r="KS310" s="6"/>
      <c r="KT310" s="6"/>
    </row>
    <row r="311" spans="5:306" s="305" customFormat="1">
      <c r="E311" s="316"/>
      <c r="F311" s="316"/>
      <c r="G311" s="317"/>
      <c r="W311" s="6"/>
      <c r="X311" s="6"/>
      <c r="Y311" s="6"/>
      <c r="Z311" s="313"/>
      <c r="AA311" s="313"/>
      <c r="AB311" s="313"/>
      <c r="AC311" s="6"/>
      <c r="AD311" s="6"/>
      <c r="AE311" s="313"/>
      <c r="AF311" s="313"/>
      <c r="AG311" s="313"/>
      <c r="AH311" s="313"/>
      <c r="AI311" s="313"/>
      <c r="AJ311" s="6"/>
      <c r="AK311" s="6"/>
      <c r="AL311" s="313"/>
      <c r="AM311" s="313"/>
      <c r="AN311" s="313"/>
      <c r="AO311" s="313"/>
      <c r="AP311" s="313"/>
      <c r="AQ311" s="6"/>
      <c r="AR311" s="6"/>
      <c r="AS311" s="313"/>
      <c r="AT311" s="313"/>
      <c r="AU311" s="313"/>
      <c r="AV311" s="313"/>
      <c r="AW311" s="313"/>
      <c r="AX311" s="6"/>
      <c r="AY311" s="6"/>
      <c r="AZ311" s="313"/>
      <c r="BA311" s="313"/>
      <c r="BB311" s="313"/>
      <c r="BC311" s="313"/>
      <c r="BD311" s="313"/>
      <c r="BE311" s="6"/>
      <c r="BF311" s="6"/>
      <c r="BG311" s="313"/>
      <c r="BH311" s="313"/>
      <c r="BI311" s="313"/>
      <c r="BJ311" s="313"/>
      <c r="BK311" s="313"/>
      <c r="BL311" s="6"/>
      <c r="BM311" s="6"/>
      <c r="BN311" s="313"/>
      <c r="BO311" s="313"/>
      <c r="BP311" s="313"/>
      <c r="BQ311" s="313"/>
      <c r="BR311" s="313"/>
      <c r="BS311" s="313"/>
      <c r="BT311" s="313"/>
      <c r="BU311" s="313"/>
      <c r="BV311" s="313"/>
      <c r="BW311" s="313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161"/>
      <c r="DQ311" s="161"/>
      <c r="DR311" s="161"/>
      <c r="DS311" s="161"/>
      <c r="DT311" s="161"/>
      <c r="DU311" s="161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HO311" s="6"/>
      <c r="HP311" s="6"/>
      <c r="HQ311" s="6"/>
      <c r="HR311" s="6"/>
      <c r="HS311" s="6"/>
      <c r="HT311" s="6"/>
      <c r="HU311" s="6"/>
      <c r="HV311" s="6"/>
      <c r="HW311" s="6"/>
      <c r="HX311" s="6"/>
      <c r="HY311" s="6"/>
      <c r="HZ311" s="6"/>
      <c r="IA311" s="6"/>
      <c r="IB311" s="6"/>
      <c r="IC311" s="6"/>
      <c r="ID311" s="6"/>
      <c r="IE311" s="6"/>
      <c r="IF311" s="6"/>
      <c r="IG311" s="6"/>
      <c r="IH311" s="6"/>
      <c r="II311" s="6"/>
      <c r="IJ311" s="6"/>
      <c r="IK311" s="6"/>
      <c r="IL311" s="6"/>
      <c r="IM311" s="6"/>
      <c r="IN311" s="6"/>
      <c r="IO311" s="6"/>
      <c r="IP311" s="6"/>
      <c r="IQ311" s="6"/>
      <c r="IR311" s="6"/>
      <c r="IS311" s="6"/>
      <c r="IT311" s="6"/>
      <c r="IU311" s="6"/>
      <c r="IV311" s="6"/>
      <c r="IW311" s="6"/>
      <c r="IX311" s="6"/>
      <c r="IY311" s="6"/>
      <c r="IZ311" s="6"/>
      <c r="JA311" s="314"/>
      <c r="JB311" s="314"/>
      <c r="JC311" s="314"/>
      <c r="JD311" s="314"/>
      <c r="JE311" s="314"/>
      <c r="JF311" s="314"/>
      <c r="JG311" s="314"/>
      <c r="JH311" s="314"/>
      <c r="JI311" s="314"/>
      <c r="JJ311" s="314"/>
      <c r="JK311" s="314"/>
      <c r="JL311" s="314"/>
      <c r="JM311" s="314"/>
      <c r="JN311" s="314"/>
      <c r="JO311" s="314"/>
      <c r="JP311" s="314"/>
      <c r="JQ311" s="314"/>
      <c r="JR311" s="314"/>
      <c r="JS311" s="314"/>
      <c r="JT311" s="314"/>
      <c r="JU311" s="314"/>
      <c r="JV311" s="314"/>
      <c r="JW311" s="314"/>
      <c r="JX311" s="314"/>
      <c r="JY311" s="314"/>
      <c r="JZ311" s="314"/>
      <c r="KA311" s="314"/>
      <c r="KB311" s="314"/>
      <c r="KC311" s="314"/>
      <c r="KD311" s="314"/>
      <c r="KE311" s="314"/>
      <c r="KF311" s="314"/>
      <c r="KG311" s="314"/>
      <c r="KH311" s="314"/>
      <c r="KI311" s="314"/>
      <c r="KJ311" s="314"/>
      <c r="KK311" s="314"/>
      <c r="KL311" s="6"/>
      <c r="KM311" s="6"/>
      <c r="KN311" s="6"/>
      <c r="KO311" s="6"/>
      <c r="KP311" s="6"/>
      <c r="KQ311" s="6"/>
      <c r="KR311" s="6"/>
      <c r="KS311" s="6"/>
      <c r="KT311" s="6"/>
    </row>
    <row r="312" spans="5:306" s="305" customFormat="1">
      <c r="E312" s="316"/>
      <c r="F312" s="316"/>
      <c r="G312" s="317"/>
      <c r="W312" s="6"/>
      <c r="X312" s="6"/>
      <c r="Y312" s="6"/>
      <c r="Z312" s="313"/>
      <c r="AA312" s="313"/>
      <c r="AB312" s="313"/>
      <c r="AC312" s="6"/>
      <c r="AD312" s="6"/>
      <c r="AE312" s="313"/>
      <c r="AF312" s="313"/>
      <c r="AG312" s="313"/>
      <c r="AH312" s="313"/>
      <c r="AI312" s="313"/>
      <c r="AJ312" s="6"/>
      <c r="AK312" s="6"/>
      <c r="AL312" s="313"/>
      <c r="AM312" s="313"/>
      <c r="AN312" s="313"/>
      <c r="AO312" s="313"/>
      <c r="AP312" s="313"/>
      <c r="AQ312" s="6"/>
      <c r="AR312" s="6"/>
      <c r="AS312" s="313"/>
      <c r="AT312" s="313"/>
      <c r="AU312" s="313"/>
      <c r="AV312" s="313"/>
      <c r="AW312" s="313"/>
      <c r="AX312" s="6"/>
      <c r="AY312" s="6"/>
      <c r="AZ312" s="313"/>
      <c r="BA312" s="313"/>
      <c r="BB312" s="313"/>
      <c r="BC312" s="313"/>
      <c r="BD312" s="313"/>
      <c r="BE312" s="6"/>
      <c r="BF312" s="6"/>
      <c r="BG312" s="313"/>
      <c r="BH312" s="313"/>
      <c r="BI312" s="313"/>
      <c r="BJ312" s="313"/>
      <c r="BK312" s="313"/>
      <c r="BL312" s="6"/>
      <c r="BM312" s="6"/>
      <c r="BN312" s="313"/>
      <c r="BO312" s="313"/>
      <c r="BP312" s="313"/>
      <c r="BQ312" s="313"/>
      <c r="BR312" s="313"/>
      <c r="BS312" s="313"/>
      <c r="BT312" s="313"/>
      <c r="BU312" s="313"/>
      <c r="BV312" s="313"/>
      <c r="BW312" s="313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161"/>
      <c r="DQ312" s="161"/>
      <c r="DR312" s="161"/>
      <c r="DS312" s="161"/>
      <c r="DT312" s="161"/>
      <c r="DU312" s="161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  <c r="FS312" s="6"/>
      <c r="FT312" s="6"/>
      <c r="FU312" s="6"/>
      <c r="FV312" s="6"/>
      <c r="FW312" s="6"/>
      <c r="FX312" s="6"/>
      <c r="FY312" s="6"/>
      <c r="FZ312" s="6"/>
      <c r="GA312" s="6"/>
      <c r="GB312" s="6"/>
      <c r="GC312" s="6"/>
      <c r="GD312" s="6"/>
      <c r="GE312" s="6"/>
      <c r="GF312" s="6"/>
      <c r="GG312" s="6"/>
      <c r="GH312" s="6"/>
      <c r="GI312" s="6"/>
      <c r="GJ312" s="6"/>
      <c r="GK312" s="6"/>
      <c r="GL312" s="6"/>
      <c r="GM312" s="6"/>
      <c r="GN312" s="6"/>
      <c r="GO312" s="6"/>
      <c r="GP312" s="6"/>
      <c r="GQ312" s="6"/>
      <c r="GR312" s="6"/>
      <c r="GS312" s="6"/>
      <c r="GT312" s="6"/>
      <c r="GU312" s="6"/>
      <c r="GV312" s="6"/>
      <c r="GW312" s="6"/>
      <c r="GX312" s="6"/>
      <c r="GY312" s="6"/>
      <c r="GZ312" s="6"/>
      <c r="HA312" s="6"/>
      <c r="HB312" s="6"/>
      <c r="HC312" s="6"/>
      <c r="HD312" s="6"/>
      <c r="HE312" s="6"/>
      <c r="HF312" s="6"/>
      <c r="HG312" s="6"/>
      <c r="HH312" s="6"/>
      <c r="HI312" s="6"/>
      <c r="HJ312" s="6"/>
      <c r="HK312" s="6"/>
      <c r="HL312" s="6"/>
      <c r="HM312" s="6"/>
      <c r="HN312" s="6"/>
      <c r="HO312" s="6"/>
      <c r="HP312" s="6"/>
      <c r="HQ312" s="6"/>
      <c r="HR312" s="6"/>
      <c r="HS312" s="6"/>
      <c r="HT312" s="6"/>
      <c r="HU312" s="6"/>
      <c r="HV312" s="6"/>
      <c r="HW312" s="6"/>
      <c r="HX312" s="6"/>
      <c r="HY312" s="6"/>
      <c r="HZ312" s="6"/>
      <c r="IA312" s="6"/>
      <c r="IB312" s="6"/>
      <c r="IC312" s="6"/>
      <c r="ID312" s="6"/>
      <c r="IE312" s="6"/>
      <c r="IF312" s="6"/>
      <c r="IG312" s="6"/>
      <c r="IH312" s="6"/>
      <c r="II312" s="6"/>
      <c r="IJ312" s="6"/>
      <c r="IK312" s="6"/>
      <c r="IL312" s="6"/>
      <c r="IM312" s="6"/>
      <c r="IN312" s="6"/>
      <c r="IO312" s="6"/>
      <c r="IP312" s="6"/>
      <c r="IQ312" s="6"/>
      <c r="IR312" s="6"/>
      <c r="IS312" s="6"/>
      <c r="IT312" s="6"/>
      <c r="IU312" s="6"/>
      <c r="IV312" s="6"/>
      <c r="IW312" s="6"/>
      <c r="IX312" s="6"/>
      <c r="IY312" s="6"/>
      <c r="IZ312" s="6"/>
      <c r="JA312" s="314"/>
      <c r="JB312" s="314"/>
      <c r="JC312" s="314"/>
      <c r="JD312" s="314"/>
      <c r="JE312" s="314"/>
      <c r="JF312" s="314"/>
      <c r="JG312" s="314"/>
      <c r="JH312" s="314"/>
      <c r="JI312" s="314"/>
      <c r="JJ312" s="314"/>
      <c r="JK312" s="314"/>
      <c r="JL312" s="314"/>
      <c r="JM312" s="314"/>
      <c r="JN312" s="314"/>
      <c r="JO312" s="314"/>
      <c r="JP312" s="314"/>
      <c r="JQ312" s="314"/>
      <c r="JR312" s="314"/>
      <c r="JS312" s="314"/>
      <c r="JT312" s="314"/>
      <c r="JU312" s="314"/>
      <c r="JV312" s="314"/>
      <c r="JW312" s="314"/>
      <c r="JX312" s="314"/>
      <c r="JY312" s="314"/>
      <c r="JZ312" s="314"/>
      <c r="KA312" s="314"/>
      <c r="KB312" s="314"/>
      <c r="KC312" s="314"/>
      <c r="KD312" s="314"/>
      <c r="KE312" s="314"/>
      <c r="KF312" s="314"/>
      <c r="KG312" s="314"/>
      <c r="KH312" s="314"/>
      <c r="KI312" s="314"/>
      <c r="KJ312" s="314"/>
      <c r="KK312" s="314"/>
      <c r="KL312" s="6"/>
      <c r="KM312" s="6"/>
      <c r="KN312" s="6"/>
      <c r="KO312" s="6"/>
      <c r="KP312" s="6"/>
      <c r="KQ312" s="6"/>
      <c r="KR312" s="6"/>
      <c r="KS312" s="6"/>
      <c r="KT312" s="6"/>
    </row>
    <row r="313" spans="5:306" s="305" customFormat="1">
      <c r="E313" s="316"/>
      <c r="F313" s="316"/>
      <c r="G313" s="317"/>
      <c r="W313" s="6"/>
      <c r="X313" s="6"/>
      <c r="Y313" s="6"/>
      <c r="Z313" s="313"/>
      <c r="AA313" s="313"/>
      <c r="AB313" s="313"/>
      <c r="AC313" s="6"/>
      <c r="AD313" s="6"/>
      <c r="AE313" s="313"/>
      <c r="AF313" s="313"/>
      <c r="AG313" s="313"/>
      <c r="AH313" s="313"/>
      <c r="AI313" s="313"/>
      <c r="AJ313" s="6"/>
      <c r="AK313" s="6"/>
      <c r="AL313" s="313"/>
      <c r="AM313" s="313"/>
      <c r="AN313" s="313"/>
      <c r="AO313" s="313"/>
      <c r="AP313" s="313"/>
      <c r="AQ313" s="6"/>
      <c r="AR313" s="6"/>
      <c r="AS313" s="313"/>
      <c r="AT313" s="313"/>
      <c r="AU313" s="313"/>
      <c r="AV313" s="313"/>
      <c r="AW313" s="313"/>
      <c r="AX313" s="6"/>
      <c r="AY313" s="6"/>
      <c r="AZ313" s="313"/>
      <c r="BA313" s="313"/>
      <c r="BB313" s="313"/>
      <c r="BC313" s="313"/>
      <c r="BD313" s="313"/>
      <c r="BE313" s="6"/>
      <c r="BF313" s="6"/>
      <c r="BG313" s="313"/>
      <c r="BH313" s="313"/>
      <c r="BI313" s="313"/>
      <c r="BJ313" s="313"/>
      <c r="BK313" s="313"/>
      <c r="BL313" s="6"/>
      <c r="BM313" s="6"/>
      <c r="BN313" s="313"/>
      <c r="BO313" s="313"/>
      <c r="BP313" s="313"/>
      <c r="BQ313" s="313"/>
      <c r="BR313" s="313"/>
      <c r="BS313" s="313"/>
      <c r="BT313" s="313"/>
      <c r="BU313" s="313"/>
      <c r="BV313" s="313"/>
      <c r="BW313" s="313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161"/>
      <c r="DQ313" s="161"/>
      <c r="DR313" s="161"/>
      <c r="DS313" s="161"/>
      <c r="DT313" s="161"/>
      <c r="DU313" s="161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  <c r="FS313" s="6"/>
      <c r="FT313" s="6"/>
      <c r="FU313" s="6"/>
      <c r="FV313" s="6"/>
      <c r="FW313" s="6"/>
      <c r="FX313" s="6"/>
      <c r="FY313" s="6"/>
      <c r="FZ313" s="6"/>
      <c r="GA313" s="6"/>
      <c r="GB313" s="6"/>
      <c r="GC313" s="6"/>
      <c r="GD313" s="6"/>
      <c r="GE313" s="6"/>
      <c r="GF313" s="6"/>
      <c r="GG313" s="6"/>
      <c r="GH313" s="6"/>
      <c r="GI313" s="6"/>
      <c r="GJ313" s="6"/>
      <c r="GK313" s="6"/>
      <c r="GL313" s="6"/>
      <c r="GM313" s="6"/>
      <c r="GN313" s="6"/>
      <c r="GO313" s="6"/>
      <c r="GP313" s="6"/>
      <c r="GQ313" s="6"/>
      <c r="GR313" s="6"/>
      <c r="GS313" s="6"/>
      <c r="GT313" s="6"/>
      <c r="GU313" s="6"/>
      <c r="GV313" s="6"/>
      <c r="GW313" s="6"/>
      <c r="GX313" s="6"/>
      <c r="GY313" s="6"/>
      <c r="GZ313" s="6"/>
      <c r="HA313" s="6"/>
      <c r="HB313" s="6"/>
      <c r="HC313" s="6"/>
      <c r="HD313" s="6"/>
      <c r="HE313" s="6"/>
      <c r="HF313" s="6"/>
      <c r="HG313" s="6"/>
      <c r="HH313" s="6"/>
      <c r="HI313" s="6"/>
      <c r="HJ313" s="6"/>
      <c r="HK313" s="6"/>
      <c r="HL313" s="6"/>
      <c r="HM313" s="6"/>
      <c r="HN313" s="6"/>
      <c r="HO313" s="6"/>
      <c r="HP313" s="6"/>
      <c r="HQ313" s="6"/>
      <c r="HR313" s="6"/>
      <c r="HS313" s="6"/>
      <c r="HT313" s="6"/>
      <c r="HU313" s="6"/>
      <c r="HV313" s="6"/>
      <c r="HW313" s="6"/>
      <c r="HX313" s="6"/>
      <c r="HY313" s="6"/>
      <c r="HZ313" s="6"/>
      <c r="IA313" s="6"/>
      <c r="IB313" s="6"/>
      <c r="IC313" s="6"/>
      <c r="ID313" s="6"/>
      <c r="IE313" s="6"/>
      <c r="IF313" s="6"/>
      <c r="IG313" s="6"/>
      <c r="IH313" s="6"/>
      <c r="II313" s="6"/>
      <c r="IJ313" s="6"/>
      <c r="IK313" s="6"/>
      <c r="IL313" s="6"/>
      <c r="IM313" s="6"/>
      <c r="IN313" s="6"/>
      <c r="IO313" s="6"/>
      <c r="IP313" s="6"/>
      <c r="IQ313" s="6"/>
      <c r="IR313" s="6"/>
      <c r="IS313" s="6"/>
      <c r="IT313" s="6"/>
      <c r="IU313" s="6"/>
      <c r="IV313" s="6"/>
      <c r="IW313" s="6"/>
      <c r="IX313" s="6"/>
      <c r="IY313" s="6"/>
      <c r="IZ313" s="6"/>
      <c r="JA313" s="314"/>
      <c r="JB313" s="314"/>
      <c r="JC313" s="314"/>
      <c r="JD313" s="314"/>
      <c r="JE313" s="314"/>
      <c r="JF313" s="314"/>
      <c r="JG313" s="314"/>
      <c r="JH313" s="314"/>
      <c r="JI313" s="314"/>
      <c r="JJ313" s="314"/>
      <c r="JK313" s="314"/>
      <c r="JL313" s="314"/>
      <c r="JM313" s="314"/>
      <c r="JN313" s="314"/>
      <c r="JO313" s="314"/>
      <c r="JP313" s="314"/>
      <c r="JQ313" s="314"/>
      <c r="JR313" s="314"/>
      <c r="JS313" s="314"/>
      <c r="JT313" s="314"/>
      <c r="JU313" s="314"/>
      <c r="JV313" s="314"/>
      <c r="JW313" s="314"/>
      <c r="JX313" s="314"/>
      <c r="JY313" s="314"/>
      <c r="JZ313" s="314"/>
      <c r="KA313" s="314"/>
      <c r="KB313" s="314"/>
      <c r="KC313" s="314"/>
      <c r="KD313" s="314"/>
      <c r="KE313" s="314"/>
      <c r="KF313" s="314"/>
      <c r="KG313" s="314"/>
      <c r="KH313" s="314"/>
      <c r="KI313" s="314"/>
      <c r="KJ313" s="314"/>
      <c r="KK313" s="314"/>
      <c r="KL313" s="6"/>
      <c r="KM313" s="6"/>
      <c r="KN313" s="6"/>
      <c r="KO313" s="6"/>
      <c r="KP313" s="6"/>
      <c r="KQ313" s="6"/>
      <c r="KR313" s="6"/>
      <c r="KS313" s="6"/>
      <c r="KT313" s="6"/>
    </row>
    <row r="314" spans="5:306" s="305" customFormat="1">
      <c r="E314" s="316"/>
      <c r="F314" s="316"/>
      <c r="G314" s="317"/>
      <c r="W314" s="6"/>
      <c r="X314" s="6"/>
      <c r="Y314" s="6"/>
      <c r="Z314" s="313"/>
      <c r="AA314" s="313"/>
      <c r="AB314" s="313"/>
      <c r="AC314" s="6"/>
      <c r="AD314" s="6"/>
      <c r="AE314" s="313"/>
      <c r="AF314" s="313"/>
      <c r="AG314" s="313"/>
      <c r="AH314" s="313"/>
      <c r="AI314" s="313"/>
      <c r="AJ314" s="6"/>
      <c r="AK314" s="6"/>
      <c r="AL314" s="313"/>
      <c r="AM314" s="313"/>
      <c r="AN314" s="313"/>
      <c r="AO314" s="313"/>
      <c r="AP314" s="313"/>
      <c r="AQ314" s="6"/>
      <c r="AR314" s="6"/>
      <c r="AS314" s="313"/>
      <c r="AT314" s="313"/>
      <c r="AU314" s="313"/>
      <c r="AV314" s="313"/>
      <c r="AW314" s="313"/>
      <c r="AX314" s="6"/>
      <c r="AY314" s="6"/>
      <c r="AZ314" s="313"/>
      <c r="BA314" s="313"/>
      <c r="BB314" s="313"/>
      <c r="BC314" s="313"/>
      <c r="BD314" s="313"/>
      <c r="BE314" s="6"/>
      <c r="BF314" s="6"/>
      <c r="BG314" s="313"/>
      <c r="BH314" s="313"/>
      <c r="BI314" s="313"/>
      <c r="BJ314" s="313"/>
      <c r="BK314" s="313"/>
      <c r="BL314" s="6"/>
      <c r="BM314" s="6"/>
      <c r="BN314" s="313"/>
      <c r="BO314" s="313"/>
      <c r="BP314" s="313"/>
      <c r="BQ314" s="313"/>
      <c r="BR314" s="313"/>
      <c r="BS314" s="313"/>
      <c r="BT314" s="313"/>
      <c r="BU314" s="313"/>
      <c r="BV314" s="313"/>
      <c r="BW314" s="313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161"/>
      <c r="DQ314" s="161"/>
      <c r="DR314" s="161"/>
      <c r="DS314" s="161"/>
      <c r="DT314" s="161"/>
      <c r="DU314" s="161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HO314" s="6"/>
      <c r="HP314" s="6"/>
      <c r="HQ314" s="6"/>
      <c r="HR314" s="6"/>
      <c r="HS314" s="6"/>
      <c r="HT314" s="6"/>
      <c r="HU314" s="6"/>
      <c r="HV314" s="6"/>
      <c r="HW314" s="6"/>
      <c r="HX314" s="6"/>
      <c r="HY314" s="6"/>
      <c r="HZ314" s="6"/>
      <c r="IA314" s="6"/>
      <c r="IB314" s="6"/>
      <c r="IC314" s="6"/>
      <c r="ID314" s="6"/>
      <c r="IE314" s="6"/>
      <c r="IF314" s="6"/>
      <c r="IG314" s="6"/>
      <c r="IH314" s="6"/>
      <c r="II314" s="6"/>
      <c r="IJ314" s="6"/>
      <c r="IK314" s="6"/>
      <c r="IL314" s="6"/>
      <c r="IM314" s="6"/>
      <c r="IN314" s="6"/>
      <c r="IO314" s="6"/>
      <c r="IP314" s="6"/>
      <c r="IQ314" s="6"/>
      <c r="IR314" s="6"/>
      <c r="IS314" s="6"/>
      <c r="IT314" s="6"/>
      <c r="IU314" s="6"/>
      <c r="IV314" s="6"/>
      <c r="IW314" s="6"/>
      <c r="IX314" s="6"/>
      <c r="IY314" s="6"/>
      <c r="IZ314" s="6"/>
      <c r="JA314" s="314"/>
      <c r="JB314" s="314"/>
      <c r="JC314" s="314"/>
      <c r="JD314" s="314"/>
      <c r="JE314" s="314"/>
      <c r="JF314" s="314"/>
      <c r="JG314" s="314"/>
      <c r="JH314" s="314"/>
      <c r="JI314" s="314"/>
      <c r="JJ314" s="314"/>
      <c r="JK314" s="314"/>
      <c r="JL314" s="314"/>
      <c r="JM314" s="314"/>
      <c r="JN314" s="314"/>
      <c r="JO314" s="314"/>
      <c r="JP314" s="314"/>
      <c r="JQ314" s="314"/>
      <c r="JR314" s="314"/>
      <c r="JS314" s="314"/>
      <c r="JT314" s="314"/>
      <c r="JU314" s="314"/>
      <c r="JV314" s="314"/>
      <c r="JW314" s="314"/>
      <c r="JX314" s="314"/>
      <c r="JY314" s="314"/>
      <c r="JZ314" s="314"/>
      <c r="KA314" s="314"/>
      <c r="KB314" s="314"/>
      <c r="KC314" s="314"/>
      <c r="KD314" s="314"/>
      <c r="KE314" s="314"/>
      <c r="KF314" s="314"/>
      <c r="KG314" s="314"/>
      <c r="KH314" s="314"/>
      <c r="KI314" s="314"/>
      <c r="KJ314" s="314"/>
      <c r="KK314" s="314"/>
      <c r="KL314" s="6"/>
      <c r="KM314" s="6"/>
      <c r="KN314" s="6"/>
      <c r="KO314" s="6"/>
      <c r="KP314" s="6"/>
      <c r="KQ314" s="6"/>
      <c r="KR314" s="6"/>
      <c r="KS314" s="6"/>
      <c r="KT314" s="6"/>
    </row>
    <row r="315" spans="5:306" s="305" customFormat="1">
      <c r="E315" s="316"/>
      <c r="F315" s="316"/>
      <c r="G315" s="317"/>
      <c r="W315" s="6"/>
      <c r="X315" s="6"/>
      <c r="Y315" s="6"/>
      <c r="Z315" s="313"/>
      <c r="AA315" s="313"/>
      <c r="AB315" s="313"/>
      <c r="AC315" s="6"/>
      <c r="AD315" s="6"/>
      <c r="AE315" s="313"/>
      <c r="AF315" s="313"/>
      <c r="AG315" s="313"/>
      <c r="AH315" s="313"/>
      <c r="AI315" s="313"/>
      <c r="AJ315" s="6"/>
      <c r="AK315" s="6"/>
      <c r="AL315" s="313"/>
      <c r="AM315" s="313"/>
      <c r="AN315" s="313"/>
      <c r="AO315" s="313"/>
      <c r="AP315" s="313"/>
      <c r="AQ315" s="6"/>
      <c r="AR315" s="6"/>
      <c r="AS315" s="313"/>
      <c r="AT315" s="313"/>
      <c r="AU315" s="313"/>
      <c r="AV315" s="313"/>
      <c r="AW315" s="313"/>
      <c r="AX315" s="6"/>
      <c r="AY315" s="6"/>
      <c r="AZ315" s="313"/>
      <c r="BA315" s="313"/>
      <c r="BB315" s="313"/>
      <c r="BC315" s="313"/>
      <c r="BD315" s="313"/>
      <c r="BE315" s="6"/>
      <c r="BF315" s="6"/>
      <c r="BG315" s="313"/>
      <c r="BH315" s="313"/>
      <c r="BI315" s="313"/>
      <c r="BJ315" s="313"/>
      <c r="BK315" s="313"/>
      <c r="BL315" s="6"/>
      <c r="BM315" s="6"/>
      <c r="BN315" s="313"/>
      <c r="BO315" s="313"/>
      <c r="BP315" s="313"/>
      <c r="BQ315" s="313"/>
      <c r="BR315" s="313"/>
      <c r="BS315" s="313"/>
      <c r="BT315" s="313"/>
      <c r="BU315" s="313"/>
      <c r="BV315" s="313"/>
      <c r="BW315" s="313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161"/>
      <c r="DQ315" s="161"/>
      <c r="DR315" s="161"/>
      <c r="DS315" s="161"/>
      <c r="DT315" s="161"/>
      <c r="DU315" s="161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  <c r="FS315" s="6"/>
      <c r="FT315" s="6"/>
      <c r="FU315" s="6"/>
      <c r="FV315" s="6"/>
      <c r="FW315" s="6"/>
      <c r="FX315" s="6"/>
      <c r="FY315" s="6"/>
      <c r="FZ315" s="6"/>
      <c r="GA315" s="6"/>
      <c r="GB315" s="6"/>
      <c r="GC315" s="6"/>
      <c r="GD315" s="6"/>
      <c r="GE315" s="6"/>
      <c r="GF315" s="6"/>
      <c r="GG315" s="6"/>
      <c r="GH315" s="6"/>
      <c r="GI315" s="6"/>
      <c r="GJ315" s="6"/>
      <c r="GK315" s="6"/>
      <c r="GL315" s="6"/>
      <c r="GM315" s="6"/>
      <c r="GN315" s="6"/>
      <c r="GO315" s="6"/>
      <c r="GP315" s="6"/>
      <c r="GQ315" s="6"/>
      <c r="GR315" s="6"/>
      <c r="GS315" s="6"/>
      <c r="GT315" s="6"/>
      <c r="GU315" s="6"/>
      <c r="GV315" s="6"/>
      <c r="GW315" s="6"/>
      <c r="GX315" s="6"/>
      <c r="GY315" s="6"/>
      <c r="GZ315" s="6"/>
      <c r="HA315" s="6"/>
      <c r="HB315" s="6"/>
      <c r="HC315" s="6"/>
      <c r="HD315" s="6"/>
      <c r="HE315" s="6"/>
      <c r="HF315" s="6"/>
      <c r="HG315" s="6"/>
      <c r="HH315" s="6"/>
      <c r="HI315" s="6"/>
      <c r="HJ315" s="6"/>
      <c r="HK315" s="6"/>
      <c r="HL315" s="6"/>
      <c r="HM315" s="6"/>
      <c r="HN315" s="6"/>
      <c r="HO315" s="6"/>
      <c r="HP315" s="6"/>
      <c r="HQ315" s="6"/>
      <c r="HR315" s="6"/>
      <c r="HS315" s="6"/>
      <c r="HT315" s="6"/>
      <c r="HU315" s="6"/>
      <c r="HV315" s="6"/>
      <c r="HW315" s="6"/>
      <c r="HX315" s="6"/>
      <c r="HY315" s="6"/>
      <c r="HZ315" s="6"/>
      <c r="IA315" s="6"/>
      <c r="IB315" s="6"/>
      <c r="IC315" s="6"/>
      <c r="ID315" s="6"/>
      <c r="IE315" s="6"/>
      <c r="IF315" s="6"/>
      <c r="IG315" s="6"/>
      <c r="IH315" s="6"/>
      <c r="II315" s="6"/>
      <c r="IJ315" s="6"/>
      <c r="IK315" s="6"/>
      <c r="IL315" s="6"/>
      <c r="IM315" s="6"/>
      <c r="IN315" s="6"/>
      <c r="IO315" s="6"/>
      <c r="IP315" s="6"/>
      <c r="IQ315" s="6"/>
      <c r="IR315" s="6"/>
      <c r="IS315" s="6"/>
      <c r="IT315" s="6"/>
      <c r="IU315" s="6"/>
      <c r="IV315" s="6"/>
      <c r="IW315" s="6"/>
      <c r="IX315" s="6"/>
      <c r="IY315" s="6"/>
      <c r="IZ315" s="6"/>
      <c r="JA315" s="314"/>
      <c r="JB315" s="314"/>
      <c r="JC315" s="314"/>
      <c r="JD315" s="314"/>
      <c r="JE315" s="314"/>
      <c r="JF315" s="314"/>
      <c r="JG315" s="314"/>
      <c r="JH315" s="314"/>
      <c r="JI315" s="314"/>
      <c r="JJ315" s="314"/>
      <c r="JK315" s="314"/>
      <c r="JL315" s="314"/>
      <c r="JM315" s="314"/>
      <c r="JN315" s="314"/>
      <c r="JO315" s="314"/>
      <c r="JP315" s="314"/>
      <c r="JQ315" s="314"/>
      <c r="JR315" s="314"/>
      <c r="JS315" s="314"/>
      <c r="JT315" s="314"/>
      <c r="JU315" s="314"/>
      <c r="JV315" s="314"/>
      <c r="JW315" s="314"/>
      <c r="JX315" s="314"/>
      <c r="JY315" s="314"/>
      <c r="JZ315" s="314"/>
      <c r="KA315" s="314"/>
      <c r="KB315" s="314"/>
      <c r="KC315" s="314"/>
      <c r="KD315" s="314"/>
      <c r="KE315" s="314"/>
      <c r="KF315" s="314"/>
      <c r="KG315" s="314"/>
      <c r="KH315" s="314"/>
      <c r="KI315" s="314"/>
      <c r="KJ315" s="314"/>
      <c r="KK315" s="314"/>
      <c r="KL315" s="6"/>
      <c r="KM315" s="6"/>
      <c r="KN315" s="6"/>
      <c r="KO315" s="6"/>
      <c r="KP315" s="6"/>
      <c r="KQ315" s="6"/>
      <c r="KR315" s="6"/>
      <c r="KS315" s="6"/>
      <c r="KT315" s="6"/>
    </row>
    <row r="316" spans="5:306" s="305" customFormat="1">
      <c r="E316" s="316"/>
      <c r="F316" s="316"/>
      <c r="G316" s="317"/>
      <c r="W316" s="6"/>
      <c r="X316" s="6"/>
      <c r="Y316" s="6"/>
      <c r="Z316" s="313"/>
      <c r="AA316" s="313"/>
      <c r="AB316" s="313"/>
      <c r="AC316" s="6"/>
      <c r="AD316" s="6"/>
      <c r="AE316" s="313"/>
      <c r="AF316" s="313"/>
      <c r="AG316" s="313"/>
      <c r="AH316" s="313"/>
      <c r="AI316" s="313"/>
      <c r="AJ316" s="6"/>
      <c r="AK316" s="6"/>
      <c r="AL316" s="313"/>
      <c r="AM316" s="313"/>
      <c r="AN316" s="313"/>
      <c r="AO316" s="313"/>
      <c r="AP316" s="313"/>
      <c r="AQ316" s="6"/>
      <c r="AR316" s="6"/>
      <c r="AS316" s="313"/>
      <c r="AT316" s="313"/>
      <c r="AU316" s="313"/>
      <c r="AV316" s="313"/>
      <c r="AW316" s="313"/>
      <c r="AX316" s="6"/>
      <c r="AY316" s="6"/>
      <c r="AZ316" s="313"/>
      <c r="BA316" s="313"/>
      <c r="BB316" s="313"/>
      <c r="BC316" s="313"/>
      <c r="BD316" s="313"/>
      <c r="BE316" s="6"/>
      <c r="BF316" s="6"/>
      <c r="BG316" s="313"/>
      <c r="BH316" s="313"/>
      <c r="BI316" s="313"/>
      <c r="BJ316" s="313"/>
      <c r="BK316" s="313"/>
      <c r="BL316" s="6"/>
      <c r="BM316" s="6"/>
      <c r="BN316" s="313"/>
      <c r="BO316" s="313"/>
      <c r="BP316" s="313"/>
      <c r="BQ316" s="313"/>
      <c r="BR316" s="313"/>
      <c r="BS316" s="313"/>
      <c r="BT316" s="313"/>
      <c r="BU316" s="313"/>
      <c r="BV316" s="313"/>
      <c r="BW316" s="313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161"/>
      <c r="DQ316" s="161"/>
      <c r="DR316" s="161"/>
      <c r="DS316" s="161"/>
      <c r="DT316" s="161"/>
      <c r="DU316" s="161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  <c r="FS316" s="6"/>
      <c r="FT316" s="6"/>
      <c r="FU316" s="6"/>
      <c r="FV316" s="6"/>
      <c r="FW316" s="6"/>
      <c r="FX316" s="6"/>
      <c r="FY316" s="6"/>
      <c r="FZ316" s="6"/>
      <c r="GA316" s="6"/>
      <c r="GB316" s="6"/>
      <c r="GC316" s="6"/>
      <c r="GD316" s="6"/>
      <c r="GE316" s="6"/>
      <c r="GF316" s="6"/>
      <c r="GG316" s="6"/>
      <c r="GH316" s="6"/>
      <c r="GI316" s="6"/>
      <c r="GJ316" s="6"/>
      <c r="GK316" s="6"/>
      <c r="GL316" s="6"/>
      <c r="GM316" s="6"/>
      <c r="GN316" s="6"/>
      <c r="GO316" s="6"/>
      <c r="GP316" s="6"/>
      <c r="GQ316" s="6"/>
      <c r="GR316" s="6"/>
      <c r="GS316" s="6"/>
      <c r="GT316" s="6"/>
      <c r="GU316" s="6"/>
      <c r="GV316" s="6"/>
      <c r="GW316" s="6"/>
      <c r="GX316" s="6"/>
      <c r="GY316" s="6"/>
      <c r="GZ316" s="6"/>
      <c r="HA316" s="6"/>
      <c r="HB316" s="6"/>
      <c r="HC316" s="6"/>
      <c r="HD316" s="6"/>
      <c r="HE316" s="6"/>
      <c r="HF316" s="6"/>
      <c r="HG316" s="6"/>
      <c r="HH316" s="6"/>
      <c r="HI316" s="6"/>
      <c r="HJ316" s="6"/>
      <c r="HK316" s="6"/>
      <c r="HL316" s="6"/>
      <c r="HM316" s="6"/>
      <c r="HN316" s="6"/>
      <c r="HO316" s="6"/>
      <c r="HP316" s="6"/>
      <c r="HQ316" s="6"/>
      <c r="HR316" s="6"/>
      <c r="HS316" s="6"/>
      <c r="HT316" s="6"/>
      <c r="HU316" s="6"/>
      <c r="HV316" s="6"/>
      <c r="HW316" s="6"/>
      <c r="HX316" s="6"/>
      <c r="HY316" s="6"/>
      <c r="HZ316" s="6"/>
      <c r="IA316" s="6"/>
      <c r="IB316" s="6"/>
      <c r="IC316" s="6"/>
      <c r="ID316" s="6"/>
      <c r="IE316" s="6"/>
      <c r="IF316" s="6"/>
      <c r="IG316" s="6"/>
      <c r="IH316" s="6"/>
      <c r="II316" s="6"/>
      <c r="IJ316" s="6"/>
      <c r="IK316" s="6"/>
      <c r="IL316" s="6"/>
      <c r="IM316" s="6"/>
      <c r="IN316" s="6"/>
      <c r="IO316" s="6"/>
      <c r="IP316" s="6"/>
      <c r="IQ316" s="6"/>
      <c r="IR316" s="6"/>
      <c r="IS316" s="6"/>
      <c r="IT316" s="6"/>
      <c r="IU316" s="6"/>
      <c r="IV316" s="6"/>
      <c r="IW316" s="6"/>
      <c r="IX316" s="6"/>
      <c r="IY316" s="6"/>
      <c r="IZ316" s="6"/>
      <c r="JA316" s="314"/>
      <c r="JB316" s="314"/>
      <c r="JC316" s="314"/>
      <c r="JD316" s="314"/>
      <c r="JE316" s="314"/>
      <c r="JF316" s="314"/>
      <c r="JG316" s="314"/>
      <c r="JH316" s="314"/>
      <c r="JI316" s="314"/>
      <c r="JJ316" s="314"/>
      <c r="JK316" s="314"/>
      <c r="JL316" s="314"/>
      <c r="JM316" s="314"/>
      <c r="JN316" s="314"/>
      <c r="JO316" s="314"/>
      <c r="JP316" s="314"/>
      <c r="JQ316" s="314"/>
      <c r="JR316" s="314"/>
      <c r="JS316" s="314"/>
      <c r="JT316" s="314"/>
      <c r="JU316" s="314"/>
      <c r="JV316" s="314"/>
      <c r="JW316" s="314"/>
      <c r="JX316" s="314"/>
      <c r="JY316" s="314"/>
      <c r="JZ316" s="314"/>
      <c r="KA316" s="314"/>
      <c r="KB316" s="314"/>
      <c r="KC316" s="314"/>
      <c r="KD316" s="314"/>
      <c r="KE316" s="314"/>
      <c r="KF316" s="314"/>
      <c r="KG316" s="314"/>
      <c r="KH316" s="314"/>
      <c r="KI316" s="314"/>
      <c r="KJ316" s="314"/>
      <c r="KK316" s="314"/>
      <c r="KL316" s="6"/>
      <c r="KM316" s="6"/>
      <c r="KN316" s="6"/>
      <c r="KO316" s="6"/>
      <c r="KP316" s="6"/>
      <c r="KQ316" s="6"/>
      <c r="KR316" s="6"/>
      <c r="KS316" s="6"/>
      <c r="KT316" s="6"/>
    </row>
    <row r="317" spans="5:306" s="305" customFormat="1">
      <c r="E317" s="316"/>
      <c r="F317" s="316"/>
      <c r="G317" s="317"/>
      <c r="W317" s="6"/>
      <c r="X317" s="6"/>
      <c r="Y317" s="6"/>
      <c r="Z317" s="313"/>
      <c r="AA317" s="313"/>
      <c r="AB317" s="313"/>
      <c r="AC317" s="6"/>
      <c r="AD317" s="6"/>
      <c r="AE317" s="313"/>
      <c r="AF317" s="313"/>
      <c r="AG317" s="313"/>
      <c r="AH317" s="313"/>
      <c r="AI317" s="313"/>
      <c r="AJ317" s="6"/>
      <c r="AK317" s="6"/>
      <c r="AL317" s="313"/>
      <c r="AM317" s="313"/>
      <c r="AN317" s="313"/>
      <c r="AO317" s="313"/>
      <c r="AP317" s="313"/>
      <c r="AQ317" s="6"/>
      <c r="AR317" s="6"/>
      <c r="AS317" s="313"/>
      <c r="AT317" s="313"/>
      <c r="AU317" s="313"/>
      <c r="AV317" s="313"/>
      <c r="AW317" s="313"/>
      <c r="AX317" s="6"/>
      <c r="AY317" s="6"/>
      <c r="AZ317" s="313"/>
      <c r="BA317" s="313"/>
      <c r="BB317" s="313"/>
      <c r="BC317" s="313"/>
      <c r="BD317" s="313"/>
      <c r="BE317" s="6"/>
      <c r="BF317" s="6"/>
      <c r="BG317" s="313"/>
      <c r="BH317" s="313"/>
      <c r="BI317" s="313"/>
      <c r="BJ317" s="313"/>
      <c r="BK317" s="313"/>
      <c r="BL317" s="6"/>
      <c r="BM317" s="6"/>
      <c r="BN317" s="313"/>
      <c r="BO317" s="313"/>
      <c r="BP317" s="313"/>
      <c r="BQ317" s="313"/>
      <c r="BR317" s="313"/>
      <c r="BS317" s="313"/>
      <c r="BT317" s="313"/>
      <c r="BU317" s="313"/>
      <c r="BV317" s="313"/>
      <c r="BW317" s="313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161"/>
      <c r="DQ317" s="161"/>
      <c r="DR317" s="161"/>
      <c r="DS317" s="161"/>
      <c r="DT317" s="161"/>
      <c r="DU317" s="161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  <c r="FS317" s="6"/>
      <c r="FT317" s="6"/>
      <c r="FU317" s="6"/>
      <c r="FV317" s="6"/>
      <c r="FW317" s="6"/>
      <c r="FX317" s="6"/>
      <c r="FY317" s="6"/>
      <c r="FZ317" s="6"/>
      <c r="GA317" s="6"/>
      <c r="GB317" s="6"/>
      <c r="GC317" s="6"/>
      <c r="GD317" s="6"/>
      <c r="GE317" s="6"/>
      <c r="GF317" s="6"/>
      <c r="GG317" s="6"/>
      <c r="GH317" s="6"/>
      <c r="GI317" s="6"/>
      <c r="GJ317" s="6"/>
      <c r="GK317" s="6"/>
      <c r="GL317" s="6"/>
      <c r="GM317" s="6"/>
      <c r="GN317" s="6"/>
      <c r="GO317" s="6"/>
      <c r="GP317" s="6"/>
      <c r="GQ317" s="6"/>
      <c r="GR317" s="6"/>
      <c r="GS317" s="6"/>
      <c r="GT317" s="6"/>
      <c r="GU317" s="6"/>
      <c r="GV317" s="6"/>
      <c r="GW317" s="6"/>
      <c r="GX317" s="6"/>
      <c r="GY317" s="6"/>
      <c r="GZ317" s="6"/>
      <c r="HA317" s="6"/>
      <c r="HB317" s="6"/>
      <c r="HC317" s="6"/>
      <c r="HD317" s="6"/>
      <c r="HE317" s="6"/>
      <c r="HF317" s="6"/>
      <c r="HG317" s="6"/>
      <c r="HH317" s="6"/>
      <c r="HI317" s="6"/>
      <c r="HJ317" s="6"/>
      <c r="HK317" s="6"/>
      <c r="HL317" s="6"/>
      <c r="HM317" s="6"/>
      <c r="HN317" s="6"/>
      <c r="HO317" s="6"/>
      <c r="HP317" s="6"/>
      <c r="HQ317" s="6"/>
      <c r="HR317" s="6"/>
      <c r="HS317" s="6"/>
      <c r="HT317" s="6"/>
      <c r="HU317" s="6"/>
      <c r="HV317" s="6"/>
      <c r="HW317" s="6"/>
      <c r="HX317" s="6"/>
      <c r="HY317" s="6"/>
      <c r="HZ317" s="6"/>
      <c r="IA317" s="6"/>
      <c r="IB317" s="6"/>
      <c r="IC317" s="6"/>
      <c r="ID317" s="6"/>
      <c r="IE317" s="6"/>
      <c r="IF317" s="6"/>
      <c r="IG317" s="6"/>
      <c r="IH317" s="6"/>
      <c r="II317" s="6"/>
      <c r="IJ317" s="6"/>
      <c r="IK317" s="6"/>
      <c r="IL317" s="6"/>
      <c r="IM317" s="6"/>
      <c r="IN317" s="6"/>
      <c r="IO317" s="6"/>
      <c r="IP317" s="6"/>
      <c r="IQ317" s="6"/>
      <c r="IR317" s="6"/>
      <c r="IS317" s="6"/>
      <c r="IT317" s="6"/>
      <c r="IU317" s="6"/>
      <c r="IV317" s="6"/>
      <c r="IW317" s="6"/>
      <c r="IX317" s="6"/>
      <c r="IY317" s="6"/>
      <c r="IZ317" s="6"/>
      <c r="JA317" s="314"/>
      <c r="JB317" s="314"/>
      <c r="JC317" s="314"/>
      <c r="JD317" s="314"/>
      <c r="JE317" s="314"/>
      <c r="JF317" s="314"/>
      <c r="JG317" s="314"/>
      <c r="JH317" s="314"/>
      <c r="JI317" s="314"/>
      <c r="JJ317" s="314"/>
      <c r="JK317" s="314"/>
      <c r="JL317" s="314"/>
      <c r="JM317" s="314"/>
      <c r="JN317" s="314"/>
      <c r="JO317" s="314"/>
      <c r="JP317" s="314"/>
      <c r="JQ317" s="314"/>
      <c r="JR317" s="314"/>
      <c r="JS317" s="314"/>
      <c r="JT317" s="314"/>
      <c r="JU317" s="314"/>
      <c r="JV317" s="314"/>
      <c r="JW317" s="314"/>
      <c r="JX317" s="314"/>
      <c r="JY317" s="314"/>
      <c r="JZ317" s="314"/>
      <c r="KA317" s="314"/>
      <c r="KB317" s="314"/>
      <c r="KC317" s="314"/>
      <c r="KD317" s="314"/>
      <c r="KE317" s="314"/>
      <c r="KF317" s="314"/>
      <c r="KG317" s="314"/>
      <c r="KH317" s="314"/>
      <c r="KI317" s="314"/>
      <c r="KJ317" s="314"/>
      <c r="KK317" s="314"/>
      <c r="KL317" s="6"/>
      <c r="KM317" s="6"/>
      <c r="KN317" s="6"/>
      <c r="KO317" s="6"/>
      <c r="KP317" s="6"/>
      <c r="KQ317" s="6"/>
      <c r="KR317" s="6"/>
      <c r="KS317" s="6"/>
      <c r="KT317" s="6"/>
    </row>
    <row r="318" spans="5:306" s="305" customFormat="1">
      <c r="E318" s="316"/>
      <c r="F318" s="316"/>
      <c r="G318" s="317"/>
      <c r="W318" s="6"/>
      <c r="X318" s="6"/>
      <c r="Y318" s="6"/>
      <c r="Z318" s="313"/>
      <c r="AA318" s="313"/>
      <c r="AB318" s="313"/>
      <c r="AC318" s="6"/>
      <c r="AD318" s="6"/>
      <c r="AE318" s="313"/>
      <c r="AF318" s="313"/>
      <c r="AG318" s="313"/>
      <c r="AH318" s="313"/>
      <c r="AI318" s="313"/>
      <c r="AJ318" s="6"/>
      <c r="AK318" s="6"/>
      <c r="AL318" s="313"/>
      <c r="AM318" s="313"/>
      <c r="AN318" s="313"/>
      <c r="AO318" s="313"/>
      <c r="AP318" s="313"/>
      <c r="AQ318" s="6"/>
      <c r="AR318" s="6"/>
      <c r="AS318" s="313"/>
      <c r="AT318" s="313"/>
      <c r="AU318" s="313"/>
      <c r="AV318" s="313"/>
      <c r="AW318" s="313"/>
      <c r="AX318" s="6"/>
      <c r="AY318" s="6"/>
      <c r="AZ318" s="313"/>
      <c r="BA318" s="313"/>
      <c r="BB318" s="313"/>
      <c r="BC318" s="313"/>
      <c r="BD318" s="313"/>
      <c r="BE318" s="6"/>
      <c r="BF318" s="6"/>
      <c r="BG318" s="313"/>
      <c r="BH318" s="313"/>
      <c r="BI318" s="313"/>
      <c r="BJ318" s="313"/>
      <c r="BK318" s="313"/>
      <c r="BL318" s="6"/>
      <c r="BM318" s="6"/>
      <c r="BN318" s="313"/>
      <c r="BO318" s="313"/>
      <c r="BP318" s="313"/>
      <c r="BQ318" s="313"/>
      <c r="BR318" s="313"/>
      <c r="BS318" s="313"/>
      <c r="BT318" s="313"/>
      <c r="BU318" s="313"/>
      <c r="BV318" s="313"/>
      <c r="BW318" s="313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161"/>
      <c r="DQ318" s="161"/>
      <c r="DR318" s="161"/>
      <c r="DS318" s="161"/>
      <c r="DT318" s="161"/>
      <c r="DU318" s="161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314"/>
      <c r="JB318" s="314"/>
      <c r="JC318" s="314"/>
      <c r="JD318" s="314"/>
      <c r="JE318" s="314"/>
      <c r="JF318" s="314"/>
      <c r="JG318" s="314"/>
      <c r="JH318" s="314"/>
      <c r="JI318" s="314"/>
      <c r="JJ318" s="314"/>
      <c r="JK318" s="314"/>
      <c r="JL318" s="314"/>
      <c r="JM318" s="314"/>
      <c r="JN318" s="314"/>
      <c r="JO318" s="314"/>
      <c r="JP318" s="314"/>
      <c r="JQ318" s="314"/>
      <c r="JR318" s="314"/>
      <c r="JS318" s="314"/>
      <c r="JT318" s="314"/>
      <c r="JU318" s="314"/>
      <c r="JV318" s="314"/>
      <c r="JW318" s="314"/>
      <c r="JX318" s="314"/>
      <c r="JY318" s="314"/>
      <c r="JZ318" s="314"/>
      <c r="KA318" s="314"/>
      <c r="KB318" s="314"/>
      <c r="KC318" s="314"/>
      <c r="KD318" s="314"/>
      <c r="KE318" s="314"/>
      <c r="KF318" s="314"/>
      <c r="KG318" s="314"/>
      <c r="KH318" s="314"/>
      <c r="KI318" s="314"/>
      <c r="KJ318" s="314"/>
      <c r="KK318" s="314"/>
      <c r="KL318" s="6"/>
      <c r="KM318" s="6"/>
      <c r="KN318" s="6"/>
      <c r="KO318" s="6"/>
      <c r="KP318" s="6"/>
      <c r="KQ318" s="6"/>
      <c r="KR318" s="6"/>
      <c r="KS318" s="6"/>
      <c r="KT318" s="6"/>
    </row>
    <row r="319" spans="5:306" s="305" customFormat="1">
      <c r="E319" s="316"/>
      <c r="F319" s="316"/>
      <c r="G319" s="317"/>
      <c r="W319" s="6"/>
      <c r="X319" s="6"/>
      <c r="Y319" s="6"/>
      <c r="Z319" s="313"/>
      <c r="AA319" s="313"/>
      <c r="AB319" s="313"/>
      <c r="AC319" s="6"/>
      <c r="AD319" s="6"/>
      <c r="AE319" s="313"/>
      <c r="AF319" s="313"/>
      <c r="AG319" s="313"/>
      <c r="AH319" s="313"/>
      <c r="AI319" s="313"/>
      <c r="AJ319" s="6"/>
      <c r="AK319" s="6"/>
      <c r="AL319" s="313"/>
      <c r="AM319" s="313"/>
      <c r="AN319" s="313"/>
      <c r="AO319" s="313"/>
      <c r="AP319" s="313"/>
      <c r="AQ319" s="6"/>
      <c r="AR319" s="6"/>
      <c r="AS319" s="313"/>
      <c r="AT319" s="313"/>
      <c r="AU319" s="313"/>
      <c r="AV319" s="313"/>
      <c r="AW319" s="313"/>
      <c r="AX319" s="6"/>
      <c r="AY319" s="6"/>
      <c r="AZ319" s="313"/>
      <c r="BA319" s="313"/>
      <c r="BB319" s="313"/>
      <c r="BC319" s="313"/>
      <c r="BD319" s="313"/>
      <c r="BE319" s="6"/>
      <c r="BF319" s="6"/>
      <c r="BG319" s="313"/>
      <c r="BH319" s="313"/>
      <c r="BI319" s="313"/>
      <c r="BJ319" s="313"/>
      <c r="BK319" s="313"/>
      <c r="BL319" s="6"/>
      <c r="BM319" s="6"/>
      <c r="BN319" s="313"/>
      <c r="BO319" s="313"/>
      <c r="BP319" s="313"/>
      <c r="BQ319" s="313"/>
      <c r="BR319" s="313"/>
      <c r="BS319" s="313"/>
      <c r="BT319" s="313"/>
      <c r="BU319" s="313"/>
      <c r="BV319" s="313"/>
      <c r="BW319" s="313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161"/>
      <c r="DQ319" s="161"/>
      <c r="DR319" s="161"/>
      <c r="DS319" s="161"/>
      <c r="DT319" s="161"/>
      <c r="DU319" s="161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  <c r="FS319" s="6"/>
      <c r="FT319" s="6"/>
      <c r="FU319" s="6"/>
      <c r="FV319" s="6"/>
      <c r="FW319" s="6"/>
      <c r="FX319" s="6"/>
      <c r="FY319" s="6"/>
      <c r="FZ319" s="6"/>
      <c r="GA319" s="6"/>
      <c r="GB319" s="6"/>
      <c r="GC319" s="6"/>
      <c r="GD319" s="6"/>
      <c r="GE319" s="6"/>
      <c r="GF319" s="6"/>
      <c r="GG319" s="6"/>
      <c r="GH319" s="6"/>
      <c r="GI319" s="6"/>
      <c r="GJ319" s="6"/>
      <c r="GK319" s="6"/>
      <c r="GL319" s="6"/>
      <c r="GM319" s="6"/>
      <c r="GN319" s="6"/>
      <c r="GO319" s="6"/>
      <c r="GP319" s="6"/>
      <c r="GQ319" s="6"/>
      <c r="GR319" s="6"/>
      <c r="GS319" s="6"/>
      <c r="GT319" s="6"/>
      <c r="GU319" s="6"/>
      <c r="GV319" s="6"/>
      <c r="GW319" s="6"/>
      <c r="GX319" s="6"/>
      <c r="GY319" s="6"/>
      <c r="GZ319" s="6"/>
      <c r="HA319" s="6"/>
      <c r="HB319" s="6"/>
      <c r="HC319" s="6"/>
      <c r="HD319" s="6"/>
      <c r="HE319" s="6"/>
      <c r="HF319" s="6"/>
      <c r="HG319" s="6"/>
      <c r="HH319" s="6"/>
      <c r="HI319" s="6"/>
      <c r="HJ319" s="6"/>
      <c r="HK319" s="6"/>
      <c r="HL319" s="6"/>
      <c r="HM319" s="6"/>
      <c r="HN319" s="6"/>
      <c r="HO319" s="6"/>
      <c r="HP319" s="6"/>
      <c r="HQ319" s="6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314"/>
      <c r="JB319" s="314"/>
      <c r="JC319" s="314"/>
      <c r="JD319" s="314"/>
      <c r="JE319" s="314"/>
      <c r="JF319" s="314"/>
      <c r="JG319" s="314"/>
      <c r="JH319" s="314"/>
      <c r="JI319" s="314"/>
      <c r="JJ319" s="314"/>
      <c r="JK319" s="314"/>
      <c r="JL319" s="314"/>
      <c r="JM319" s="314"/>
      <c r="JN319" s="314"/>
      <c r="JO319" s="314"/>
      <c r="JP319" s="314"/>
      <c r="JQ319" s="314"/>
      <c r="JR319" s="314"/>
      <c r="JS319" s="314"/>
      <c r="JT319" s="314"/>
      <c r="JU319" s="314"/>
      <c r="JV319" s="314"/>
      <c r="JW319" s="314"/>
      <c r="JX319" s="314"/>
      <c r="JY319" s="314"/>
      <c r="JZ319" s="314"/>
      <c r="KA319" s="314"/>
      <c r="KB319" s="314"/>
      <c r="KC319" s="314"/>
      <c r="KD319" s="314"/>
      <c r="KE319" s="314"/>
      <c r="KF319" s="314"/>
      <c r="KG319" s="314"/>
      <c r="KH319" s="314"/>
      <c r="KI319" s="314"/>
      <c r="KJ319" s="314"/>
      <c r="KK319" s="314"/>
      <c r="KL319" s="6"/>
      <c r="KM319" s="6"/>
      <c r="KN319" s="6"/>
      <c r="KO319" s="6"/>
      <c r="KP319" s="6"/>
      <c r="KQ319" s="6"/>
      <c r="KR319" s="6"/>
      <c r="KS319" s="6"/>
      <c r="KT319" s="6"/>
    </row>
    <row r="320" spans="5:306" s="305" customFormat="1">
      <c r="E320" s="316"/>
      <c r="F320" s="316"/>
      <c r="G320" s="317"/>
      <c r="W320" s="6"/>
      <c r="X320" s="6"/>
      <c r="Y320" s="6"/>
      <c r="Z320" s="313"/>
      <c r="AA320" s="313"/>
      <c r="AB320" s="313"/>
      <c r="AC320" s="6"/>
      <c r="AD320" s="6"/>
      <c r="AE320" s="313"/>
      <c r="AF320" s="313"/>
      <c r="AG320" s="313"/>
      <c r="AH320" s="313"/>
      <c r="AI320" s="313"/>
      <c r="AJ320" s="6"/>
      <c r="AK320" s="6"/>
      <c r="AL320" s="313"/>
      <c r="AM320" s="313"/>
      <c r="AN320" s="313"/>
      <c r="AO320" s="313"/>
      <c r="AP320" s="313"/>
      <c r="AQ320" s="6"/>
      <c r="AR320" s="6"/>
      <c r="AS320" s="313"/>
      <c r="AT320" s="313"/>
      <c r="AU320" s="313"/>
      <c r="AV320" s="313"/>
      <c r="AW320" s="313"/>
      <c r="AX320" s="6"/>
      <c r="AY320" s="6"/>
      <c r="AZ320" s="313"/>
      <c r="BA320" s="313"/>
      <c r="BB320" s="313"/>
      <c r="BC320" s="313"/>
      <c r="BD320" s="313"/>
      <c r="BE320" s="6"/>
      <c r="BF320" s="6"/>
      <c r="BG320" s="313"/>
      <c r="BH320" s="313"/>
      <c r="BI320" s="313"/>
      <c r="BJ320" s="313"/>
      <c r="BK320" s="313"/>
      <c r="BL320" s="6"/>
      <c r="BM320" s="6"/>
      <c r="BN320" s="313"/>
      <c r="BO320" s="313"/>
      <c r="BP320" s="313"/>
      <c r="BQ320" s="313"/>
      <c r="BR320" s="313"/>
      <c r="BS320" s="313"/>
      <c r="BT320" s="313"/>
      <c r="BU320" s="313"/>
      <c r="BV320" s="313"/>
      <c r="BW320" s="313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161"/>
      <c r="DQ320" s="161"/>
      <c r="DR320" s="161"/>
      <c r="DS320" s="161"/>
      <c r="DT320" s="161"/>
      <c r="DU320" s="161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  <c r="FS320" s="6"/>
      <c r="FT320" s="6"/>
      <c r="FU320" s="6"/>
      <c r="FV320" s="6"/>
      <c r="FW320" s="6"/>
      <c r="FX320" s="6"/>
      <c r="FY320" s="6"/>
      <c r="FZ320" s="6"/>
      <c r="GA320" s="6"/>
      <c r="GB320" s="6"/>
      <c r="GC320" s="6"/>
      <c r="GD320" s="6"/>
      <c r="GE320" s="6"/>
      <c r="GF320" s="6"/>
      <c r="GG320" s="6"/>
      <c r="GH320" s="6"/>
      <c r="GI320" s="6"/>
      <c r="GJ320" s="6"/>
      <c r="GK320" s="6"/>
      <c r="GL320" s="6"/>
      <c r="GM320" s="6"/>
      <c r="GN320" s="6"/>
      <c r="GO320" s="6"/>
      <c r="GP320" s="6"/>
      <c r="GQ320" s="6"/>
      <c r="GR320" s="6"/>
      <c r="GS320" s="6"/>
      <c r="GT320" s="6"/>
      <c r="GU320" s="6"/>
      <c r="GV320" s="6"/>
      <c r="GW320" s="6"/>
      <c r="GX320" s="6"/>
      <c r="GY320" s="6"/>
      <c r="GZ320" s="6"/>
      <c r="HA320" s="6"/>
      <c r="HB320" s="6"/>
      <c r="HC320" s="6"/>
      <c r="HD320" s="6"/>
      <c r="HE320" s="6"/>
      <c r="HF320" s="6"/>
      <c r="HG320" s="6"/>
      <c r="HH320" s="6"/>
      <c r="HI320" s="6"/>
      <c r="HJ320" s="6"/>
      <c r="HK320" s="6"/>
      <c r="HL320" s="6"/>
      <c r="HM320" s="6"/>
      <c r="HN320" s="6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314"/>
      <c r="JB320" s="314"/>
      <c r="JC320" s="314"/>
      <c r="JD320" s="314"/>
      <c r="JE320" s="314"/>
      <c r="JF320" s="314"/>
      <c r="JG320" s="314"/>
      <c r="JH320" s="314"/>
      <c r="JI320" s="314"/>
      <c r="JJ320" s="314"/>
      <c r="JK320" s="314"/>
      <c r="JL320" s="314"/>
      <c r="JM320" s="314"/>
      <c r="JN320" s="314"/>
      <c r="JO320" s="314"/>
      <c r="JP320" s="314"/>
      <c r="JQ320" s="314"/>
      <c r="JR320" s="314"/>
      <c r="JS320" s="314"/>
      <c r="JT320" s="314"/>
      <c r="JU320" s="314"/>
      <c r="JV320" s="314"/>
      <c r="JW320" s="314"/>
      <c r="JX320" s="314"/>
      <c r="JY320" s="314"/>
      <c r="JZ320" s="314"/>
      <c r="KA320" s="314"/>
      <c r="KB320" s="314"/>
      <c r="KC320" s="314"/>
      <c r="KD320" s="314"/>
      <c r="KE320" s="314"/>
      <c r="KF320" s="314"/>
      <c r="KG320" s="314"/>
      <c r="KH320" s="314"/>
      <c r="KI320" s="314"/>
      <c r="KJ320" s="314"/>
      <c r="KK320" s="314"/>
      <c r="KL320" s="6"/>
      <c r="KM320" s="6"/>
      <c r="KN320" s="6"/>
      <c r="KO320" s="6"/>
      <c r="KP320" s="6"/>
      <c r="KQ320" s="6"/>
      <c r="KR320" s="6"/>
      <c r="KS320" s="6"/>
      <c r="KT320" s="6"/>
    </row>
    <row r="321" spans="5:306" s="305" customFormat="1">
      <c r="E321" s="316"/>
      <c r="F321" s="316"/>
      <c r="G321" s="317"/>
      <c r="W321" s="6"/>
      <c r="X321" s="6"/>
      <c r="Y321" s="6"/>
      <c r="Z321" s="313"/>
      <c r="AA321" s="313"/>
      <c r="AB321" s="313"/>
      <c r="AC321" s="6"/>
      <c r="AD321" s="6"/>
      <c r="AE321" s="313"/>
      <c r="AF321" s="313"/>
      <c r="AG321" s="313"/>
      <c r="AH321" s="313"/>
      <c r="AI321" s="313"/>
      <c r="AJ321" s="6"/>
      <c r="AK321" s="6"/>
      <c r="AL321" s="313"/>
      <c r="AM321" s="313"/>
      <c r="AN321" s="313"/>
      <c r="AO321" s="313"/>
      <c r="AP321" s="313"/>
      <c r="AQ321" s="6"/>
      <c r="AR321" s="6"/>
      <c r="AS321" s="313"/>
      <c r="AT321" s="313"/>
      <c r="AU321" s="313"/>
      <c r="AV321" s="313"/>
      <c r="AW321" s="313"/>
      <c r="AX321" s="6"/>
      <c r="AY321" s="6"/>
      <c r="AZ321" s="313"/>
      <c r="BA321" s="313"/>
      <c r="BB321" s="313"/>
      <c r="BC321" s="313"/>
      <c r="BD321" s="313"/>
      <c r="BE321" s="6"/>
      <c r="BF321" s="6"/>
      <c r="BG321" s="313"/>
      <c r="BH321" s="313"/>
      <c r="BI321" s="313"/>
      <c r="BJ321" s="313"/>
      <c r="BK321" s="313"/>
      <c r="BL321" s="6"/>
      <c r="BM321" s="6"/>
      <c r="BN321" s="313"/>
      <c r="BO321" s="313"/>
      <c r="BP321" s="313"/>
      <c r="BQ321" s="313"/>
      <c r="BR321" s="313"/>
      <c r="BS321" s="313"/>
      <c r="BT321" s="313"/>
      <c r="BU321" s="313"/>
      <c r="BV321" s="313"/>
      <c r="BW321" s="313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161"/>
      <c r="DQ321" s="161"/>
      <c r="DR321" s="161"/>
      <c r="DS321" s="161"/>
      <c r="DT321" s="161"/>
      <c r="DU321" s="161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  <c r="FS321" s="6"/>
      <c r="FT321" s="6"/>
      <c r="FU321" s="6"/>
      <c r="FV321" s="6"/>
      <c r="FW321" s="6"/>
      <c r="FX321" s="6"/>
      <c r="FY321" s="6"/>
      <c r="FZ321" s="6"/>
      <c r="GA321" s="6"/>
      <c r="GB321" s="6"/>
      <c r="GC321" s="6"/>
      <c r="GD321" s="6"/>
      <c r="GE321" s="6"/>
      <c r="GF321" s="6"/>
      <c r="GG321" s="6"/>
      <c r="GH321" s="6"/>
      <c r="GI321" s="6"/>
      <c r="GJ321" s="6"/>
      <c r="GK321" s="6"/>
      <c r="GL321" s="6"/>
      <c r="GM321" s="6"/>
      <c r="GN321" s="6"/>
      <c r="GO321" s="6"/>
      <c r="GP321" s="6"/>
      <c r="GQ321" s="6"/>
      <c r="GR321" s="6"/>
      <c r="GS321" s="6"/>
      <c r="GT321" s="6"/>
      <c r="GU321" s="6"/>
      <c r="GV321" s="6"/>
      <c r="GW321" s="6"/>
      <c r="GX321" s="6"/>
      <c r="GY321" s="6"/>
      <c r="GZ321" s="6"/>
      <c r="HA321" s="6"/>
      <c r="HB321" s="6"/>
      <c r="HC321" s="6"/>
      <c r="HD321" s="6"/>
      <c r="HE321" s="6"/>
      <c r="HF321" s="6"/>
      <c r="HG321" s="6"/>
      <c r="HH321" s="6"/>
      <c r="HI321" s="6"/>
      <c r="HJ321" s="6"/>
      <c r="HK321" s="6"/>
      <c r="HL321" s="6"/>
      <c r="HM321" s="6"/>
      <c r="HN321" s="6"/>
      <c r="HO321" s="6"/>
      <c r="HP321" s="6"/>
      <c r="HQ321" s="6"/>
      <c r="HR321" s="6"/>
      <c r="HS321" s="6"/>
      <c r="HT321" s="6"/>
      <c r="HU321" s="6"/>
      <c r="HV321" s="6"/>
      <c r="HW321" s="6"/>
      <c r="HX321" s="6"/>
      <c r="HY321" s="6"/>
      <c r="HZ321" s="6"/>
      <c r="IA321" s="6"/>
      <c r="IB321" s="6"/>
      <c r="IC321" s="6"/>
      <c r="ID321" s="6"/>
      <c r="IE321" s="6"/>
      <c r="IF321" s="6"/>
      <c r="IG321" s="6"/>
      <c r="IH321" s="6"/>
      <c r="II321" s="6"/>
      <c r="IJ321" s="6"/>
      <c r="IK321" s="6"/>
      <c r="IL321" s="6"/>
      <c r="IM321" s="6"/>
      <c r="IN321" s="6"/>
      <c r="IO321" s="6"/>
      <c r="IP321" s="6"/>
      <c r="IQ321" s="6"/>
      <c r="IR321" s="6"/>
      <c r="IS321" s="6"/>
      <c r="IT321" s="6"/>
      <c r="IU321" s="6"/>
      <c r="IV321" s="6"/>
      <c r="IW321" s="6"/>
      <c r="IX321" s="6"/>
      <c r="IY321" s="6"/>
      <c r="IZ321" s="6"/>
      <c r="JA321" s="314"/>
      <c r="JB321" s="314"/>
      <c r="JC321" s="314"/>
      <c r="JD321" s="314"/>
      <c r="JE321" s="314"/>
      <c r="JF321" s="314"/>
      <c r="JG321" s="314"/>
      <c r="JH321" s="314"/>
      <c r="JI321" s="314"/>
      <c r="JJ321" s="314"/>
      <c r="JK321" s="314"/>
      <c r="JL321" s="314"/>
      <c r="JM321" s="314"/>
      <c r="JN321" s="314"/>
      <c r="JO321" s="314"/>
      <c r="JP321" s="314"/>
      <c r="JQ321" s="314"/>
      <c r="JR321" s="314"/>
      <c r="JS321" s="314"/>
      <c r="JT321" s="314"/>
      <c r="JU321" s="314"/>
      <c r="JV321" s="314"/>
      <c r="JW321" s="314"/>
      <c r="JX321" s="314"/>
      <c r="JY321" s="314"/>
      <c r="JZ321" s="314"/>
      <c r="KA321" s="314"/>
      <c r="KB321" s="314"/>
      <c r="KC321" s="314"/>
      <c r="KD321" s="314"/>
      <c r="KE321" s="314"/>
      <c r="KF321" s="314"/>
      <c r="KG321" s="314"/>
      <c r="KH321" s="314"/>
      <c r="KI321" s="314"/>
      <c r="KJ321" s="314"/>
      <c r="KK321" s="314"/>
      <c r="KL321" s="6"/>
      <c r="KM321" s="6"/>
      <c r="KN321" s="6"/>
      <c r="KO321" s="6"/>
      <c r="KP321" s="6"/>
      <c r="KQ321" s="6"/>
      <c r="KR321" s="6"/>
      <c r="KS321" s="6"/>
      <c r="KT321" s="6"/>
    </row>
    <row r="322" spans="5:306" s="305" customFormat="1">
      <c r="E322" s="316"/>
      <c r="F322" s="316"/>
      <c r="G322" s="317"/>
      <c r="W322" s="6"/>
      <c r="X322" s="6"/>
      <c r="Y322" s="6"/>
      <c r="Z322" s="313"/>
      <c r="AA322" s="313"/>
      <c r="AB322" s="313"/>
      <c r="AC322" s="6"/>
      <c r="AD322" s="6"/>
      <c r="AE322" s="313"/>
      <c r="AF322" s="313"/>
      <c r="AG322" s="313"/>
      <c r="AH322" s="313"/>
      <c r="AI322" s="313"/>
      <c r="AJ322" s="6"/>
      <c r="AK322" s="6"/>
      <c r="AL322" s="313"/>
      <c r="AM322" s="313"/>
      <c r="AN322" s="313"/>
      <c r="AO322" s="313"/>
      <c r="AP322" s="313"/>
      <c r="AQ322" s="6"/>
      <c r="AR322" s="6"/>
      <c r="AS322" s="313"/>
      <c r="AT322" s="313"/>
      <c r="AU322" s="313"/>
      <c r="AV322" s="313"/>
      <c r="AW322" s="313"/>
      <c r="AX322" s="6"/>
      <c r="AY322" s="6"/>
      <c r="AZ322" s="313"/>
      <c r="BA322" s="313"/>
      <c r="BB322" s="313"/>
      <c r="BC322" s="313"/>
      <c r="BD322" s="313"/>
      <c r="BE322" s="6"/>
      <c r="BF322" s="6"/>
      <c r="BG322" s="313"/>
      <c r="BH322" s="313"/>
      <c r="BI322" s="313"/>
      <c r="BJ322" s="313"/>
      <c r="BK322" s="313"/>
      <c r="BL322" s="6"/>
      <c r="BM322" s="6"/>
      <c r="BN322" s="313"/>
      <c r="BO322" s="313"/>
      <c r="BP322" s="313"/>
      <c r="BQ322" s="313"/>
      <c r="BR322" s="313"/>
      <c r="BS322" s="313"/>
      <c r="BT322" s="313"/>
      <c r="BU322" s="313"/>
      <c r="BV322" s="313"/>
      <c r="BW322" s="313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161"/>
      <c r="DQ322" s="161"/>
      <c r="DR322" s="161"/>
      <c r="DS322" s="161"/>
      <c r="DT322" s="161"/>
      <c r="DU322" s="161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HO322" s="6"/>
      <c r="HP322" s="6"/>
      <c r="HQ322" s="6"/>
      <c r="HR322" s="6"/>
      <c r="HS322" s="6"/>
      <c r="HT322" s="6"/>
      <c r="HU322" s="6"/>
      <c r="HV322" s="6"/>
      <c r="HW322" s="6"/>
      <c r="HX322" s="6"/>
      <c r="HY322" s="6"/>
      <c r="HZ322" s="6"/>
      <c r="IA322" s="6"/>
      <c r="IB322" s="6"/>
      <c r="IC322" s="6"/>
      <c r="ID322" s="6"/>
      <c r="IE322" s="6"/>
      <c r="IF322" s="6"/>
      <c r="IG322" s="6"/>
      <c r="IH322" s="6"/>
      <c r="II322" s="6"/>
      <c r="IJ322" s="6"/>
      <c r="IK322" s="6"/>
      <c r="IL322" s="6"/>
      <c r="IM322" s="6"/>
      <c r="IN322" s="6"/>
      <c r="IO322" s="6"/>
      <c r="IP322" s="6"/>
      <c r="IQ322" s="6"/>
      <c r="IR322" s="6"/>
      <c r="IS322" s="6"/>
      <c r="IT322" s="6"/>
      <c r="IU322" s="6"/>
      <c r="IV322" s="6"/>
      <c r="IW322" s="6"/>
      <c r="IX322" s="6"/>
      <c r="IY322" s="6"/>
      <c r="IZ322" s="6"/>
      <c r="JA322" s="314"/>
      <c r="JB322" s="314"/>
      <c r="JC322" s="314"/>
      <c r="JD322" s="314"/>
      <c r="JE322" s="314"/>
      <c r="JF322" s="314"/>
      <c r="JG322" s="314"/>
      <c r="JH322" s="314"/>
      <c r="JI322" s="314"/>
      <c r="JJ322" s="314"/>
      <c r="JK322" s="314"/>
      <c r="JL322" s="314"/>
      <c r="JM322" s="314"/>
      <c r="JN322" s="314"/>
      <c r="JO322" s="314"/>
      <c r="JP322" s="314"/>
      <c r="JQ322" s="314"/>
      <c r="JR322" s="314"/>
      <c r="JS322" s="314"/>
      <c r="JT322" s="314"/>
      <c r="JU322" s="314"/>
      <c r="JV322" s="314"/>
      <c r="JW322" s="314"/>
      <c r="JX322" s="314"/>
      <c r="JY322" s="314"/>
      <c r="JZ322" s="314"/>
      <c r="KA322" s="314"/>
      <c r="KB322" s="314"/>
      <c r="KC322" s="314"/>
      <c r="KD322" s="314"/>
      <c r="KE322" s="314"/>
      <c r="KF322" s="314"/>
      <c r="KG322" s="314"/>
      <c r="KH322" s="314"/>
      <c r="KI322" s="314"/>
      <c r="KJ322" s="314"/>
      <c r="KK322" s="314"/>
      <c r="KL322" s="6"/>
      <c r="KM322" s="6"/>
      <c r="KN322" s="6"/>
      <c r="KO322" s="6"/>
      <c r="KP322" s="6"/>
      <c r="KQ322" s="6"/>
      <c r="KR322" s="6"/>
      <c r="KS322" s="6"/>
      <c r="KT322" s="6"/>
    </row>
    <row r="323" spans="5:306" s="305" customFormat="1">
      <c r="E323" s="316"/>
      <c r="F323" s="316"/>
      <c r="G323" s="317"/>
      <c r="W323" s="6"/>
      <c r="X323" s="6"/>
      <c r="Y323" s="6"/>
      <c r="Z323" s="313"/>
      <c r="AA323" s="313"/>
      <c r="AB323" s="313"/>
      <c r="AC323" s="6"/>
      <c r="AD323" s="6"/>
      <c r="AE323" s="313"/>
      <c r="AF323" s="313"/>
      <c r="AG323" s="313"/>
      <c r="AH323" s="313"/>
      <c r="AI323" s="313"/>
      <c r="AJ323" s="6"/>
      <c r="AK323" s="6"/>
      <c r="AL323" s="313"/>
      <c r="AM323" s="313"/>
      <c r="AN323" s="313"/>
      <c r="AO323" s="313"/>
      <c r="AP323" s="313"/>
      <c r="AQ323" s="6"/>
      <c r="AR323" s="6"/>
      <c r="AS323" s="313"/>
      <c r="AT323" s="313"/>
      <c r="AU323" s="313"/>
      <c r="AV323" s="313"/>
      <c r="AW323" s="313"/>
      <c r="AX323" s="6"/>
      <c r="AY323" s="6"/>
      <c r="AZ323" s="313"/>
      <c r="BA323" s="313"/>
      <c r="BB323" s="313"/>
      <c r="BC323" s="313"/>
      <c r="BD323" s="313"/>
      <c r="BE323" s="6"/>
      <c r="BF323" s="6"/>
      <c r="BG323" s="313"/>
      <c r="BH323" s="313"/>
      <c r="BI323" s="313"/>
      <c r="BJ323" s="313"/>
      <c r="BK323" s="313"/>
      <c r="BL323" s="6"/>
      <c r="BM323" s="6"/>
      <c r="BN323" s="313"/>
      <c r="BO323" s="313"/>
      <c r="BP323" s="313"/>
      <c r="BQ323" s="313"/>
      <c r="BR323" s="313"/>
      <c r="BS323" s="313"/>
      <c r="BT323" s="313"/>
      <c r="BU323" s="313"/>
      <c r="BV323" s="313"/>
      <c r="BW323" s="313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161"/>
      <c r="DQ323" s="161"/>
      <c r="DR323" s="161"/>
      <c r="DS323" s="161"/>
      <c r="DT323" s="161"/>
      <c r="DU323" s="161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HO323" s="6"/>
      <c r="HP323" s="6"/>
      <c r="HQ323" s="6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314"/>
      <c r="JB323" s="314"/>
      <c r="JC323" s="314"/>
      <c r="JD323" s="314"/>
      <c r="JE323" s="314"/>
      <c r="JF323" s="314"/>
      <c r="JG323" s="314"/>
      <c r="JH323" s="314"/>
      <c r="JI323" s="314"/>
      <c r="JJ323" s="314"/>
      <c r="JK323" s="314"/>
      <c r="JL323" s="314"/>
      <c r="JM323" s="314"/>
      <c r="JN323" s="314"/>
      <c r="JO323" s="314"/>
      <c r="JP323" s="314"/>
      <c r="JQ323" s="314"/>
      <c r="JR323" s="314"/>
      <c r="JS323" s="314"/>
      <c r="JT323" s="314"/>
      <c r="JU323" s="314"/>
      <c r="JV323" s="314"/>
      <c r="JW323" s="314"/>
      <c r="JX323" s="314"/>
      <c r="JY323" s="314"/>
      <c r="JZ323" s="314"/>
      <c r="KA323" s="314"/>
      <c r="KB323" s="314"/>
      <c r="KC323" s="314"/>
      <c r="KD323" s="314"/>
      <c r="KE323" s="314"/>
      <c r="KF323" s="314"/>
      <c r="KG323" s="314"/>
      <c r="KH323" s="314"/>
      <c r="KI323" s="314"/>
      <c r="KJ323" s="314"/>
      <c r="KK323" s="314"/>
      <c r="KL323" s="6"/>
      <c r="KM323" s="6"/>
      <c r="KN323" s="6"/>
      <c r="KO323" s="6"/>
      <c r="KP323" s="6"/>
      <c r="KQ323" s="6"/>
      <c r="KR323" s="6"/>
      <c r="KS323" s="6"/>
      <c r="KT323" s="6"/>
    </row>
    <row r="324" spans="5:306" s="305" customFormat="1">
      <c r="E324" s="316"/>
      <c r="F324" s="316"/>
      <c r="G324" s="317"/>
      <c r="W324" s="6"/>
      <c r="X324" s="6"/>
      <c r="Y324" s="6"/>
      <c r="Z324" s="313"/>
      <c r="AA324" s="313"/>
      <c r="AB324" s="313"/>
      <c r="AC324" s="6"/>
      <c r="AD324" s="6"/>
      <c r="AE324" s="313"/>
      <c r="AF324" s="313"/>
      <c r="AG324" s="313"/>
      <c r="AH324" s="313"/>
      <c r="AI324" s="313"/>
      <c r="AJ324" s="6"/>
      <c r="AK324" s="6"/>
      <c r="AL324" s="313"/>
      <c r="AM324" s="313"/>
      <c r="AN324" s="313"/>
      <c r="AO324" s="313"/>
      <c r="AP324" s="313"/>
      <c r="AQ324" s="6"/>
      <c r="AR324" s="6"/>
      <c r="AS324" s="313"/>
      <c r="AT324" s="313"/>
      <c r="AU324" s="313"/>
      <c r="AV324" s="313"/>
      <c r="AW324" s="313"/>
      <c r="AX324" s="6"/>
      <c r="AY324" s="6"/>
      <c r="AZ324" s="313"/>
      <c r="BA324" s="313"/>
      <c r="BB324" s="313"/>
      <c r="BC324" s="313"/>
      <c r="BD324" s="313"/>
      <c r="BE324" s="6"/>
      <c r="BF324" s="6"/>
      <c r="BG324" s="313"/>
      <c r="BH324" s="313"/>
      <c r="BI324" s="313"/>
      <c r="BJ324" s="313"/>
      <c r="BK324" s="313"/>
      <c r="BL324" s="6"/>
      <c r="BM324" s="6"/>
      <c r="BN324" s="313"/>
      <c r="BO324" s="313"/>
      <c r="BP324" s="313"/>
      <c r="BQ324" s="313"/>
      <c r="BR324" s="313"/>
      <c r="BS324" s="313"/>
      <c r="BT324" s="313"/>
      <c r="BU324" s="313"/>
      <c r="BV324" s="313"/>
      <c r="BW324" s="313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161"/>
      <c r="DQ324" s="161"/>
      <c r="DR324" s="161"/>
      <c r="DS324" s="161"/>
      <c r="DT324" s="161"/>
      <c r="DU324" s="161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314"/>
      <c r="JB324" s="314"/>
      <c r="JC324" s="314"/>
      <c r="JD324" s="314"/>
      <c r="JE324" s="314"/>
      <c r="JF324" s="314"/>
      <c r="JG324" s="314"/>
      <c r="JH324" s="314"/>
      <c r="JI324" s="314"/>
      <c r="JJ324" s="314"/>
      <c r="JK324" s="314"/>
      <c r="JL324" s="314"/>
      <c r="JM324" s="314"/>
      <c r="JN324" s="314"/>
      <c r="JO324" s="314"/>
      <c r="JP324" s="314"/>
      <c r="JQ324" s="314"/>
      <c r="JR324" s="314"/>
      <c r="JS324" s="314"/>
      <c r="JT324" s="314"/>
      <c r="JU324" s="314"/>
      <c r="JV324" s="314"/>
      <c r="JW324" s="314"/>
      <c r="JX324" s="314"/>
      <c r="JY324" s="314"/>
      <c r="JZ324" s="314"/>
      <c r="KA324" s="314"/>
      <c r="KB324" s="314"/>
      <c r="KC324" s="314"/>
      <c r="KD324" s="314"/>
      <c r="KE324" s="314"/>
      <c r="KF324" s="314"/>
      <c r="KG324" s="314"/>
      <c r="KH324" s="314"/>
      <c r="KI324" s="314"/>
      <c r="KJ324" s="314"/>
      <c r="KK324" s="314"/>
      <c r="KL324" s="6"/>
      <c r="KM324" s="6"/>
      <c r="KN324" s="6"/>
      <c r="KO324" s="6"/>
      <c r="KP324" s="6"/>
      <c r="KQ324" s="6"/>
      <c r="KR324" s="6"/>
      <c r="KS324" s="6"/>
      <c r="KT324" s="6"/>
    </row>
    <row r="325" spans="5:306" s="305" customFormat="1">
      <c r="E325" s="316"/>
      <c r="F325" s="316"/>
      <c r="G325" s="317"/>
      <c r="W325" s="6"/>
      <c r="X325" s="6"/>
      <c r="Y325" s="6"/>
      <c r="Z325" s="313"/>
      <c r="AA325" s="313"/>
      <c r="AB325" s="313"/>
      <c r="AC325" s="6"/>
      <c r="AD325" s="6"/>
      <c r="AE325" s="313"/>
      <c r="AF325" s="313"/>
      <c r="AG325" s="313"/>
      <c r="AH325" s="313"/>
      <c r="AI325" s="313"/>
      <c r="AJ325" s="6"/>
      <c r="AK325" s="6"/>
      <c r="AL325" s="313"/>
      <c r="AM325" s="313"/>
      <c r="AN325" s="313"/>
      <c r="AO325" s="313"/>
      <c r="AP325" s="313"/>
      <c r="AQ325" s="6"/>
      <c r="AR325" s="6"/>
      <c r="AS325" s="313"/>
      <c r="AT325" s="313"/>
      <c r="AU325" s="313"/>
      <c r="AV325" s="313"/>
      <c r="AW325" s="313"/>
      <c r="AX325" s="6"/>
      <c r="AY325" s="6"/>
      <c r="AZ325" s="313"/>
      <c r="BA325" s="313"/>
      <c r="BB325" s="313"/>
      <c r="BC325" s="313"/>
      <c r="BD325" s="313"/>
      <c r="BE325" s="6"/>
      <c r="BF325" s="6"/>
      <c r="BG325" s="313"/>
      <c r="BH325" s="313"/>
      <c r="BI325" s="313"/>
      <c r="BJ325" s="313"/>
      <c r="BK325" s="313"/>
      <c r="BL325" s="6"/>
      <c r="BM325" s="6"/>
      <c r="BN325" s="313"/>
      <c r="BO325" s="313"/>
      <c r="BP325" s="313"/>
      <c r="BQ325" s="313"/>
      <c r="BR325" s="313"/>
      <c r="BS325" s="313"/>
      <c r="BT325" s="313"/>
      <c r="BU325" s="313"/>
      <c r="BV325" s="313"/>
      <c r="BW325" s="313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161"/>
      <c r="DQ325" s="161"/>
      <c r="DR325" s="161"/>
      <c r="DS325" s="161"/>
      <c r="DT325" s="161"/>
      <c r="DU325" s="161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  <c r="FS325" s="6"/>
      <c r="FT325" s="6"/>
      <c r="FU325" s="6"/>
      <c r="FV325" s="6"/>
      <c r="FW325" s="6"/>
      <c r="FX325" s="6"/>
      <c r="FY325" s="6"/>
      <c r="FZ325" s="6"/>
      <c r="GA325" s="6"/>
      <c r="GB325" s="6"/>
      <c r="GC325" s="6"/>
      <c r="GD325" s="6"/>
      <c r="GE325" s="6"/>
      <c r="GF325" s="6"/>
      <c r="GG325" s="6"/>
      <c r="GH325" s="6"/>
      <c r="GI325" s="6"/>
      <c r="GJ325" s="6"/>
      <c r="GK325" s="6"/>
      <c r="GL325" s="6"/>
      <c r="GM325" s="6"/>
      <c r="GN325" s="6"/>
      <c r="GO325" s="6"/>
      <c r="GP325" s="6"/>
      <c r="GQ325" s="6"/>
      <c r="GR325" s="6"/>
      <c r="GS325" s="6"/>
      <c r="GT325" s="6"/>
      <c r="GU325" s="6"/>
      <c r="GV325" s="6"/>
      <c r="GW325" s="6"/>
      <c r="GX325" s="6"/>
      <c r="GY325" s="6"/>
      <c r="GZ325" s="6"/>
      <c r="HA325" s="6"/>
      <c r="HB325" s="6"/>
      <c r="HC325" s="6"/>
      <c r="HD325" s="6"/>
      <c r="HE325" s="6"/>
      <c r="HF325" s="6"/>
      <c r="HG325" s="6"/>
      <c r="HH325" s="6"/>
      <c r="HI325" s="6"/>
      <c r="HJ325" s="6"/>
      <c r="HK325" s="6"/>
      <c r="HL325" s="6"/>
      <c r="HM325" s="6"/>
      <c r="HN325" s="6"/>
      <c r="HO325" s="6"/>
      <c r="HP325" s="6"/>
      <c r="HQ325" s="6"/>
      <c r="HR325" s="6"/>
      <c r="HS325" s="6"/>
      <c r="HT325" s="6"/>
      <c r="HU325" s="6"/>
      <c r="HV325" s="6"/>
      <c r="HW325" s="6"/>
      <c r="HX325" s="6"/>
      <c r="HY325" s="6"/>
      <c r="HZ325" s="6"/>
      <c r="IA325" s="6"/>
      <c r="IB325" s="6"/>
      <c r="IC325" s="6"/>
      <c r="ID325" s="6"/>
      <c r="IE325" s="6"/>
      <c r="IF325" s="6"/>
      <c r="IG325" s="6"/>
      <c r="IH325" s="6"/>
      <c r="II325" s="6"/>
      <c r="IJ325" s="6"/>
      <c r="IK325" s="6"/>
      <c r="IL325" s="6"/>
      <c r="IM325" s="6"/>
      <c r="IN325" s="6"/>
      <c r="IO325" s="6"/>
      <c r="IP325" s="6"/>
      <c r="IQ325" s="6"/>
      <c r="IR325" s="6"/>
      <c r="IS325" s="6"/>
      <c r="IT325" s="6"/>
      <c r="IU325" s="6"/>
      <c r="IV325" s="6"/>
      <c r="IW325" s="6"/>
      <c r="IX325" s="6"/>
      <c r="IY325" s="6"/>
      <c r="IZ325" s="6"/>
      <c r="JA325" s="314"/>
      <c r="JB325" s="314"/>
      <c r="JC325" s="314"/>
      <c r="JD325" s="314"/>
      <c r="JE325" s="314"/>
      <c r="JF325" s="314"/>
      <c r="JG325" s="314"/>
      <c r="JH325" s="314"/>
      <c r="JI325" s="314"/>
      <c r="JJ325" s="314"/>
      <c r="JK325" s="314"/>
      <c r="JL325" s="314"/>
      <c r="JM325" s="314"/>
      <c r="JN325" s="314"/>
      <c r="JO325" s="314"/>
      <c r="JP325" s="314"/>
      <c r="JQ325" s="314"/>
      <c r="JR325" s="314"/>
      <c r="JS325" s="314"/>
      <c r="JT325" s="314"/>
      <c r="JU325" s="314"/>
      <c r="JV325" s="314"/>
      <c r="JW325" s="314"/>
      <c r="JX325" s="314"/>
      <c r="JY325" s="314"/>
      <c r="JZ325" s="314"/>
      <c r="KA325" s="314"/>
      <c r="KB325" s="314"/>
      <c r="KC325" s="314"/>
      <c r="KD325" s="314"/>
      <c r="KE325" s="314"/>
      <c r="KF325" s="314"/>
      <c r="KG325" s="314"/>
      <c r="KH325" s="314"/>
      <c r="KI325" s="314"/>
      <c r="KJ325" s="314"/>
      <c r="KK325" s="314"/>
      <c r="KL325" s="6"/>
      <c r="KM325" s="6"/>
      <c r="KN325" s="6"/>
      <c r="KO325" s="6"/>
      <c r="KP325" s="6"/>
      <c r="KQ325" s="6"/>
      <c r="KR325" s="6"/>
      <c r="KS325" s="6"/>
      <c r="KT325" s="6"/>
    </row>
    <row r="326" spans="5:306" s="305" customFormat="1">
      <c r="E326" s="316"/>
      <c r="F326" s="316"/>
      <c r="G326" s="317"/>
      <c r="W326" s="6"/>
      <c r="X326" s="6"/>
      <c r="Y326" s="6"/>
      <c r="Z326" s="313"/>
      <c r="AA326" s="313"/>
      <c r="AB326" s="313"/>
      <c r="AC326" s="6"/>
      <c r="AD326" s="6"/>
      <c r="AE326" s="313"/>
      <c r="AF326" s="313"/>
      <c r="AG326" s="313"/>
      <c r="AH326" s="313"/>
      <c r="AI326" s="313"/>
      <c r="AJ326" s="6"/>
      <c r="AK326" s="6"/>
      <c r="AL326" s="313"/>
      <c r="AM326" s="313"/>
      <c r="AN326" s="313"/>
      <c r="AO326" s="313"/>
      <c r="AP326" s="313"/>
      <c r="AQ326" s="6"/>
      <c r="AR326" s="6"/>
      <c r="AS326" s="313"/>
      <c r="AT326" s="313"/>
      <c r="AU326" s="313"/>
      <c r="AV326" s="313"/>
      <c r="AW326" s="313"/>
      <c r="AX326" s="6"/>
      <c r="AY326" s="6"/>
      <c r="AZ326" s="313"/>
      <c r="BA326" s="313"/>
      <c r="BB326" s="313"/>
      <c r="BC326" s="313"/>
      <c r="BD326" s="313"/>
      <c r="BE326" s="6"/>
      <c r="BF326" s="6"/>
      <c r="BG326" s="313"/>
      <c r="BH326" s="313"/>
      <c r="BI326" s="313"/>
      <c r="BJ326" s="313"/>
      <c r="BK326" s="313"/>
      <c r="BL326" s="6"/>
      <c r="BM326" s="6"/>
      <c r="BN326" s="313"/>
      <c r="BO326" s="313"/>
      <c r="BP326" s="313"/>
      <c r="BQ326" s="313"/>
      <c r="BR326" s="313"/>
      <c r="BS326" s="313"/>
      <c r="BT326" s="313"/>
      <c r="BU326" s="313"/>
      <c r="BV326" s="313"/>
      <c r="BW326" s="313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161"/>
      <c r="DQ326" s="161"/>
      <c r="DR326" s="161"/>
      <c r="DS326" s="161"/>
      <c r="DT326" s="161"/>
      <c r="DU326" s="161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HO326" s="6"/>
      <c r="HP326" s="6"/>
      <c r="HQ326" s="6"/>
      <c r="HR326" s="6"/>
      <c r="HS326" s="6"/>
      <c r="HT326" s="6"/>
      <c r="HU326" s="6"/>
      <c r="HV326" s="6"/>
      <c r="HW326" s="6"/>
      <c r="HX326" s="6"/>
      <c r="HY326" s="6"/>
      <c r="HZ326" s="6"/>
      <c r="IA326" s="6"/>
      <c r="IB326" s="6"/>
      <c r="IC326" s="6"/>
      <c r="ID326" s="6"/>
      <c r="IE326" s="6"/>
      <c r="IF326" s="6"/>
      <c r="IG326" s="6"/>
      <c r="IH326" s="6"/>
      <c r="II326" s="6"/>
      <c r="IJ326" s="6"/>
      <c r="IK326" s="6"/>
      <c r="IL326" s="6"/>
      <c r="IM326" s="6"/>
      <c r="IN326" s="6"/>
      <c r="IO326" s="6"/>
      <c r="IP326" s="6"/>
      <c r="IQ326" s="6"/>
      <c r="IR326" s="6"/>
      <c r="IS326" s="6"/>
      <c r="IT326" s="6"/>
      <c r="IU326" s="6"/>
      <c r="IV326" s="6"/>
      <c r="IW326" s="6"/>
      <c r="IX326" s="6"/>
      <c r="IY326" s="6"/>
      <c r="IZ326" s="6"/>
      <c r="JA326" s="314"/>
      <c r="JB326" s="314"/>
      <c r="JC326" s="314"/>
      <c r="JD326" s="314"/>
      <c r="JE326" s="314"/>
      <c r="JF326" s="314"/>
      <c r="JG326" s="314"/>
      <c r="JH326" s="314"/>
      <c r="JI326" s="314"/>
      <c r="JJ326" s="314"/>
      <c r="JK326" s="314"/>
      <c r="JL326" s="314"/>
      <c r="JM326" s="314"/>
      <c r="JN326" s="314"/>
      <c r="JO326" s="314"/>
      <c r="JP326" s="314"/>
      <c r="JQ326" s="314"/>
      <c r="JR326" s="314"/>
      <c r="JS326" s="314"/>
      <c r="JT326" s="314"/>
      <c r="JU326" s="314"/>
      <c r="JV326" s="314"/>
      <c r="JW326" s="314"/>
      <c r="JX326" s="314"/>
      <c r="JY326" s="314"/>
      <c r="JZ326" s="314"/>
      <c r="KA326" s="314"/>
      <c r="KB326" s="314"/>
      <c r="KC326" s="314"/>
      <c r="KD326" s="314"/>
      <c r="KE326" s="314"/>
      <c r="KF326" s="314"/>
      <c r="KG326" s="314"/>
      <c r="KH326" s="314"/>
      <c r="KI326" s="314"/>
      <c r="KJ326" s="314"/>
      <c r="KK326" s="314"/>
      <c r="KL326" s="6"/>
      <c r="KM326" s="6"/>
      <c r="KN326" s="6"/>
      <c r="KO326" s="6"/>
      <c r="KP326" s="6"/>
      <c r="KQ326" s="6"/>
      <c r="KR326" s="6"/>
      <c r="KS326" s="6"/>
      <c r="KT326" s="6"/>
    </row>
    <row r="327" spans="5:306" s="305" customFormat="1">
      <c r="E327" s="316"/>
      <c r="F327" s="316"/>
      <c r="G327" s="317"/>
      <c r="W327" s="6"/>
      <c r="X327" s="6"/>
      <c r="Y327" s="6"/>
      <c r="Z327" s="313"/>
      <c r="AA327" s="313"/>
      <c r="AB327" s="313"/>
      <c r="AC327" s="6"/>
      <c r="AD327" s="6"/>
      <c r="AE327" s="313"/>
      <c r="AF327" s="313"/>
      <c r="AG327" s="313"/>
      <c r="AH327" s="313"/>
      <c r="AI327" s="313"/>
      <c r="AJ327" s="6"/>
      <c r="AK327" s="6"/>
      <c r="AL327" s="313"/>
      <c r="AM327" s="313"/>
      <c r="AN327" s="313"/>
      <c r="AO327" s="313"/>
      <c r="AP327" s="313"/>
      <c r="AQ327" s="6"/>
      <c r="AR327" s="6"/>
      <c r="AS327" s="313"/>
      <c r="AT327" s="313"/>
      <c r="AU327" s="313"/>
      <c r="AV327" s="313"/>
      <c r="AW327" s="313"/>
      <c r="AX327" s="6"/>
      <c r="AY327" s="6"/>
      <c r="AZ327" s="313"/>
      <c r="BA327" s="313"/>
      <c r="BB327" s="313"/>
      <c r="BC327" s="313"/>
      <c r="BD327" s="313"/>
      <c r="BE327" s="6"/>
      <c r="BF327" s="6"/>
      <c r="BG327" s="313"/>
      <c r="BH327" s="313"/>
      <c r="BI327" s="313"/>
      <c r="BJ327" s="313"/>
      <c r="BK327" s="313"/>
      <c r="BL327" s="6"/>
      <c r="BM327" s="6"/>
      <c r="BN327" s="313"/>
      <c r="BO327" s="313"/>
      <c r="BP327" s="313"/>
      <c r="BQ327" s="313"/>
      <c r="BR327" s="313"/>
      <c r="BS327" s="313"/>
      <c r="BT327" s="313"/>
      <c r="BU327" s="313"/>
      <c r="BV327" s="313"/>
      <c r="BW327" s="313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161"/>
      <c r="DQ327" s="161"/>
      <c r="DR327" s="161"/>
      <c r="DS327" s="161"/>
      <c r="DT327" s="161"/>
      <c r="DU327" s="161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HO327" s="6"/>
      <c r="HP327" s="6"/>
      <c r="HQ327" s="6"/>
      <c r="HR327" s="6"/>
      <c r="HS327" s="6"/>
      <c r="HT327" s="6"/>
      <c r="HU327" s="6"/>
      <c r="HV327" s="6"/>
      <c r="HW327" s="6"/>
      <c r="HX327" s="6"/>
      <c r="HY327" s="6"/>
      <c r="HZ327" s="6"/>
      <c r="IA327" s="6"/>
      <c r="IB327" s="6"/>
      <c r="IC327" s="6"/>
      <c r="ID327" s="6"/>
      <c r="IE327" s="6"/>
      <c r="IF327" s="6"/>
      <c r="IG327" s="6"/>
      <c r="IH327" s="6"/>
      <c r="II327" s="6"/>
      <c r="IJ327" s="6"/>
      <c r="IK327" s="6"/>
      <c r="IL327" s="6"/>
      <c r="IM327" s="6"/>
      <c r="IN327" s="6"/>
      <c r="IO327" s="6"/>
      <c r="IP327" s="6"/>
      <c r="IQ327" s="6"/>
      <c r="IR327" s="6"/>
      <c r="IS327" s="6"/>
      <c r="IT327" s="6"/>
      <c r="IU327" s="6"/>
      <c r="IV327" s="6"/>
      <c r="IW327" s="6"/>
      <c r="IX327" s="6"/>
      <c r="IY327" s="6"/>
      <c r="IZ327" s="6"/>
      <c r="JA327" s="314"/>
      <c r="JB327" s="314"/>
      <c r="JC327" s="314"/>
      <c r="JD327" s="314"/>
      <c r="JE327" s="314"/>
      <c r="JF327" s="314"/>
      <c r="JG327" s="314"/>
      <c r="JH327" s="314"/>
      <c r="JI327" s="314"/>
      <c r="JJ327" s="314"/>
      <c r="JK327" s="314"/>
      <c r="JL327" s="314"/>
      <c r="JM327" s="314"/>
      <c r="JN327" s="314"/>
      <c r="JO327" s="314"/>
      <c r="JP327" s="314"/>
      <c r="JQ327" s="314"/>
      <c r="JR327" s="314"/>
      <c r="JS327" s="314"/>
      <c r="JT327" s="314"/>
      <c r="JU327" s="314"/>
      <c r="JV327" s="314"/>
      <c r="JW327" s="314"/>
      <c r="JX327" s="314"/>
      <c r="JY327" s="314"/>
      <c r="JZ327" s="314"/>
      <c r="KA327" s="314"/>
      <c r="KB327" s="314"/>
      <c r="KC327" s="314"/>
      <c r="KD327" s="314"/>
      <c r="KE327" s="314"/>
      <c r="KF327" s="314"/>
      <c r="KG327" s="314"/>
      <c r="KH327" s="314"/>
      <c r="KI327" s="314"/>
      <c r="KJ327" s="314"/>
      <c r="KK327" s="314"/>
      <c r="KL327" s="6"/>
      <c r="KM327" s="6"/>
      <c r="KN327" s="6"/>
      <c r="KO327" s="6"/>
      <c r="KP327" s="6"/>
      <c r="KQ327" s="6"/>
      <c r="KR327" s="6"/>
      <c r="KS327" s="6"/>
      <c r="KT327" s="6"/>
    </row>
    <row r="328" spans="5:306" s="305" customFormat="1">
      <c r="E328" s="316"/>
      <c r="F328" s="316"/>
      <c r="G328" s="317"/>
      <c r="W328" s="6"/>
      <c r="X328" s="6"/>
      <c r="Y328" s="6"/>
      <c r="Z328" s="313"/>
      <c r="AA328" s="313"/>
      <c r="AB328" s="313"/>
      <c r="AC328" s="6"/>
      <c r="AD328" s="6"/>
      <c r="AE328" s="313"/>
      <c r="AF328" s="313"/>
      <c r="AG328" s="313"/>
      <c r="AH328" s="313"/>
      <c r="AI328" s="313"/>
      <c r="AJ328" s="6"/>
      <c r="AK328" s="6"/>
      <c r="AL328" s="313"/>
      <c r="AM328" s="313"/>
      <c r="AN328" s="313"/>
      <c r="AO328" s="313"/>
      <c r="AP328" s="313"/>
      <c r="AQ328" s="6"/>
      <c r="AR328" s="6"/>
      <c r="AS328" s="313"/>
      <c r="AT328" s="313"/>
      <c r="AU328" s="313"/>
      <c r="AV328" s="313"/>
      <c r="AW328" s="313"/>
      <c r="AX328" s="6"/>
      <c r="AY328" s="6"/>
      <c r="AZ328" s="313"/>
      <c r="BA328" s="313"/>
      <c r="BB328" s="313"/>
      <c r="BC328" s="313"/>
      <c r="BD328" s="313"/>
      <c r="BE328" s="6"/>
      <c r="BF328" s="6"/>
      <c r="BG328" s="313"/>
      <c r="BH328" s="313"/>
      <c r="BI328" s="313"/>
      <c r="BJ328" s="313"/>
      <c r="BK328" s="313"/>
      <c r="BL328" s="6"/>
      <c r="BM328" s="6"/>
      <c r="BN328" s="313"/>
      <c r="BO328" s="313"/>
      <c r="BP328" s="313"/>
      <c r="BQ328" s="313"/>
      <c r="BR328" s="313"/>
      <c r="BS328" s="313"/>
      <c r="BT328" s="313"/>
      <c r="BU328" s="313"/>
      <c r="BV328" s="313"/>
      <c r="BW328" s="313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161"/>
      <c r="DQ328" s="161"/>
      <c r="DR328" s="161"/>
      <c r="DS328" s="161"/>
      <c r="DT328" s="161"/>
      <c r="DU328" s="161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314"/>
      <c r="JB328" s="314"/>
      <c r="JC328" s="314"/>
      <c r="JD328" s="314"/>
      <c r="JE328" s="314"/>
      <c r="JF328" s="314"/>
      <c r="JG328" s="314"/>
      <c r="JH328" s="314"/>
      <c r="JI328" s="314"/>
      <c r="JJ328" s="314"/>
      <c r="JK328" s="314"/>
      <c r="JL328" s="314"/>
      <c r="JM328" s="314"/>
      <c r="JN328" s="314"/>
      <c r="JO328" s="314"/>
      <c r="JP328" s="314"/>
      <c r="JQ328" s="314"/>
      <c r="JR328" s="314"/>
      <c r="JS328" s="314"/>
      <c r="JT328" s="314"/>
      <c r="JU328" s="314"/>
      <c r="JV328" s="314"/>
      <c r="JW328" s="314"/>
      <c r="JX328" s="314"/>
      <c r="JY328" s="314"/>
      <c r="JZ328" s="314"/>
      <c r="KA328" s="314"/>
      <c r="KB328" s="314"/>
      <c r="KC328" s="314"/>
      <c r="KD328" s="314"/>
      <c r="KE328" s="314"/>
      <c r="KF328" s="314"/>
      <c r="KG328" s="314"/>
      <c r="KH328" s="314"/>
      <c r="KI328" s="314"/>
      <c r="KJ328" s="314"/>
      <c r="KK328" s="314"/>
      <c r="KL328" s="6"/>
      <c r="KM328" s="6"/>
      <c r="KN328" s="6"/>
      <c r="KO328" s="6"/>
      <c r="KP328" s="6"/>
      <c r="KQ328" s="6"/>
      <c r="KR328" s="6"/>
      <c r="KS328" s="6"/>
      <c r="KT328" s="6"/>
    </row>
    <row r="329" spans="5:306" s="305" customFormat="1">
      <c r="E329" s="316"/>
      <c r="F329" s="316"/>
      <c r="G329" s="317"/>
      <c r="W329" s="6"/>
      <c r="X329" s="6"/>
      <c r="Y329" s="6"/>
      <c r="Z329" s="313"/>
      <c r="AA329" s="313"/>
      <c r="AB329" s="313"/>
      <c r="AC329" s="6"/>
      <c r="AD329" s="6"/>
      <c r="AE329" s="313"/>
      <c r="AF329" s="313"/>
      <c r="AG329" s="313"/>
      <c r="AH329" s="313"/>
      <c r="AI329" s="313"/>
      <c r="AJ329" s="6"/>
      <c r="AK329" s="6"/>
      <c r="AL329" s="313"/>
      <c r="AM329" s="313"/>
      <c r="AN329" s="313"/>
      <c r="AO329" s="313"/>
      <c r="AP329" s="313"/>
      <c r="AQ329" s="6"/>
      <c r="AR329" s="6"/>
      <c r="AS329" s="313"/>
      <c r="AT329" s="313"/>
      <c r="AU329" s="313"/>
      <c r="AV329" s="313"/>
      <c r="AW329" s="313"/>
      <c r="AX329" s="6"/>
      <c r="AY329" s="6"/>
      <c r="AZ329" s="313"/>
      <c r="BA329" s="313"/>
      <c r="BB329" s="313"/>
      <c r="BC329" s="313"/>
      <c r="BD329" s="313"/>
      <c r="BE329" s="6"/>
      <c r="BF329" s="6"/>
      <c r="BG329" s="313"/>
      <c r="BH329" s="313"/>
      <c r="BI329" s="313"/>
      <c r="BJ329" s="313"/>
      <c r="BK329" s="313"/>
      <c r="BL329" s="6"/>
      <c r="BM329" s="6"/>
      <c r="BN329" s="313"/>
      <c r="BO329" s="313"/>
      <c r="BP329" s="313"/>
      <c r="BQ329" s="313"/>
      <c r="BR329" s="313"/>
      <c r="BS329" s="313"/>
      <c r="BT329" s="313"/>
      <c r="BU329" s="313"/>
      <c r="BV329" s="313"/>
      <c r="BW329" s="313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161"/>
      <c r="DQ329" s="161"/>
      <c r="DR329" s="161"/>
      <c r="DS329" s="161"/>
      <c r="DT329" s="161"/>
      <c r="DU329" s="161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6"/>
      <c r="IN329" s="6"/>
      <c r="IO329" s="6"/>
      <c r="IP329" s="6"/>
      <c r="IQ329" s="6"/>
      <c r="IR329" s="6"/>
      <c r="IS329" s="6"/>
      <c r="IT329" s="6"/>
      <c r="IU329" s="6"/>
      <c r="IV329" s="6"/>
      <c r="IW329" s="6"/>
      <c r="IX329" s="6"/>
      <c r="IY329" s="6"/>
      <c r="IZ329" s="6"/>
      <c r="JA329" s="314"/>
      <c r="JB329" s="314"/>
      <c r="JC329" s="314"/>
      <c r="JD329" s="314"/>
      <c r="JE329" s="314"/>
      <c r="JF329" s="314"/>
      <c r="JG329" s="314"/>
      <c r="JH329" s="314"/>
      <c r="JI329" s="314"/>
      <c r="JJ329" s="314"/>
      <c r="JK329" s="314"/>
      <c r="JL329" s="314"/>
      <c r="JM329" s="314"/>
      <c r="JN329" s="314"/>
      <c r="JO329" s="314"/>
      <c r="JP329" s="314"/>
      <c r="JQ329" s="314"/>
      <c r="JR329" s="314"/>
      <c r="JS329" s="314"/>
      <c r="JT329" s="314"/>
      <c r="JU329" s="314"/>
      <c r="JV329" s="314"/>
      <c r="JW329" s="314"/>
      <c r="JX329" s="314"/>
      <c r="JY329" s="314"/>
      <c r="JZ329" s="314"/>
      <c r="KA329" s="314"/>
      <c r="KB329" s="314"/>
      <c r="KC329" s="314"/>
      <c r="KD329" s="314"/>
      <c r="KE329" s="314"/>
      <c r="KF329" s="314"/>
      <c r="KG329" s="314"/>
      <c r="KH329" s="314"/>
      <c r="KI329" s="314"/>
      <c r="KJ329" s="314"/>
      <c r="KK329" s="314"/>
      <c r="KL329" s="6"/>
      <c r="KM329" s="6"/>
      <c r="KN329" s="6"/>
      <c r="KO329" s="6"/>
      <c r="KP329" s="6"/>
      <c r="KQ329" s="6"/>
      <c r="KR329" s="6"/>
      <c r="KS329" s="6"/>
      <c r="KT329" s="6"/>
    </row>
    <row r="330" spans="5:306" s="305" customFormat="1">
      <c r="E330" s="316"/>
      <c r="F330" s="316"/>
      <c r="G330" s="317"/>
      <c r="W330" s="6"/>
      <c r="X330" s="6"/>
      <c r="Y330" s="6"/>
      <c r="Z330" s="313"/>
      <c r="AA330" s="313"/>
      <c r="AB330" s="313"/>
      <c r="AC330" s="6"/>
      <c r="AD330" s="6"/>
      <c r="AE330" s="313"/>
      <c r="AF330" s="313"/>
      <c r="AG330" s="313"/>
      <c r="AH330" s="313"/>
      <c r="AI330" s="313"/>
      <c r="AJ330" s="6"/>
      <c r="AK330" s="6"/>
      <c r="AL330" s="313"/>
      <c r="AM330" s="313"/>
      <c r="AN330" s="313"/>
      <c r="AO330" s="313"/>
      <c r="AP330" s="313"/>
      <c r="AQ330" s="6"/>
      <c r="AR330" s="6"/>
      <c r="AS330" s="313"/>
      <c r="AT330" s="313"/>
      <c r="AU330" s="313"/>
      <c r="AV330" s="313"/>
      <c r="AW330" s="313"/>
      <c r="AX330" s="6"/>
      <c r="AY330" s="6"/>
      <c r="AZ330" s="313"/>
      <c r="BA330" s="313"/>
      <c r="BB330" s="313"/>
      <c r="BC330" s="313"/>
      <c r="BD330" s="313"/>
      <c r="BE330" s="6"/>
      <c r="BF330" s="6"/>
      <c r="BG330" s="313"/>
      <c r="BH330" s="313"/>
      <c r="BI330" s="313"/>
      <c r="BJ330" s="313"/>
      <c r="BK330" s="313"/>
      <c r="BL330" s="6"/>
      <c r="BM330" s="6"/>
      <c r="BN330" s="313"/>
      <c r="BO330" s="313"/>
      <c r="BP330" s="313"/>
      <c r="BQ330" s="313"/>
      <c r="BR330" s="313"/>
      <c r="BS330" s="313"/>
      <c r="BT330" s="313"/>
      <c r="BU330" s="313"/>
      <c r="BV330" s="313"/>
      <c r="BW330" s="313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161"/>
      <c r="DQ330" s="161"/>
      <c r="DR330" s="161"/>
      <c r="DS330" s="161"/>
      <c r="DT330" s="161"/>
      <c r="DU330" s="161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6"/>
      <c r="IN330" s="6"/>
      <c r="IO330" s="6"/>
      <c r="IP330" s="6"/>
      <c r="IQ330" s="6"/>
      <c r="IR330" s="6"/>
      <c r="IS330" s="6"/>
      <c r="IT330" s="6"/>
      <c r="IU330" s="6"/>
      <c r="IV330" s="6"/>
      <c r="IW330" s="6"/>
      <c r="IX330" s="6"/>
      <c r="IY330" s="6"/>
      <c r="IZ330" s="6"/>
      <c r="JA330" s="314"/>
      <c r="JB330" s="314"/>
      <c r="JC330" s="314"/>
      <c r="JD330" s="314"/>
      <c r="JE330" s="314"/>
      <c r="JF330" s="314"/>
      <c r="JG330" s="314"/>
      <c r="JH330" s="314"/>
      <c r="JI330" s="314"/>
      <c r="JJ330" s="314"/>
      <c r="JK330" s="314"/>
      <c r="JL330" s="314"/>
      <c r="JM330" s="314"/>
      <c r="JN330" s="314"/>
      <c r="JO330" s="314"/>
      <c r="JP330" s="314"/>
      <c r="JQ330" s="314"/>
      <c r="JR330" s="314"/>
      <c r="JS330" s="314"/>
      <c r="JT330" s="314"/>
      <c r="JU330" s="314"/>
      <c r="JV330" s="314"/>
      <c r="JW330" s="314"/>
      <c r="JX330" s="314"/>
      <c r="JY330" s="314"/>
      <c r="JZ330" s="314"/>
      <c r="KA330" s="314"/>
      <c r="KB330" s="314"/>
      <c r="KC330" s="314"/>
      <c r="KD330" s="314"/>
      <c r="KE330" s="314"/>
      <c r="KF330" s="314"/>
      <c r="KG330" s="314"/>
      <c r="KH330" s="314"/>
      <c r="KI330" s="314"/>
      <c r="KJ330" s="314"/>
      <c r="KK330" s="314"/>
      <c r="KL330" s="6"/>
      <c r="KM330" s="6"/>
      <c r="KN330" s="6"/>
      <c r="KO330" s="6"/>
      <c r="KP330" s="6"/>
      <c r="KQ330" s="6"/>
      <c r="KR330" s="6"/>
      <c r="KS330" s="6"/>
      <c r="KT330" s="6"/>
    </row>
    <row r="331" spans="5:306" s="305" customFormat="1">
      <c r="E331" s="316"/>
      <c r="F331" s="316"/>
      <c r="G331" s="317"/>
      <c r="W331" s="6"/>
      <c r="X331" s="6"/>
      <c r="Y331" s="6"/>
      <c r="Z331" s="313"/>
      <c r="AA331" s="313"/>
      <c r="AB331" s="313"/>
      <c r="AC331" s="6"/>
      <c r="AD331" s="6"/>
      <c r="AE331" s="313"/>
      <c r="AF331" s="313"/>
      <c r="AG331" s="313"/>
      <c r="AH331" s="313"/>
      <c r="AI331" s="313"/>
      <c r="AJ331" s="6"/>
      <c r="AK331" s="6"/>
      <c r="AL331" s="313"/>
      <c r="AM331" s="313"/>
      <c r="AN331" s="313"/>
      <c r="AO331" s="313"/>
      <c r="AP331" s="313"/>
      <c r="AQ331" s="6"/>
      <c r="AR331" s="6"/>
      <c r="AS331" s="313"/>
      <c r="AT331" s="313"/>
      <c r="AU331" s="313"/>
      <c r="AV331" s="313"/>
      <c r="AW331" s="313"/>
      <c r="AX331" s="6"/>
      <c r="AY331" s="6"/>
      <c r="AZ331" s="313"/>
      <c r="BA331" s="313"/>
      <c r="BB331" s="313"/>
      <c r="BC331" s="313"/>
      <c r="BD331" s="313"/>
      <c r="BE331" s="6"/>
      <c r="BF331" s="6"/>
      <c r="BG331" s="313"/>
      <c r="BH331" s="313"/>
      <c r="BI331" s="313"/>
      <c r="BJ331" s="313"/>
      <c r="BK331" s="313"/>
      <c r="BL331" s="6"/>
      <c r="BM331" s="6"/>
      <c r="BN331" s="313"/>
      <c r="BO331" s="313"/>
      <c r="BP331" s="313"/>
      <c r="BQ331" s="313"/>
      <c r="BR331" s="313"/>
      <c r="BS331" s="313"/>
      <c r="BT331" s="313"/>
      <c r="BU331" s="313"/>
      <c r="BV331" s="313"/>
      <c r="BW331" s="313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161"/>
      <c r="DQ331" s="161"/>
      <c r="DR331" s="161"/>
      <c r="DS331" s="161"/>
      <c r="DT331" s="161"/>
      <c r="DU331" s="161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  <c r="FS331" s="6"/>
      <c r="FT331" s="6"/>
      <c r="FU331" s="6"/>
      <c r="FV331" s="6"/>
      <c r="FW331" s="6"/>
      <c r="FX331" s="6"/>
      <c r="FY331" s="6"/>
      <c r="FZ331" s="6"/>
      <c r="GA331" s="6"/>
      <c r="GB331" s="6"/>
      <c r="GC331" s="6"/>
      <c r="GD331" s="6"/>
      <c r="GE331" s="6"/>
      <c r="GF331" s="6"/>
      <c r="GG331" s="6"/>
      <c r="GH331" s="6"/>
      <c r="GI331" s="6"/>
      <c r="GJ331" s="6"/>
      <c r="GK331" s="6"/>
      <c r="GL331" s="6"/>
      <c r="GM331" s="6"/>
      <c r="GN331" s="6"/>
      <c r="GO331" s="6"/>
      <c r="GP331" s="6"/>
      <c r="GQ331" s="6"/>
      <c r="GR331" s="6"/>
      <c r="GS331" s="6"/>
      <c r="GT331" s="6"/>
      <c r="GU331" s="6"/>
      <c r="GV331" s="6"/>
      <c r="GW331" s="6"/>
      <c r="GX331" s="6"/>
      <c r="GY331" s="6"/>
      <c r="GZ331" s="6"/>
      <c r="HA331" s="6"/>
      <c r="HB331" s="6"/>
      <c r="HC331" s="6"/>
      <c r="HD331" s="6"/>
      <c r="HE331" s="6"/>
      <c r="HF331" s="6"/>
      <c r="HG331" s="6"/>
      <c r="HH331" s="6"/>
      <c r="HI331" s="6"/>
      <c r="HJ331" s="6"/>
      <c r="HK331" s="6"/>
      <c r="HL331" s="6"/>
      <c r="HM331" s="6"/>
      <c r="HN331" s="6"/>
      <c r="HO331" s="6"/>
      <c r="HP331" s="6"/>
      <c r="HQ331" s="6"/>
      <c r="HR331" s="6"/>
      <c r="HS331" s="6"/>
      <c r="HT331" s="6"/>
      <c r="HU331" s="6"/>
      <c r="HV331" s="6"/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314"/>
      <c r="JB331" s="314"/>
      <c r="JC331" s="314"/>
      <c r="JD331" s="314"/>
      <c r="JE331" s="314"/>
      <c r="JF331" s="314"/>
      <c r="JG331" s="314"/>
      <c r="JH331" s="314"/>
      <c r="JI331" s="314"/>
      <c r="JJ331" s="314"/>
      <c r="JK331" s="314"/>
      <c r="JL331" s="314"/>
      <c r="JM331" s="314"/>
      <c r="JN331" s="314"/>
      <c r="JO331" s="314"/>
      <c r="JP331" s="314"/>
      <c r="JQ331" s="314"/>
      <c r="JR331" s="314"/>
      <c r="JS331" s="314"/>
      <c r="JT331" s="314"/>
      <c r="JU331" s="314"/>
      <c r="JV331" s="314"/>
      <c r="JW331" s="314"/>
      <c r="JX331" s="314"/>
      <c r="JY331" s="314"/>
      <c r="JZ331" s="314"/>
      <c r="KA331" s="314"/>
      <c r="KB331" s="314"/>
      <c r="KC331" s="314"/>
      <c r="KD331" s="314"/>
      <c r="KE331" s="314"/>
      <c r="KF331" s="314"/>
      <c r="KG331" s="314"/>
      <c r="KH331" s="314"/>
      <c r="KI331" s="314"/>
      <c r="KJ331" s="314"/>
      <c r="KK331" s="314"/>
      <c r="KL331" s="6"/>
      <c r="KM331" s="6"/>
      <c r="KN331" s="6"/>
      <c r="KO331" s="6"/>
      <c r="KP331" s="6"/>
      <c r="KQ331" s="6"/>
      <c r="KR331" s="6"/>
      <c r="KS331" s="6"/>
      <c r="KT331" s="6"/>
    </row>
    <row r="332" spans="5:306" s="305" customFormat="1">
      <c r="E332" s="316"/>
      <c r="F332" s="316"/>
      <c r="G332" s="317"/>
      <c r="W332" s="6"/>
      <c r="X332" s="6"/>
      <c r="Y332" s="6"/>
      <c r="Z332" s="313"/>
      <c r="AA332" s="313"/>
      <c r="AB332" s="313"/>
      <c r="AC332" s="6"/>
      <c r="AD332" s="6"/>
      <c r="AE332" s="313"/>
      <c r="AF332" s="313"/>
      <c r="AG332" s="313"/>
      <c r="AH332" s="313"/>
      <c r="AI332" s="313"/>
      <c r="AJ332" s="6"/>
      <c r="AK332" s="6"/>
      <c r="AL332" s="313"/>
      <c r="AM332" s="313"/>
      <c r="AN332" s="313"/>
      <c r="AO332" s="313"/>
      <c r="AP332" s="313"/>
      <c r="AQ332" s="6"/>
      <c r="AR332" s="6"/>
      <c r="AS332" s="313"/>
      <c r="AT332" s="313"/>
      <c r="AU332" s="313"/>
      <c r="AV332" s="313"/>
      <c r="AW332" s="313"/>
      <c r="AX332" s="6"/>
      <c r="AY332" s="6"/>
      <c r="AZ332" s="313"/>
      <c r="BA332" s="313"/>
      <c r="BB332" s="313"/>
      <c r="BC332" s="313"/>
      <c r="BD332" s="313"/>
      <c r="BE332" s="6"/>
      <c r="BF332" s="6"/>
      <c r="BG332" s="313"/>
      <c r="BH332" s="313"/>
      <c r="BI332" s="313"/>
      <c r="BJ332" s="313"/>
      <c r="BK332" s="313"/>
      <c r="BL332" s="6"/>
      <c r="BM332" s="6"/>
      <c r="BN332" s="313"/>
      <c r="BO332" s="313"/>
      <c r="BP332" s="313"/>
      <c r="BQ332" s="313"/>
      <c r="BR332" s="313"/>
      <c r="BS332" s="313"/>
      <c r="BT332" s="313"/>
      <c r="BU332" s="313"/>
      <c r="BV332" s="313"/>
      <c r="BW332" s="313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161"/>
      <c r="DQ332" s="161"/>
      <c r="DR332" s="161"/>
      <c r="DS332" s="161"/>
      <c r="DT332" s="161"/>
      <c r="DU332" s="161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  <c r="FS332" s="6"/>
      <c r="FT332" s="6"/>
      <c r="FU332" s="6"/>
      <c r="FV332" s="6"/>
      <c r="FW332" s="6"/>
      <c r="FX332" s="6"/>
      <c r="FY332" s="6"/>
      <c r="FZ332" s="6"/>
      <c r="GA332" s="6"/>
      <c r="GB332" s="6"/>
      <c r="GC332" s="6"/>
      <c r="GD332" s="6"/>
      <c r="GE332" s="6"/>
      <c r="GF332" s="6"/>
      <c r="GG332" s="6"/>
      <c r="GH332" s="6"/>
      <c r="GI332" s="6"/>
      <c r="GJ332" s="6"/>
      <c r="GK332" s="6"/>
      <c r="GL332" s="6"/>
      <c r="GM332" s="6"/>
      <c r="GN332" s="6"/>
      <c r="GO332" s="6"/>
      <c r="GP332" s="6"/>
      <c r="GQ332" s="6"/>
      <c r="GR332" s="6"/>
      <c r="GS332" s="6"/>
      <c r="GT332" s="6"/>
      <c r="GU332" s="6"/>
      <c r="GV332" s="6"/>
      <c r="GW332" s="6"/>
      <c r="GX332" s="6"/>
      <c r="GY332" s="6"/>
      <c r="GZ332" s="6"/>
      <c r="HA332" s="6"/>
      <c r="HB332" s="6"/>
      <c r="HC332" s="6"/>
      <c r="HD332" s="6"/>
      <c r="HE332" s="6"/>
      <c r="HF332" s="6"/>
      <c r="HG332" s="6"/>
      <c r="HH332" s="6"/>
      <c r="HI332" s="6"/>
      <c r="HJ332" s="6"/>
      <c r="HK332" s="6"/>
      <c r="HL332" s="6"/>
      <c r="HM332" s="6"/>
      <c r="HN332" s="6"/>
      <c r="HO332" s="6"/>
      <c r="HP332" s="6"/>
      <c r="HQ332" s="6"/>
      <c r="HR332" s="6"/>
      <c r="HS332" s="6"/>
      <c r="HT332" s="6"/>
      <c r="HU332" s="6"/>
      <c r="HV332" s="6"/>
      <c r="HW332" s="6"/>
      <c r="HX332" s="6"/>
      <c r="HY332" s="6"/>
      <c r="HZ332" s="6"/>
      <c r="IA332" s="6"/>
      <c r="IB332" s="6"/>
      <c r="IC332" s="6"/>
      <c r="ID332" s="6"/>
      <c r="IE332" s="6"/>
      <c r="IF332" s="6"/>
      <c r="IG332" s="6"/>
      <c r="IH332" s="6"/>
      <c r="II332" s="6"/>
      <c r="IJ332" s="6"/>
      <c r="IK332" s="6"/>
      <c r="IL332" s="6"/>
      <c r="IM332" s="6"/>
      <c r="IN332" s="6"/>
      <c r="IO332" s="6"/>
      <c r="IP332" s="6"/>
      <c r="IQ332" s="6"/>
      <c r="IR332" s="6"/>
      <c r="IS332" s="6"/>
      <c r="IT332" s="6"/>
      <c r="IU332" s="6"/>
      <c r="IV332" s="6"/>
      <c r="IW332" s="6"/>
      <c r="IX332" s="6"/>
      <c r="IY332" s="6"/>
      <c r="IZ332" s="6"/>
      <c r="JA332" s="314"/>
      <c r="JB332" s="314"/>
      <c r="JC332" s="314"/>
      <c r="JD332" s="314"/>
      <c r="JE332" s="314"/>
      <c r="JF332" s="314"/>
      <c r="JG332" s="314"/>
      <c r="JH332" s="314"/>
      <c r="JI332" s="314"/>
      <c r="JJ332" s="314"/>
      <c r="JK332" s="314"/>
      <c r="JL332" s="314"/>
      <c r="JM332" s="314"/>
      <c r="JN332" s="314"/>
      <c r="JO332" s="314"/>
      <c r="JP332" s="314"/>
      <c r="JQ332" s="314"/>
      <c r="JR332" s="314"/>
      <c r="JS332" s="314"/>
      <c r="JT332" s="314"/>
      <c r="JU332" s="314"/>
      <c r="JV332" s="314"/>
      <c r="JW332" s="314"/>
      <c r="JX332" s="314"/>
      <c r="JY332" s="314"/>
      <c r="JZ332" s="314"/>
      <c r="KA332" s="314"/>
      <c r="KB332" s="314"/>
      <c r="KC332" s="314"/>
      <c r="KD332" s="314"/>
      <c r="KE332" s="314"/>
      <c r="KF332" s="314"/>
      <c r="KG332" s="314"/>
      <c r="KH332" s="314"/>
      <c r="KI332" s="314"/>
      <c r="KJ332" s="314"/>
      <c r="KK332" s="314"/>
      <c r="KL332" s="6"/>
      <c r="KM332" s="6"/>
      <c r="KN332" s="6"/>
      <c r="KO332" s="6"/>
      <c r="KP332" s="6"/>
      <c r="KQ332" s="6"/>
      <c r="KR332" s="6"/>
      <c r="KS332" s="6"/>
      <c r="KT332" s="6"/>
    </row>
    <row r="333" spans="5:306" s="305" customFormat="1">
      <c r="E333" s="316"/>
      <c r="F333" s="316"/>
      <c r="G333" s="317"/>
      <c r="W333" s="6"/>
      <c r="X333" s="6"/>
      <c r="Y333" s="6"/>
      <c r="Z333" s="313"/>
      <c r="AA333" s="313"/>
      <c r="AB333" s="313"/>
      <c r="AC333" s="6"/>
      <c r="AD333" s="6"/>
      <c r="AE333" s="313"/>
      <c r="AF333" s="313"/>
      <c r="AG333" s="313"/>
      <c r="AH333" s="313"/>
      <c r="AI333" s="313"/>
      <c r="AJ333" s="6"/>
      <c r="AK333" s="6"/>
      <c r="AL333" s="313"/>
      <c r="AM333" s="313"/>
      <c r="AN333" s="313"/>
      <c r="AO333" s="313"/>
      <c r="AP333" s="313"/>
      <c r="AQ333" s="6"/>
      <c r="AR333" s="6"/>
      <c r="AS333" s="313"/>
      <c r="AT333" s="313"/>
      <c r="AU333" s="313"/>
      <c r="AV333" s="313"/>
      <c r="AW333" s="313"/>
      <c r="AX333" s="6"/>
      <c r="AY333" s="6"/>
      <c r="AZ333" s="313"/>
      <c r="BA333" s="313"/>
      <c r="BB333" s="313"/>
      <c r="BC333" s="313"/>
      <c r="BD333" s="313"/>
      <c r="BE333" s="6"/>
      <c r="BF333" s="6"/>
      <c r="BG333" s="313"/>
      <c r="BH333" s="313"/>
      <c r="BI333" s="313"/>
      <c r="BJ333" s="313"/>
      <c r="BK333" s="313"/>
      <c r="BL333" s="6"/>
      <c r="BM333" s="6"/>
      <c r="BN333" s="313"/>
      <c r="BO333" s="313"/>
      <c r="BP333" s="313"/>
      <c r="BQ333" s="313"/>
      <c r="BR333" s="313"/>
      <c r="BS333" s="313"/>
      <c r="BT333" s="313"/>
      <c r="BU333" s="313"/>
      <c r="BV333" s="313"/>
      <c r="BW333" s="313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161"/>
      <c r="DQ333" s="161"/>
      <c r="DR333" s="161"/>
      <c r="DS333" s="161"/>
      <c r="DT333" s="161"/>
      <c r="DU333" s="161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6"/>
      <c r="IN333" s="6"/>
      <c r="IO333" s="6"/>
      <c r="IP333" s="6"/>
      <c r="IQ333" s="6"/>
      <c r="IR333" s="6"/>
      <c r="IS333" s="6"/>
      <c r="IT333" s="6"/>
      <c r="IU333" s="6"/>
      <c r="IV333" s="6"/>
      <c r="IW333" s="6"/>
      <c r="IX333" s="6"/>
      <c r="IY333" s="6"/>
      <c r="IZ333" s="6"/>
      <c r="JA333" s="314"/>
      <c r="JB333" s="314"/>
      <c r="JC333" s="314"/>
      <c r="JD333" s="314"/>
      <c r="JE333" s="314"/>
      <c r="JF333" s="314"/>
      <c r="JG333" s="314"/>
      <c r="JH333" s="314"/>
      <c r="JI333" s="314"/>
      <c r="JJ333" s="314"/>
      <c r="JK333" s="314"/>
      <c r="JL333" s="314"/>
      <c r="JM333" s="314"/>
      <c r="JN333" s="314"/>
      <c r="JO333" s="314"/>
      <c r="JP333" s="314"/>
      <c r="JQ333" s="314"/>
      <c r="JR333" s="314"/>
      <c r="JS333" s="314"/>
      <c r="JT333" s="314"/>
      <c r="JU333" s="314"/>
      <c r="JV333" s="314"/>
      <c r="JW333" s="314"/>
      <c r="JX333" s="314"/>
      <c r="JY333" s="314"/>
      <c r="JZ333" s="314"/>
      <c r="KA333" s="314"/>
      <c r="KB333" s="314"/>
      <c r="KC333" s="314"/>
      <c r="KD333" s="314"/>
      <c r="KE333" s="314"/>
      <c r="KF333" s="314"/>
      <c r="KG333" s="314"/>
      <c r="KH333" s="314"/>
      <c r="KI333" s="314"/>
      <c r="KJ333" s="314"/>
      <c r="KK333" s="314"/>
      <c r="KL333" s="6"/>
      <c r="KM333" s="6"/>
      <c r="KN333" s="6"/>
      <c r="KO333" s="6"/>
      <c r="KP333" s="6"/>
      <c r="KQ333" s="6"/>
      <c r="KR333" s="6"/>
      <c r="KS333" s="6"/>
      <c r="KT333" s="6"/>
    </row>
    <row r="334" spans="5:306" s="305" customFormat="1">
      <c r="E334" s="316"/>
      <c r="F334" s="316"/>
      <c r="G334" s="317"/>
      <c r="W334" s="6"/>
      <c r="X334" s="6"/>
      <c r="Y334" s="6"/>
      <c r="Z334" s="313"/>
      <c r="AA334" s="313"/>
      <c r="AB334" s="313"/>
      <c r="AC334" s="6"/>
      <c r="AD334" s="6"/>
      <c r="AE334" s="313"/>
      <c r="AF334" s="313"/>
      <c r="AG334" s="313"/>
      <c r="AH334" s="313"/>
      <c r="AI334" s="313"/>
      <c r="AJ334" s="6"/>
      <c r="AK334" s="6"/>
      <c r="AL334" s="313"/>
      <c r="AM334" s="313"/>
      <c r="AN334" s="313"/>
      <c r="AO334" s="313"/>
      <c r="AP334" s="313"/>
      <c r="AQ334" s="6"/>
      <c r="AR334" s="6"/>
      <c r="AS334" s="313"/>
      <c r="AT334" s="313"/>
      <c r="AU334" s="313"/>
      <c r="AV334" s="313"/>
      <c r="AW334" s="313"/>
      <c r="AX334" s="6"/>
      <c r="AY334" s="6"/>
      <c r="AZ334" s="313"/>
      <c r="BA334" s="313"/>
      <c r="BB334" s="313"/>
      <c r="BC334" s="313"/>
      <c r="BD334" s="313"/>
      <c r="BE334" s="6"/>
      <c r="BF334" s="6"/>
      <c r="BG334" s="313"/>
      <c r="BH334" s="313"/>
      <c r="BI334" s="313"/>
      <c r="BJ334" s="313"/>
      <c r="BK334" s="313"/>
      <c r="BL334" s="6"/>
      <c r="BM334" s="6"/>
      <c r="BN334" s="313"/>
      <c r="BO334" s="313"/>
      <c r="BP334" s="313"/>
      <c r="BQ334" s="313"/>
      <c r="BR334" s="313"/>
      <c r="BS334" s="313"/>
      <c r="BT334" s="313"/>
      <c r="BU334" s="313"/>
      <c r="BV334" s="313"/>
      <c r="BW334" s="313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161"/>
      <c r="DQ334" s="161"/>
      <c r="DR334" s="161"/>
      <c r="DS334" s="161"/>
      <c r="DT334" s="161"/>
      <c r="DU334" s="161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6"/>
      <c r="IN334" s="6"/>
      <c r="IO334" s="6"/>
      <c r="IP334" s="6"/>
      <c r="IQ334" s="6"/>
      <c r="IR334" s="6"/>
      <c r="IS334" s="6"/>
      <c r="IT334" s="6"/>
      <c r="IU334" s="6"/>
      <c r="IV334" s="6"/>
      <c r="IW334" s="6"/>
      <c r="IX334" s="6"/>
      <c r="IY334" s="6"/>
      <c r="IZ334" s="6"/>
      <c r="JA334" s="314"/>
      <c r="JB334" s="314"/>
      <c r="JC334" s="314"/>
      <c r="JD334" s="314"/>
      <c r="JE334" s="314"/>
      <c r="JF334" s="314"/>
      <c r="JG334" s="314"/>
      <c r="JH334" s="314"/>
      <c r="JI334" s="314"/>
      <c r="JJ334" s="314"/>
      <c r="JK334" s="314"/>
      <c r="JL334" s="314"/>
      <c r="JM334" s="314"/>
      <c r="JN334" s="314"/>
      <c r="JO334" s="314"/>
      <c r="JP334" s="314"/>
      <c r="JQ334" s="314"/>
      <c r="JR334" s="314"/>
      <c r="JS334" s="314"/>
      <c r="JT334" s="314"/>
      <c r="JU334" s="314"/>
      <c r="JV334" s="314"/>
      <c r="JW334" s="314"/>
      <c r="JX334" s="314"/>
      <c r="JY334" s="314"/>
      <c r="JZ334" s="314"/>
      <c r="KA334" s="314"/>
      <c r="KB334" s="314"/>
      <c r="KC334" s="314"/>
      <c r="KD334" s="314"/>
      <c r="KE334" s="314"/>
      <c r="KF334" s="314"/>
      <c r="KG334" s="314"/>
      <c r="KH334" s="314"/>
      <c r="KI334" s="314"/>
      <c r="KJ334" s="314"/>
      <c r="KK334" s="314"/>
      <c r="KL334" s="6"/>
      <c r="KM334" s="6"/>
      <c r="KN334" s="6"/>
      <c r="KO334" s="6"/>
      <c r="KP334" s="6"/>
      <c r="KQ334" s="6"/>
      <c r="KR334" s="6"/>
      <c r="KS334" s="6"/>
      <c r="KT334" s="6"/>
    </row>
    <row r="335" spans="5:306" s="305" customFormat="1">
      <c r="E335" s="316"/>
      <c r="F335" s="316"/>
      <c r="G335" s="317"/>
      <c r="W335" s="6"/>
      <c r="X335" s="6"/>
      <c r="Y335" s="6"/>
      <c r="Z335" s="313"/>
      <c r="AA335" s="313"/>
      <c r="AB335" s="313"/>
      <c r="AC335" s="6"/>
      <c r="AD335" s="6"/>
      <c r="AE335" s="313"/>
      <c r="AF335" s="313"/>
      <c r="AG335" s="313"/>
      <c r="AH335" s="313"/>
      <c r="AI335" s="313"/>
      <c r="AJ335" s="6"/>
      <c r="AK335" s="6"/>
      <c r="AL335" s="313"/>
      <c r="AM335" s="313"/>
      <c r="AN335" s="313"/>
      <c r="AO335" s="313"/>
      <c r="AP335" s="313"/>
      <c r="AQ335" s="6"/>
      <c r="AR335" s="6"/>
      <c r="AS335" s="313"/>
      <c r="AT335" s="313"/>
      <c r="AU335" s="313"/>
      <c r="AV335" s="313"/>
      <c r="AW335" s="313"/>
      <c r="AX335" s="6"/>
      <c r="AY335" s="6"/>
      <c r="AZ335" s="313"/>
      <c r="BA335" s="313"/>
      <c r="BB335" s="313"/>
      <c r="BC335" s="313"/>
      <c r="BD335" s="313"/>
      <c r="BE335" s="6"/>
      <c r="BF335" s="6"/>
      <c r="BG335" s="313"/>
      <c r="BH335" s="313"/>
      <c r="BI335" s="313"/>
      <c r="BJ335" s="313"/>
      <c r="BK335" s="313"/>
      <c r="BL335" s="6"/>
      <c r="BM335" s="6"/>
      <c r="BN335" s="313"/>
      <c r="BO335" s="313"/>
      <c r="BP335" s="313"/>
      <c r="BQ335" s="313"/>
      <c r="BR335" s="313"/>
      <c r="BS335" s="313"/>
      <c r="BT335" s="313"/>
      <c r="BU335" s="313"/>
      <c r="BV335" s="313"/>
      <c r="BW335" s="313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161"/>
      <c r="DQ335" s="161"/>
      <c r="DR335" s="161"/>
      <c r="DS335" s="161"/>
      <c r="DT335" s="161"/>
      <c r="DU335" s="161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6"/>
      <c r="IN335" s="6"/>
      <c r="IO335" s="6"/>
      <c r="IP335" s="6"/>
      <c r="IQ335" s="6"/>
      <c r="IR335" s="6"/>
      <c r="IS335" s="6"/>
      <c r="IT335" s="6"/>
      <c r="IU335" s="6"/>
      <c r="IV335" s="6"/>
      <c r="IW335" s="6"/>
      <c r="IX335" s="6"/>
      <c r="IY335" s="6"/>
      <c r="IZ335" s="6"/>
      <c r="JA335" s="314"/>
      <c r="JB335" s="314"/>
      <c r="JC335" s="314"/>
      <c r="JD335" s="314"/>
      <c r="JE335" s="314"/>
      <c r="JF335" s="314"/>
      <c r="JG335" s="314"/>
      <c r="JH335" s="314"/>
      <c r="JI335" s="314"/>
      <c r="JJ335" s="314"/>
      <c r="JK335" s="314"/>
      <c r="JL335" s="314"/>
      <c r="JM335" s="314"/>
      <c r="JN335" s="314"/>
      <c r="JO335" s="314"/>
      <c r="JP335" s="314"/>
      <c r="JQ335" s="314"/>
      <c r="JR335" s="314"/>
      <c r="JS335" s="314"/>
      <c r="JT335" s="314"/>
      <c r="JU335" s="314"/>
      <c r="JV335" s="314"/>
      <c r="JW335" s="314"/>
      <c r="JX335" s="314"/>
      <c r="JY335" s="314"/>
      <c r="JZ335" s="314"/>
      <c r="KA335" s="314"/>
      <c r="KB335" s="314"/>
      <c r="KC335" s="314"/>
      <c r="KD335" s="314"/>
      <c r="KE335" s="314"/>
      <c r="KF335" s="314"/>
      <c r="KG335" s="314"/>
      <c r="KH335" s="314"/>
      <c r="KI335" s="314"/>
      <c r="KJ335" s="314"/>
      <c r="KK335" s="314"/>
      <c r="KL335" s="6"/>
      <c r="KM335" s="6"/>
      <c r="KN335" s="6"/>
      <c r="KO335" s="6"/>
      <c r="KP335" s="6"/>
      <c r="KQ335" s="6"/>
      <c r="KR335" s="6"/>
      <c r="KS335" s="6"/>
      <c r="KT335" s="6"/>
    </row>
    <row r="336" spans="5:306" s="305" customFormat="1">
      <c r="E336" s="316"/>
      <c r="F336" s="316"/>
      <c r="G336" s="317"/>
      <c r="W336" s="6"/>
      <c r="X336" s="6"/>
      <c r="Y336" s="6"/>
      <c r="Z336" s="313"/>
      <c r="AA336" s="313"/>
      <c r="AB336" s="313"/>
      <c r="AC336" s="6"/>
      <c r="AD336" s="6"/>
      <c r="AE336" s="313"/>
      <c r="AF336" s="313"/>
      <c r="AG336" s="313"/>
      <c r="AH336" s="313"/>
      <c r="AI336" s="313"/>
      <c r="AJ336" s="6"/>
      <c r="AK336" s="6"/>
      <c r="AL336" s="313"/>
      <c r="AM336" s="313"/>
      <c r="AN336" s="313"/>
      <c r="AO336" s="313"/>
      <c r="AP336" s="313"/>
      <c r="AQ336" s="6"/>
      <c r="AR336" s="6"/>
      <c r="AS336" s="313"/>
      <c r="AT336" s="313"/>
      <c r="AU336" s="313"/>
      <c r="AV336" s="313"/>
      <c r="AW336" s="313"/>
      <c r="AX336" s="6"/>
      <c r="AY336" s="6"/>
      <c r="AZ336" s="313"/>
      <c r="BA336" s="313"/>
      <c r="BB336" s="313"/>
      <c r="BC336" s="313"/>
      <c r="BD336" s="313"/>
      <c r="BE336" s="6"/>
      <c r="BF336" s="6"/>
      <c r="BG336" s="313"/>
      <c r="BH336" s="313"/>
      <c r="BI336" s="313"/>
      <c r="BJ336" s="313"/>
      <c r="BK336" s="313"/>
      <c r="BL336" s="6"/>
      <c r="BM336" s="6"/>
      <c r="BN336" s="313"/>
      <c r="BO336" s="313"/>
      <c r="BP336" s="313"/>
      <c r="BQ336" s="313"/>
      <c r="BR336" s="313"/>
      <c r="BS336" s="313"/>
      <c r="BT336" s="313"/>
      <c r="BU336" s="313"/>
      <c r="BV336" s="313"/>
      <c r="BW336" s="313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161"/>
      <c r="DQ336" s="161"/>
      <c r="DR336" s="161"/>
      <c r="DS336" s="161"/>
      <c r="DT336" s="161"/>
      <c r="DU336" s="161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  <c r="FS336" s="6"/>
      <c r="FT336" s="6"/>
      <c r="FU336" s="6"/>
      <c r="FV336" s="6"/>
      <c r="FW336" s="6"/>
      <c r="FX336" s="6"/>
      <c r="FY336" s="6"/>
      <c r="FZ336" s="6"/>
      <c r="GA336" s="6"/>
      <c r="GB336" s="6"/>
      <c r="GC336" s="6"/>
      <c r="GD336" s="6"/>
      <c r="GE336" s="6"/>
      <c r="GF336" s="6"/>
      <c r="GG336" s="6"/>
      <c r="GH336" s="6"/>
      <c r="GI336" s="6"/>
      <c r="GJ336" s="6"/>
      <c r="GK336" s="6"/>
      <c r="GL336" s="6"/>
      <c r="GM336" s="6"/>
      <c r="GN336" s="6"/>
      <c r="GO336" s="6"/>
      <c r="GP336" s="6"/>
      <c r="GQ336" s="6"/>
      <c r="GR336" s="6"/>
      <c r="GS336" s="6"/>
      <c r="GT336" s="6"/>
      <c r="GU336" s="6"/>
      <c r="GV336" s="6"/>
      <c r="GW336" s="6"/>
      <c r="GX336" s="6"/>
      <c r="GY336" s="6"/>
      <c r="GZ336" s="6"/>
      <c r="HA336" s="6"/>
      <c r="HB336" s="6"/>
      <c r="HC336" s="6"/>
      <c r="HD336" s="6"/>
      <c r="HE336" s="6"/>
      <c r="HF336" s="6"/>
      <c r="HG336" s="6"/>
      <c r="HH336" s="6"/>
      <c r="HI336" s="6"/>
      <c r="HJ336" s="6"/>
      <c r="HK336" s="6"/>
      <c r="HL336" s="6"/>
      <c r="HM336" s="6"/>
      <c r="HN336" s="6"/>
      <c r="HO336" s="6"/>
      <c r="HP336" s="6"/>
      <c r="HQ336" s="6"/>
      <c r="HR336" s="6"/>
      <c r="HS336" s="6"/>
      <c r="HT336" s="6"/>
      <c r="HU336" s="6"/>
      <c r="HV336" s="6"/>
      <c r="HW336" s="6"/>
      <c r="HX336" s="6"/>
      <c r="HY336" s="6"/>
      <c r="HZ336" s="6"/>
      <c r="IA336" s="6"/>
      <c r="IB336" s="6"/>
      <c r="IC336" s="6"/>
      <c r="ID336" s="6"/>
      <c r="IE336" s="6"/>
      <c r="IF336" s="6"/>
      <c r="IG336" s="6"/>
      <c r="IH336" s="6"/>
      <c r="II336" s="6"/>
      <c r="IJ336" s="6"/>
      <c r="IK336" s="6"/>
      <c r="IL336" s="6"/>
      <c r="IM336" s="6"/>
      <c r="IN336" s="6"/>
      <c r="IO336" s="6"/>
      <c r="IP336" s="6"/>
      <c r="IQ336" s="6"/>
      <c r="IR336" s="6"/>
      <c r="IS336" s="6"/>
      <c r="IT336" s="6"/>
      <c r="IU336" s="6"/>
      <c r="IV336" s="6"/>
      <c r="IW336" s="6"/>
      <c r="IX336" s="6"/>
      <c r="IY336" s="6"/>
      <c r="IZ336" s="6"/>
      <c r="JA336" s="314"/>
      <c r="JB336" s="314"/>
      <c r="JC336" s="314"/>
      <c r="JD336" s="314"/>
      <c r="JE336" s="314"/>
      <c r="JF336" s="314"/>
      <c r="JG336" s="314"/>
      <c r="JH336" s="314"/>
      <c r="JI336" s="314"/>
      <c r="JJ336" s="314"/>
      <c r="JK336" s="314"/>
      <c r="JL336" s="314"/>
      <c r="JM336" s="314"/>
      <c r="JN336" s="314"/>
      <c r="JO336" s="314"/>
      <c r="JP336" s="314"/>
      <c r="JQ336" s="314"/>
      <c r="JR336" s="314"/>
      <c r="JS336" s="314"/>
      <c r="JT336" s="314"/>
      <c r="JU336" s="314"/>
      <c r="JV336" s="314"/>
      <c r="JW336" s="314"/>
      <c r="JX336" s="314"/>
      <c r="JY336" s="314"/>
      <c r="JZ336" s="314"/>
      <c r="KA336" s="314"/>
      <c r="KB336" s="314"/>
      <c r="KC336" s="314"/>
      <c r="KD336" s="314"/>
      <c r="KE336" s="314"/>
      <c r="KF336" s="314"/>
      <c r="KG336" s="314"/>
      <c r="KH336" s="314"/>
      <c r="KI336" s="314"/>
      <c r="KJ336" s="314"/>
      <c r="KK336" s="314"/>
      <c r="KL336" s="6"/>
      <c r="KM336" s="6"/>
      <c r="KN336" s="6"/>
      <c r="KO336" s="6"/>
      <c r="KP336" s="6"/>
      <c r="KQ336" s="6"/>
      <c r="KR336" s="6"/>
      <c r="KS336" s="6"/>
      <c r="KT336" s="6"/>
    </row>
    <row r="337" spans="5:306" s="305" customFormat="1">
      <c r="E337" s="316"/>
      <c r="F337" s="316"/>
      <c r="G337" s="317"/>
      <c r="W337" s="6"/>
      <c r="X337" s="6"/>
      <c r="Y337" s="6"/>
      <c r="Z337" s="313"/>
      <c r="AA337" s="313"/>
      <c r="AB337" s="313"/>
      <c r="AC337" s="6"/>
      <c r="AD337" s="6"/>
      <c r="AE337" s="313"/>
      <c r="AF337" s="313"/>
      <c r="AG337" s="313"/>
      <c r="AH337" s="313"/>
      <c r="AI337" s="313"/>
      <c r="AJ337" s="6"/>
      <c r="AK337" s="6"/>
      <c r="AL337" s="313"/>
      <c r="AM337" s="313"/>
      <c r="AN337" s="313"/>
      <c r="AO337" s="313"/>
      <c r="AP337" s="313"/>
      <c r="AQ337" s="6"/>
      <c r="AR337" s="6"/>
      <c r="AS337" s="313"/>
      <c r="AT337" s="313"/>
      <c r="AU337" s="313"/>
      <c r="AV337" s="313"/>
      <c r="AW337" s="313"/>
      <c r="AX337" s="6"/>
      <c r="AY337" s="6"/>
      <c r="AZ337" s="313"/>
      <c r="BA337" s="313"/>
      <c r="BB337" s="313"/>
      <c r="BC337" s="313"/>
      <c r="BD337" s="313"/>
      <c r="BE337" s="6"/>
      <c r="BF337" s="6"/>
      <c r="BG337" s="313"/>
      <c r="BH337" s="313"/>
      <c r="BI337" s="313"/>
      <c r="BJ337" s="313"/>
      <c r="BK337" s="313"/>
      <c r="BL337" s="6"/>
      <c r="BM337" s="6"/>
      <c r="BN337" s="313"/>
      <c r="BO337" s="313"/>
      <c r="BP337" s="313"/>
      <c r="BQ337" s="313"/>
      <c r="BR337" s="313"/>
      <c r="BS337" s="313"/>
      <c r="BT337" s="313"/>
      <c r="BU337" s="313"/>
      <c r="BV337" s="313"/>
      <c r="BW337" s="313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161"/>
      <c r="DQ337" s="161"/>
      <c r="DR337" s="161"/>
      <c r="DS337" s="161"/>
      <c r="DT337" s="161"/>
      <c r="DU337" s="161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  <c r="FS337" s="6"/>
      <c r="FT337" s="6"/>
      <c r="FU337" s="6"/>
      <c r="FV337" s="6"/>
      <c r="FW337" s="6"/>
      <c r="FX337" s="6"/>
      <c r="FY337" s="6"/>
      <c r="FZ337" s="6"/>
      <c r="GA337" s="6"/>
      <c r="GB337" s="6"/>
      <c r="GC337" s="6"/>
      <c r="GD337" s="6"/>
      <c r="GE337" s="6"/>
      <c r="GF337" s="6"/>
      <c r="GG337" s="6"/>
      <c r="GH337" s="6"/>
      <c r="GI337" s="6"/>
      <c r="GJ337" s="6"/>
      <c r="GK337" s="6"/>
      <c r="GL337" s="6"/>
      <c r="GM337" s="6"/>
      <c r="GN337" s="6"/>
      <c r="GO337" s="6"/>
      <c r="GP337" s="6"/>
      <c r="GQ337" s="6"/>
      <c r="GR337" s="6"/>
      <c r="GS337" s="6"/>
      <c r="GT337" s="6"/>
      <c r="GU337" s="6"/>
      <c r="GV337" s="6"/>
      <c r="GW337" s="6"/>
      <c r="GX337" s="6"/>
      <c r="GY337" s="6"/>
      <c r="GZ337" s="6"/>
      <c r="HA337" s="6"/>
      <c r="HB337" s="6"/>
      <c r="HC337" s="6"/>
      <c r="HD337" s="6"/>
      <c r="HE337" s="6"/>
      <c r="HF337" s="6"/>
      <c r="HG337" s="6"/>
      <c r="HH337" s="6"/>
      <c r="HI337" s="6"/>
      <c r="HJ337" s="6"/>
      <c r="HK337" s="6"/>
      <c r="HL337" s="6"/>
      <c r="HM337" s="6"/>
      <c r="HN337" s="6"/>
      <c r="HO337" s="6"/>
      <c r="HP337" s="6"/>
      <c r="HQ337" s="6"/>
      <c r="HR337" s="6"/>
      <c r="HS337" s="6"/>
      <c r="HT337" s="6"/>
      <c r="HU337" s="6"/>
      <c r="HV337" s="6"/>
      <c r="HW337" s="6"/>
      <c r="HX337" s="6"/>
      <c r="HY337" s="6"/>
      <c r="HZ337" s="6"/>
      <c r="IA337" s="6"/>
      <c r="IB337" s="6"/>
      <c r="IC337" s="6"/>
      <c r="ID337" s="6"/>
      <c r="IE337" s="6"/>
      <c r="IF337" s="6"/>
      <c r="IG337" s="6"/>
      <c r="IH337" s="6"/>
      <c r="II337" s="6"/>
      <c r="IJ337" s="6"/>
      <c r="IK337" s="6"/>
      <c r="IL337" s="6"/>
      <c r="IM337" s="6"/>
      <c r="IN337" s="6"/>
      <c r="IO337" s="6"/>
      <c r="IP337" s="6"/>
      <c r="IQ337" s="6"/>
      <c r="IR337" s="6"/>
      <c r="IS337" s="6"/>
      <c r="IT337" s="6"/>
      <c r="IU337" s="6"/>
      <c r="IV337" s="6"/>
      <c r="IW337" s="6"/>
      <c r="IX337" s="6"/>
      <c r="IY337" s="6"/>
      <c r="IZ337" s="6"/>
      <c r="JA337" s="314"/>
      <c r="JB337" s="314"/>
      <c r="JC337" s="314"/>
      <c r="JD337" s="314"/>
      <c r="JE337" s="314"/>
      <c r="JF337" s="314"/>
      <c r="JG337" s="314"/>
      <c r="JH337" s="314"/>
      <c r="JI337" s="314"/>
      <c r="JJ337" s="314"/>
      <c r="JK337" s="314"/>
      <c r="JL337" s="314"/>
      <c r="JM337" s="314"/>
      <c r="JN337" s="314"/>
      <c r="JO337" s="314"/>
      <c r="JP337" s="314"/>
      <c r="JQ337" s="314"/>
      <c r="JR337" s="314"/>
      <c r="JS337" s="314"/>
      <c r="JT337" s="314"/>
      <c r="JU337" s="314"/>
      <c r="JV337" s="314"/>
      <c r="JW337" s="314"/>
      <c r="JX337" s="314"/>
      <c r="JY337" s="314"/>
      <c r="JZ337" s="314"/>
      <c r="KA337" s="314"/>
      <c r="KB337" s="314"/>
      <c r="KC337" s="314"/>
      <c r="KD337" s="314"/>
      <c r="KE337" s="314"/>
      <c r="KF337" s="314"/>
      <c r="KG337" s="314"/>
      <c r="KH337" s="314"/>
      <c r="KI337" s="314"/>
      <c r="KJ337" s="314"/>
      <c r="KK337" s="314"/>
      <c r="KL337" s="6"/>
      <c r="KM337" s="6"/>
      <c r="KN337" s="6"/>
      <c r="KO337" s="6"/>
      <c r="KP337" s="6"/>
      <c r="KQ337" s="6"/>
      <c r="KR337" s="6"/>
      <c r="KS337" s="6"/>
      <c r="KT337" s="6"/>
    </row>
    <row r="338" spans="5:306" s="305" customFormat="1">
      <c r="E338" s="316"/>
      <c r="F338" s="316"/>
      <c r="G338" s="317"/>
      <c r="W338" s="6"/>
      <c r="X338" s="6"/>
      <c r="Y338" s="6"/>
      <c r="Z338" s="313"/>
      <c r="AA338" s="313"/>
      <c r="AB338" s="313"/>
      <c r="AC338" s="6"/>
      <c r="AD338" s="6"/>
      <c r="AE338" s="313"/>
      <c r="AF338" s="313"/>
      <c r="AG338" s="313"/>
      <c r="AH338" s="313"/>
      <c r="AI338" s="313"/>
      <c r="AJ338" s="6"/>
      <c r="AK338" s="6"/>
      <c r="AL338" s="313"/>
      <c r="AM338" s="313"/>
      <c r="AN338" s="313"/>
      <c r="AO338" s="313"/>
      <c r="AP338" s="313"/>
      <c r="AQ338" s="6"/>
      <c r="AR338" s="6"/>
      <c r="AS338" s="313"/>
      <c r="AT338" s="313"/>
      <c r="AU338" s="313"/>
      <c r="AV338" s="313"/>
      <c r="AW338" s="313"/>
      <c r="AX338" s="6"/>
      <c r="AY338" s="6"/>
      <c r="AZ338" s="313"/>
      <c r="BA338" s="313"/>
      <c r="BB338" s="313"/>
      <c r="BC338" s="313"/>
      <c r="BD338" s="313"/>
      <c r="BE338" s="6"/>
      <c r="BF338" s="6"/>
      <c r="BG338" s="313"/>
      <c r="BH338" s="313"/>
      <c r="BI338" s="313"/>
      <c r="BJ338" s="313"/>
      <c r="BK338" s="313"/>
      <c r="BL338" s="6"/>
      <c r="BM338" s="6"/>
      <c r="BN338" s="313"/>
      <c r="BO338" s="313"/>
      <c r="BP338" s="313"/>
      <c r="BQ338" s="313"/>
      <c r="BR338" s="313"/>
      <c r="BS338" s="313"/>
      <c r="BT338" s="313"/>
      <c r="BU338" s="313"/>
      <c r="BV338" s="313"/>
      <c r="BW338" s="313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161"/>
      <c r="DQ338" s="161"/>
      <c r="DR338" s="161"/>
      <c r="DS338" s="161"/>
      <c r="DT338" s="161"/>
      <c r="DU338" s="161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  <c r="FS338" s="6"/>
      <c r="FT338" s="6"/>
      <c r="FU338" s="6"/>
      <c r="FV338" s="6"/>
      <c r="FW338" s="6"/>
      <c r="FX338" s="6"/>
      <c r="FY338" s="6"/>
      <c r="FZ338" s="6"/>
      <c r="GA338" s="6"/>
      <c r="GB338" s="6"/>
      <c r="GC338" s="6"/>
      <c r="GD338" s="6"/>
      <c r="GE338" s="6"/>
      <c r="GF338" s="6"/>
      <c r="GG338" s="6"/>
      <c r="GH338" s="6"/>
      <c r="GI338" s="6"/>
      <c r="GJ338" s="6"/>
      <c r="GK338" s="6"/>
      <c r="GL338" s="6"/>
      <c r="GM338" s="6"/>
      <c r="GN338" s="6"/>
      <c r="GO338" s="6"/>
      <c r="GP338" s="6"/>
      <c r="GQ338" s="6"/>
      <c r="GR338" s="6"/>
      <c r="GS338" s="6"/>
      <c r="GT338" s="6"/>
      <c r="GU338" s="6"/>
      <c r="GV338" s="6"/>
      <c r="GW338" s="6"/>
      <c r="GX338" s="6"/>
      <c r="GY338" s="6"/>
      <c r="GZ338" s="6"/>
      <c r="HA338" s="6"/>
      <c r="HB338" s="6"/>
      <c r="HC338" s="6"/>
      <c r="HD338" s="6"/>
      <c r="HE338" s="6"/>
      <c r="HF338" s="6"/>
      <c r="HG338" s="6"/>
      <c r="HH338" s="6"/>
      <c r="HI338" s="6"/>
      <c r="HJ338" s="6"/>
      <c r="HK338" s="6"/>
      <c r="HL338" s="6"/>
      <c r="HM338" s="6"/>
      <c r="HN338" s="6"/>
      <c r="HO338" s="6"/>
      <c r="HP338" s="6"/>
      <c r="HQ338" s="6"/>
      <c r="HR338" s="6"/>
      <c r="HS338" s="6"/>
      <c r="HT338" s="6"/>
      <c r="HU338" s="6"/>
      <c r="HV338" s="6"/>
      <c r="HW338" s="6"/>
      <c r="HX338" s="6"/>
      <c r="HY338" s="6"/>
      <c r="HZ338" s="6"/>
      <c r="IA338" s="6"/>
      <c r="IB338" s="6"/>
      <c r="IC338" s="6"/>
      <c r="ID338" s="6"/>
      <c r="IE338" s="6"/>
      <c r="IF338" s="6"/>
      <c r="IG338" s="6"/>
      <c r="IH338" s="6"/>
      <c r="II338" s="6"/>
      <c r="IJ338" s="6"/>
      <c r="IK338" s="6"/>
      <c r="IL338" s="6"/>
      <c r="IM338" s="6"/>
      <c r="IN338" s="6"/>
      <c r="IO338" s="6"/>
      <c r="IP338" s="6"/>
      <c r="IQ338" s="6"/>
      <c r="IR338" s="6"/>
      <c r="IS338" s="6"/>
      <c r="IT338" s="6"/>
      <c r="IU338" s="6"/>
      <c r="IV338" s="6"/>
      <c r="IW338" s="6"/>
      <c r="IX338" s="6"/>
      <c r="IY338" s="6"/>
      <c r="IZ338" s="6"/>
      <c r="JA338" s="314"/>
      <c r="JB338" s="314"/>
      <c r="JC338" s="314"/>
      <c r="JD338" s="314"/>
      <c r="JE338" s="314"/>
      <c r="JF338" s="314"/>
      <c r="JG338" s="314"/>
      <c r="JH338" s="314"/>
      <c r="JI338" s="314"/>
      <c r="JJ338" s="314"/>
      <c r="JK338" s="314"/>
      <c r="JL338" s="314"/>
      <c r="JM338" s="314"/>
      <c r="JN338" s="314"/>
      <c r="JO338" s="314"/>
      <c r="JP338" s="314"/>
      <c r="JQ338" s="314"/>
      <c r="JR338" s="314"/>
      <c r="JS338" s="314"/>
      <c r="JT338" s="314"/>
      <c r="JU338" s="314"/>
      <c r="JV338" s="314"/>
      <c r="JW338" s="314"/>
      <c r="JX338" s="314"/>
      <c r="JY338" s="314"/>
      <c r="JZ338" s="314"/>
      <c r="KA338" s="314"/>
      <c r="KB338" s="314"/>
      <c r="KC338" s="314"/>
      <c r="KD338" s="314"/>
      <c r="KE338" s="314"/>
      <c r="KF338" s="314"/>
      <c r="KG338" s="314"/>
      <c r="KH338" s="314"/>
      <c r="KI338" s="314"/>
      <c r="KJ338" s="314"/>
      <c r="KK338" s="314"/>
      <c r="KL338" s="6"/>
      <c r="KM338" s="6"/>
      <c r="KN338" s="6"/>
      <c r="KO338" s="6"/>
      <c r="KP338" s="6"/>
      <c r="KQ338" s="6"/>
      <c r="KR338" s="6"/>
      <c r="KS338" s="6"/>
      <c r="KT338" s="6"/>
    </row>
    <row r="339" spans="5:306" s="305" customFormat="1">
      <c r="E339" s="316"/>
      <c r="F339" s="316"/>
      <c r="G339" s="317"/>
      <c r="W339" s="6"/>
      <c r="X339" s="6"/>
      <c r="Y339" s="6"/>
      <c r="Z339" s="313"/>
      <c r="AA339" s="313"/>
      <c r="AB339" s="313"/>
      <c r="AC339" s="6"/>
      <c r="AD339" s="6"/>
      <c r="AE339" s="313"/>
      <c r="AF339" s="313"/>
      <c r="AG339" s="313"/>
      <c r="AH339" s="313"/>
      <c r="AI339" s="313"/>
      <c r="AJ339" s="6"/>
      <c r="AK339" s="6"/>
      <c r="AL339" s="313"/>
      <c r="AM339" s="313"/>
      <c r="AN339" s="313"/>
      <c r="AO339" s="313"/>
      <c r="AP339" s="313"/>
      <c r="AQ339" s="6"/>
      <c r="AR339" s="6"/>
      <c r="AS339" s="313"/>
      <c r="AT339" s="313"/>
      <c r="AU339" s="313"/>
      <c r="AV339" s="313"/>
      <c r="AW339" s="313"/>
      <c r="AX339" s="6"/>
      <c r="AY339" s="6"/>
      <c r="AZ339" s="313"/>
      <c r="BA339" s="313"/>
      <c r="BB339" s="313"/>
      <c r="BC339" s="313"/>
      <c r="BD339" s="313"/>
      <c r="BE339" s="6"/>
      <c r="BF339" s="6"/>
      <c r="BG339" s="313"/>
      <c r="BH339" s="313"/>
      <c r="BI339" s="313"/>
      <c r="BJ339" s="313"/>
      <c r="BK339" s="313"/>
      <c r="BL339" s="6"/>
      <c r="BM339" s="6"/>
      <c r="BN339" s="313"/>
      <c r="BO339" s="313"/>
      <c r="BP339" s="313"/>
      <c r="BQ339" s="313"/>
      <c r="BR339" s="313"/>
      <c r="BS339" s="313"/>
      <c r="BT339" s="313"/>
      <c r="BU339" s="313"/>
      <c r="BV339" s="313"/>
      <c r="BW339" s="313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161"/>
      <c r="DQ339" s="161"/>
      <c r="DR339" s="161"/>
      <c r="DS339" s="161"/>
      <c r="DT339" s="161"/>
      <c r="DU339" s="161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314"/>
      <c r="JB339" s="314"/>
      <c r="JC339" s="314"/>
      <c r="JD339" s="314"/>
      <c r="JE339" s="314"/>
      <c r="JF339" s="314"/>
      <c r="JG339" s="314"/>
      <c r="JH339" s="314"/>
      <c r="JI339" s="314"/>
      <c r="JJ339" s="314"/>
      <c r="JK339" s="314"/>
      <c r="JL339" s="314"/>
      <c r="JM339" s="314"/>
      <c r="JN339" s="314"/>
      <c r="JO339" s="314"/>
      <c r="JP339" s="314"/>
      <c r="JQ339" s="314"/>
      <c r="JR339" s="314"/>
      <c r="JS339" s="314"/>
      <c r="JT339" s="314"/>
      <c r="JU339" s="314"/>
      <c r="JV339" s="314"/>
      <c r="JW339" s="314"/>
      <c r="JX339" s="314"/>
      <c r="JY339" s="314"/>
      <c r="JZ339" s="314"/>
      <c r="KA339" s="314"/>
      <c r="KB339" s="314"/>
      <c r="KC339" s="314"/>
      <c r="KD339" s="314"/>
      <c r="KE339" s="314"/>
      <c r="KF339" s="314"/>
      <c r="KG339" s="314"/>
      <c r="KH339" s="314"/>
      <c r="KI339" s="314"/>
      <c r="KJ339" s="314"/>
      <c r="KK339" s="314"/>
      <c r="KL339" s="6"/>
      <c r="KM339" s="6"/>
      <c r="KN339" s="6"/>
      <c r="KO339" s="6"/>
      <c r="KP339" s="6"/>
      <c r="KQ339" s="6"/>
      <c r="KR339" s="6"/>
      <c r="KS339" s="6"/>
      <c r="KT339" s="6"/>
    </row>
    <row r="340" spans="5:306" s="305" customFormat="1">
      <c r="E340" s="316"/>
      <c r="F340" s="316"/>
      <c r="G340" s="317"/>
      <c r="W340" s="6"/>
      <c r="X340" s="6"/>
      <c r="Y340" s="6"/>
      <c r="Z340" s="313"/>
      <c r="AA340" s="313"/>
      <c r="AB340" s="313"/>
      <c r="AC340" s="6"/>
      <c r="AD340" s="6"/>
      <c r="AE340" s="313"/>
      <c r="AF340" s="313"/>
      <c r="AG340" s="313"/>
      <c r="AH340" s="313"/>
      <c r="AI340" s="313"/>
      <c r="AJ340" s="6"/>
      <c r="AK340" s="6"/>
      <c r="AL340" s="313"/>
      <c r="AM340" s="313"/>
      <c r="AN340" s="313"/>
      <c r="AO340" s="313"/>
      <c r="AP340" s="313"/>
      <c r="AQ340" s="6"/>
      <c r="AR340" s="6"/>
      <c r="AS340" s="313"/>
      <c r="AT340" s="313"/>
      <c r="AU340" s="313"/>
      <c r="AV340" s="313"/>
      <c r="AW340" s="313"/>
      <c r="AX340" s="6"/>
      <c r="AY340" s="6"/>
      <c r="AZ340" s="313"/>
      <c r="BA340" s="313"/>
      <c r="BB340" s="313"/>
      <c r="BC340" s="313"/>
      <c r="BD340" s="313"/>
      <c r="BE340" s="6"/>
      <c r="BF340" s="6"/>
      <c r="BG340" s="313"/>
      <c r="BH340" s="313"/>
      <c r="BI340" s="313"/>
      <c r="BJ340" s="313"/>
      <c r="BK340" s="313"/>
      <c r="BL340" s="6"/>
      <c r="BM340" s="6"/>
      <c r="BN340" s="313"/>
      <c r="BO340" s="313"/>
      <c r="BP340" s="313"/>
      <c r="BQ340" s="313"/>
      <c r="BR340" s="313"/>
      <c r="BS340" s="313"/>
      <c r="BT340" s="313"/>
      <c r="BU340" s="313"/>
      <c r="BV340" s="313"/>
      <c r="BW340" s="313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161"/>
      <c r="DQ340" s="161"/>
      <c r="DR340" s="161"/>
      <c r="DS340" s="161"/>
      <c r="DT340" s="161"/>
      <c r="DU340" s="161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  <c r="FS340" s="6"/>
      <c r="FT340" s="6"/>
      <c r="FU340" s="6"/>
      <c r="FV340" s="6"/>
      <c r="FW340" s="6"/>
      <c r="FX340" s="6"/>
      <c r="FY340" s="6"/>
      <c r="FZ340" s="6"/>
      <c r="GA340" s="6"/>
      <c r="GB340" s="6"/>
      <c r="GC340" s="6"/>
      <c r="GD340" s="6"/>
      <c r="GE340" s="6"/>
      <c r="GF340" s="6"/>
      <c r="GG340" s="6"/>
      <c r="GH340" s="6"/>
      <c r="GI340" s="6"/>
      <c r="GJ340" s="6"/>
      <c r="GK340" s="6"/>
      <c r="GL340" s="6"/>
      <c r="GM340" s="6"/>
      <c r="GN340" s="6"/>
      <c r="GO340" s="6"/>
      <c r="GP340" s="6"/>
      <c r="GQ340" s="6"/>
      <c r="GR340" s="6"/>
      <c r="GS340" s="6"/>
      <c r="GT340" s="6"/>
      <c r="GU340" s="6"/>
      <c r="GV340" s="6"/>
      <c r="GW340" s="6"/>
      <c r="GX340" s="6"/>
      <c r="GY340" s="6"/>
      <c r="GZ340" s="6"/>
      <c r="HA340" s="6"/>
      <c r="HB340" s="6"/>
      <c r="HC340" s="6"/>
      <c r="HD340" s="6"/>
      <c r="HE340" s="6"/>
      <c r="HF340" s="6"/>
      <c r="HG340" s="6"/>
      <c r="HH340" s="6"/>
      <c r="HI340" s="6"/>
      <c r="HJ340" s="6"/>
      <c r="HK340" s="6"/>
      <c r="HL340" s="6"/>
      <c r="HM340" s="6"/>
      <c r="HN340" s="6"/>
      <c r="HO340" s="6"/>
      <c r="HP340" s="6"/>
      <c r="HQ340" s="6"/>
      <c r="HR340" s="6"/>
      <c r="HS340" s="6"/>
      <c r="HT340" s="6"/>
      <c r="HU340" s="6"/>
      <c r="HV340" s="6"/>
      <c r="HW340" s="6"/>
      <c r="HX340" s="6"/>
      <c r="HY340" s="6"/>
      <c r="HZ340" s="6"/>
      <c r="IA340" s="6"/>
      <c r="IB340" s="6"/>
      <c r="IC340" s="6"/>
      <c r="ID340" s="6"/>
      <c r="IE340" s="6"/>
      <c r="IF340" s="6"/>
      <c r="IG340" s="6"/>
      <c r="IH340" s="6"/>
      <c r="II340" s="6"/>
      <c r="IJ340" s="6"/>
      <c r="IK340" s="6"/>
      <c r="IL340" s="6"/>
      <c r="IM340" s="6"/>
      <c r="IN340" s="6"/>
      <c r="IO340" s="6"/>
      <c r="IP340" s="6"/>
      <c r="IQ340" s="6"/>
      <c r="IR340" s="6"/>
      <c r="IS340" s="6"/>
      <c r="IT340" s="6"/>
      <c r="IU340" s="6"/>
      <c r="IV340" s="6"/>
      <c r="IW340" s="6"/>
      <c r="IX340" s="6"/>
      <c r="IY340" s="6"/>
      <c r="IZ340" s="6"/>
      <c r="JA340" s="314"/>
      <c r="JB340" s="314"/>
      <c r="JC340" s="314"/>
      <c r="JD340" s="314"/>
      <c r="JE340" s="314"/>
      <c r="JF340" s="314"/>
      <c r="JG340" s="314"/>
      <c r="JH340" s="314"/>
      <c r="JI340" s="314"/>
      <c r="JJ340" s="314"/>
      <c r="JK340" s="314"/>
      <c r="JL340" s="314"/>
      <c r="JM340" s="314"/>
      <c r="JN340" s="314"/>
      <c r="JO340" s="314"/>
      <c r="JP340" s="314"/>
      <c r="JQ340" s="314"/>
      <c r="JR340" s="314"/>
      <c r="JS340" s="314"/>
      <c r="JT340" s="314"/>
      <c r="JU340" s="314"/>
      <c r="JV340" s="314"/>
      <c r="JW340" s="314"/>
      <c r="JX340" s="314"/>
      <c r="JY340" s="314"/>
      <c r="JZ340" s="314"/>
      <c r="KA340" s="314"/>
      <c r="KB340" s="314"/>
      <c r="KC340" s="314"/>
      <c r="KD340" s="314"/>
      <c r="KE340" s="314"/>
      <c r="KF340" s="314"/>
      <c r="KG340" s="314"/>
      <c r="KH340" s="314"/>
      <c r="KI340" s="314"/>
      <c r="KJ340" s="314"/>
      <c r="KK340" s="314"/>
      <c r="KL340" s="6"/>
      <c r="KM340" s="6"/>
      <c r="KN340" s="6"/>
      <c r="KO340" s="6"/>
      <c r="KP340" s="6"/>
      <c r="KQ340" s="6"/>
      <c r="KR340" s="6"/>
      <c r="KS340" s="6"/>
      <c r="KT340" s="6"/>
    </row>
    <row r="341" spans="5:306" s="305" customFormat="1">
      <c r="E341" s="316"/>
      <c r="F341" s="316"/>
      <c r="G341" s="317"/>
      <c r="W341" s="6"/>
      <c r="X341" s="6"/>
      <c r="Y341" s="6"/>
      <c r="Z341" s="313"/>
      <c r="AA341" s="313"/>
      <c r="AB341" s="313"/>
      <c r="AC341" s="6"/>
      <c r="AD341" s="6"/>
      <c r="AE341" s="313"/>
      <c r="AF341" s="313"/>
      <c r="AG341" s="313"/>
      <c r="AH341" s="313"/>
      <c r="AI341" s="313"/>
      <c r="AJ341" s="6"/>
      <c r="AK341" s="6"/>
      <c r="AL341" s="313"/>
      <c r="AM341" s="313"/>
      <c r="AN341" s="313"/>
      <c r="AO341" s="313"/>
      <c r="AP341" s="313"/>
      <c r="AQ341" s="6"/>
      <c r="AR341" s="6"/>
      <c r="AS341" s="313"/>
      <c r="AT341" s="313"/>
      <c r="AU341" s="313"/>
      <c r="AV341" s="313"/>
      <c r="AW341" s="313"/>
      <c r="AX341" s="6"/>
      <c r="AY341" s="6"/>
      <c r="AZ341" s="313"/>
      <c r="BA341" s="313"/>
      <c r="BB341" s="313"/>
      <c r="BC341" s="313"/>
      <c r="BD341" s="313"/>
      <c r="BE341" s="6"/>
      <c r="BF341" s="6"/>
      <c r="BG341" s="313"/>
      <c r="BH341" s="313"/>
      <c r="BI341" s="313"/>
      <c r="BJ341" s="313"/>
      <c r="BK341" s="313"/>
      <c r="BL341" s="6"/>
      <c r="BM341" s="6"/>
      <c r="BN341" s="313"/>
      <c r="BO341" s="313"/>
      <c r="BP341" s="313"/>
      <c r="BQ341" s="313"/>
      <c r="BR341" s="313"/>
      <c r="BS341" s="313"/>
      <c r="BT341" s="313"/>
      <c r="BU341" s="313"/>
      <c r="BV341" s="313"/>
      <c r="BW341" s="313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161"/>
      <c r="DQ341" s="161"/>
      <c r="DR341" s="161"/>
      <c r="DS341" s="161"/>
      <c r="DT341" s="161"/>
      <c r="DU341" s="161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  <c r="FS341" s="6"/>
      <c r="FT341" s="6"/>
      <c r="FU341" s="6"/>
      <c r="FV341" s="6"/>
      <c r="FW341" s="6"/>
      <c r="FX341" s="6"/>
      <c r="FY341" s="6"/>
      <c r="FZ341" s="6"/>
      <c r="GA341" s="6"/>
      <c r="GB341" s="6"/>
      <c r="GC341" s="6"/>
      <c r="GD341" s="6"/>
      <c r="GE341" s="6"/>
      <c r="GF341" s="6"/>
      <c r="GG341" s="6"/>
      <c r="GH341" s="6"/>
      <c r="GI341" s="6"/>
      <c r="GJ341" s="6"/>
      <c r="GK341" s="6"/>
      <c r="GL341" s="6"/>
      <c r="GM341" s="6"/>
      <c r="GN341" s="6"/>
      <c r="GO341" s="6"/>
      <c r="GP341" s="6"/>
      <c r="GQ341" s="6"/>
      <c r="GR341" s="6"/>
      <c r="GS341" s="6"/>
      <c r="GT341" s="6"/>
      <c r="GU341" s="6"/>
      <c r="GV341" s="6"/>
      <c r="GW341" s="6"/>
      <c r="GX341" s="6"/>
      <c r="GY341" s="6"/>
      <c r="GZ341" s="6"/>
      <c r="HA341" s="6"/>
      <c r="HB341" s="6"/>
      <c r="HC341" s="6"/>
      <c r="HD341" s="6"/>
      <c r="HE341" s="6"/>
      <c r="HF341" s="6"/>
      <c r="HG341" s="6"/>
      <c r="HH341" s="6"/>
      <c r="HI341" s="6"/>
      <c r="HJ341" s="6"/>
      <c r="HK341" s="6"/>
      <c r="HL341" s="6"/>
      <c r="HM341" s="6"/>
      <c r="HN341" s="6"/>
      <c r="HO341" s="6"/>
      <c r="HP341" s="6"/>
      <c r="HQ341" s="6"/>
      <c r="HR341" s="6"/>
      <c r="HS341" s="6"/>
      <c r="HT341" s="6"/>
      <c r="HU341" s="6"/>
      <c r="HV341" s="6"/>
      <c r="HW341" s="6"/>
      <c r="HX341" s="6"/>
      <c r="HY341" s="6"/>
      <c r="HZ341" s="6"/>
      <c r="IA341" s="6"/>
      <c r="IB341" s="6"/>
      <c r="IC341" s="6"/>
      <c r="ID341" s="6"/>
      <c r="IE341" s="6"/>
      <c r="IF341" s="6"/>
      <c r="IG341" s="6"/>
      <c r="IH341" s="6"/>
      <c r="II341" s="6"/>
      <c r="IJ341" s="6"/>
      <c r="IK341" s="6"/>
      <c r="IL341" s="6"/>
      <c r="IM341" s="6"/>
      <c r="IN341" s="6"/>
      <c r="IO341" s="6"/>
      <c r="IP341" s="6"/>
      <c r="IQ341" s="6"/>
      <c r="IR341" s="6"/>
      <c r="IS341" s="6"/>
      <c r="IT341" s="6"/>
      <c r="IU341" s="6"/>
      <c r="IV341" s="6"/>
      <c r="IW341" s="6"/>
      <c r="IX341" s="6"/>
      <c r="IY341" s="6"/>
      <c r="IZ341" s="6"/>
      <c r="JA341" s="314"/>
      <c r="JB341" s="314"/>
      <c r="JC341" s="314"/>
      <c r="JD341" s="314"/>
      <c r="JE341" s="314"/>
      <c r="JF341" s="314"/>
      <c r="JG341" s="314"/>
      <c r="JH341" s="314"/>
      <c r="JI341" s="314"/>
      <c r="JJ341" s="314"/>
      <c r="JK341" s="314"/>
      <c r="JL341" s="314"/>
      <c r="JM341" s="314"/>
      <c r="JN341" s="314"/>
      <c r="JO341" s="314"/>
      <c r="JP341" s="314"/>
      <c r="JQ341" s="314"/>
      <c r="JR341" s="314"/>
      <c r="JS341" s="314"/>
      <c r="JT341" s="314"/>
      <c r="JU341" s="314"/>
      <c r="JV341" s="314"/>
      <c r="JW341" s="314"/>
      <c r="JX341" s="314"/>
      <c r="JY341" s="314"/>
      <c r="JZ341" s="314"/>
      <c r="KA341" s="314"/>
      <c r="KB341" s="314"/>
      <c r="KC341" s="314"/>
      <c r="KD341" s="314"/>
      <c r="KE341" s="314"/>
      <c r="KF341" s="314"/>
      <c r="KG341" s="314"/>
      <c r="KH341" s="314"/>
      <c r="KI341" s="314"/>
      <c r="KJ341" s="314"/>
      <c r="KK341" s="314"/>
      <c r="KL341" s="6"/>
      <c r="KM341" s="6"/>
      <c r="KN341" s="6"/>
      <c r="KO341" s="6"/>
      <c r="KP341" s="6"/>
      <c r="KQ341" s="6"/>
      <c r="KR341" s="6"/>
      <c r="KS341" s="6"/>
      <c r="KT341" s="6"/>
    </row>
    <row r="342" spans="5:306" s="305" customFormat="1">
      <c r="E342" s="316"/>
      <c r="F342" s="316"/>
      <c r="G342" s="317"/>
      <c r="W342" s="6"/>
      <c r="X342" s="6"/>
      <c r="Y342" s="6"/>
      <c r="Z342" s="313"/>
      <c r="AA342" s="313"/>
      <c r="AB342" s="313"/>
      <c r="AC342" s="6"/>
      <c r="AD342" s="6"/>
      <c r="AE342" s="313"/>
      <c r="AF342" s="313"/>
      <c r="AG342" s="313"/>
      <c r="AH342" s="313"/>
      <c r="AI342" s="313"/>
      <c r="AJ342" s="6"/>
      <c r="AK342" s="6"/>
      <c r="AL342" s="313"/>
      <c r="AM342" s="313"/>
      <c r="AN342" s="313"/>
      <c r="AO342" s="313"/>
      <c r="AP342" s="313"/>
      <c r="AQ342" s="6"/>
      <c r="AR342" s="6"/>
      <c r="AS342" s="313"/>
      <c r="AT342" s="313"/>
      <c r="AU342" s="313"/>
      <c r="AV342" s="313"/>
      <c r="AW342" s="313"/>
      <c r="AX342" s="6"/>
      <c r="AY342" s="6"/>
      <c r="AZ342" s="313"/>
      <c r="BA342" s="313"/>
      <c r="BB342" s="313"/>
      <c r="BC342" s="313"/>
      <c r="BD342" s="313"/>
      <c r="BE342" s="6"/>
      <c r="BF342" s="6"/>
      <c r="BG342" s="313"/>
      <c r="BH342" s="313"/>
      <c r="BI342" s="313"/>
      <c r="BJ342" s="313"/>
      <c r="BK342" s="313"/>
      <c r="BL342" s="6"/>
      <c r="BM342" s="6"/>
      <c r="BN342" s="313"/>
      <c r="BO342" s="313"/>
      <c r="BP342" s="313"/>
      <c r="BQ342" s="313"/>
      <c r="BR342" s="313"/>
      <c r="BS342" s="313"/>
      <c r="BT342" s="313"/>
      <c r="BU342" s="313"/>
      <c r="BV342" s="313"/>
      <c r="BW342" s="313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161"/>
      <c r="DQ342" s="161"/>
      <c r="DR342" s="161"/>
      <c r="DS342" s="161"/>
      <c r="DT342" s="161"/>
      <c r="DU342" s="161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  <c r="FS342" s="6"/>
      <c r="FT342" s="6"/>
      <c r="FU342" s="6"/>
      <c r="FV342" s="6"/>
      <c r="FW342" s="6"/>
      <c r="FX342" s="6"/>
      <c r="FY342" s="6"/>
      <c r="FZ342" s="6"/>
      <c r="GA342" s="6"/>
      <c r="GB342" s="6"/>
      <c r="GC342" s="6"/>
      <c r="GD342" s="6"/>
      <c r="GE342" s="6"/>
      <c r="GF342" s="6"/>
      <c r="GG342" s="6"/>
      <c r="GH342" s="6"/>
      <c r="GI342" s="6"/>
      <c r="GJ342" s="6"/>
      <c r="GK342" s="6"/>
      <c r="GL342" s="6"/>
      <c r="GM342" s="6"/>
      <c r="GN342" s="6"/>
      <c r="GO342" s="6"/>
      <c r="GP342" s="6"/>
      <c r="GQ342" s="6"/>
      <c r="GR342" s="6"/>
      <c r="GS342" s="6"/>
      <c r="GT342" s="6"/>
      <c r="GU342" s="6"/>
      <c r="GV342" s="6"/>
      <c r="GW342" s="6"/>
      <c r="GX342" s="6"/>
      <c r="GY342" s="6"/>
      <c r="GZ342" s="6"/>
      <c r="HA342" s="6"/>
      <c r="HB342" s="6"/>
      <c r="HC342" s="6"/>
      <c r="HD342" s="6"/>
      <c r="HE342" s="6"/>
      <c r="HF342" s="6"/>
      <c r="HG342" s="6"/>
      <c r="HH342" s="6"/>
      <c r="HI342" s="6"/>
      <c r="HJ342" s="6"/>
      <c r="HK342" s="6"/>
      <c r="HL342" s="6"/>
      <c r="HM342" s="6"/>
      <c r="HN342" s="6"/>
      <c r="HO342" s="6"/>
      <c r="HP342" s="6"/>
      <c r="HQ342" s="6"/>
      <c r="HR342" s="6"/>
      <c r="HS342" s="6"/>
      <c r="HT342" s="6"/>
      <c r="HU342" s="6"/>
      <c r="HV342" s="6"/>
      <c r="HW342" s="6"/>
      <c r="HX342" s="6"/>
      <c r="HY342" s="6"/>
      <c r="HZ342" s="6"/>
      <c r="IA342" s="6"/>
      <c r="IB342" s="6"/>
      <c r="IC342" s="6"/>
      <c r="ID342" s="6"/>
      <c r="IE342" s="6"/>
      <c r="IF342" s="6"/>
      <c r="IG342" s="6"/>
      <c r="IH342" s="6"/>
      <c r="II342" s="6"/>
      <c r="IJ342" s="6"/>
      <c r="IK342" s="6"/>
      <c r="IL342" s="6"/>
      <c r="IM342" s="6"/>
      <c r="IN342" s="6"/>
      <c r="IO342" s="6"/>
      <c r="IP342" s="6"/>
      <c r="IQ342" s="6"/>
      <c r="IR342" s="6"/>
      <c r="IS342" s="6"/>
      <c r="IT342" s="6"/>
      <c r="IU342" s="6"/>
      <c r="IV342" s="6"/>
      <c r="IW342" s="6"/>
      <c r="IX342" s="6"/>
      <c r="IY342" s="6"/>
      <c r="IZ342" s="6"/>
      <c r="JA342" s="314"/>
      <c r="JB342" s="314"/>
      <c r="JC342" s="314"/>
      <c r="JD342" s="314"/>
      <c r="JE342" s="314"/>
      <c r="JF342" s="314"/>
      <c r="JG342" s="314"/>
      <c r="JH342" s="314"/>
      <c r="JI342" s="314"/>
      <c r="JJ342" s="314"/>
      <c r="JK342" s="314"/>
      <c r="JL342" s="314"/>
      <c r="JM342" s="314"/>
      <c r="JN342" s="314"/>
      <c r="JO342" s="314"/>
      <c r="JP342" s="314"/>
      <c r="JQ342" s="314"/>
      <c r="JR342" s="314"/>
      <c r="JS342" s="314"/>
      <c r="JT342" s="314"/>
      <c r="JU342" s="314"/>
      <c r="JV342" s="314"/>
      <c r="JW342" s="314"/>
      <c r="JX342" s="314"/>
      <c r="JY342" s="314"/>
      <c r="JZ342" s="314"/>
      <c r="KA342" s="314"/>
      <c r="KB342" s="314"/>
      <c r="KC342" s="314"/>
      <c r="KD342" s="314"/>
      <c r="KE342" s="314"/>
      <c r="KF342" s="314"/>
      <c r="KG342" s="314"/>
      <c r="KH342" s="314"/>
      <c r="KI342" s="314"/>
      <c r="KJ342" s="314"/>
      <c r="KK342" s="314"/>
      <c r="KL342" s="6"/>
      <c r="KM342" s="6"/>
      <c r="KN342" s="6"/>
      <c r="KO342" s="6"/>
      <c r="KP342" s="6"/>
      <c r="KQ342" s="6"/>
      <c r="KR342" s="6"/>
      <c r="KS342" s="6"/>
      <c r="KT342" s="6"/>
    </row>
    <row r="343" spans="5:306" s="305" customFormat="1">
      <c r="E343" s="316"/>
      <c r="F343" s="316"/>
      <c r="G343" s="317"/>
      <c r="W343" s="6"/>
      <c r="X343" s="6"/>
      <c r="Y343" s="6"/>
      <c r="Z343" s="313"/>
      <c r="AA343" s="313"/>
      <c r="AB343" s="313"/>
      <c r="AC343" s="6"/>
      <c r="AD343" s="6"/>
      <c r="AE343" s="313"/>
      <c r="AF343" s="313"/>
      <c r="AG343" s="313"/>
      <c r="AH343" s="313"/>
      <c r="AI343" s="313"/>
      <c r="AJ343" s="6"/>
      <c r="AK343" s="6"/>
      <c r="AL343" s="313"/>
      <c r="AM343" s="313"/>
      <c r="AN343" s="313"/>
      <c r="AO343" s="313"/>
      <c r="AP343" s="313"/>
      <c r="AQ343" s="6"/>
      <c r="AR343" s="6"/>
      <c r="AS343" s="313"/>
      <c r="AT343" s="313"/>
      <c r="AU343" s="313"/>
      <c r="AV343" s="313"/>
      <c r="AW343" s="313"/>
      <c r="AX343" s="6"/>
      <c r="AY343" s="6"/>
      <c r="AZ343" s="313"/>
      <c r="BA343" s="313"/>
      <c r="BB343" s="313"/>
      <c r="BC343" s="313"/>
      <c r="BD343" s="313"/>
      <c r="BE343" s="6"/>
      <c r="BF343" s="6"/>
      <c r="BG343" s="313"/>
      <c r="BH343" s="313"/>
      <c r="BI343" s="313"/>
      <c r="BJ343" s="313"/>
      <c r="BK343" s="313"/>
      <c r="BL343" s="6"/>
      <c r="BM343" s="6"/>
      <c r="BN343" s="313"/>
      <c r="BO343" s="313"/>
      <c r="BP343" s="313"/>
      <c r="BQ343" s="313"/>
      <c r="BR343" s="313"/>
      <c r="BS343" s="313"/>
      <c r="BT343" s="313"/>
      <c r="BU343" s="313"/>
      <c r="BV343" s="313"/>
      <c r="BW343" s="313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161"/>
      <c r="DQ343" s="161"/>
      <c r="DR343" s="161"/>
      <c r="DS343" s="161"/>
      <c r="DT343" s="161"/>
      <c r="DU343" s="161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HO343" s="6"/>
      <c r="HP343" s="6"/>
      <c r="HQ343" s="6"/>
      <c r="HR343" s="6"/>
      <c r="HS343" s="6"/>
      <c r="HT343" s="6"/>
      <c r="HU343" s="6"/>
      <c r="HV343" s="6"/>
      <c r="HW343" s="6"/>
      <c r="HX343" s="6"/>
      <c r="HY343" s="6"/>
      <c r="HZ343" s="6"/>
      <c r="IA343" s="6"/>
      <c r="IB343" s="6"/>
      <c r="IC343" s="6"/>
      <c r="ID343" s="6"/>
      <c r="IE343" s="6"/>
      <c r="IF343" s="6"/>
      <c r="IG343" s="6"/>
      <c r="IH343" s="6"/>
      <c r="II343" s="6"/>
      <c r="IJ343" s="6"/>
      <c r="IK343" s="6"/>
      <c r="IL343" s="6"/>
      <c r="IM343" s="6"/>
      <c r="IN343" s="6"/>
      <c r="IO343" s="6"/>
      <c r="IP343" s="6"/>
      <c r="IQ343" s="6"/>
      <c r="IR343" s="6"/>
      <c r="IS343" s="6"/>
      <c r="IT343" s="6"/>
      <c r="IU343" s="6"/>
      <c r="IV343" s="6"/>
      <c r="IW343" s="6"/>
      <c r="IX343" s="6"/>
      <c r="IY343" s="6"/>
      <c r="IZ343" s="6"/>
      <c r="JA343" s="314"/>
      <c r="JB343" s="314"/>
      <c r="JC343" s="314"/>
      <c r="JD343" s="314"/>
      <c r="JE343" s="314"/>
      <c r="JF343" s="314"/>
      <c r="JG343" s="314"/>
      <c r="JH343" s="314"/>
      <c r="JI343" s="314"/>
      <c r="JJ343" s="314"/>
      <c r="JK343" s="314"/>
      <c r="JL343" s="314"/>
      <c r="JM343" s="314"/>
      <c r="JN343" s="314"/>
      <c r="JO343" s="314"/>
      <c r="JP343" s="314"/>
      <c r="JQ343" s="314"/>
      <c r="JR343" s="314"/>
      <c r="JS343" s="314"/>
      <c r="JT343" s="314"/>
      <c r="JU343" s="314"/>
      <c r="JV343" s="314"/>
      <c r="JW343" s="314"/>
      <c r="JX343" s="314"/>
      <c r="JY343" s="314"/>
      <c r="JZ343" s="314"/>
      <c r="KA343" s="314"/>
      <c r="KB343" s="314"/>
      <c r="KC343" s="314"/>
      <c r="KD343" s="314"/>
      <c r="KE343" s="314"/>
      <c r="KF343" s="314"/>
      <c r="KG343" s="314"/>
      <c r="KH343" s="314"/>
      <c r="KI343" s="314"/>
      <c r="KJ343" s="314"/>
      <c r="KK343" s="314"/>
      <c r="KL343" s="6"/>
      <c r="KM343" s="6"/>
      <c r="KN343" s="6"/>
      <c r="KO343" s="6"/>
      <c r="KP343" s="6"/>
      <c r="KQ343" s="6"/>
      <c r="KR343" s="6"/>
      <c r="KS343" s="6"/>
      <c r="KT343" s="6"/>
    </row>
    <row r="344" spans="5:306" s="305" customFormat="1">
      <c r="E344" s="316"/>
      <c r="F344" s="316"/>
      <c r="G344" s="317"/>
      <c r="W344" s="6"/>
      <c r="X344" s="6"/>
      <c r="Y344" s="6"/>
      <c r="Z344" s="313"/>
      <c r="AA344" s="313"/>
      <c r="AB344" s="313"/>
      <c r="AC344" s="6"/>
      <c r="AD344" s="6"/>
      <c r="AE344" s="313"/>
      <c r="AF344" s="313"/>
      <c r="AG344" s="313"/>
      <c r="AH344" s="313"/>
      <c r="AI344" s="313"/>
      <c r="AJ344" s="6"/>
      <c r="AK344" s="6"/>
      <c r="AL344" s="313"/>
      <c r="AM344" s="313"/>
      <c r="AN344" s="313"/>
      <c r="AO344" s="313"/>
      <c r="AP344" s="313"/>
      <c r="AQ344" s="6"/>
      <c r="AR344" s="6"/>
      <c r="AS344" s="313"/>
      <c r="AT344" s="313"/>
      <c r="AU344" s="313"/>
      <c r="AV344" s="313"/>
      <c r="AW344" s="313"/>
      <c r="AX344" s="6"/>
      <c r="AY344" s="6"/>
      <c r="AZ344" s="313"/>
      <c r="BA344" s="313"/>
      <c r="BB344" s="313"/>
      <c r="BC344" s="313"/>
      <c r="BD344" s="313"/>
      <c r="BE344" s="6"/>
      <c r="BF344" s="6"/>
      <c r="BG344" s="313"/>
      <c r="BH344" s="313"/>
      <c r="BI344" s="313"/>
      <c r="BJ344" s="313"/>
      <c r="BK344" s="313"/>
      <c r="BL344" s="6"/>
      <c r="BM344" s="6"/>
      <c r="BN344" s="313"/>
      <c r="BO344" s="313"/>
      <c r="BP344" s="313"/>
      <c r="BQ344" s="313"/>
      <c r="BR344" s="313"/>
      <c r="BS344" s="313"/>
      <c r="BT344" s="313"/>
      <c r="BU344" s="313"/>
      <c r="BV344" s="313"/>
      <c r="BW344" s="313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161"/>
      <c r="DQ344" s="161"/>
      <c r="DR344" s="161"/>
      <c r="DS344" s="161"/>
      <c r="DT344" s="161"/>
      <c r="DU344" s="161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  <c r="FS344" s="6"/>
      <c r="FT344" s="6"/>
      <c r="FU344" s="6"/>
      <c r="FV344" s="6"/>
      <c r="FW344" s="6"/>
      <c r="FX344" s="6"/>
      <c r="FY344" s="6"/>
      <c r="FZ344" s="6"/>
      <c r="GA344" s="6"/>
      <c r="GB344" s="6"/>
      <c r="GC344" s="6"/>
      <c r="GD344" s="6"/>
      <c r="GE344" s="6"/>
      <c r="GF344" s="6"/>
      <c r="GG344" s="6"/>
      <c r="GH344" s="6"/>
      <c r="GI344" s="6"/>
      <c r="GJ344" s="6"/>
      <c r="GK344" s="6"/>
      <c r="GL344" s="6"/>
      <c r="GM344" s="6"/>
      <c r="GN344" s="6"/>
      <c r="GO344" s="6"/>
      <c r="GP344" s="6"/>
      <c r="GQ344" s="6"/>
      <c r="GR344" s="6"/>
      <c r="GS344" s="6"/>
      <c r="GT344" s="6"/>
      <c r="GU344" s="6"/>
      <c r="GV344" s="6"/>
      <c r="GW344" s="6"/>
      <c r="GX344" s="6"/>
      <c r="GY344" s="6"/>
      <c r="GZ344" s="6"/>
      <c r="HA344" s="6"/>
      <c r="HB344" s="6"/>
      <c r="HC344" s="6"/>
      <c r="HD344" s="6"/>
      <c r="HE344" s="6"/>
      <c r="HF344" s="6"/>
      <c r="HG344" s="6"/>
      <c r="HH344" s="6"/>
      <c r="HI344" s="6"/>
      <c r="HJ344" s="6"/>
      <c r="HK344" s="6"/>
      <c r="HL344" s="6"/>
      <c r="HM344" s="6"/>
      <c r="HN344" s="6"/>
      <c r="HO344" s="6"/>
      <c r="HP344" s="6"/>
      <c r="HQ344" s="6"/>
      <c r="HR344" s="6"/>
      <c r="HS344" s="6"/>
      <c r="HT344" s="6"/>
      <c r="HU344" s="6"/>
      <c r="HV344" s="6"/>
      <c r="HW344" s="6"/>
      <c r="HX344" s="6"/>
      <c r="HY344" s="6"/>
      <c r="HZ344" s="6"/>
      <c r="IA344" s="6"/>
      <c r="IB344" s="6"/>
      <c r="IC344" s="6"/>
      <c r="ID344" s="6"/>
      <c r="IE344" s="6"/>
      <c r="IF344" s="6"/>
      <c r="IG344" s="6"/>
      <c r="IH344" s="6"/>
      <c r="II344" s="6"/>
      <c r="IJ344" s="6"/>
      <c r="IK344" s="6"/>
      <c r="IL344" s="6"/>
      <c r="IM344" s="6"/>
      <c r="IN344" s="6"/>
      <c r="IO344" s="6"/>
      <c r="IP344" s="6"/>
      <c r="IQ344" s="6"/>
      <c r="IR344" s="6"/>
      <c r="IS344" s="6"/>
      <c r="IT344" s="6"/>
      <c r="IU344" s="6"/>
      <c r="IV344" s="6"/>
      <c r="IW344" s="6"/>
      <c r="IX344" s="6"/>
      <c r="IY344" s="6"/>
      <c r="IZ344" s="6"/>
      <c r="JA344" s="314"/>
      <c r="JB344" s="314"/>
      <c r="JC344" s="314"/>
      <c r="JD344" s="314"/>
      <c r="JE344" s="314"/>
      <c r="JF344" s="314"/>
      <c r="JG344" s="314"/>
      <c r="JH344" s="314"/>
      <c r="JI344" s="314"/>
      <c r="JJ344" s="314"/>
      <c r="JK344" s="314"/>
      <c r="JL344" s="314"/>
      <c r="JM344" s="314"/>
      <c r="JN344" s="314"/>
      <c r="JO344" s="314"/>
      <c r="JP344" s="314"/>
      <c r="JQ344" s="314"/>
      <c r="JR344" s="314"/>
      <c r="JS344" s="314"/>
      <c r="JT344" s="314"/>
      <c r="JU344" s="314"/>
      <c r="JV344" s="314"/>
      <c r="JW344" s="314"/>
      <c r="JX344" s="314"/>
      <c r="JY344" s="314"/>
      <c r="JZ344" s="314"/>
      <c r="KA344" s="314"/>
      <c r="KB344" s="314"/>
      <c r="KC344" s="314"/>
      <c r="KD344" s="314"/>
      <c r="KE344" s="314"/>
      <c r="KF344" s="314"/>
      <c r="KG344" s="314"/>
      <c r="KH344" s="314"/>
      <c r="KI344" s="314"/>
      <c r="KJ344" s="314"/>
      <c r="KK344" s="314"/>
      <c r="KL344" s="6"/>
      <c r="KM344" s="6"/>
      <c r="KN344" s="6"/>
      <c r="KO344" s="6"/>
      <c r="KP344" s="6"/>
      <c r="KQ344" s="6"/>
      <c r="KR344" s="6"/>
      <c r="KS344" s="6"/>
      <c r="KT344" s="6"/>
    </row>
    <row r="345" spans="5:306" s="305" customFormat="1">
      <c r="E345" s="316"/>
      <c r="F345" s="316"/>
      <c r="G345" s="317"/>
      <c r="W345" s="6"/>
      <c r="X345" s="6"/>
      <c r="Y345" s="6"/>
      <c r="Z345" s="313"/>
      <c r="AA345" s="313"/>
      <c r="AB345" s="313"/>
      <c r="AC345" s="6"/>
      <c r="AD345" s="6"/>
      <c r="AE345" s="313"/>
      <c r="AF345" s="313"/>
      <c r="AG345" s="313"/>
      <c r="AH345" s="313"/>
      <c r="AI345" s="313"/>
      <c r="AJ345" s="6"/>
      <c r="AK345" s="6"/>
      <c r="AL345" s="313"/>
      <c r="AM345" s="313"/>
      <c r="AN345" s="313"/>
      <c r="AO345" s="313"/>
      <c r="AP345" s="313"/>
      <c r="AQ345" s="6"/>
      <c r="AR345" s="6"/>
      <c r="AS345" s="313"/>
      <c r="AT345" s="313"/>
      <c r="AU345" s="313"/>
      <c r="AV345" s="313"/>
      <c r="AW345" s="313"/>
      <c r="AX345" s="6"/>
      <c r="AY345" s="6"/>
      <c r="AZ345" s="313"/>
      <c r="BA345" s="313"/>
      <c r="BB345" s="313"/>
      <c r="BC345" s="313"/>
      <c r="BD345" s="313"/>
      <c r="BE345" s="6"/>
      <c r="BF345" s="6"/>
      <c r="BG345" s="313"/>
      <c r="BH345" s="313"/>
      <c r="BI345" s="313"/>
      <c r="BJ345" s="313"/>
      <c r="BK345" s="313"/>
      <c r="BL345" s="6"/>
      <c r="BM345" s="6"/>
      <c r="BN345" s="313"/>
      <c r="BO345" s="313"/>
      <c r="BP345" s="313"/>
      <c r="BQ345" s="313"/>
      <c r="BR345" s="313"/>
      <c r="BS345" s="313"/>
      <c r="BT345" s="313"/>
      <c r="BU345" s="313"/>
      <c r="BV345" s="313"/>
      <c r="BW345" s="313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161"/>
      <c r="DQ345" s="161"/>
      <c r="DR345" s="161"/>
      <c r="DS345" s="161"/>
      <c r="DT345" s="161"/>
      <c r="DU345" s="161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  <c r="FS345" s="6"/>
      <c r="FT345" s="6"/>
      <c r="FU345" s="6"/>
      <c r="FV345" s="6"/>
      <c r="FW345" s="6"/>
      <c r="FX345" s="6"/>
      <c r="FY345" s="6"/>
      <c r="FZ345" s="6"/>
      <c r="GA345" s="6"/>
      <c r="GB345" s="6"/>
      <c r="GC345" s="6"/>
      <c r="GD345" s="6"/>
      <c r="GE345" s="6"/>
      <c r="GF345" s="6"/>
      <c r="GG345" s="6"/>
      <c r="GH345" s="6"/>
      <c r="GI345" s="6"/>
      <c r="GJ345" s="6"/>
      <c r="GK345" s="6"/>
      <c r="GL345" s="6"/>
      <c r="GM345" s="6"/>
      <c r="GN345" s="6"/>
      <c r="GO345" s="6"/>
      <c r="GP345" s="6"/>
      <c r="GQ345" s="6"/>
      <c r="GR345" s="6"/>
      <c r="GS345" s="6"/>
      <c r="GT345" s="6"/>
      <c r="GU345" s="6"/>
      <c r="GV345" s="6"/>
      <c r="GW345" s="6"/>
      <c r="GX345" s="6"/>
      <c r="GY345" s="6"/>
      <c r="GZ345" s="6"/>
      <c r="HA345" s="6"/>
      <c r="HB345" s="6"/>
      <c r="HC345" s="6"/>
      <c r="HD345" s="6"/>
      <c r="HE345" s="6"/>
      <c r="HF345" s="6"/>
      <c r="HG345" s="6"/>
      <c r="HH345" s="6"/>
      <c r="HI345" s="6"/>
      <c r="HJ345" s="6"/>
      <c r="HK345" s="6"/>
      <c r="HL345" s="6"/>
      <c r="HM345" s="6"/>
      <c r="HN345" s="6"/>
      <c r="HO345" s="6"/>
      <c r="HP345" s="6"/>
      <c r="HQ345" s="6"/>
      <c r="HR345" s="6"/>
      <c r="HS345" s="6"/>
      <c r="HT345" s="6"/>
      <c r="HU345" s="6"/>
      <c r="HV345" s="6"/>
      <c r="HW345" s="6"/>
      <c r="HX345" s="6"/>
      <c r="HY345" s="6"/>
      <c r="HZ345" s="6"/>
      <c r="IA345" s="6"/>
      <c r="IB345" s="6"/>
      <c r="IC345" s="6"/>
      <c r="ID345" s="6"/>
      <c r="IE345" s="6"/>
      <c r="IF345" s="6"/>
      <c r="IG345" s="6"/>
      <c r="IH345" s="6"/>
      <c r="II345" s="6"/>
      <c r="IJ345" s="6"/>
      <c r="IK345" s="6"/>
      <c r="IL345" s="6"/>
      <c r="IM345" s="6"/>
      <c r="IN345" s="6"/>
      <c r="IO345" s="6"/>
      <c r="IP345" s="6"/>
      <c r="IQ345" s="6"/>
      <c r="IR345" s="6"/>
      <c r="IS345" s="6"/>
      <c r="IT345" s="6"/>
      <c r="IU345" s="6"/>
      <c r="IV345" s="6"/>
      <c r="IW345" s="6"/>
      <c r="IX345" s="6"/>
      <c r="IY345" s="6"/>
      <c r="IZ345" s="6"/>
      <c r="JA345" s="314"/>
      <c r="JB345" s="314"/>
      <c r="JC345" s="314"/>
      <c r="JD345" s="314"/>
      <c r="JE345" s="314"/>
      <c r="JF345" s="314"/>
      <c r="JG345" s="314"/>
      <c r="JH345" s="314"/>
      <c r="JI345" s="314"/>
      <c r="JJ345" s="314"/>
      <c r="JK345" s="314"/>
      <c r="JL345" s="314"/>
      <c r="JM345" s="314"/>
      <c r="JN345" s="314"/>
      <c r="JO345" s="314"/>
      <c r="JP345" s="314"/>
      <c r="JQ345" s="314"/>
      <c r="JR345" s="314"/>
      <c r="JS345" s="314"/>
      <c r="JT345" s="314"/>
      <c r="JU345" s="314"/>
      <c r="JV345" s="314"/>
      <c r="JW345" s="314"/>
      <c r="JX345" s="314"/>
      <c r="JY345" s="314"/>
      <c r="JZ345" s="314"/>
      <c r="KA345" s="314"/>
      <c r="KB345" s="314"/>
      <c r="KC345" s="314"/>
      <c r="KD345" s="314"/>
      <c r="KE345" s="314"/>
      <c r="KF345" s="314"/>
      <c r="KG345" s="314"/>
      <c r="KH345" s="314"/>
      <c r="KI345" s="314"/>
      <c r="KJ345" s="314"/>
      <c r="KK345" s="314"/>
      <c r="KL345" s="6"/>
      <c r="KM345" s="6"/>
      <c r="KN345" s="6"/>
      <c r="KO345" s="6"/>
      <c r="KP345" s="6"/>
      <c r="KQ345" s="6"/>
      <c r="KR345" s="6"/>
      <c r="KS345" s="6"/>
      <c r="KT345" s="6"/>
    </row>
    <row r="346" spans="5:306" s="305" customFormat="1">
      <c r="E346" s="316"/>
      <c r="F346" s="316"/>
      <c r="G346" s="317"/>
      <c r="W346" s="6"/>
      <c r="X346" s="6"/>
      <c r="Y346" s="6"/>
      <c r="Z346" s="313"/>
      <c r="AA346" s="313"/>
      <c r="AB346" s="313"/>
      <c r="AC346" s="6"/>
      <c r="AD346" s="6"/>
      <c r="AE346" s="313"/>
      <c r="AF346" s="313"/>
      <c r="AG346" s="313"/>
      <c r="AH346" s="313"/>
      <c r="AI346" s="313"/>
      <c r="AJ346" s="6"/>
      <c r="AK346" s="6"/>
      <c r="AL346" s="313"/>
      <c r="AM346" s="313"/>
      <c r="AN346" s="313"/>
      <c r="AO346" s="313"/>
      <c r="AP346" s="313"/>
      <c r="AQ346" s="6"/>
      <c r="AR346" s="6"/>
      <c r="AS346" s="313"/>
      <c r="AT346" s="313"/>
      <c r="AU346" s="313"/>
      <c r="AV346" s="313"/>
      <c r="AW346" s="313"/>
      <c r="AX346" s="6"/>
      <c r="AY346" s="6"/>
      <c r="AZ346" s="313"/>
      <c r="BA346" s="313"/>
      <c r="BB346" s="313"/>
      <c r="BC346" s="313"/>
      <c r="BD346" s="313"/>
      <c r="BE346" s="6"/>
      <c r="BF346" s="6"/>
      <c r="BG346" s="313"/>
      <c r="BH346" s="313"/>
      <c r="BI346" s="313"/>
      <c r="BJ346" s="313"/>
      <c r="BK346" s="313"/>
      <c r="BL346" s="6"/>
      <c r="BM346" s="6"/>
      <c r="BN346" s="313"/>
      <c r="BO346" s="313"/>
      <c r="BP346" s="313"/>
      <c r="BQ346" s="313"/>
      <c r="BR346" s="313"/>
      <c r="BS346" s="313"/>
      <c r="BT346" s="313"/>
      <c r="BU346" s="313"/>
      <c r="BV346" s="313"/>
      <c r="BW346" s="313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161"/>
      <c r="DQ346" s="161"/>
      <c r="DR346" s="161"/>
      <c r="DS346" s="161"/>
      <c r="DT346" s="161"/>
      <c r="DU346" s="161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  <c r="FS346" s="6"/>
      <c r="FT346" s="6"/>
      <c r="FU346" s="6"/>
      <c r="FV346" s="6"/>
      <c r="FW346" s="6"/>
      <c r="FX346" s="6"/>
      <c r="FY346" s="6"/>
      <c r="FZ346" s="6"/>
      <c r="GA346" s="6"/>
      <c r="GB346" s="6"/>
      <c r="GC346" s="6"/>
      <c r="GD346" s="6"/>
      <c r="GE346" s="6"/>
      <c r="GF346" s="6"/>
      <c r="GG346" s="6"/>
      <c r="GH346" s="6"/>
      <c r="GI346" s="6"/>
      <c r="GJ346" s="6"/>
      <c r="GK346" s="6"/>
      <c r="GL346" s="6"/>
      <c r="GM346" s="6"/>
      <c r="GN346" s="6"/>
      <c r="GO346" s="6"/>
      <c r="GP346" s="6"/>
      <c r="GQ346" s="6"/>
      <c r="GR346" s="6"/>
      <c r="GS346" s="6"/>
      <c r="GT346" s="6"/>
      <c r="GU346" s="6"/>
      <c r="GV346" s="6"/>
      <c r="GW346" s="6"/>
      <c r="GX346" s="6"/>
      <c r="GY346" s="6"/>
      <c r="GZ346" s="6"/>
      <c r="HA346" s="6"/>
      <c r="HB346" s="6"/>
      <c r="HC346" s="6"/>
      <c r="HD346" s="6"/>
      <c r="HE346" s="6"/>
      <c r="HF346" s="6"/>
      <c r="HG346" s="6"/>
      <c r="HH346" s="6"/>
      <c r="HI346" s="6"/>
      <c r="HJ346" s="6"/>
      <c r="HK346" s="6"/>
      <c r="HL346" s="6"/>
      <c r="HM346" s="6"/>
      <c r="HN346" s="6"/>
      <c r="HO346" s="6"/>
      <c r="HP346" s="6"/>
      <c r="HQ346" s="6"/>
      <c r="HR346" s="6"/>
      <c r="HS346" s="6"/>
      <c r="HT346" s="6"/>
      <c r="HU346" s="6"/>
      <c r="HV346" s="6"/>
      <c r="HW346" s="6"/>
      <c r="HX346" s="6"/>
      <c r="HY346" s="6"/>
      <c r="HZ346" s="6"/>
      <c r="IA346" s="6"/>
      <c r="IB346" s="6"/>
      <c r="IC346" s="6"/>
      <c r="ID346" s="6"/>
      <c r="IE346" s="6"/>
      <c r="IF346" s="6"/>
      <c r="IG346" s="6"/>
      <c r="IH346" s="6"/>
      <c r="II346" s="6"/>
      <c r="IJ346" s="6"/>
      <c r="IK346" s="6"/>
      <c r="IL346" s="6"/>
      <c r="IM346" s="6"/>
      <c r="IN346" s="6"/>
      <c r="IO346" s="6"/>
      <c r="IP346" s="6"/>
      <c r="IQ346" s="6"/>
      <c r="IR346" s="6"/>
      <c r="IS346" s="6"/>
      <c r="IT346" s="6"/>
      <c r="IU346" s="6"/>
      <c r="IV346" s="6"/>
      <c r="IW346" s="6"/>
      <c r="IX346" s="6"/>
      <c r="IY346" s="6"/>
      <c r="IZ346" s="6"/>
      <c r="JA346" s="314"/>
      <c r="JB346" s="314"/>
      <c r="JC346" s="314"/>
      <c r="JD346" s="314"/>
      <c r="JE346" s="314"/>
      <c r="JF346" s="314"/>
      <c r="JG346" s="314"/>
      <c r="JH346" s="314"/>
      <c r="JI346" s="314"/>
      <c r="JJ346" s="314"/>
      <c r="JK346" s="314"/>
      <c r="JL346" s="314"/>
      <c r="JM346" s="314"/>
      <c r="JN346" s="314"/>
      <c r="JO346" s="314"/>
      <c r="JP346" s="314"/>
      <c r="JQ346" s="314"/>
      <c r="JR346" s="314"/>
      <c r="JS346" s="314"/>
      <c r="JT346" s="314"/>
      <c r="JU346" s="314"/>
      <c r="JV346" s="314"/>
      <c r="JW346" s="314"/>
      <c r="JX346" s="314"/>
      <c r="JY346" s="314"/>
      <c r="JZ346" s="314"/>
      <c r="KA346" s="314"/>
      <c r="KB346" s="314"/>
      <c r="KC346" s="314"/>
      <c r="KD346" s="314"/>
      <c r="KE346" s="314"/>
      <c r="KF346" s="314"/>
      <c r="KG346" s="314"/>
      <c r="KH346" s="314"/>
      <c r="KI346" s="314"/>
      <c r="KJ346" s="314"/>
      <c r="KK346" s="314"/>
      <c r="KL346" s="6"/>
      <c r="KM346" s="6"/>
      <c r="KN346" s="6"/>
      <c r="KO346" s="6"/>
      <c r="KP346" s="6"/>
      <c r="KQ346" s="6"/>
      <c r="KR346" s="6"/>
      <c r="KS346" s="6"/>
      <c r="KT346" s="6"/>
    </row>
    <row r="347" spans="5:306" s="305" customFormat="1">
      <c r="E347" s="316"/>
      <c r="F347" s="316"/>
      <c r="G347" s="317"/>
      <c r="W347" s="6"/>
      <c r="X347" s="6"/>
      <c r="Y347" s="6"/>
      <c r="Z347" s="313"/>
      <c r="AA347" s="313"/>
      <c r="AB347" s="313"/>
      <c r="AC347" s="6"/>
      <c r="AD347" s="6"/>
      <c r="AE347" s="313"/>
      <c r="AF347" s="313"/>
      <c r="AG347" s="313"/>
      <c r="AH347" s="313"/>
      <c r="AI347" s="313"/>
      <c r="AJ347" s="6"/>
      <c r="AK347" s="6"/>
      <c r="AL347" s="313"/>
      <c r="AM347" s="313"/>
      <c r="AN347" s="313"/>
      <c r="AO347" s="313"/>
      <c r="AP347" s="313"/>
      <c r="AQ347" s="6"/>
      <c r="AR347" s="6"/>
      <c r="AS347" s="313"/>
      <c r="AT347" s="313"/>
      <c r="AU347" s="313"/>
      <c r="AV347" s="313"/>
      <c r="AW347" s="313"/>
      <c r="AX347" s="6"/>
      <c r="AY347" s="6"/>
      <c r="AZ347" s="313"/>
      <c r="BA347" s="313"/>
      <c r="BB347" s="313"/>
      <c r="BC347" s="313"/>
      <c r="BD347" s="313"/>
      <c r="BE347" s="6"/>
      <c r="BF347" s="6"/>
      <c r="BG347" s="313"/>
      <c r="BH347" s="313"/>
      <c r="BI347" s="313"/>
      <c r="BJ347" s="313"/>
      <c r="BK347" s="313"/>
      <c r="BL347" s="6"/>
      <c r="BM347" s="6"/>
      <c r="BN347" s="313"/>
      <c r="BO347" s="313"/>
      <c r="BP347" s="313"/>
      <c r="BQ347" s="313"/>
      <c r="BR347" s="313"/>
      <c r="BS347" s="313"/>
      <c r="BT347" s="313"/>
      <c r="BU347" s="313"/>
      <c r="BV347" s="313"/>
      <c r="BW347" s="313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161"/>
      <c r="DQ347" s="161"/>
      <c r="DR347" s="161"/>
      <c r="DS347" s="161"/>
      <c r="DT347" s="161"/>
      <c r="DU347" s="161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  <c r="FS347" s="6"/>
      <c r="FT347" s="6"/>
      <c r="FU347" s="6"/>
      <c r="FV347" s="6"/>
      <c r="FW347" s="6"/>
      <c r="FX347" s="6"/>
      <c r="FY347" s="6"/>
      <c r="FZ347" s="6"/>
      <c r="GA347" s="6"/>
      <c r="GB347" s="6"/>
      <c r="GC347" s="6"/>
      <c r="GD347" s="6"/>
      <c r="GE347" s="6"/>
      <c r="GF347" s="6"/>
      <c r="GG347" s="6"/>
      <c r="GH347" s="6"/>
      <c r="GI347" s="6"/>
      <c r="GJ347" s="6"/>
      <c r="GK347" s="6"/>
      <c r="GL347" s="6"/>
      <c r="GM347" s="6"/>
      <c r="GN347" s="6"/>
      <c r="GO347" s="6"/>
      <c r="GP347" s="6"/>
      <c r="GQ347" s="6"/>
      <c r="GR347" s="6"/>
      <c r="GS347" s="6"/>
      <c r="GT347" s="6"/>
      <c r="GU347" s="6"/>
      <c r="GV347" s="6"/>
      <c r="GW347" s="6"/>
      <c r="GX347" s="6"/>
      <c r="GY347" s="6"/>
      <c r="GZ347" s="6"/>
      <c r="HA347" s="6"/>
      <c r="HB347" s="6"/>
      <c r="HC347" s="6"/>
      <c r="HD347" s="6"/>
      <c r="HE347" s="6"/>
      <c r="HF347" s="6"/>
      <c r="HG347" s="6"/>
      <c r="HH347" s="6"/>
      <c r="HI347" s="6"/>
      <c r="HJ347" s="6"/>
      <c r="HK347" s="6"/>
      <c r="HL347" s="6"/>
      <c r="HM347" s="6"/>
      <c r="HN347" s="6"/>
      <c r="HO347" s="6"/>
      <c r="HP347" s="6"/>
      <c r="HQ347" s="6"/>
      <c r="HR347" s="6"/>
      <c r="HS347" s="6"/>
      <c r="HT347" s="6"/>
      <c r="HU347" s="6"/>
      <c r="HV347" s="6"/>
      <c r="HW347" s="6"/>
      <c r="HX347" s="6"/>
      <c r="HY347" s="6"/>
      <c r="HZ347" s="6"/>
      <c r="IA347" s="6"/>
      <c r="IB347" s="6"/>
      <c r="IC347" s="6"/>
      <c r="ID347" s="6"/>
      <c r="IE347" s="6"/>
      <c r="IF347" s="6"/>
      <c r="IG347" s="6"/>
      <c r="IH347" s="6"/>
      <c r="II347" s="6"/>
      <c r="IJ347" s="6"/>
      <c r="IK347" s="6"/>
      <c r="IL347" s="6"/>
      <c r="IM347" s="6"/>
      <c r="IN347" s="6"/>
      <c r="IO347" s="6"/>
      <c r="IP347" s="6"/>
      <c r="IQ347" s="6"/>
      <c r="IR347" s="6"/>
      <c r="IS347" s="6"/>
      <c r="IT347" s="6"/>
      <c r="IU347" s="6"/>
      <c r="IV347" s="6"/>
      <c r="IW347" s="6"/>
      <c r="IX347" s="6"/>
      <c r="IY347" s="6"/>
      <c r="IZ347" s="6"/>
      <c r="JA347" s="314"/>
      <c r="JB347" s="314"/>
      <c r="JC347" s="314"/>
      <c r="JD347" s="314"/>
      <c r="JE347" s="314"/>
      <c r="JF347" s="314"/>
      <c r="JG347" s="314"/>
      <c r="JH347" s="314"/>
      <c r="JI347" s="314"/>
      <c r="JJ347" s="314"/>
      <c r="JK347" s="314"/>
      <c r="JL347" s="314"/>
      <c r="JM347" s="314"/>
      <c r="JN347" s="314"/>
      <c r="JO347" s="314"/>
      <c r="JP347" s="314"/>
      <c r="JQ347" s="314"/>
      <c r="JR347" s="314"/>
      <c r="JS347" s="314"/>
      <c r="JT347" s="314"/>
      <c r="JU347" s="314"/>
      <c r="JV347" s="314"/>
      <c r="JW347" s="314"/>
      <c r="JX347" s="314"/>
      <c r="JY347" s="314"/>
      <c r="JZ347" s="314"/>
      <c r="KA347" s="314"/>
      <c r="KB347" s="314"/>
      <c r="KC347" s="314"/>
      <c r="KD347" s="314"/>
      <c r="KE347" s="314"/>
      <c r="KF347" s="314"/>
      <c r="KG347" s="314"/>
      <c r="KH347" s="314"/>
      <c r="KI347" s="314"/>
      <c r="KJ347" s="314"/>
      <c r="KK347" s="314"/>
      <c r="KL347" s="6"/>
      <c r="KM347" s="6"/>
      <c r="KN347" s="6"/>
      <c r="KO347" s="6"/>
      <c r="KP347" s="6"/>
      <c r="KQ347" s="6"/>
      <c r="KR347" s="6"/>
      <c r="KS347" s="6"/>
      <c r="KT347" s="6"/>
    </row>
    <row r="348" spans="5:306" s="305" customFormat="1">
      <c r="E348" s="316"/>
      <c r="F348" s="316"/>
      <c r="G348" s="317"/>
      <c r="W348" s="6"/>
      <c r="X348" s="6"/>
      <c r="Y348" s="6"/>
      <c r="Z348" s="313"/>
      <c r="AA348" s="313"/>
      <c r="AB348" s="313"/>
      <c r="AC348" s="6"/>
      <c r="AD348" s="6"/>
      <c r="AE348" s="313"/>
      <c r="AF348" s="313"/>
      <c r="AG348" s="313"/>
      <c r="AH348" s="313"/>
      <c r="AI348" s="313"/>
      <c r="AJ348" s="6"/>
      <c r="AK348" s="6"/>
      <c r="AL348" s="313"/>
      <c r="AM348" s="313"/>
      <c r="AN348" s="313"/>
      <c r="AO348" s="313"/>
      <c r="AP348" s="313"/>
      <c r="AQ348" s="6"/>
      <c r="AR348" s="6"/>
      <c r="AS348" s="313"/>
      <c r="AT348" s="313"/>
      <c r="AU348" s="313"/>
      <c r="AV348" s="313"/>
      <c r="AW348" s="313"/>
      <c r="AX348" s="6"/>
      <c r="AY348" s="6"/>
      <c r="AZ348" s="313"/>
      <c r="BA348" s="313"/>
      <c r="BB348" s="313"/>
      <c r="BC348" s="313"/>
      <c r="BD348" s="313"/>
      <c r="BE348" s="6"/>
      <c r="BF348" s="6"/>
      <c r="BG348" s="313"/>
      <c r="BH348" s="313"/>
      <c r="BI348" s="313"/>
      <c r="BJ348" s="313"/>
      <c r="BK348" s="313"/>
      <c r="BL348" s="6"/>
      <c r="BM348" s="6"/>
      <c r="BN348" s="313"/>
      <c r="BO348" s="313"/>
      <c r="BP348" s="313"/>
      <c r="BQ348" s="313"/>
      <c r="BR348" s="313"/>
      <c r="BS348" s="313"/>
      <c r="BT348" s="313"/>
      <c r="BU348" s="313"/>
      <c r="BV348" s="313"/>
      <c r="BW348" s="313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161"/>
      <c r="DQ348" s="161"/>
      <c r="DR348" s="161"/>
      <c r="DS348" s="161"/>
      <c r="DT348" s="161"/>
      <c r="DU348" s="161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HO348" s="6"/>
      <c r="HP348" s="6"/>
      <c r="HQ348" s="6"/>
      <c r="HR348" s="6"/>
      <c r="HS348" s="6"/>
      <c r="HT348" s="6"/>
      <c r="HU348" s="6"/>
      <c r="HV348" s="6"/>
      <c r="HW348" s="6"/>
      <c r="HX348" s="6"/>
      <c r="HY348" s="6"/>
      <c r="HZ348" s="6"/>
      <c r="IA348" s="6"/>
      <c r="IB348" s="6"/>
      <c r="IC348" s="6"/>
      <c r="ID348" s="6"/>
      <c r="IE348" s="6"/>
      <c r="IF348" s="6"/>
      <c r="IG348" s="6"/>
      <c r="IH348" s="6"/>
      <c r="II348" s="6"/>
      <c r="IJ348" s="6"/>
      <c r="IK348" s="6"/>
      <c r="IL348" s="6"/>
      <c r="IM348" s="6"/>
      <c r="IN348" s="6"/>
      <c r="IO348" s="6"/>
      <c r="IP348" s="6"/>
      <c r="IQ348" s="6"/>
      <c r="IR348" s="6"/>
      <c r="IS348" s="6"/>
      <c r="IT348" s="6"/>
      <c r="IU348" s="6"/>
      <c r="IV348" s="6"/>
      <c r="IW348" s="6"/>
      <c r="IX348" s="6"/>
      <c r="IY348" s="6"/>
      <c r="IZ348" s="6"/>
      <c r="JA348" s="314"/>
      <c r="JB348" s="314"/>
      <c r="JC348" s="314"/>
      <c r="JD348" s="314"/>
      <c r="JE348" s="314"/>
      <c r="JF348" s="314"/>
      <c r="JG348" s="314"/>
      <c r="JH348" s="314"/>
      <c r="JI348" s="314"/>
      <c r="JJ348" s="314"/>
      <c r="JK348" s="314"/>
      <c r="JL348" s="314"/>
      <c r="JM348" s="314"/>
      <c r="JN348" s="314"/>
      <c r="JO348" s="314"/>
      <c r="JP348" s="314"/>
      <c r="JQ348" s="314"/>
      <c r="JR348" s="314"/>
      <c r="JS348" s="314"/>
      <c r="JT348" s="314"/>
      <c r="JU348" s="314"/>
      <c r="JV348" s="314"/>
      <c r="JW348" s="314"/>
      <c r="JX348" s="314"/>
      <c r="JY348" s="314"/>
      <c r="JZ348" s="314"/>
      <c r="KA348" s="314"/>
      <c r="KB348" s="314"/>
      <c r="KC348" s="314"/>
      <c r="KD348" s="314"/>
      <c r="KE348" s="314"/>
      <c r="KF348" s="314"/>
      <c r="KG348" s="314"/>
      <c r="KH348" s="314"/>
      <c r="KI348" s="314"/>
      <c r="KJ348" s="314"/>
      <c r="KK348" s="314"/>
      <c r="KL348" s="6"/>
      <c r="KM348" s="6"/>
      <c r="KN348" s="6"/>
      <c r="KO348" s="6"/>
      <c r="KP348" s="6"/>
      <c r="KQ348" s="6"/>
      <c r="KR348" s="6"/>
      <c r="KS348" s="6"/>
      <c r="KT348" s="6"/>
    </row>
    <row r="349" spans="5:306" s="305" customFormat="1">
      <c r="E349" s="316"/>
      <c r="F349" s="316"/>
      <c r="G349" s="317"/>
      <c r="W349" s="6"/>
      <c r="X349" s="6"/>
      <c r="Y349" s="6"/>
      <c r="Z349" s="313"/>
      <c r="AA349" s="313"/>
      <c r="AB349" s="313"/>
      <c r="AC349" s="6"/>
      <c r="AD349" s="6"/>
      <c r="AE349" s="313"/>
      <c r="AF349" s="313"/>
      <c r="AG349" s="313"/>
      <c r="AH349" s="313"/>
      <c r="AI349" s="313"/>
      <c r="AJ349" s="6"/>
      <c r="AK349" s="6"/>
      <c r="AL349" s="313"/>
      <c r="AM349" s="313"/>
      <c r="AN349" s="313"/>
      <c r="AO349" s="313"/>
      <c r="AP349" s="313"/>
      <c r="AQ349" s="6"/>
      <c r="AR349" s="6"/>
      <c r="AS349" s="313"/>
      <c r="AT349" s="313"/>
      <c r="AU349" s="313"/>
      <c r="AV349" s="313"/>
      <c r="AW349" s="313"/>
      <c r="AX349" s="6"/>
      <c r="AY349" s="6"/>
      <c r="AZ349" s="313"/>
      <c r="BA349" s="313"/>
      <c r="BB349" s="313"/>
      <c r="BC349" s="313"/>
      <c r="BD349" s="313"/>
      <c r="BE349" s="6"/>
      <c r="BF349" s="6"/>
      <c r="BG349" s="313"/>
      <c r="BH349" s="313"/>
      <c r="BI349" s="313"/>
      <c r="BJ349" s="313"/>
      <c r="BK349" s="313"/>
      <c r="BL349" s="6"/>
      <c r="BM349" s="6"/>
      <c r="BN349" s="313"/>
      <c r="BO349" s="313"/>
      <c r="BP349" s="313"/>
      <c r="BQ349" s="313"/>
      <c r="BR349" s="313"/>
      <c r="BS349" s="313"/>
      <c r="BT349" s="313"/>
      <c r="BU349" s="313"/>
      <c r="BV349" s="313"/>
      <c r="BW349" s="313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161"/>
      <c r="DQ349" s="161"/>
      <c r="DR349" s="161"/>
      <c r="DS349" s="161"/>
      <c r="DT349" s="161"/>
      <c r="DU349" s="161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  <c r="FS349" s="6"/>
      <c r="FT349" s="6"/>
      <c r="FU349" s="6"/>
      <c r="FV349" s="6"/>
      <c r="FW349" s="6"/>
      <c r="FX349" s="6"/>
      <c r="FY349" s="6"/>
      <c r="FZ349" s="6"/>
      <c r="GA349" s="6"/>
      <c r="GB349" s="6"/>
      <c r="GC349" s="6"/>
      <c r="GD349" s="6"/>
      <c r="GE349" s="6"/>
      <c r="GF349" s="6"/>
      <c r="GG349" s="6"/>
      <c r="GH349" s="6"/>
      <c r="GI349" s="6"/>
      <c r="GJ349" s="6"/>
      <c r="GK349" s="6"/>
      <c r="GL349" s="6"/>
      <c r="GM349" s="6"/>
      <c r="GN349" s="6"/>
      <c r="GO349" s="6"/>
      <c r="GP349" s="6"/>
      <c r="GQ349" s="6"/>
      <c r="GR349" s="6"/>
      <c r="GS349" s="6"/>
      <c r="GT349" s="6"/>
      <c r="GU349" s="6"/>
      <c r="GV349" s="6"/>
      <c r="GW349" s="6"/>
      <c r="GX349" s="6"/>
      <c r="GY349" s="6"/>
      <c r="GZ349" s="6"/>
      <c r="HA349" s="6"/>
      <c r="HB349" s="6"/>
      <c r="HC349" s="6"/>
      <c r="HD349" s="6"/>
      <c r="HE349" s="6"/>
      <c r="HF349" s="6"/>
      <c r="HG349" s="6"/>
      <c r="HH349" s="6"/>
      <c r="HI349" s="6"/>
      <c r="HJ349" s="6"/>
      <c r="HK349" s="6"/>
      <c r="HL349" s="6"/>
      <c r="HM349" s="6"/>
      <c r="HN349" s="6"/>
      <c r="HO349" s="6"/>
      <c r="HP349" s="6"/>
      <c r="HQ349" s="6"/>
      <c r="HR349" s="6"/>
      <c r="HS349" s="6"/>
      <c r="HT349" s="6"/>
      <c r="HU349" s="6"/>
      <c r="HV349" s="6"/>
      <c r="HW349" s="6"/>
      <c r="HX349" s="6"/>
      <c r="HY349" s="6"/>
      <c r="HZ349" s="6"/>
      <c r="IA349" s="6"/>
      <c r="IB349" s="6"/>
      <c r="IC349" s="6"/>
      <c r="ID349" s="6"/>
      <c r="IE349" s="6"/>
      <c r="IF349" s="6"/>
      <c r="IG349" s="6"/>
      <c r="IH349" s="6"/>
      <c r="II349" s="6"/>
      <c r="IJ349" s="6"/>
      <c r="IK349" s="6"/>
      <c r="IL349" s="6"/>
      <c r="IM349" s="6"/>
      <c r="IN349" s="6"/>
      <c r="IO349" s="6"/>
      <c r="IP349" s="6"/>
      <c r="IQ349" s="6"/>
      <c r="IR349" s="6"/>
      <c r="IS349" s="6"/>
      <c r="IT349" s="6"/>
      <c r="IU349" s="6"/>
      <c r="IV349" s="6"/>
      <c r="IW349" s="6"/>
      <c r="IX349" s="6"/>
      <c r="IY349" s="6"/>
      <c r="IZ349" s="6"/>
      <c r="JA349" s="314"/>
      <c r="JB349" s="314"/>
      <c r="JC349" s="314"/>
      <c r="JD349" s="314"/>
      <c r="JE349" s="314"/>
      <c r="JF349" s="314"/>
      <c r="JG349" s="314"/>
      <c r="JH349" s="314"/>
      <c r="JI349" s="314"/>
      <c r="JJ349" s="314"/>
      <c r="JK349" s="314"/>
      <c r="JL349" s="314"/>
      <c r="JM349" s="314"/>
      <c r="JN349" s="314"/>
      <c r="JO349" s="314"/>
      <c r="JP349" s="314"/>
      <c r="JQ349" s="314"/>
      <c r="JR349" s="314"/>
      <c r="JS349" s="314"/>
      <c r="JT349" s="314"/>
      <c r="JU349" s="314"/>
      <c r="JV349" s="314"/>
      <c r="JW349" s="314"/>
      <c r="JX349" s="314"/>
      <c r="JY349" s="314"/>
      <c r="JZ349" s="314"/>
      <c r="KA349" s="314"/>
      <c r="KB349" s="314"/>
      <c r="KC349" s="314"/>
      <c r="KD349" s="314"/>
      <c r="KE349" s="314"/>
      <c r="KF349" s="314"/>
      <c r="KG349" s="314"/>
      <c r="KH349" s="314"/>
      <c r="KI349" s="314"/>
      <c r="KJ349" s="314"/>
      <c r="KK349" s="314"/>
      <c r="KL349" s="6"/>
      <c r="KM349" s="6"/>
      <c r="KN349" s="6"/>
      <c r="KO349" s="6"/>
      <c r="KP349" s="6"/>
      <c r="KQ349" s="6"/>
      <c r="KR349" s="6"/>
      <c r="KS349" s="6"/>
      <c r="KT349" s="6"/>
    </row>
    <row r="350" spans="5:306" s="305" customFormat="1">
      <c r="E350" s="316"/>
      <c r="F350" s="316"/>
      <c r="G350" s="317"/>
      <c r="W350" s="6"/>
      <c r="X350" s="6"/>
      <c r="Y350" s="6"/>
      <c r="Z350" s="313"/>
      <c r="AA350" s="313"/>
      <c r="AB350" s="313"/>
      <c r="AC350" s="6"/>
      <c r="AD350" s="6"/>
      <c r="AE350" s="313"/>
      <c r="AF350" s="313"/>
      <c r="AG350" s="313"/>
      <c r="AH350" s="313"/>
      <c r="AI350" s="313"/>
      <c r="AJ350" s="6"/>
      <c r="AK350" s="6"/>
      <c r="AL350" s="313"/>
      <c r="AM350" s="313"/>
      <c r="AN350" s="313"/>
      <c r="AO350" s="313"/>
      <c r="AP350" s="313"/>
      <c r="AQ350" s="6"/>
      <c r="AR350" s="6"/>
      <c r="AS350" s="313"/>
      <c r="AT350" s="313"/>
      <c r="AU350" s="313"/>
      <c r="AV350" s="313"/>
      <c r="AW350" s="313"/>
      <c r="AX350" s="6"/>
      <c r="AY350" s="6"/>
      <c r="AZ350" s="313"/>
      <c r="BA350" s="313"/>
      <c r="BB350" s="313"/>
      <c r="BC350" s="313"/>
      <c r="BD350" s="313"/>
      <c r="BE350" s="6"/>
      <c r="BF350" s="6"/>
      <c r="BG350" s="313"/>
      <c r="BH350" s="313"/>
      <c r="BI350" s="313"/>
      <c r="BJ350" s="313"/>
      <c r="BK350" s="313"/>
      <c r="BL350" s="6"/>
      <c r="BM350" s="6"/>
      <c r="BN350" s="313"/>
      <c r="BO350" s="313"/>
      <c r="BP350" s="313"/>
      <c r="BQ350" s="313"/>
      <c r="BR350" s="313"/>
      <c r="BS350" s="313"/>
      <c r="BT350" s="313"/>
      <c r="BU350" s="313"/>
      <c r="BV350" s="313"/>
      <c r="BW350" s="313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161"/>
      <c r="DQ350" s="161"/>
      <c r="DR350" s="161"/>
      <c r="DS350" s="161"/>
      <c r="DT350" s="161"/>
      <c r="DU350" s="161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  <c r="FS350" s="6"/>
      <c r="FT350" s="6"/>
      <c r="FU350" s="6"/>
      <c r="FV350" s="6"/>
      <c r="FW350" s="6"/>
      <c r="FX350" s="6"/>
      <c r="FY350" s="6"/>
      <c r="FZ350" s="6"/>
      <c r="GA350" s="6"/>
      <c r="GB350" s="6"/>
      <c r="GC350" s="6"/>
      <c r="GD350" s="6"/>
      <c r="GE350" s="6"/>
      <c r="GF350" s="6"/>
      <c r="GG350" s="6"/>
      <c r="GH350" s="6"/>
      <c r="GI350" s="6"/>
      <c r="GJ350" s="6"/>
      <c r="GK350" s="6"/>
      <c r="GL350" s="6"/>
      <c r="GM350" s="6"/>
      <c r="GN350" s="6"/>
      <c r="GO350" s="6"/>
      <c r="GP350" s="6"/>
      <c r="GQ350" s="6"/>
      <c r="GR350" s="6"/>
      <c r="GS350" s="6"/>
      <c r="GT350" s="6"/>
      <c r="GU350" s="6"/>
      <c r="GV350" s="6"/>
      <c r="GW350" s="6"/>
      <c r="GX350" s="6"/>
      <c r="GY350" s="6"/>
      <c r="GZ350" s="6"/>
      <c r="HA350" s="6"/>
      <c r="HB350" s="6"/>
      <c r="HC350" s="6"/>
      <c r="HD350" s="6"/>
      <c r="HE350" s="6"/>
      <c r="HF350" s="6"/>
      <c r="HG350" s="6"/>
      <c r="HH350" s="6"/>
      <c r="HI350" s="6"/>
      <c r="HJ350" s="6"/>
      <c r="HK350" s="6"/>
      <c r="HL350" s="6"/>
      <c r="HM350" s="6"/>
      <c r="HN350" s="6"/>
      <c r="HO350" s="6"/>
      <c r="HP350" s="6"/>
      <c r="HQ350" s="6"/>
      <c r="HR350" s="6"/>
      <c r="HS350" s="6"/>
      <c r="HT350" s="6"/>
      <c r="HU350" s="6"/>
      <c r="HV350" s="6"/>
      <c r="HW350" s="6"/>
      <c r="HX350" s="6"/>
      <c r="HY350" s="6"/>
      <c r="HZ350" s="6"/>
      <c r="IA350" s="6"/>
      <c r="IB350" s="6"/>
      <c r="IC350" s="6"/>
      <c r="ID350" s="6"/>
      <c r="IE350" s="6"/>
      <c r="IF350" s="6"/>
      <c r="IG350" s="6"/>
      <c r="IH350" s="6"/>
      <c r="II350" s="6"/>
      <c r="IJ350" s="6"/>
      <c r="IK350" s="6"/>
      <c r="IL350" s="6"/>
      <c r="IM350" s="6"/>
      <c r="IN350" s="6"/>
      <c r="IO350" s="6"/>
      <c r="IP350" s="6"/>
      <c r="IQ350" s="6"/>
      <c r="IR350" s="6"/>
      <c r="IS350" s="6"/>
      <c r="IT350" s="6"/>
      <c r="IU350" s="6"/>
      <c r="IV350" s="6"/>
      <c r="IW350" s="6"/>
      <c r="IX350" s="6"/>
      <c r="IY350" s="6"/>
      <c r="IZ350" s="6"/>
      <c r="JA350" s="314"/>
      <c r="JB350" s="314"/>
      <c r="JC350" s="314"/>
      <c r="JD350" s="314"/>
      <c r="JE350" s="314"/>
      <c r="JF350" s="314"/>
      <c r="JG350" s="314"/>
      <c r="JH350" s="314"/>
      <c r="JI350" s="314"/>
      <c r="JJ350" s="314"/>
      <c r="JK350" s="314"/>
      <c r="JL350" s="314"/>
      <c r="JM350" s="314"/>
      <c r="JN350" s="314"/>
      <c r="JO350" s="314"/>
      <c r="JP350" s="314"/>
      <c r="JQ350" s="314"/>
      <c r="JR350" s="314"/>
      <c r="JS350" s="314"/>
      <c r="JT350" s="314"/>
      <c r="JU350" s="314"/>
      <c r="JV350" s="314"/>
      <c r="JW350" s="314"/>
      <c r="JX350" s="314"/>
      <c r="JY350" s="314"/>
      <c r="JZ350" s="314"/>
      <c r="KA350" s="314"/>
      <c r="KB350" s="314"/>
      <c r="KC350" s="314"/>
      <c r="KD350" s="314"/>
      <c r="KE350" s="314"/>
      <c r="KF350" s="314"/>
      <c r="KG350" s="314"/>
      <c r="KH350" s="314"/>
      <c r="KI350" s="314"/>
      <c r="KJ350" s="314"/>
      <c r="KK350" s="314"/>
      <c r="KL350" s="6"/>
      <c r="KM350" s="6"/>
      <c r="KN350" s="6"/>
      <c r="KO350" s="6"/>
      <c r="KP350" s="6"/>
      <c r="KQ350" s="6"/>
      <c r="KR350" s="6"/>
      <c r="KS350" s="6"/>
      <c r="KT350" s="6"/>
    </row>
    <row r="351" spans="5:306" s="305" customFormat="1">
      <c r="E351" s="316"/>
      <c r="F351" s="316"/>
      <c r="G351" s="317"/>
      <c r="W351" s="6"/>
      <c r="X351" s="6"/>
      <c r="Y351" s="6"/>
      <c r="Z351" s="313"/>
      <c r="AA351" s="313"/>
      <c r="AB351" s="313"/>
      <c r="AC351" s="6"/>
      <c r="AD351" s="6"/>
      <c r="AE351" s="313"/>
      <c r="AF351" s="313"/>
      <c r="AG351" s="313"/>
      <c r="AH351" s="313"/>
      <c r="AI351" s="313"/>
      <c r="AJ351" s="6"/>
      <c r="AK351" s="6"/>
      <c r="AL351" s="313"/>
      <c r="AM351" s="313"/>
      <c r="AN351" s="313"/>
      <c r="AO351" s="313"/>
      <c r="AP351" s="313"/>
      <c r="AQ351" s="6"/>
      <c r="AR351" s="6"/>
      <c r="AS351" s="313"/>
      <c r="AT351" s="313"/>
      <c r="AU351" s="313"/>
      <c r="AV351" s="313"/>
      <c r="AW351" s="313"/>
      <c r="AX351" s="6"/>
      <c r="AY351" s="6"/>
      <c r="AZ351" s="313"/>
      <c r="BA351" s="313"/>
      <c r="BB351" s="313"/>
      <c r="BC351" s="313"/>
      <c r="BD351" s="313"/>
      <c r="BE351" s="6"/>
      <c r="BF351" s="6"/>
      <c r="BG351" s="313"/>
      <c r="BH351" s="313"/>
      <c r="BI351" s="313"/>
      <c r="BJ351" s="313"/>
      <c r="BK351" s="313"/>
      <c r="BL351" s="6"/>
      <c r="BM351" s="6"/>
      <c r="BN351" s="313"/>
      <c r="BO351" s="313"/>
      <c r="BP351" s="313"/>
      <c r="BQ351" s="313"/>
      <c r="BR351" s="313"/>
      <c r="BS351" s="313"/>
      <c r="BT351" s="313"/>
      <c r="BU351" s="313"/>
      <c r="BV351" s="313"/>
      <c r="BW351" s="313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161"/>
      <c r="DQ351" s="161"/>
      <c r="DR351" s="161"/>
      <c r="DS351" s="161"/>
      <c r="DT351" s="161"/>
      <c r="DU351" s="161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  <c r="FS351" s="6"/>
      <c r="FT351" s="6"/>
      <c r="FU351" s="6"/>
      <c r="FV351" s="6"/>
      <c r="FW351" s="6"/>
      <c r="FX351" s="6"/>
      <c r="FY351" s="6"/>
      <c r="FZ351" s="6"/>
      <c r="GA351" s="6"/>
      <c r="GB351" s="6"/>
      <c r="GC351" s="6"/>
      <c r="GD351" s="6"/>
      <c r="GE351" s="6"/>
      <c r="GF351" s="6"/>
      <c r="GG351" s="6"/>
      <c r="GH351" s="6"/>
      <c r="GI351" s="6"/>
      <c r="GJ351" s="6"/>
      <c r="GK351" s="6"/>
      <c r="GL351" s="6"/>
      <c r="GM351" s="6"/>
      <c r="GN351" s="6"/>
      <c r="GO351" s="6"/>
      <c r="GP351" s="6"/>
      <c r="GQ351" s="6"/>
      <c r="GR351" s="6"/>
      <c r="GS351" s="6"/>
      <c r="GT351" s="6"/>
      <c r="GU351" s="6"/>
      <c r="GV351" s="6"/>
      <c r="GW351" s="6"/>
      <c r="GX351" s="6"/>
      <c r="GY351" s="6"/>
      <c r="GZ351" s="6"/>
      <c r="HA351" s="6"/>
      <c r="HB351" s="6"/>
      <c r="HC351" s="6"/>
      <c r="HD351" s="6"/>
      <c r="HE351" s="6"/>
      <c r="HF351" s="6"/>
      <c r="HG351" s="6"/>
      <c r="HH351" s="6"/>
      <c r="HI351" s="6"/>
      <c r="HJ351" s="6"/>
      <c r="HK351" s="6"/>
      <c r="HL351" s="6"/>
      <c r="HM351" s="6"/>
      <c r="HN351" s="6"/>
      <c r="HO351" s="6"/>
      <c r="HP351" s="6"/>
      <c r="HQ351" s="6"/>
      <c r="HR351" s="6"/>
      <c r="HS351" s="6"/>
      <c r="HT351" s="6"/>
      <c r="HU351" s="6"/>
      <c r="HV351" s="6"/>
      <c r="HW351" s="6"/>
      <c r="HX351" s="6"/>
      <c r="HY351" s="6"/>
      <c r="HZ351" s="6"/>
      <c r="IA351" s="6"/>
      <c r="IB351" s="6"/>
      <c r="IC351" s="6"/>
      <c r="ID351" s="6"/>
      <c r="IE351" s="6"/>
      <c r="IF351" s="6"/>
      <c r="IG351" s="6"/>
      <c r="IH351" s="6"/>
      <c r="II351" s="6"/>
      <c r="IJ351" s="6"/>
      <c r="IK351" s="6"/>
      <c r="IL351" s="6"/>
      <c r="IM351" s="6"/>
      <c r="IN351" s="6"/>
      <c r="IO351" s="6"/>
      <c r="IP351" s="6"/>
      <c r="IQ351" s="6"/>
      <c r="IR351" s="6"/>
      <c r="IS351" s="6"/>
      <c r="IT351" s="6"/>
      <c r="IU351" s="6"/>
      <c r="IV351" s="6"/>
      <c r="IW351" s="6"/>
      <c r="IX351" s="6"/>
      <c r="IY351" s="6"/>
      <c r="IZ351" s="6"/>
      <c r="JA351" s="314"/>
      <c r="JB351" s="314"/>
      <c r="JC351" s="314"/>
      <c r="JD351" s="314"/>
      <c r="JE351" s="314"/>
      <c r="JF351" s="314"/>
      <c r="JG351" s="314"/>
      <c r="JH351" s="314"/>
      <c r="JI351" s="314"/>
      <c r="JJ351" s="314"/>
      <c r="JK351" s="314"/>
      <c r="JL351" s="314"/>
      <c r="JM351" s="314"/>
      <c r="JN351" s="314"/>
      <c r="JO351" s="314"/>
      <c r="JP351" s="314"/>
      <c r="JQ351" s="314"/>
      <c r="JR351" s="314"/>
      <c r="JS351" s="314"/>
      <c r="JT351" s="314"/>
      <c r="JU351" s="314"/>
      <c r="JV351" s="314"/>
      <c r="JW351" s="314"/>
      <c r="JX351" s="314"/>
      <c r="JY351" s="314"/>
      <c r="JZ351" s="314"/>
      <c r="KA351" s="314"/>
      <c r="KB351" s="314"/>
      <c r="KC351" s="314"/>
      <c r="KD351" s="314"/>
      <c r="KE351" s="314"/>
      <c r="KF351" s="314"/>
      <c r="KG351" s="314"/>
      <c r="KH351" s="314"/>
      <c r="KI351" s="314"/>
      <c r="KJ351" s="314"/>
      <c r="KK351" s="314"/>
      <c r="KL351" s="6"/>
      <c r="KM351" s="6"/>
      <c r="KN351" s="6"/>
      <c r="KO351" s="6"/>
      <c r="KP351" s="6"/>
      <c r="KQ351" s="6"/>
      <c r="KR351" s="6"/>
      <c r="KS351" s="6"/>
      <c r="KT351" s="6"/>
    </row>
    <row r="352" spans="5:306" s="305" customFormat="1">
      <c r="E352" s="316"/>
      <c r="F352" s="316"/>
      <c r="G352" s="317"/>
      <c r="W352" s="6"/>
      <c r="X352" s="6"/>
      <c r="Y352" s="6"/>
      <c r="Z352" s="313"/>
      <c r="AA352" s="313"/>
      <c r="AB352" s="313"/>
      <c r="AC352" s="6"/>
      <c r="AD352" s="6"/>
      <c r="AE352" s="313"/>
      <c r="AF352" s="313"/>
      <c r="AG352" s="313"/>
      <c r="AH352" s="313"/>
      <c r="AI352" s="313"/>
      <c r="AJ352" s="6"/>
      <c r="AK352" s="6"/>
      <c r="AL352" s="313"/>
      <c r="AM352" s="313"/>
      <c r="AN352" s="313"/>
      <c r="AO352" s="313"/>
      <c r="AP352" s="313"/>
      <c r="AQ352" s="6"/>
      <c r="AR352" s="6"/>
      <c r="AS352" s="313"/>
      <c r="AT352" s="313"/>
      <c r="AU352" s="313"/>
      <c r="AV352" s="313"/>
      <c r="AW352" s="313"/>
      <c r="AX352" s="6"/>
      <c r="AY352" s="6"/>
      <c r="AZ352" s="313"/>
      <c r="BA352" s="313"/>
      <c r="BB352" s="313"/>
      <c r="BC352" s="313"/>
      <c r="BD352" s="313"/>
      <c r="BE352" s="6"/>
      <c r="BF352" s="6"/>
      <c r="BG352" s="313"/>
      <c r="BH352" s="313"/>
      <c r="BI352" s="313"/>
      <c r="BJ352" s="313"/>
      <c r="BK352" s="313"/>
      <c r="BL352" s="6"/>
      <c r="BM352" s="6"/>
      <c r="BN352" s="313"/>
      <c r="BO352" s="313"/>
      <c r="BP352" s="313"/>
      <c r="BQ352" s="313"/>
      <c r="BR352" s="313"/>
      <c r="BS352" s="313"/>
      <c r="BT352" s="313"/>
      <c r="BU352" s="313"/>
      <c r="BV352" s="313"/>
      <c r="BW352" s="313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161"/>
      <c r="DQ352" s="161"/>
      <c r="DR352" s="161"/>
      <c r="DS352" s="161"/>
      <c r="DT352" s="161"/>
      <c r="DU352" s="161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HO352" s="6"/>
      <c r="HP352" s="6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314"/>
      <c r="JB352" s="314"/>
      <c r="JC352" s="314"/>
      <c r="JD352" s="314"/>
      <c r="JE352" s="314"/>
      <c r="JF352" s="314"/>
      <c r="JG352" s="314"/>
      <c r="JH352" s="314"/>
      <c r="JI352" s="314"/>
      <c r="JJ352" s="314"/>
      <c r="JK352" s="314"/>
      <c r="JL352" s="314"/>
      <c r="JM352" s="314"/>
      <c r="JN352" s="314"/>
      <c r="JO352" s="314"/>
      <c r="JP352" s="314"/>
      <c r="JQ352" s="314"/>
      <c r="JR352" s="314"/>
      <c r="JS352" s="314"/>
      <c r="JT352" s="314"/>
      <c r="JU352" s="314"/>
      <c r="JV352" s="314"/>
      <c r="JW352" s="314"/>
      <c r="JX352" s="314"/>
      <c r="JY352" s="314"/>
      <c r="JZ352" s="314"/>
      <c r="KA352" s="314"/>
      <c r="KB352" s="314"/>
      <c r="KC352" s="314"/>
      <c r="KD352" s="314"/>
      <c r="KE352" s="314"/>
      <c r="KF352" s="314"/>
      <c r="KG352" s="314"/>
      <c r="KH352" s="314"/>
      <c r="KI352" s="314"/>
      <c r="KJ352" s="314"/>
      <c r="KK352" s="314"/>
      <c r="KL352" s="6"/>
      <c r="KM352" s="6"/>
      <c r="KN352" s="6"/>
      <c r="KO352" s="6"/>
      <c r="KP352" s="6"/>
      <c r="KQ352" s="6"/>
      <c r="KR352" s="6"/>
      <c r="KS352" s="6"/>
      <c r="KT352" s="6"/>
    </row>
    <row r="353" spans="5:306" s="305" customFormat="1">
      <c r="E353" s="316"/>
      <c r="F353" s="316"/>
      <c r="G353" s="317"/>
      <c r="W353" s="6"/>
      <c r="X353" s="6"/>
      <c r="Y353" s="6"/>
      <c r="Z353" s="313"/>
      <c r="AA353" s="313"/>
      <c r="AB353" s="313"/>
      <c r="AC353" s="6"/>
      <c r="AD353" s="6"/>
      <c r="AE353" s="313"/>
      <c r="AF353" s="313"/>
      <c r="AG353" s="313"/>
      <c r="AH353" s="313"/>
      <c r="AI353" s="313"/>
      <c r="AJ353" s="6"/>
      <c r="AK353" s="6"/>
      <c r="AL353" s="313"/>
      <c r="AM353" s="313"/>
      <c r="AN353" s="313"/>
      <c r="AO353" s="313"/>
      <c r="AP353" s="313"/>
      <c r="AQ353" s="6"/>
      <c r="AR353" s="6"/>
      <c r="AS353" s="313"/>
      <c r="AT353" s="313"/>
      <c r="AU353" s="313"/>
      <c r="AV353" s="313"/>
      <c r="AW353" s="313"/>
      <c r="AX353" s="6"/>
      <c r="AY353" s="6"/>
      <c r="AZ353" s="313"/>
      <c r="BA353" s="313"/>
      <c r="BB353" s="313"/>
      <c r="BC353" s="313"/>
      <c r="BD353" s="313"/>
      <c r="BE353" s="6"/>
      <c r="BF353" s="6"/>
      <c r="BG353" s="313"/>
      <c r="BH353" s="313"/>
      <c r="BI353" s="313"/>
      <c r="BJ353" s="313"/>
      <c r="BK353" s="313"/>
      <c r="BL353" s="6"/>
      <c r="BM353" s="6"/>
      <c r="BN353" s="313"/>
      <c r="BO353" s="313"/>
      <c r="BP353" s="313"/>
      <c r="BQ353" s="313"/>
      <c r="BR353" s="313"/>
      <c r="BS353" s="313"/>
      <c r="BT353" s="313"/>
      <c r="BU353" s="313"/>
      <c r="BV353" s="313"/>
      <c r="BW353" s="313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161"/>
      <c r="DQ353" s="161"/>
      <c r="DR353" s="161"/>
      <c r="DS353" s="161"/>
      <c r="DT353" s="161"/>
      <c r="DU353" s="161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  <c r="FS353" s="6"/>
      <c r="FT353" s="6"/>
      <c r="FU353" s="6"/>
      <c r="FV353" s="6"/>
      <c r="FW353" s="6"/>
      <c r="FX353" s="6"/>
      <c r="FY353" s="6"/>
      <c r="FZ353" s="6"/>
      <c r="GA353" s="6"/>
      <c r="GB353" s="6"/>
      <c r="GC353" s="6"/>
      <c r="GD353" s="6"/>
      <c r="GE353" s="6"/>
      <c r="GF353" s="6"/>
      <c r="GG353" s="6"/>
      <c r="GH353" s="6"/>
      <c r="GI353" s="6"/>
      <c r="GJ353" s="6"/>
      <c r="GK353" s="6"/>
      <c r="GL353" s="6"/>
      <c r="GM353" s="6"/>
      <c r="GN353" s="6"/>
      <c r="GO353" s="6"/>
      <c r="GP353" s="6"/>
      <c r="GQ353" s="6"/>
      <c r="GR353" s="6"/>
      <c r="GS353" s="6"/>
      <c r="GT353" s="6"/>
      <c r="GU353" s="6"/>
      <c r="GV353" s="6"/>
      <c r="GW353" s="6"/>
      <c r="GX353" s="6"/>
      <c r="GY353" s="6"/>
      <c r="GZ353" s="6"/>
      <c r="HA353" s="6"/>
      <c r="HB353" s="6"/>
      <c r="HC353" s="6"/>
      <c r="HD353" s="6"/>
      <c r="HE353" s="6"/>
      <c r="HF353" s="6"/>
      <c r="HG353" s="6"/>
      <c r="HH353" s="6"/>
      <c r="HI353" s="6"/>
      <c r="HJ353" s="6"/>
      <c r="HK353" s="6"/>
      <c r="HL353" s="6"/>
      <c r="HM353" s="6"/>
      <c r="HN353" s="6"/>
      <c r="HO353" s="6"/>
      <c r="HP353" s="6"/>
      <c r="HQ353" s="6"/>
      <c r="HR353" s="6"/>
      <c r="HS353" s="6"/>
      <c r="HT353" s="6"/>
      <c r="HU353" s="6"/>
      <c r="HV353" s="6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314"/>
      <c r="JB353" s="314"/>
      <c r="JC353" s="314"/>
      <c r="JD353" s="314"/>
      <c r="JE353" s="314"/>
      <c r="JF353" s="314"/>
      <c r="JG353" s="314"/>
      <c r="JH353" s="314"/>
      <c r="JI353" s="314"/>
      <c r="JJ353" s="314"/>
      <c r="JK353" s="314"/>
      <c r="JL353" s="314"/>
      <c r="JM353" s="314"/>
      <c r="JN353" s="314"/>
      <c r="JO353" s="314"/>
      <c r="JP353" s="314"/>
      <c r="JQ353" s="314"/>
      <c r="JR353" s="314"/>
      <c r="JS353" s="314"/>
      <c r="JT353" s="314"/>
      <c r="JU353" s="314"/>
      <c r="JV353" s="314"/>
      <c r="JW353" s="314"/>
      <c r="JX353" s="314"/>
      <c r="JY353" s="314"/>
      <c r="JZ353" s="314"/>
      <c r="KA353" s="314"/>
      <c r="KB353" s="314"/>
      <c r="KC353" s="314"/>
      <c r="KD353" s="314"/>
      <c r="KE353" s="314"/>
      <c r="KF353" s="314"/>
      <c r="KG353" s="314"/>
      <c r="KH353" s="314"/>
      <c r="KI353" s="314"/>
      <c r="KJ353" s="314"/>
      <c r="KK353" s="314"/>
      <c r="KL353" s="6"/>
      <c r="KM353" s="6"/>
      <c r="KN353" s="6"/>
      <c r="KO353" s="6"/>
      <c r="KP353" s="6"/>
      <c r="KQ353" s="6"/>
      <c r="KR353" s="6"/>
      <c r="KS353" s="6"/>
      <c r="KT353" s="6"/>
    </row>
    <row r="354" spans="5:306" s="305" customFormat="1">
      <c r="E354" s="316"/>
      <c r="F354" s="316"/>
      <c r="G354" s="317"/>
      <c r="W354" s="6"/>
      <c r="X354" s="6"/>
      <c r="Y354" s="6"/>
      <c r="Z354" s="313"/>
      <c r="AA354" s="313"/>
      <c r="AB354" s="313"/>
      <c r="AC354" s="6"/>
      <c r="AD354" s="6"/>
      <c r="AE354" s="313"/>
      <c r="AF354" s="313"/>
      <c r="AG354" s="313"/>
      <c r="AH354" s="313"/>
      <c r="AI354" s="313"/>
      <c r="AJ354" s="6"/>
      <c r="AK354" s="6"/>
      <c r="AL354" s="313"/>
      <c r="AM354" s="313"/>
      <c r="AN354" s="313"/>
      <c r="AO354" s="313"/>
      <c r="AP354" s="313"/>
      <c r="AQ354" s="6"/>
      <c r="AR354" s="6"/>
      <c r="AS354" s="313"/>
      <c r="AT354" s="313"/>
      <c r="AU354" s="313"/>
      <c r="AV354" s="313"/>
      <c r="AW354" s="313"/>
      <c r="AX354" s="6"/>
      <c r="AY354" s="6"/>
      <c r="AZ354" s="313"/>
      <c r="BA354" s="313"/>
      <c r="BB354" s="313"/>
      <c r="BC354" s="313"/>
      <c r="BD354" s="313"/>
      <c r="BE354" s="6"/>
      <c r="BF354" s="6"/>
      <c r="BG354" s="313"/>
      <c r="BH354" s="313"/>
      <c r="BI354" s="313"/>
      <c r="BJ354" s="313"/>
      <c r="BK354" s="313"/>
      <c r="BL354" s="6"/>
      <c r="BM354" s="6"/>
      <c r="BN354" s="313"/>
      <c r="BO354" s="313"/>
      <c r="BP354" s="313"/>
      <c r="BQ354" s="313"/>
      <c r="BR354" s="313"/>
      <c r="BS354" s="313"/>
      <c r="BT354" s="313"/>
      <c r="BU354" s="313"/>
      <c r="BV354" s="313"/>
      <c r="BW354" s="313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161"/>
      <c r="DQ354" s="161"/>
      <c r="DR354" s="161"/>
      <c r="DS354" s="161"/>
      <c r="DT354" s="161"/>
      <c r="DU354" s="161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6"/>
      <c r="IN354" s="6"/>
      <c r="IO354" s="6"/>
      <c r="IP354" s="6"/>
      <c r="IQ354" s="6"/>
      <c r="IR354" s="6"/>
      <c r="IS354" s="6"/>
      <c r="IT354" s="6"/>
      <c r="IU354" s="6"/>
      <c r="IV354" s="6"/>
      <c r="IW354" s="6"/>
      <c r="IX354" s="6"/>
      <c r="IY354" s="6"/>
      <c r="IZ354" s="6"/>
      <c r="JA354" s="314"/>
      <c r="JB354" s="314"/>
      <c r="JC354" s="314"/>
      <c r="JD354" s="314"/>
      <c r="JE354" s="314"/>
      <c r="JF354" s="314"/>
      <c r="JG354" s="314"/>
      <c r="JH354" s="314"/>
      <c r="JI354" s="314"/>
      <c r="JJ354" s="314"/>
      <c r="JK354" s="314"/>
      <c r="JL354" s="314"/>
      <c r="JM354" s="314"/>
      <c r="JN354" s="314"/>
      <c r="JO354" s="314"/>
      <c r="JP354" s="314"/>
      <c r="JQ354" s="314"/>
      <c r="JR354" s="314"/>
      <c r="JS354" s="314"/>
      <c r="JT354" s="314"/>
      <c r="JU354" s="314"/>
      <c r="JV354" s="314"/>
      <c r="JW354" s="314"/>
      <c r="JX354" s="314"/>
      <c r="JY354" s="314"/>
      <c r="JZ354" s="314"/>
      <c r="KA354" s="314"/>
      <c r="KB354" s="314"/>
      <c r="KC354" s="314"/>
      <c r="KD354" s="314"/>
      <c r="KE354" s="314"/>
      <c r="KF354" s="314"/>
      <c r="KG354" s="314"/>
      <c r="KH354" s="314"/>
      <c r="KI354" s="314"/>
      <c r="KJ354" s="314"/>
      <c r="KK354" s="314"/>
      <c r="KL354" s="6"/>
      <c r="KM354" s="6"/>
      <c r="KN354" s="6"/>
      <c r="KO354" s="6"/>
      <c r="KP354" s="6"/>
      <c r="KQ354" s="6"/>
      <c r="KR354" s="6"/>
      <c r="KS354" s="6"/>
      <c r="KT354" s="6"/>
    </row>
    <row r="355" spans="5:306" s="305" customFormat="1">
      <c r="E355" s="316"/>
      <c r="F355" s="316"/>
      <c r="G355" s="317"/>
      <c r="W355" s="6"/>
      <c r="X355" s="6"/>
      <c r="Y355" s="6"/>
      <c r="Z355" s="313"/>
      <c r="AA355" s="313"/>
      <c r="AB355" s="313"/>
      <c r="AC355" s="6"/>
      <c r="AD355" s="6"/>
      <c r="AE355" s="313"/>
      <c r="AF355" s="313"/>
      <c r="AG355" s="313"/>
      <c r="AH355" s="313"/>
      <c r="AI355" s="313"/>
      <c r="AJ355" s="6"/>
      <c r="AK355" s="6"/>
      <c r="AL355" s="313"/>
      <c r="AM355" s="313"/>
      <c r="AN355" s="313"/>
      <c r="AO355" s="313"/>
      <c r="AP355" s="313"/>
      <c r="AQ355" s="6"/>
      <c r="AR355" s="6"/>
      <c r="AS355" s="313"/>
      <c r="AT355" s="313"/>
      <c r="AU355" s="313"/>
      <c r="AV355" s="313"/>
      <c r="AW355" s="313"/>
      <c r="AX355" s="6"/>
      <c r="AY355" s="6"/>
      <c r="AZ355" s="313"/>
      <c r="BA355" s="313"/>
      <c r="BB355" s="313"/>
      <c r="BC355" s="313"/>
      <c r="BD355" s="313"/>
      <c r="BE355" s="6"/>
      <c r="BF355" s="6"/>
      <c r="BG355" s="313"/>
      <c r="BH355" s="313"/>
      <c r="BI355" s="313"/>
      <c r="BJ355" s="313"/>
      <c r="BK355" s="313"/>
      <c r="BL355" s="6"/>
      <c r="BM355" s="6"/>
      <c r="BN355" s="313"/>
      <c r="BO355" s="313"/>
      <c r="BP355" s="313"/>
      <c r="BQ355" s="313"/>
      <c r="BR355" s="313"/>
      <c r="BS355" s="313"/>
      <c r="BT355" s="313"/>
      <c r="BU355" s="313"/>
      <c r="BV355" s="313"/>
      <c r="BW355" s="313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161"/>
      <c r="DQ355" s="161"/>
      <c r="DR355" s="161"/>
      <c r="DS355" s="161"/>
      <c r="DT355" s="161"/>
      <c r="DU355" s="161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  <c r="FS355" s="6"/>
      <c r="FT355" s="6"/>
      <c r="FU355" s="6"/>
      <c r="FV355" s="6"/>
      <c r="FW355" s="6"/>
      <c r="FX355" s="6"/>
      <c r="FY355" s="6"/>
      <c r="FZ355" s="6"/>
      <c r="GA355" s="6"/>
      <c r="GB355" s="6"/>
      <c r="GC355" s="6"/>
      <c r="GD355" s="6"/>
      <c r="GE355" s="6"/>
      <c r="GF355" s="6"/>
      <c r="GG355" s="6"/>
      <c r="GH355" s="6"/>
      <c r="GI355" s="6"/>
      <c r="GJ355" s="6"/>
      <c r="GK355" s="6"/>
      <c r="GL355" s="6"/>
      <c r="GM355" s="6"/>
      <c r="GN355" s="6"/>
      <c r="GO355" s="6"/>
      <c r="GP355" s="6"/>
      <c r="GQ355" s="6"/>
      <c r="GR355" s="6"/>
      <c r="GS355" s="6"/>
      <c r="GT355" s="6"/>
      <c r="GU355" s="6"/>
      <c r="GV355" s="6"/>
      <c r="GW355" s="6"/>
      <c r="GX355" s="6"/>
      <c r="GY355" s="6"/>
      <c r="GZ355" s="6"/>
      <c r="HA355" s="6"/>
      <c r="HB355" s="6"/>
      <c r="HC355" s="6"/>
      <c r="HD355" s="6"/>
      <c r="HE355" s="6"/>
      <c r="HF355" s="6"/>
      <c r="HG355" s="6"/>
      <c r="HH355" s="6"/>
      <c r="HI355" s="6"/>
      <c r="HJ355" s="6"/>
      <c r="HK355" s="6"/>
      <c r="HL355" s="6"/>
      <c r="HM355" s="6"/>
      <c r="HN355" s="6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6"/>
      <c r="IN355" s="6"/>
      <c r="IO355" s="6"/>
      <c r="IP355" s="6"/>
      <c r="IQ355" s="6"/>
      <c r="IR355" s="6"/>
      <c r="IS355" s="6"/>
      <c r="IT355" s="6"/>
      <c r="IU355" s="6"/>
      <c r="IV355" s="6"/>
      <c r="IW355" s="6"/>
      <c r="IX355" s="6"/>
      <c r="IY355" s="6"/>
      <c r="IZ355" s="6"/>
      <c r="JA355" s="314"/>
      <c r="JB355" s="314"/>
      <c r="JC355" s="314"/>
      <c r="JD355" s="314"/>
      <c r="JE355" s="314"/>
      <c r="JF355" s="314"/>
      <c r="JG355" s="314"/>
      <c r="JH355" s="314"/>
      <c r="JI355" s="314"/>
      <c r="JJ355" s="314"/>
      <c r="JK355" s="314"/>
      <c r="JL355" s="314"/>
      <c r="JM355" s="314"/>
      <c r="JN355" s="314"/>
      <c r="JO355" s="314"/>
      <c r="JP355" s="314"/>
      <c r="JQ355" s="314"/>
      <c r="JR355" s="314"/>
      <c r="JS355" s="314"/>
      <c r="JT355" s="314"/>
      <c r="JU355" s="314"/>
      <c r="JV355" s="314"/>
      <c r="JW355" s="314"/>
      <c r="JX355" s="314"/>
      <c r="JY355" s="314"/>
      <c r="JZ355" s="314"/>
      <c r="KA355" s="314"/>
      <c r="KB355" s="314"/>
      <c r="KC355" s="314"/>
      <c r="KD355" s="314"/>
      <c r="KE355" s="314"/>
      <c r="KF355" s="314"/>
      <c r="KG355" s="314"/>
      <c r="KH355" s="314"/>
      <c r="KI355" s="314"/>
      <c r="KJ355" s="314"/>
      <c r="KK355" s="314"/>
      <c r="KL355" s="6"/>
      <c r="KM355" s="6"/>
      <c r="KN355" s="6"/>
      <c r="KO355" s="6"/>
      <c r="KP355" s="6"/>
      <c r="KQ355" s="6"/>
      <c r="KR355" s="6"/>
      <c r="KS355" s="6"/>
      <c r="KT355" s="6"/>
    </row>
    <row r="356" spans="5:306" s="305" customFormat="1">
      <c r="E356" s="316"/>
      <c r="F356" s="316"/>
      <c r="G356" s="317"/>
      <c r="W356" s="6"/>
      <c r="X356" s="6"/>
      <c r="Y356" s="6"/>
      <c r="Z356" s="313"/>
      <c r="AA356" s="313"/>
      <c r="AB356" s="313"/>
      <c r="AC356" s="6"/>
      <c r="AD356" s="6"/>
      <c r="AE356" s="313"/>
      <c r="AF356" s="313"/>
      <c r="AG356" s="313"/>
      <c r="AH356" s="313"/>
      <c r="AI356" s="313"/>
      <c r="AJ356" s="6"/>
      <c r="AK356" s="6"/>
      <c r="AL356" s="313"/>
      <c r="AM356" s="313"/>
      <c r="AN356" s="313"/>
      <c r="AO356" s="313"/>
      <c r="AP356" s="313"/>
      <c r="AQ356" s="6"/>
      <c r="AR356" s="6"/>
      <c r="AS356" s="313"/>
      <c r="AT356" s="313"/>
      <c r="AU356" s="313"/>
      <c r="AV356" s="313"/>
      <c r="AW356" s="313"/>
      <c r="AX356" s="6"/>
      <c r="AY356" s="6"/>
      <c r="AZ356" s="313"/>
      <c r="BA356" s="313"/>
      <c r="BB356" s="313"/>
      <c r="BC356" s="313"/>
      <c r="BD356" s="313"/>
      <c r="BE356" s="6"/>
      <c r="BF356" s="6"/>
      <c r="BG356" s="313"/>
      <c r="BH356" s="313"/>
      <c r="BI356" s="313"/>
      <c r="BJ356" s="313"/>
      <c r="BK356" s="313"/>
      <c r="BL356" s="6"/>
      <c r="BM356" s="6"/>
      <c r="BN356" s="313"/>
      <c r="BO356" s="313"/>
      <c r="BP356" s="313"/>
      <c r="BQ356" s="313"/>
      <c r="BR356" s="313"/>
      <c r="BS356" s="313"/>
      <c r="BT356" s="313"/>
      <c r="BU356" s="313"/>
      <c r="BV356" s="313"/>
      <c r="BW356" s="313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161"/>
      <c r="DQ356" s="161"/>
      <c r="DR356" s="161"/>
      <c r="DS356" s="161"/>
      <c r="DT356" s="161"/>
      <c r="DU356" s="161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  <c r="FS356" s="6"/>
      <c r="FT356" s="6"/>
      <c r="FU356" s="6"/>
      <c r="FV356" s="6"/>
      <c r="FW356" s="6"/>
      <c r="FX356" s="6"/>
      <c r="FY356" s="6"/>
      <c r="FZ356" s="6"/>
      <c r="GA356" s="6"/>
      <c r="GB356" s="6"/>
      <c r="GC356" s="6"/>
      <c r="GD356" s="6"/>
      <c r="GE356" s="6"/>
      <c r="GF356" s="6"/>
      <c r="GG356" s="6"/>
      <c r="GH356" s="6"/>
      <c r="GI356" s="6"/>
      <c r="GJ356" s="6"/>
      <c r="GK356" s="6"/>
      <c r="GL356" s="6"/>
      <c r="GM356" s="6"/>
      <c r="GN356" s="6"/>
      <c r="GO356" s="6"/>
      <c r="GP356" s="6"/>
      <c r="GQ356" s="6"/>
      <c r="GR356" s="6"/>
      <c r="GS356" s="6"/>
      <c r="GT356" s="6"/>
      <c r="GU356" s="6"/>
      <c r="GV356" s="6"/>
      <c r="GW356" s="6"/>
      <c r="GX356" s="6"/>
      <c r="GY356" s="6"/>
      <c r="GZ356" s="6"/>
      <c r="HA356" s="6"/>
      <c r="HB356" s="6"/>
      <c r="HC356" s="6"/>
      <c r="HD356" s="6"/>
      <c r="HE356" s="6"/>
      <c r="HF356" s="6"/>
      <c r="HG356" s="6"/>
      <c r="HH356" s="6"/>
      <c r="HI356" s="6"/>
      <c r="HJ356" s="6"/>
      <c r="HK356" s="6"/>
      <c r="HL356" s="6"/>
      <c r="HM356" s="6"/>
      <c r="HN356" s="6"/>
      <c r="HO356" s="6"/>
      <c r="HP356" s="6"/>
      <c r="HQ356" s="6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6"/>
      <c r="IN356" s="6"/>
      <c r="IO356" s="6"/>
      <c r="IP356" s="6"/>
      <c r="IQ356" s="6"/>
      <c r="IR356" s="6"/>
      <c r="IS356" s="6"/>
      <c r="IT356" s="6"/>
      <c r="IU356" s="6"/>
      <c r="IV356" s="6"/>
      <c r="IW356" s="6"/>
      <c r="IX356" s="6"/>
      <c r="IY356" s="6"/>
      <c r="IZ356" s="6"/>
      <c r="JA356" s="314"/>
      <c r="JB356" s="314"/>
      <c r="JC356" s="314"/>
      <c r="JD356" s="314"/>
      <c r="JE356" s="314"/>
      <c r="JF356" s="314"/>
      <c r="JG356" s="314"/>
      <c r="JH356" s="314"/>
      <c r="JI356" s="314"/>
      <c r="JJ356" s="314"/>
      <c r="JK356" s="314"/>
      <c r="JL356" s="314"/>
      <c r="JM356" s="314"/>
      <c r="JN356" s="314"/>
      <c r="JO356" s="314"/>
      <c r="JP356" s="314"/>
      <c r="JQ356" s="314"/>
      <c r="JR356" s="314"/>
      <c r="JS356" s="314"/>
      <c r="JT356" s="314"/>
      <c r="JU356" s="314"/>
      <c r="JV356" s="314"/>
      <c r="JW356" s="314"/>
      <c r="JX356" s="314"/>
      <c r="JY356" s="314"/>
      <c r="JZ356" s="314"/>
      <c r="KA356" s="314"/>
      <c r="KB356" s="314"/>
      <c r="KC356" s="314"/>
      <c r="KD356" s="314"/>
      <c r="KE356" s="314"/>
      <c r="KF356" s="314"/>
      <c r="KG356" s="314"/>
      <c r="KH356" s="314"/>
      <c r="KI356" s="314"/>
      <c r="KJ356" s="314"/>
      <c r="KK356" s="314"/>
      <c r="KL356" s="6"/>
      <c r="KM356" s="6"/>
      <c r="KN356" s="6"/>
      <c r="KO356" s="6"/>
      <c r="KP356" s="6"/>
      <c r="KQ356" s="6"/>
      <c r="KR356" s="6"/>
      <c r="KS356" s="6"/>
      <c r="KT356" s="6"/>
    </row>
    <row r="357" spans="5:306" s="305" customFormat="1">
      <c r="E357" s="316"/>
      <c r="F357" s="316"/>
      <c r="G357" s="317"/>
      <c r="W357" s="6"/>
      <c r="X357" s="6"/>
      <c r="Y357" s="6"/>
      <c r="Z357" s="313"/>
      <c r="AA357" s="313"/>
      <c r="AB357" s="313"/>
      <c r="AC357" s="6"/>
      <c r="AD357" s="6"/>
      <c r="AE357" s="313"/>
      <c r="AF357" s="313"/>
      <c r="AG357" s="313"/>
      <c r="AH357" s="313"/>
      <c r="AI357" s="313"/>
      <c r="AJ357" s="6"/>
      <c r="AK357" s="6"/>
      <c r="AL357" s="313"/>
      <c r="AM357" s="313"/>
      <c r="AN357" s="313"/>
      <c r="AO357" s="313"/>
      <c r="AP357" s="313"/>
      <c r="AQ357" s="6"/>
      <c r="AR357" s="6"/>
      <c r="AS357" s="313"/>
      <c r="AT357" s="313"/>
      <c r="AU357" s="313"/>
      <c r="AV357" s="313"/>
      <c r="AW357" s="313"/>
      <c r="AX357" s="6"/>
      <c r="AY357" s="6"/>
      <c r="AZ357" s="313"/>
      <c r="BA357" s="313"/>
      <c r="BB357" s="313"/>
      <c r="BC357" s="313"/>
      <c r="BD357" s="313"/>
      <c r="BE357" s="6"/>
      <c r="BF357" s="6"/>
      <c r="BG357" s="313"/>
      <c r="BH357" s="313"/>
      <c r="BI357" s="313"/>
      <c r="BJ357" s="313"/>
      <c r="BK357" s="313"/>
      <c r="BL357" s="6"/>
      <c r="BM357" s="6"/>
      <c r="BN357" s="313"/>
      <c r="BO357" s="313"/>
      <c r="BP357" s="313"/>
      <c r="BQ357" s="313"/>
      <c r="BR357" s="313"/>
      <c r="BS357" s="313"/>
      <c r="BT357" s="313"/>
      <c r="BU357" s="313"/>
      <c r="BV357" s="313"/>
      <c r="BW357" s="313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161"/>
      <c r="DQ357" s="161"/>
      <c r="DR357" s="161"/>
      <c r="DS357" s="161"/>
      <c r="DT357" s="161"/>
      <c r="DU357" s="161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6"/>
      <c r="IN357" s="6"/>
      <c r="IO357" s="6"/>
      <c r="IP357" s="6"/>
      <c r="IQ357" s="6"/>
      <c r="IR357" s="6"/>
      <c r="IS357" s="6"/>
      <c r="IT357" s="6"/>
      <c r="IU357" s="6"/>
      <c r="IV357" s="6"/>
      <c r="IW357" s="6"/>
      <c r="IX357" s="6"/>
      <c r="IY357" s="6"/>
      <c r="IZ357" s="6"/>
      <c r="JA357" s="314"/>
      <c r="JB357" s="314"/>
      <c r="JC357" s="314"/>
      <c r="JD357" s="314"/>
      <c r="JE357" s="314"/>
      <c r="JF357" s="314"/>
      <c r="JG357" s="314"/>
      <c r="JH357" s="314"/>
      <c r="JI357" s="314"/>
      <c r="JJ357" s="314"/>
      <c r="JK357" s="314"/>
      <c r="JL357" s="314"/>
      <c r="JM357" s="314"/>
      <c r="JN357" s="314"/>
      <c r="JO357" s="314"/>
      <c r="JP357" s="314"/>
      <c r="JQ357" s="314"/>
      <c r="JR357" s="314"/>
      <c r="JS357" s="314"/>
      <c r="JT357" s="314"/>
      <c r="JU357" s="314"/>
      <c r="JV357" s="314"/>
      <c r="JW357" s="314"/>
      <c r="JX357" s="314"/>
      <c r="JY357" s="314"/>
      <c r="JZ357" s="314"/>
      <c r="KA357" s="314"/>
      <c r="KB357" s="314"/>
      <c r="KC357" s="314"/>
      <c r="KD357" s="314"/>
      <c r="KE357" s="314"/>
      <c r="KF357" s="314"/>
      <c r="KG357" s="314"/>
      <c r="KH357" s="314"/>
      <c r="KI357" s="314"/>
      <c r="KJ357" s="314"/>
      <c r="KK357" s="314"/>
      <c r="KL357" s="6"/>
      <c r="KM357" s="6"/>
      <c r="KN357" s="6"/>
      <c r="KO357" s="6"/>
      <c r="KP357" s="6"/>
      <c r="KQ357" s="6"/>
      <c r="KR357" s="6"/>
      <c r="KS357" s="6"/>
      <c r="KT357" s="6"/>
    </row>
    <row r="358" spans="5:306" s="305" customFormat="1">
      <c r="E358" s="316"/>
      <c r="F358" s="316"/>
      <c r="G358" s="317"/>
      <c r="W358" s="6"/>
      <c r="X358" s="6"/>
      <c r="Y358" s="6"/>
      <c r="Z358" s="313"/>
      <c r="AA358" s="313"/>
      <c r="AB358" s="313"/>
      <c r="AC358" s="6"/>
      <c r="AD358" s="6"/>
      <c r="AE358" s="313"/>
      <c r="AF358" s="313"/>
      <c r="AG358" s="313"/>
      <c r="AH358" s="313"/>
      <c r="AI358" s="313"/>
      <c r="AJ358" s="6"/>
      <c r="AK358" s="6"/>
      <c r="AL358" s="313"/>
      <c r="AM358" s="313"/>
      <c r="AN358" s="313"/>
      <c r="AO358" s="313"/>
      <c r="AP358" s="313"/>
      <c r="AQ358" s="6"/>
      <c r="AR358" s="6"/>
      <c r="AS358" s="313"/>
      <c r="AT358" s="313"/>
      <c r="AU358" s="313"/>
      <c r="AV358" s="313"/>
      <c r="AW358" s="313"/>
      <c r="AX358" s="6"/>
      <c r="AY358" s="6"/>
      <c r="AZ358" s="313"/>
      <c r="BA358" s="313"/>
      <c r="BB358" s="313"/>
      <c r="BC358" s="313"/>
      <c r="BD358" s="313"/>
      <c r="BE358" s="6"/>
      <c r="BF358" s="6"/>
      <c r="BG358" s="313"/>
      <c r="BH358" s="313"/>
      <c r="BI358" s="313"/>
      <c r="BJ358" s="313"/>
      <c r="BK358" s="313"/>
      <c r="BL358" s="6"/>
      <c r="BM358" s="6"/>
      <c r="BN358" s="313"/>
      <c r="BO358" s="313"/>
      <c r="BP358" s="313"/>
      <c r="BQ358" s="313"/>
      <c r="BR358" s="313"/>
      <c r="BS358" s="313"/>
      <c r="BT358" s="313"/>
      <c r="BU358" s="313"/>
      <c r="BV358" s="313"/>
      <c r="BW358" s="313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161"/>
      <c r="DQ358" s="161"/>
      <c r="DR358" s="161"/>
      <c r="DS358" s="161"/>
      <c r="DT358" s="161"/>
      <c r="DU358" s="161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  <c r="FS358" s="6"/>
      <c r="FT358" s="6"/>
      <c r="FU358" s="6"/>
      <c r="FV358" s="6"/>
      <c r="FW358" s="6"/>
      <c r="FX358" s="6"/>
      <c r="FY358" s="6"/>
      <c r="FZ358" s="6"/>
      <c r="GA358" s="6"/>
      <c r="GB358" s="6"/>
      <c r="GC358" s="6"/>
      <c r="GD358" s="6"/>
      <c r="GE358" s="6"/>
      <c r="GF358" s="6"/>
      <c r="GG358" s="6"/>
      <c r="GH358" s="6"/>
      <c r="GI358" s="6"/>
      <c r="GJ358" s="6"/>
      <c r="GK358" s="6"/>
      <c r="GL358" s="6"/>
      <c r="GM358" s="6"/>
      <c r="GN358" s="6"/>
      <c r="GO358" s="6"/>
      <c r="GP358" s="6"/>
      <c r="GQ358" s="6"/>
      <c r="GR358" s="6"/>
      <c r="GS358" s="6"/>
      <c r="GT358" s="6"/>
      <c r="GU358" s="6"/>
      <c r="GV358" s="6"/>
      <c r="GW358" s="6"/>
      <c r="GX358" s="6"/>
      <c r="GY358" s="6"/>
      <c r="GZ358" s="6"/>
      <c r="HA358" s="6"/>
      <c r="HB358" s="6"/>
      <c r="HC358" s="6"/>
      <c r="HD358" s="6"/>
      <c r="HE358" s="6"/>
      <c r="HF358" s="6"/>
      <c r="HG358" s="6"/>
      <c r="HH358" s="6"/>
      <c r="HI358" s="6"/>
      <c r="HJ358" s="6"/>
      <c r="HK358" s="6"/>
      <c r="HL358" s="6"/>
      <c r="HM358" s="6"/>
      <c r="HN358" s="6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6"/>
      <c r="IN358" s="6"/>
      <c r="IO358" s="6"/>
      <c r="IP358" s="6"/>
      <c r="IQ358" s="6"/>
      <c r="IR358" s="6"/>
      <c r="IS358" s="6"/>
      <c r="IT358" s="6"/>
      <c r="IU358" s="6"/>
      <c r="IV358" s="6"/>
      <c r="IW358" s="6"/>
      <c r="IX358" s="6"/>
      <c r="IY358" s="6"/>
      <c r="IZ358" s="6"/>
      <c r="JA358" s="314"/>
      <c r="JB358" s="314"/>
      <c r="JC358" s="314"/>
      <c r="JD358" s="314"/>
      <c r="JE358" s="314"/>
      <c r="JF358" s="314"/>
      <c r="JG358" s="314"/>
      <c r="JH358" s="314"/>
      <c r="JI358" s="314"/>
      <c r="JJ358" s="314"/>
      <c r="JK358" s="314"/>
      <c r="JL358" s="314"/>
      <c r="JM358" s="314"/>
      <c r="JN358" s="314"/>
      <c r="JO358" s="314"/>
      <c r="JP358" s="314"/>
      <c r="JQ358" s="314"/>
      <c r="JR358" s="314"/>
      <c r="JS358" s="314"/>
      <c r="JT358" s="314"/>
      <c r="JU358" s="314"/>
      <c r="JV358" s="314"/>
      <c r="JW358" s="314"/>
      <c r="JX358" s="314"/>
      <c r="JY358" s="314"/>
      <c r="JZ358" s="314"/>
      <c r="KA358" s="314"/>
      <c r="KB358" s="314"/>
      <c r="KC358" s="314"/>
      <c r="KD358" s="314"/>
      <c r="KE358" s="314"/>
      <c r="KF358" s="314"/>
      <c r="KG358" s="314"/>
      <c r="KH358" s="314"/>
      <c r="KI358" s="314"/>
      <c r="KJ358" s="314"/>
      <c r="KK358" s="314"/>
      <c r="KL358" s="6"/>
      <c r="KM358" s="6"/>
      <c r="KN358" s="6"/>
      <c r="KO358" s="6"/>
      <c r="KP358" s="6"/>
      <c r="KQ358" s="6"/>
      <c r="KR358" s="6"/>
      <c r="KS358" s="6"/>
      <c r="KT358" s="6"/>
    </row>
    <row r="359" spans="5:306" s="305" customFormat="1">
      <c r="E359" s="316"/>
      <c r="F359" s="316"/>
      <c r="G359" s="317"/>
      <c r="W359" s="6"/>
      <c r="X359" s="6"/>
      <c r="Y359" s="6"/>
      <c r="Z359" s="313"/>
      <c r="AA359" s="313"/>
      <c r="AB359" s="313"/>
      <c r="AC359" s="6"/>
      <c r="AD359" s="6"/>
      <c r="AE359" s="313"/>
      <c r="AF359" s="313"/>
      <c r="AG359" s="313"/>
      <c r="AH359" s="313"/>
      <c r="AI359" s="313"/>
      <c r="AJ359" s="6"/>
      <c r="AK359" s="6"/>
      <c r="AL359" s="313"/>
      <c r="AM359" s="313"/>
      <c r="AN359" s="313"/>
      <c r="AO359" s="313"/>
      <c r="AP359" s="313"/>
      <c r="AQ359" s="6"/>
      <c r="AR359" s="6"/>
      <c r="AS359" s="313"/>
      <c r="AT359" s="313"/>
      <c r="AU359" s="313"/>
      <c r="AV359" s="313"/>
      <c r="AW359" s="313"/>
      <c r="AX359" s="6"/>
      <c r="AY359" s="6"/>
      <c r="AZ359" s="313"/>
      <c r="BA359" s="313"/>
      <c r="BB359" s="313"/>
      <c r="BC359" s="313"/>
      <c r="BD359" s="313"/>
      <c r="BE359" s="6"/>
      <c r="BF359" s="6"/>
      <c r="BG359" s="313"/>
      <c r="BH359" s="313"/>
      <c r="BI359" s="313"/>
      <c r="BJ359" s="313"/>
      <c r="BK359" s="313"/>
      <c r="BL359" s="6"/>
      <c r="BM359" s="6"/>
      <c r="BN359" s="313"/>
      <c r="BO359" s="313"/>
      <c r="BP359" s="313"/>
      <c r="BQ359" s="313"/>
      <c r="BR359" s="313"/>
      <c r="BS359" s="313"/>
      <c r="BT359" s="313"/>
      <c r="BU359" s="313"/>
      <c r="BV359" s="313"/>
      <c r="BW359" s="313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161"/>
      <c r="DQ359" s="161"/>
      <c r="DR359" s="161"/>
      <c r="DS359" s="161"/>
      <c r="DT359" s="161"/>
      <c r="DU359" s="161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6"/>
      <c r="IN359" s="6"/>
      <c r="IO359" s="6"/>
      <c r="IP359" s="6"/>
      <c r="IQ359" s="6"/>
      <c r="IR359" s="6"/>
      <c r="IS359" s="6"/>
      <c r="IT359" s="6"/>
      <c r="IU359" s="6"/>
      <c r="IV359" s="6"/>
      <c r="IW359" s="6"/>
      <c r="IX359" s="6"/>
      <c r="IY359" s="6"/>
      <c r="IZ359" s="6"/>
      <c r="JA359" s="314"/>
      <c r="JB359" s="314"/>
      <c r="JC359" s="314"/>
      <c r="JD359" s="314"/>
      <c r="JE359" s="314"/>
      <c r="JF359" s="314"/>
      <c r="JG359" s="314"/>
      <c r="JH359" s="314"/>
      <c r="JI359" s="314"/>
      <c r="JJ359" s="314"/>
      <c r="JK359" s="314"/>
      <c r="JL359" s="314"/>
      <c r="JM359" s="314"/>
      <c r="JN359" s="314"/>
      <c r="JO359" s="314"/>
      <c r="JP359" s="314"/>
      <c r="JQ359" s="314"/>
      <c r="JR359" s="314"/>
      <c r="JS359" s="314"/>
      <c r="JT359" s="314"/>
      <c r="JU359" s="314"/>
      <c r="JV359" s="314"/>
      <c r="JW359" s="314"/>
      <c r="JX359" s="314"/>
      <c r="JY359" s="314"/>
      <c r="JZ359" s="314"/>
      <c r="KA359" s="314"/>
      <c r="KB359" s="314"/>
      <c r="KC359" s="314"/>
      <c r="KD359" s="314"/>
      <c r="KE359" s="314"/>
      <c r="KF359" s="314"/>
      <c r="KG359" s="314"/>
      <c r="KH359" s="314"/>
      <c r="KI359" s="314"/>
      <c r="KJ359" s="314"/>
      <c r="KK359" s="314"/>
      <c r="KL359" s="6"/>
      <c r="KM359" s="6"/>
      <c r="KN359" s="6"/>
      <c r="KO359" s="6"/>
      <c r="KP359" s="6"/>
      <c r="KQ359" s="6"/>
      <c r="KR359" s="6"/>
      <c r="KS359" s="6"/>
      <c r="KT359" s="6"/>
    </row>
    <row r="360" spans="5:306" s="305" customFormat="1">
      <c r="E360" s="316"/>
      <c r="F360" s="316"/>
      <c r="G360" s="317"/>
      <c r="W360" s="6"/>
      <c r="X360" s="6"/>
      <c r="Y360" s="6"/>
      <c r="Z360" s="313"/>
      <c r="AA360" s="313"/>
      <c r="AB360" s="313"/>
      <c r="AC360" s="6"/>
      <c r="AD360" s="6"/>
      <c r="AE360" s="313"/>
      <c r="AF360" s="313"/>
      <c r="AG360" s="313"/>
      <c r="AH360" s="313"/>
      <c r="AI360" s="313"/>
      <c r="AJ360" s="6"/>
      <c r="AK360" s="6"/>
      <c r="AL360" s="313"/>
      <c r="AM360" s="313"/>
      <c r="AN360" s="313"/>
      <c r="AO360" s="313"/>
      <c r="AP360" s="313"/>
      <c r="AQ360" s="6"/>
      <c r="AR360" s="6"/>
      <c r="AS360" s="313"/>
      <c r="AT360" s="313"/>
      <c r="AU360" s="313"/>
      <c r="AV360" s="313"/>
      <c r="AW360" s="313"/>
      <c r="AX360" s="6"/>
      <c r="AY360" s="6"/>
      <c r="AZ360" s="313"/>
      <c r="BA360" s="313"/>
      <c r="BB360" s="313"/>
      <c r="BC360" s="313"/>
      <c r="BD360" s="313"/>
      <c r="BE360" s="6"/>
      <c r="BF360" s="6"/>
      <c r="BG360" s="313"/>
      <c r="BH360" s="313"/>
      <c r="BI360" s="313"/>
      <c r="BJ360" s="313"/>
      <c r="BK360" s="313"/>
      <c r="BL360" s="6"/>
      <c r="BM360" s="6"/>
      <c r="BN360" s="313"/>
      <c r="BO360" s="313"/>
      <c r="BP360" s="313"/>
      <c r="BQ360" s="313"/>
      <c r="BR360" s="313"/>
      <c r="BS360" s="313"/>
      <c r="BT360" s="313"/>
      <c r="BU360" s="313"/>
      <c r="BV360" s="313"/>
      <c r="BW360" s="313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161"/>
      <c r="DQ360" s="161"/>
      <c r="DR360" s="161"/>
      <c r="DS360" s="161"/>
      <c r="DT360" s="161"/>
      <c r="DU360" s="161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  <c r="FS360" s="6"/>
      <c r="FT360" s="6"/>
      <c r="FU360" s="6"/>
      <c r="FV360" s="6"/>
      <c r="FW360" s="6"/>
      <c r="FX360" s="6"/>
      <c r="FY360" s="6"/>
      <c r="FZ360" s="6"/>
      <c r="GA360" s="6"/>
      <c r="GB360" s="6"/>
      <c r="GC360" s="6"/>
      <c r="GD360" s="6"/>
      <c r="GE360" s="6"/>
      <c r="GF360" s="6"/>
      <c r="GG360" s="6"/>
      <c r="GH360" s="6"/>
      <c r="GI360" s="6"/>
      <c r="GJ360" s="6"/>
      <c r="GK360" s="6"/>
      <c r="GL360" s="6"/>
      <c r="GM360" s="6"/>
      <c r="GN360" s="6"/>
      <c r="GO360" s="6"/>
      <c r="GP360" s="6"/>
      <c r="GQ360" s="6"/>
      <c r="GR360" s="6"/>
      <c r="GS360" s="6"/>
      <c r="GT360" s="6"/>
      <c r="GU360" s="6"/>
      <c r="GV360" s="6"/>
      <c r="GW360" s="6"/>
      <c r="GX360" s="6"/>
      <c r="GY360" s="6"/>
      <c r="GZ360" s="6"/>
      <c r="HA360" s="6"/>
      <c r="HB360" s="6"/>
      <c r="HC360" s="6"/>
      <c r="HD360" s="6"/>
      <c r="HE360" s="6"/>
      <c r="HF360" s="6"/>
      <c r="HG360" s="6"/>
      <c r="HH360" s="6"/>
      <c r="HI360" s="6"/>
      <c r="HJ360" s="6"/>
      <c r="HK360" s="6"/>
      <c r="HL360" s="6"/>
      <c r="HM360" s="6"/>
      <c r="HN360" s="6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314"/>
      <c r="JB360" s="314"/>
      <c r="JC360" s="314"/>
      <c r="JD360" s="314"/>
      <c r="JE360" s="314"/>
      <c r="JF360" s="314"/>
      <c r="JG360" s="314"/>
      <c r="JH360" s="314"/>
      <c r="JI360" s="314"/>
      <c r="JJ360" s="314"/>
      <c r="JK360" s="314"/>
      <c r="JL360" s="314"/>
      <c r="JM360" s="314"/>
      <c r="JN360" s="314"/>
      <c r="JO360" s="314"/>
      <c r="JP360" s="314"/>
      <c r="JQ360" s="314"/>
      <c r="JR360" s="314"/>
      <c r="JS360" s="314"/>
      <c r="JT360" s="314"/>
      <c r="JU360" s="314"/>
      <c r="JV360" s="314"/>
      <c r="JW360" s="314"/>
      <c r="JX360" s="314"/>
      <c r="JY360" s="314"/>
      <c r="JZ360" s="314"/>
      <c r="KA360" s="314"/>
      <c r="KB360" s="314"/>
      <c r="KC360" s="314"/>
      <c r="KD360" s="314"/>
      <c r="KE360" s="314"/>
      <c r="KF360" s="314"/>
      <c r="KG360" s="314"/>
      <c r="KH360" s="314"/>
      <c r="KI360" s="314"/>
      <c r="KJ360" s="314"/>
      <c r="KK360" s="314"/>
      <c r="KL360" s="6"/>
      <c r="KM360" s="6"/>
      <c r="KN360" s="6"/>
      <c r="KO360" s="6"/>
      <c r="KP360" s="6"/>
      <c r="KQ360" s="6"/>
      <c r="KR360" s="6"/>
      <c r="KS360" s="6"/>
      <c r="KT360" s="6"/>
    </row>
    <row r="361" spans="5:306" s="305" customFormat="1">
      <c r="E361" s="316"/>
      <c r="F361" s="316"/>
      <c r="G361" s="317"/>
      <c r="W361" s="6"/>
      <c r="X361" s="6"/>
      <c r="Y361" s="6"/>
      <c r="Z361" s="313"/>
      <c r="AA361" s="313"/>
      <c r="AB361" s="313"/>
      <c r="AC361" s="6"/>
      <c r="AD361" s="6"/>
      <c r="AE361" s="313"/>
      <c r="AF361" s="313"/>
      <c r="AG361" s="313"/>
      <c r="AH361" s="313"/>
      <c r="AI361" s="313"/>
      <c r="AJ361" s="6"/>
      <c r="AK361" s="6"/>
      <c r="AL361" s="313"/>
      <c r="AM361" s="313"/>
      <c r="AN361" s="313"/>
      <c r="AO361" s="313"/>
      <c r="AP361" s="313"/>
      <c r="AQ361" s="6"/>
      <c r="AR361" s="6"/>
      <c r="AS361" s="313"/>
      <c r="AT361" s="313"/>
      <c r="AU361" s="313"/>
      <c r="AV361" s="313"/>
      <c r="AW361" s="313"/>
      <c r="AX361" s="6"/>
      <c r="AY361" s="6"/>
      <c r="AZ361" s="313"/>
      <c r="BA361" s="313"/>
      <c r="BB361" s="313"/>
      <c r="BC361" s="313"/>
      <c r="BD361" s="313"/>
      <c r="BE361" s="6"/>
      <c r="BF361" s="6"/>
      <c r="BG361" s="313"/>
      <c r="BH361" s="313"/>
      <c r="BI361" s="313"/>
      <c r="BJ361" s="313"/>
      <c r="BK361" s="313"/>
      <c r="BL361" s="6"/>
      <c r="BM361" s="6"/>
      <c r="BN361" s="313"/>
      <c r="BO361" s="313"/>
      <c r="BP361" s="313"/>
      <c r="BQ361" s="313"/>
      <c r="BR361" s="313"/>
      <c r="BS361" s="313"/>
      <c r="BT361" s="313"/>
      <c r="BU361" s="313"/>
      <c r="BV361" s="313"/>
      <c r="BW361" s="313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161"/>
      <c r="DQ361" s="161"/>
      <c r="DR361" s="161"/>
      <c r="DS361" s="161"/>
      <c r="DT361" s="161"/>
      <c r="DU361" s="161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  <c r="FS361" s="6"/>
      <c r="FT361" s="6"/>
      <c r="FU361" s="6"/>
      <c r="FV361" s="6"/>
      <c r="FW361" s="6"/>
      <c r="FX361" s="6"/>
      <c r="FY361" s="6"/>
      <c r="FZ361" s="6"/>
      <c r="GA361" s="6"/>
      <c r="GB361" s="6"/>
      <c r="GC361" s="6"/>
      <c r="GD361" s="6"/>
      <c r="GE361" s="6"/>
      <c r="GF361" s="6"/>
      <c r="GG361" s="6"/>
      <c r="GH361" s="6"/>
      <c r="GI361" s="6"/>
      <c r="GJ361" s="6"/>
      <c r="GK361" s="6"/>
      <c r="GL361" s="6"/>
      <c r="GM361" s="6"/>
      <c r="GN361" s="6"/>
      <c r="GO361" s="6"/>
      <c r="GP361" s="6"/>
      <c r="GQ361" s="6"/>
      <c r="GR361" s="6"/>
      <c r="GS361" s="6"/>
      <c r="GT361" s="6"/>
      <c r="GU361" s="6"/>
      <c r="GV361" s="6"/>
      <c r="GW361" s="6"/>
      <c r="GX361" s="6"/>
      <c r="GY361" s="6"/>
      <c r="GZ361" s="6"/>
      <c r="HA361" s="6"/>
      <c r="HB361" s="6"/>
      <c r="HC361" s="6"/>
      <c r="HD361" s="6"/>
      <c r="HE361" s="6"/>
      <c r="HF361" s="6"/>
      <c r="HG361" s="6"/>
      <c r="HH361" s="6"/>
      <c r="HI361" s="6"/>
      <c r="HJ361" s="6"/>
      <c r="HK361" s="6"/>
      <c r="HL361" s="6"/>
      <c r="HM361" s="6"/>
      <c r="HN361" s="6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6"/>
      <c r="IN361" s="6"/>
      <c r="IO361" s="6"/>
      <c r="IP361" s="6"/>
      <c r="IQ361" s="6"/>
      <c r="IR361" s="6"/>
      <c r="IS361" s="6"/>
      <c r="IT361" s="6"/>
      <c r="IU361" s="6"/>
      <c r="IV361" s="6"/>
      <c r="IW361" s="6"/>
      <c r="IX361" s="6"/>
      <c r="IY361" s="6"/>
      <c r="IZ361" s="6"/>
      <c r="JA361" s="314"/>
      <c r="JB361" s="314"/>
      <c r="JC361" s="314"/>
      <c r="JD361" s="314"/>
      <c r="JE361" s="314"/>
      <c r="JF361" s="314"/>
      <c r="JG361" s="314"/>
      <c r="JH361" s="314"/>
      <c r="JI361" s="314"/>
      <c r="JJ361" s="314"/>
      <c r="JK361" s="314"/>
      <c r="JL361" s="314"/>
      <c r="JM361" s="314"/>
      <c r="JN361" s="314"/>
      <c r="JO361" s="314"/>
      <c r="JP361" s="314"/>
      <c r="JQ361" s="314"/>
      <c r="JR361" s="314"/>
      <c r="JS361" s="314"/>
      <c r="JT361" s="314"/>
      <c r="JU361" s="314"/>
      <c r="JV361" s="314"/>
      <c r="JW361" s="314"/>
      <c r="JX361" s="314"/>
      <c r="JY361" s="314"/>
      <c r="JZ361" s="314"/>
      <c r="KA361" s="314"/>
      <c r="KB361" s="314"/>
      <c r="KC361" s="314"/>
      <c r="KD361" s="314"/>
      <c r="KE361" s="314"/>
      <c r="KF361" s="314"/>
      <c r="KG361" s="314"/>
      <c r="KH361" s="314"/>
      <c r="KI361" s="314"/>
      <c r="KJ361" s="314"/>
      <c r="KK361" s="314"/>
      <c r="KL361" s="6"/>
      <c r="KM361" s="6"/>
      <c r="KN361" s="6"/>
      <c r="KO361" s="6"/>
      <c r="KP361" s="6"/>
      <c r="KQ361" s="6"/>
      <c r="KR361" s="6"/>
      <c r="KS361" s="6"/>
      <c r="KT361" s="6"/>
    </row>
    <row r="362" spans="5:306" s="305" customFormat="1">
      <c r="E362" s="316"/>
      <c r="F362" s="316"/>
      <c r="G362" s="317"/>
      <c r="W362" s="6"/>
      <c r="X362" s="6"/>
      <c r="Y362" s="6"/>
      <c r="Z362" s="313"/>
      <c r="AA362" s="313"/>
      <c r="AB362" s="313"/>
      <c r="AC362" s="6"/>
      <c r="AD362" s="6"/>
      <c r="AE362" s="313"/>
      <c r="AF362" s="313"/>
      <c r="AG362" s="313"/>
      <c r="AH362" s="313"/>
      <c r="AI362" s="313"/>
      <c r="AJ362" s="6"/>
      <c r="AK362" s="6"/>
      <c r="AL362" s="313"/>
      <c r="AM362" s="313"/>
      <c r="AN362" s="313"/>
      <c r="AO362" s="313"/>
      <c r="AP362" s="313"/>
      <c r="AQ362" s="6"/>
      <c r="AR362" s="6"/>
      <c r="AS362" s="313"/>
      <c r="AT362" s="313"/>
      <c r="AU362" s="313"/>
      <c r="AV362" s="313"/>
      <c r="AW362" s="313"/>
      <c r="AX362" s="6"/>
      <c r="AY362" s="6"/>
      <c r="AZ362" s="313"/>
      <c r="BA362" s="313"/>
      <c r="BB362" s="313"/>
      <c r="BC362" s="313"/>
      <c r="BD362" s="313"/>
      <c r="BE362" s="6"/>
      <c r="BF362" s="6"/>
      <c r="BG362" s="313"/>
      <c r="BH362" s="313"/>
      <c r="BI362" s="313"/>
      <c r="BJ362" s="313"/>
      <c r="BK362" s="313"/>
      <c r="BL362" s="6"/>
      <c r="BM362" s="6"/>
      <c r="BN362" s="313"/>
      <c r="BO362" s="313"/>
      <c r="BP362" s="313"/>
      <c r="BQ362" s="313"/>
      <c r="BR362" s="313"/>
      <c r="BS362" s="313"/>
      <c r="BT362" s="313"/>
      <c r="BU362" s="313"/>
      <c r="BV362" s="313"/>
      <c r="BW362" s="313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161"/>
      <c r="DQ362" s="161"/>
      <c r="DR362" s="161"/>
      <c r="DS362" s="161"/>
      <c r="DT362" s="161"/>
      <c r="DU362" s="161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  <c r="FS362" s="6"/>
      <c r="FT362" s="6"/>
      <c r="FU362" s="6"/>
      <c r="FV362" s="6"/>
      <c r="FW362" s="6"/>
      <c r="FX362" s="6"/>
      <c r="FY362" s="6"/>
      <c r="FZ362" s="6"/>
      <c r="GA362" s="6"/>
      <c r="GB362" s="6"/>
      <c r="GC362" s="6"/>
      <c r="GD362" s="6"/>
      <c r="GE362" s="6"/>
      <c r="GF362" s="6"/>
      <c r="GG362" s="6"/>
      <c r="GH362" s="6"/>
      <c r="GI362" s="6"/>
      <c r="GJ362" s="6"/>
      <c r="GK362" s="6"/>
      <c r="GL362" s="6"/>
      <c r="GM362" s="6"/>
      <c r="GN362" s="6"/>
      <c r="GO362" s="6"/>
      <c r="GP362" s="6"/>
      <c r="GQ362" s="6"/>
      <c r="GR362" s="6"/>
      <c r="GS362" s="6"/>
      <c r="GT362" s="6"/>
      <c r="GU362" s="6"/>
      <c r="GV362" s="6"/>
      <c r="GW362" s="6"/>
      <c r="GX362" s="6"/>
      <c r="GY362" s="6"/>
      <c r="GZ362" s="6"/>
      <c r="HA362" s="6"/>
      <c r="HB362" s="6"/>
      <c r="HC362" s="6"/>
      <c r="HD362" s="6"/>
      <c r="HE362" s="6"/>
      <c r="HF362" s="6"/>
      <c r="HG362" s="6"/>
      <c r="HH362" s="6"/>
      <c r="HI362" s="6"/>
      <c r="HJ362" s="6"/>
      <c r="HK362" s="6"/>
      <c r="HL362" s="6"/>
      <c r="HM362" s="6"/>
      <c r="HN362" s="6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6"/>
      <c r="IN362" s="6"/>
      <c r="IO362" s="6"/>
      <c r="IP362" s="6"/>
      <c r="IQ362" s="6"/>
      <c r="IR362" s="6"/>
      <c r="IS362" s="6"/>
      <c r="IT362" s="6"/>
      <c r="IU362" s="6"/>
      <c r="IV362" s="6"/>
      <c r="IW362" s="6"/>
      <c r="IX362" s="6"/>
      <c r="IY362" s="6"/>
      <c r="IZ362" s="6"/>
      <c r="JA362" s="314"/>
      <c r="JB362" s="314"/>
      <c r="JC362" s="314"/>
      <c r="JD362" s="314"/>
      <c r="JE362" s="314"/>
      <c r="JF362" s="314"/>
      <c r="JG362" s="314"/>
      <c r="JH362" s="314"/>
      <c r="JI362" s="314"/>
      <c r="JJ362" s="314"/>
      <c r="JK362" s="314"/>
      <c r="JL362" s="314"/>
      <c r="JM362" s="314"/>
      <c r="JN362" s="314"/>
      <c r="JO362" s="314"/>
      <c r="JP362" s="314"/>
      <c r="JQ362" s="314"/>
      <c r="JR362" s="314"/>
      <c r="JS362" s="314"/>
      <c r="JT362" s="314"/>
      <c r="JU362" s="314"/>
      <c r="JV362" s="314"/>
      <c r="JW362" s="314"/>
      <c r="JX362" s="314"/>
      <c r="JY362" s="314"/>
      <c r="JZ362" s="314"/>
      <c r="KA362" s="314"/>
      <c r="KB362" s="314"/>
      <c r="KC362" s="314"/>
      <c r="KD362" s="314"/>
      <c r="KE362" s="314"/>
      <c r="KF362" s="314"/>
      <c r="KG362" s="314"/>
      <c r="KH362" s="314"/>
      <c r="KI362" s="314"/>
      <c r="KJ362" s="314"/>
      <c r="KK362" s="314"/>
      <c r="KL362" s="6"/>
      <c r="KM362" s="6"/>
      <c r="KN362" s="6"/>
      <c r="KO362" s="6"/>
      <c r="KP362" s="6"/>
      <c r="KQ362" s="6"/>
      <c r="KR362" s="6"/>
      <c r="KS362" s="6"/>
      <c r="KT362" s="6"/>
    </row>
    <row r="363" spans="5:306" s="305" customFormat="1">
      <c r="E363" s="316"/>
      <c r="F363" s="316"/>
      <c r="G363" s="317"/>
      <c r="W363" s="6"/>
      <c r="X363" s="6"/>
      <c r="Y363" s="6"/>
      <c r="Z363" s="313"/>
      <c r="AA363" s="313"/>
      <c r="AB363" s="313"/>
      <c r="AC363" s="6"/>
      <c r="AD363" s="6"/>
      <c r="AE363" s="313"/>
      <c r="AF363" s="313"/>
      <c r="AG363" s="313"/>
      <c r="AH363" s="313"/>
      <c r="AI363" s="313"/>
      <c r="AJ363" s="6"/>
      <c r="AK363" s="6"/>
      <c r="AL363" s="313"/>
      <c r="AM363" s="313"/>
      <c r="AN363" s="313"/>
      <c r="AO363" s="313"/>
      <c r="AP363" s="313"/>
      <c r="AQ363" s="6"/>
      <c r="AR363" s="6"/>
      <c r="AS363" s="313"/>
      <c r="AT363" s="313"/>
      <c r="AU363" s="313"/>
      <c r="AV363" s="313"/>
      <c r="AW363" s="313"/>
      <c r="AX363" s="6"/>
      <c r="AY363" s="6"/>
      <c r="AZ363" s="313"/>
      <c r="BA363" s="313"/>
      <c r="BB363" s="313"/>
      <c r="BC363" s="313"/>
      <c r="BD363" s="313"/>
      <c r="BE363" s="6"/>
      <c r="BF363" s="6"/>
      <c r="BG363" s="313"/>
      <c r="BH363" s="313"/>
      <c r="BI363" s="313"/>
      <c r="BJ363" s="313"/>
      <c r="BK363" s="313"/>
      <c r="BL363" s="6"/>
      <c r="BM363" s="6"/>
      <c r="BN363" s="313"/>
      <c r="BO363" s="313"/>
      <c r="BP363" s="313"/>
      <c r="BQ363" s="313"/>
      <c r="BR363" s="313"/>
      <c r="BS363" s="313"/>
      <c r="BT363" s="313"/>
      <c r="BU363" s="313"/>
      <c r="BV363" s="313"/>
      <c r="BW363" s="313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161"/>
      <c r="DQ363" s="161"/>
      <c r="DR363" s="161"/>
      <c r="DS363" s="161"/>
      <c r="DT363" s="161"/>
      <c r="DU363" s="161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  <c r="FS363" s="6"/>
      <c r="FT363" s="6"/>
      <c r="FU363" s="6"/>
      <c r="FV363" s="6"/>
      <c r="FW363" s="6"/>
      <c r="FX363" s="6"/>
      <c r="FY363" s="6"/>
      <c r="FZ363" s="6"/>
      <c r="GA363" s="6"/>
      <c r="GB363" s="6"/>
      <c r="GC363" s="6"/>
      <c r="GD363" s="6"/>
      <c r="GE363" s="6"/>
      <c r="GF363" s="6"/>
      <c r="GG363" s="6"/>
      <c r="GH363" s="6"/>
      <c r="GI363" s="6"/>
      <c r="GJ363" s="6"/>
      <c r="GK363" s="6"/>
      <c r="GL363" s="6"/>
      <c r="GM363" s="6"/>
      <c r="GN363" s="6"/>
      <c r="GO363" s="6"/>
      <c r="GP363" s="6"/>
      <c r="GQ363" s="6"/>
      <c r="GR363" s="6"/>
      <c r="GS363" s="6"/>
      <c r="GT363" s="6"/>
      <c r="GU363" s="6"/>
      <c r="GV363" s="6"/>
      <c r="GW363" s="6"/>
      <c r="GX363" s="6"/>
      <c r="GY363" s="6"/>
      <c r="GZ363" s="6"/>
      <c r="HA363" s="6"/>
      <c r="HB363" s="6"/>
      <c r="HC363" s="6"/>
      <c r="HD363" s="6"/>
      <c r="HE363" s="6"/>
      <c r="HF363" s="6"/>
      <c r="HG363" s="6"/>
      <c r="HH363" s="6"/>
      <c r="HI363" s="6"/>
      <c r="HJ363" s="6"/>
      <c r="HK363" s="6"/>
      <c r="HL363" s="6"/>
      <c r="HM363" s="6"/>
      <c r="HN363" s="6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6"/>
      <c r="IN363" s="6"/>
      <c r="IO363" s="6"/>
      <c r="IP363" s="6"/>
      <c r="IQ363" s="6"/>
      <c r="IR363" s="6"/>
      <c r="IS363" s="6"/>
      <c r="IT363" s="6"/>
      <c r="IU363" s="6"/>
      <c r="IV363" s="6"/>
      <c r="IW363" s="6"/>
      <c r="IX363" s="6"/>
      <c r="IY363" s="6"/>
      <c r="IZ363" s="6"/>
      <c r="JA363" s="314"/>
      <c r="JB363" s="314"/>
      <c r="JC363" s="314"/>
      <c r="JD363" s="314"/>
      <c r="JE363" s="314"/>
      <c r="JF363" s="314"/>
      <c r="JG363" s="314"/>
      <c r="JH363" s="314"/>
      <c r="JI363" s="314"/>
      <c r="JJ363" s="314"/>
      <c r="JK363" s="314"/>
      <c r="JL363" s="314"/>
      <c r="JM363" s="314"/>
      <c r="JN363" s="314"/>
      <c r="JO363" s="314"/>
      <c r="JP363" s="314"/>
      <c r="JQ363" s="314"/>
      <c r="JR363" s="314"/>
      <c r="JS363" s="314"/>
      <c r="JT363" s="314"/>
      <c r="JU363" s="314"/>
      <c r="JV363" s="314"/>
      <c r="JW363" s="314"/>
      <c r="JX363" s="314"/>
      <c r="JY363" s="314"/>
      <c r="JZ363" s="314"/>
      <c r="KA363" s="314"/>
      <c r="KB363" s="314"/>
      <c r="KC363" s="314"/>
      <c r="KD363" s="314"/>
      <c r="KE363" s="314"/>
      <c r="KF363" s="314"/>
      <c r="KG363" s="314"/>
      <c r="KH363" s="314"/>
      <c r="KI363" s="314"/>
      <c r="KJ363" s="314"/>
      <c r="KK363" s="314"/>
      <c r="KL363" s="6"/>
      <c r="KM363" s="6"/>
      <c r="KN363" s="6"/>
      <c r="KO363" s="6"/>
      <c r="KP363" s="6"/>
      <c r="KQ363" s="6"/>
      <c r="KR363" s="6"/>
      <c r="KS363" s="6"/>
      <c r="KT363" s="6"/>
    </row>
    <row r="364" spans="5:306" s="305" customFormat="1">
      <c r="E364" s="316"/>
      <c r="F364" s="316"/>
      <c r="G364" s="317"/>
      <c r="W364" s="6"/>
      <c r="X364" s="6"/>
      <c r="Y364" s="6"/>
      <c r="Z364" s="313"/>
      <c r="AA364" s="313"/>
      <c r="AB364" s="313"/>
      <c r="AC364" s="6"/>
      <c r="AD364" s="6"/>
      <c r="AE364" s="313"/>
      <c r="AF364" s="313"/>
      <c r="AG364" s="313"/>
      <c r="AH364" s="313"/>
      <c r="AI364" s="313"/>
      <c r="AJ364" s="6"/>
      <c r="AK364" s="6"/>
      <c r="AL364" s="313"/>
      <c r="AM364" s="313"/>
      <c r="AN364" s="313"/>
      <c r="AO364" s="313"/>
      <c r="AP364" s="313"/>
      <c r="AQ364" s="6"/>
      <c r="AR364" s="6"/>
      <c r="AS364" s="313"/>
      <c r="AT364" s="313"/>
      <c r="AU364" s="313"/>
      <c r="AV364" s="313"/>
      <c r="AW364" s="313"/>
      <c r="AX364" s="6"/>
      <c r="AY364" s="6"/>
      <c r="AZ364" s="313"/>
      <c r="BA364" s="313"/>
      <c r="BB364" s="313"/>
      <c r="BC364" s="313"/>
      <c r="BD364" s="313"/>
      <c r="BE364" s="6"/>
      <c r="BF364" s="6"/>
      <c r="BG364" s="313"/>
      <c r="BH364" s="313"/>
      <c r="BI364" s="313"/>
      <c r="BJ364" s="313"/>
      <c r="BK364" s="313"/>
      <c r="BL364" s="6"/>
      <c r="BM364" s="6"/>
      <c r="BN364" s="313"/>
      <c r="BO364" s="313"/>
      <c r="BP364" s="313"/>
      <c r="BQ364" s="313"/>
      <c r="BR364" s="313"/>
      <c r="BS364" s="313"/>
      <c r="BT364" s="313"/>
      <c r="BU364" s="313"/>
      <c r="BV364" s="313"/>
      <c r="BW364" s="313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161"/>
      <c r="DQ364" s="161"/>
      <c r="DR364" s="161"/>
      <c r="DS364" s="161"/>
      <c r="DT364" s="161"/>
      <c r="DU364" s="161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  <c r="FS364" s="6"/>
      <c r="FT364" s="6"/>
      <c r="FU364" s="6"/>
      <c r="FV364" s="6"/>
      <c r="FW364" s="6"/>
      <c r="FX364" s="6"/>
      <c r="FY364" s="6"/>
      <c r="FZ364" s="6"/>
      <c r="GA364" s="6"/>
      <c r="GB364" s="6"/>
      <c r="GC364" s="6"/>
      <c r="GD364" s="6"/>
      <c r="GE364" s="6"/>
      <c r="GF364" s="6"/>
      <c r="GG364" s="6"/>
      <c r="GH364" s="6"/>
      <c r="GI364" s="6"/>
      <c r="GJ364" s="6"/>
      <c r="GK364" s="6"/>
      <c r="GL364" s="6"/>
      <c r="GM364" s="6"/>
      <c r="GN364" s="6"/>
      <c r="GO364" s="6"/>
      <c r="GP364" s="6"/>
      <c r="GQ364" s="6"/>
      <c r="GR364" s="6"/>
      <c r="GS364" s="6"/>
      <c r="GT364" s="6"/>
      <c r="GU364" s="6"/>
      <c r="GV364" s="6"/>
      <c r="GW364" s="6"/>
      <c r="GX364" s="6"/>
      <c r="GY364" s="6"/>
      <c r="GZ364" s="6"/>
      <c r="HA364" s="6"/>
      <c r="HB364" s="6"/>
      <c r="HC364" s="6"/>
      <c r="HD364" s="6"/>
      <c r="HE364" s="6"/>
      <c r="HF364" s="6"/>
      <c r="HG364" s="6"/>
      <c r="HH364" s="6"/>
      <c r="HI364" s="6"/>
      <c r="HJ364" s="6"/>
      <c r="HK364" s="6"/>
      <c r="HL364" s="6"/>
      <c r="HM364" s="6"/>
      <c r="HN364" s="6"/>
      <c r="HO364" s="6"/>
      <c r="HP364" s="6"/>
      <c r="HQ364" s="6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6"/>
      <c r="IN364" s="6"/>
      <c r="IO364" s="6"/>
      <c r="IP364" s="6"/>
      <c r="IQ364" s="6"/>
      <c r="IR364" s="6"/>
      <c r="IS364" s="6"/>
      <c r="IT364" s="6"/>
      <c r="IU364" s="6"/>
      <c r="IV364" s="6"/>
      <c r="IW364" s="6"/>
      <c r="IX364" s="6"/>
      <c r="IY364" s="6"/>
      <c r="IZ364" s="6"/>
      <c r="JA364" s="314"/>
      <c r="JB364" s="314"/>
      <c r="JC364" s="314"/>
      <c r="JD364" s="314"/>
      <c r="JE364" s="314"/>
      <c r="JF364" s="314"/>
      <c r="JG364" s="314"/>
      <c r="JH364" s="314"/>
      <c r="JI364" s="314"/>
      <c r="JJ364" s="314"/>
      <c r="JK364" s="314"/>
      <c r="JL364" s="314"/>
      <c r="JM364" s="314"/>
      <c r="JN364" s="314"/>
      <c r="JO364" s="314"/>
      <c r="JP364" s="314"/>
      <c r="JQ364" s="314"/>
      <c r="JR364" s="314"/>
      <c r="JS364" s="314"/>
      <c r="JT364" s="314"/>
      <c r="JU364" s="314"/>
      <c r="JV364" s="314"/>
      <c r="JW364" s="314"/>
      <c r="JX364" s="314"/>
      <c r="JY364" s="314"/>
      <c r="JZ364" s="314"/>
      <c r="KA364" s="314"/>
      <c r="KB364" s="314"/>
      <c r="KC364" s="314"/>
      <c r="KD364" s="314"/>
      <c r="KE364" s="314"/>
      <c r="KF364" s="314"/>
      <c r="KG364" s="314"/>
      <c r="KH364" s="314"/>
      <c r="KI364" s="314"/>
      <c r="KJ364" s="314"/>
      <c r="KK364" s="314"/>
      <c r="KL364" s="6"/>
      <c r="KM364" s="6"/>
      <c r="KN364" s="6"/>
      <c r="KO364" s="6"/>
      <c r="KP364" s="6"/>
      <c r="KQ364" s="6"/>
      <c r="KR364" s="6"/>
      <c r="KS364" s="6"/>
      <c r="KT364" s="6"/>
    </row>
    <row r="365" spans="5:306" s="305" customFormat="1">
      <c r="E365" s="316"/>
      <c r="F365" s="316"/>
      <c r="G365" s="317"/>
      <c r="W365" s="6"/>
      <c r="X365" s="6"/>
      <c r="Y365" s="6"/>
      <c r="Z365" s="313"/>
      <c r="AA365" s="313"/>
      <c r="AB365" s="313"/>
      <c r="AC365" s="6"/>
      <c r="AD365" s="6"/>
      <c r="AE365" s="313"/>
      <c r="AF365" s="313"/>
      <c r="AG365" s="313"/>
      <c r="AH365" s="313"/>
      <c r="AI365" s="313"/>
      <c r="AJ365" s="6"/>
      <c r="AK365" s="6"/>
      <c r="AL365" s="313"/>
      <c r="AM365" s="313"/>
      <c r="AN365" s="313"/>
      <c r="AO365" s="313"/>
      <c r="AP365" s="313"/>
      <c r="AQ365" s="6"/>
      <c r="AR365" s="6"/>
      <c r="AS365" s="313"/>
      <c r="AT365" s="313"/>
      <c r="AU365" s="313"/>
      <c r="AV365" s="313"/>
      <c r="AW365" s="313"/>
      <c r="AX365" s="6"/>
      <c r="AY365" s="6"/>
      <c r="AZ365" s="313"/>
      <c r="BA365" s="313"/>
      <c r="BB365" s="313"/>
      <c r="BC365" s="313"/>
      <c r="BD365" s="313"/>
      <c r="BE365" s="6"/>
      <c r="BF365" s="6"/>
      <c r="BG365" s="313"/>
      <c r="BH365" s="313"/>
      <c r="BI365" s="313"/>
      <c r="BJ365" s="313"/>
      <c r="BK365" s="313"/>
      <c r="BL365" s="6"/>
      <c r="BM365" s="6"/>
      <c r="BN365" s="313"/>
      <c r="BO365" s="313"/>
      <c r="BP365" s="313"/>
      <c r="BQ365" s="313"/>
      <c r="BR365" s="313"/>
      <c r="BS365" s="313"/>
      <c r="BT365" s="313"/>
      <c r="BU365" s="313"/>
      <c r="BV365" s="313"/>
      <c r="BW365" s="313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161"/>
      <c r="DQ365" s="161"/>
      <c r="DR365" s="161"/>
      <c r="DS365" s="161"/>
      <c r="DT365" s="161"/>
      <c r="DU365" s="161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6"/>
      <c r="IN365" s="6"/>
      <c r="IO365" s="6"/>
      <c r="IP365" s="6"/>
      <c r="IQ365" s="6"/>
      <c r="IR365" s="6"/>
      <c r="IS365" s="6"/>
      <c r="IT365" s="6"/>
      <c r="IU365" s="6"/>
      <c r="IV365" s="6"/>
      <c r="IW365" s="6"/>
      <c r="IX365" s="6"/>
      <c r="IY365" s="6"/>
      <c r="IZ365" s="6"/>
      <c r="JA365" s="314"/>
      <c r="JB365" s="314"/>
      <c r="JC365" s="314"/>
      <c r="JD365" s="314"/>
      <c r="JE365" s="314"/>
      <c r="JF365" s="314"/>
      <c r="JG365" s="314"/>
      <c r="JH365" s="314"/>
      <c r="JI365" s="314"/>
      <c r="JJ365" s="314"/>
      <c r="JK365" s="314"/>
      <c r="JL365" s="314"/>
      <c r="JM365" s="314"/>
      <c r="JN365" s="314"/>
      <c r="JO365" s="314"/>
      <c r="JP365" s="314"/>
      <c r="JQ365" s="314"/>
      <c r="JR365" s="314"/>
      <c r="JS365" s="314"/>
      <c r="JT365" s="314"/>
      <c r="JU365" s="314"/>
      <c r="JV365" s="314"/>
      <c r="JW365" s="314"/>
      <c r="JX365" s="314"/>
      <c r="JY365" s="314"/>
      <c r="JZ365" s="314"/>
      <c r="KA365" s="314"/>
      <c r="KB365" s="314"/>
      <c r="KC365" s="314"/>
      <c r="KD365" s="314"/>
      <c r="KE365" s="314"/>
      <c r="KF365" s="314"/>
      <c r="KG365" s="314"/>
      <c r="KH365" s="314"/>
      <c r="KI365" s="314"/>
      <c r="KJ365" s="314"/>
      <c r="KK365" s="314"/>
      <c r="KL365" s="6"/>
      <c r="KM365" s="6"/>
      <c r="KN365" s="6"/>
      <c r="KO365" s="6"/>
      <c r="KP365" s="6"/>
      <c r="KQ365" s="6"/>
      <c r="KR365" s="6"/>
      <c r="KS365" s="6"/>
      <c r="KT365" s="6"/>
    </row>
    <row r="366" spans="5:306" s="305" customFormat="1">
      <c r="E366" s="316"/>
      <c r="F366" s="316"/>
      <c r="G366" s="317"/>
      <c r="W366" s="6"/>
      <c r="X366" s="6"/>
      <c r="Y366" s="6"/>
      <c r="Z366" s="313"/>
      <c r="AA366" s="313"/>
      <c r="AB366" s="313"/>
      <c r="AC366" s="6"/>
      <c r="AD366" s="6"/>
      <c r="AE366" s="313"/>
      <c r="AF366" s="313"/>
      <c r="AG366" s="313"/>
      <c r="AH366" s="313"/>
      <c r="AI366" s="313"/>
      <c r="AJ366" s="6"/>
      <c r="AK366" s="6"/>
      <c r="AL366" s="313"/>
      <c r="AM366" s="313"/>
      <c r="AN366" s="313"/>
      <c r="AO366" s="313"/>
      <c r="AP366" s="313"/>
      <c r="AQ366" s="6"/>
      <c r="AR366" s="6"/>
      <c r="AS366" s="313"/>
      <c r="AT366" s="313"/>
      <c r="AU366" s="313"/>
      <c r="AV366" s="313"/>
      <c r="AW366" s="313"/>
      <c r="AX366" s="6"/>
      <c r="AY366" s="6"/>
      <c r="AZ366" s="313"/>
      <c r="BA366" s="313"/>
      <c r="BB366" s="313"/>
      <c r="BC366" s="313"/>
      <c r="BD366" s="313"/>
      <c r="BE366" s="6"/>
      <c r="BF366" s="6"/>
      <c r="BG366" s="313"/>
      <c r="BH366" s="313"/>
      <c r="BI366" s="313"/>
      <c r="BJ366" s="313"/>
      <c r="BK366" s="313"/>
      <c r="BL366" s="6"/>
      <c r="BM366" s="6"/>
      <c r="BN366" s="313"/>
      <c r="BO366" s="313"/>
      <c r="BP366" s="313"/>
      <c r="BQ366" s="313"/>
      <c r="BR366" s="313"/>
      <c r="BS366" s="313"/>
      <c r="BT366" s="313"/>
      <c r="BU366" s="313"/>
      <c r="BV366" s="313"/>
      <c r="BW366" s="313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161"/>
      <c r="DQ366" s="161"/>
      <c r="DR366" s="161"/>
      <c r="DS366" s="161"/>
      <c r="DT366" s="161"/>
      <c r="DU366" s="161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  <c r="FS366" s="6"/>
      <c r="FT366" s="6"/>
      <c r="FU366" s="6"/>
      <c r="FV366" s="6"/>
      <c r="FW366" s="6"/>
      <c r="FX366" s="6"/>
      <c r="FY366" s="6"/>
      <c r="FZ366" s="6"/>
      <c r="GA366" s="6"/>
      <c r="GB366" s="6"/>
      <c r="GC366" s="6"/>
      <c r="GD366" s="6"/>
      <c r="GE366" s="6"/>
      <c r="GF366" s="6"/>
      <c r="GG366" s="6"/>
      <c r="GH366" s="6"/>
      <c r="GI366" s="6"/>
      <c r="GJ366" s="6"/>
      <c r="GK366" s="6"/>
      <c r="GL366" s="6"/>
      <c r="GM366" s="6"/>
      <c r="GN366" s="6"/>
      <c r="GO366" s="6"/>
      <c r="GP366" s="6"/>
      <c r="GQ366" s="6"/>
      <c r="GR366" s="6"/>
      <c r="GS366" s="6"/>
      <c r="GT366" s="6"/>
      <c r="GU366" s="6"/>
      <c r="GV366" s="6"/>
      <c r="GW366" s="6"/>
      <c r="GX366" s="6"/>
      <c r="GY366" s="6"/>
      <c r="GZ366" s="6"/>
      <c r="HA366" s="6"/>
      <c r="HB366" s="6"/>
      <c r="HC366" s="6"/>
      <c r="HD366" s="6"/>
      <c r="HE366" s="6"/>
      <c r="HF366" s="6"/>
      <c r="HG366" s="6"/>
      <c r="HH366" s="6"/>
      <c r="HI366" s="6"/>
      <c r="HJ366" s="6"/>
      <c r="HK366" s="6"/>
      <c r="HL366" s="6"/>
      <c r="HM366" s="6"/>
      <c r="HN366" s="6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314"/>
      <c r="JB366" s="314"/>
      <c r="JC366" s="314"/>
      <c r="JD366" s="314"/>
      <c r="JE366" s="314"/>
      <c r="JF366" s="314"/>
      <c r="JG366" s="314"/>
      <c r="JH366" s="314"/>
      <c r="JI366" s="314"/>
      <c r="JJ366" s="314"/>
      <c r="JK366" s="314"/>
      <c r="JL366" s="314"/>
      <c r="JM366" s="314"/>
      <c r="JN366" s="314"/>
      <c r="JO366" s="314"/>
      <c r="JP366" s="314"/>
      <c r="JQ366" s="314"/>
      <c r="JR366" s="314"/>
      <c r="JS366" s="314"/>
      <c r="JT366" s="314"/>
      <c r="JU366" s="314"/>
      <c r="JV366" s="314"/>
      <c r="JW366" s="314"/>
      <c r="JX366" s="314"/>
      <c r="JY366" s="314"/>
      <c r="JZ366" s="314"/>
      <c r="KA366" s="314"/>
      <c r="KB366" s="314"/>
      <c r="KC366" s="314"/>
      <c r="KD366" s="314"/>
      <c r="KE366" s="314"/>
      <c r="KF366" s="314"/>
      <c r="KG366" s="314"/>
      <c r="KH366" s="314"/>
      <c r="KI366" s="314"/>
      <c r="KJ366" s="314"/>
      <c r="KK366" s="314"/>
      <c r="KL366" s="6"/>
      <c r="KM366" s="6"/>
      <c r="KN366" s="6"/>
      <c r="KO366" s="6"/>
      <c r="KP366" s="6"/>
      <c r="KQ366" s="6"/>
      <c r="KR366" s="6"/>
      <c r="KS366" s="6"/>
      <c r="KT366" s="6"/>
    </row>
    <row r="367" spans="5:306" s="305" customFormat="1">
      <c r="E367" s="316"/>
      <c r="F367" s="316"/>
      <c r="G367" s="317"/>
      <c r="W367" s="6"/>
      <c r="X367" s="6"/>
      <c r="Y367" s="6"/>
      <c r="Z367" s="313"/>
      <c r="AA367" s="313"/>
      <c r="AB367" s="313"/>
      <c r="AC367" s="6"/>
      <c r="AD367" s="6"/>
      <c r="AE367" s="313"/>
      <c r="AF367" s="313"/>
      <c r="AG367" s="313"/>
      <c r="AH367" s="313"/>
      <c r="AI367" s="313"/>
      <c r="AJ367" s="6"/>
      <c r="AK367" s="6"/>
      <c r="AL367" s="313"/>
      <c r="AM367" s="313"/>
      <c r="AN367" s="313"/>
      <c r="AO367" s="313"/>
      <c r="AP367" s="313"/>
      <c r="AQ367" s="6"/>
      <c r="AR367" s="6"/>
      <c r="AS367" s="313"/>
      <c r="AT367" s="313"/>
      <c r="AU367" s="313"/>
      <c r="AV367" s="313"/>
      <c r="AW367" s="313"/>
      <c r="AX367" s="6"/>
      <c r="AY367" s="6"/>
      <c r="AZ367" s="313"/>
      <c r="BA367" s="313"/>
      <c r="BB367" s="313"/>
      <c r="BC367" s="313"/>
      <c r="BD367" s="313"/>
      <c r="BE367" s="6"/>
      <c r="BF367" s="6"/>
      <c r="BG367" s="313"/>
      <c r="BH367" s="313"/>
      <c r="BI367" s="313"/>
      <c r="BJ367" s="313"/>
      <c r="BK367" s="313"/>
      <c r="BL367" s="6"/>
      <c r="BM367" s="6"/>
      <c r="BN367" s="313"/>
      <c r="BO367" s="313"/>
      <c r="BP367" s="313"/>
      <c r="BQ367" s="313"/>
      <c r="BR367" s="313"/>
      <c r="BS367" s="313"/>
      <c r="BT367" s="313"/>
      <c r="BU367" s="313"/>
      <c r="BV367" s="313"/>
      <c r="BW367" s="313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161"/>
      <c r="DQ367" s="161"/>
      <c r="DR367" s="161"/>
      <c r="DS367" s="161"/>
      <c r="DT367" s="161"/>
      <c r="DU367" s="161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  <c r="FS367" s="6"/>
      <c r="FT367" s="6"/>
      <c r="FU367" s="6"/>
      <c r="FV367" s="6"/>
      <c r="FW367" s="6"/>
      <c r="FX367" s="6"/>
      <c r="FY367" s="6"/>
      <c r="FZ367" s="6"/>
      <c r="GA367" s="6"/>
      <c r="GB367" s="6"/>
      <c r="GC367" s="6"/>
      <c r="GD367" s="6"/>
      <c r="GE367" s="6"/>
      <c r="GF367" s="6"/>
      <c r="GG367" s="6"/>
      <c r="GH367" s="6"/>
      <c r="GI367" s="6"/>
      <c r="GJ367" s="6"/>
      <c r="GK367" s="6"/>
      <c r="GL367" s="6"/>
      <c r="GM367" s="6"/>
      <c r="GN367" s="6"/>
      <c r="GO367" s="6"/>
      <c r="GP367" s="6"/>
      <c r="GQ367" s="6"/>
      <c r="GR367" s="6"/>
      <c r="GS367" s="6"/>
      <c r="GT367" s="6"/>
      <c r="GU367" s="6"/>
      <c r="GV367" s="6"/>
      <c r="GW367" s="6"/>
      <c r="GX367" s="6"/>
      <c r="GY367" s="6"/>
      <c r="GZ367" s="6"/>
      <c r="HA367" s="6"/>
      <c r="HB367" s="6"/>
      <c r="HC367" s="6"/>
      <c r="HD367" s="6"/>
      <c r="HE367" s="6"/>
      <c r="HF367" s="6"/>
      <c r="HG367" s="6"/>
      <c r="HH367" s="6"/>
      <c r="HI367" s="6"/>
      <c r="HJ367" s="6"/>
      <c r="HK367" s="6"/>
      <c r="HL367" s="6"/>
      <c r="HM367" s="6"/>
      <c r="HN367" s="6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6"/>
      <c r="IN367" s="6"/>
      <c r="IO367" s="6"/>
      <c r="IP367" s="6"/>
      <c r="IQ367" s="6"/>
      <c r="IR367" s="6"/>
      <c r="IS367" s="6"/>
      <c r="IT367" s="6"/>
      <c r="IU367" s="6"/>
      <c r="IV367" s="6"/>
      <c r="IW367" s="6"/>
      <c r="IX367" s="6"/>
      <c r="IY367" s="6"/>
      <c r="IZ367" s="6"/>
      <c r="JA367" s="314"/>
      <c r="JB367" s="314"/>
      <c r="JC367" s="314"/>
      <c r="JD367" s="314"/>
      <c r="JE367" s="314"/>
      <c r="JF367" s="314"/>
      <c r="JG367" s="314"/>
      <c r="JH367" s="314"/>
      <c r="JI367" s="314"/>
      <c r="JJ367" s="314"/>
      <c r="JK367" s="314"/>
      <c r="JL367" s="314"/>
      <c r="JM367" s="314"/>
      <c r="JN367" s="314"/>
      <c r="JO367" s="314"/>
      <c r="JP367" s="314"/>
      <c r="JQ367" s="314"/>
      <c r="JR367" s="314"/>
      <c r="JS367" s="314"/>
      <c r="JT367" s="314"/>
      <c r="JU367" s="314"/>
      <c r="JV367" s="314"/>
      <c r="JW367" s="314"/>
      <c r="JX367" s="314"/>
      <c r="JY367" s="314"/>
      <c r="JZ367" s="314"/>
      <c r="KA367" s="314"/>
      <c r="KB367" s="314"/>
      <c r="KC367" s="314"/>
      <c r="KD367" s="314"/>
      <c r="KE367" s="314"/>
      <c r="KF367" s="314"/>
      <c r="KG367" s="314"/>
      <c r="KH367" s="314"/>
      <c r="KI367" s="314"/>
      <c r="KJ367" s="314"/>
      <c r="KK367" s="314"/>
      <c r="KL367" s="6"/>
      <c r="KM367" s="6"/>
      <c r="KN367" s="6"/>
      <c r="KO367" s="6"/>
      <c r="KP367" s="6"/>
      <c r="KQ367" s="6"/>
      <c r="KR367" s="6"/>
      <c r="KS367" s="6"/>
      <c r="KT367" s="6"/>
    </row>
    <row r="368" spans="5:306" s="305" customFormat="1">
      <c r="E368" s="316"/>
      <c r="F368" s="316"/>
      <c r="G368" s="317"/>
      <c r="W368" s="6"/>
      <c r="X368" s="6"/>
      <c r="Y368" s="6"/>
      <c r="Z368" s="313"/>
      <c r="AA368" s="313"/>
      <c r="AB368" s="313"/>
      <c r="AC368" s="6"/>
      <c r="AD368" s="6"/>
      <c r="AE368" s="313"/>
      <c r="AF368" s="313"/>
      <c r="AG368" s="313"/>
      <c r="AH368" s="313"/>
      <c r="AI368" s="313"/>
      <c r="AJ368" s="6"/>
      <c r="AK368" s="6"/>
      <c r="AL368" s="313"/>
      <c r="AM368" s="313"/>
      <c r="AN368" s="313"/>
      <c r="AO368" s="313"/>
      <c r="AP368" s="313"/>
      <c r="AQ368" s="6"/>
      <c r="AR368" s="6"/>
      <c r="AS368" s="313"/>
      <c r="AT368" s="313"/>
      <c r="AU368" s="313"/>
      <c r="AV368" s="313"/>
      <c r="AW368" s="313"/>
      <c r="AX368" s="6"/>
      <c r="AY368" s="6"/>
      <c r="AZ368" s="313"/>
      <c r="BA368" s="313"/>
      <c r="BB368" s="313"/>
      <c r="BC368" s="313"/>
      <c r="BD368" s="313"/>
      <c r="BE368" s="6"/>
      <c r="BF368" s="6"/>
      <c r="BG368" s="313"/>
      <c r="BH368" s="313"/>
      <c r="BI368" s="313"/>
      <c r="BJ368" s="313"/>
      <c r="BK368" s="313"/>
      <c r="BL368" s="6"/>
      <c r="BM368" s="6"/>
      <c r="BN368" s="313"/>
      <c r="BO368" s="313"/>
      <c r="BP368" s="313"/>
      <c r="BQ368" s="313"/>
      <c r="BR368" s="313"/>
      <c r="BS368" s="313"/>
      <c r="BT368" s="313"/>
      <c r="BU368" s="313"/>
      <c r="BV368" s="313"/>
      <c r="BW368" s="313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161"/>
      <c r="DQ368" s="161"/>
      <c r="DR368" s="161"/>
      <c r="DS368" s="161"/>
      <c r="DT368" s="161"/>
      <c r="DU368" s="161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  <c r="FS368" s="6"/>
      <c r="FT368" s="6"/>
      <c r="FU368" s="6"/>
      <c r="FV368" s="6"/>
      <c r="FW368" s="6"/>
      <c r="FX368" s="6"/>
      <c r="FY368" s="6"/>
      <c r="FZ368" s="6"/>
      <c r="GA368" s="6"/>
      <c r="GB368" s="6"/>
      <c r="GC368" s="6"/>
      <c r="GD368" s="6"/>
      <c r="GE368" s="6"/>
      <c r="GF368" s="6"/>
      <c r="GG368" s="6"/>
      <c r="GH368" s="6"/>
      <c r="GI368" s="6"/>
      <c r="GJ368" s="6"/>
      <c r="GK368" s="6"/>
      <c r="GL368" s="6"/>
      <c r="GM368" s="6"/>
      <c r="GN368" s="6"/>
      <c r="GO368" s="6"/>
      <c r="GP368" s="6"/>
      <c r="GQ368" s="6"/>
      <c r="GR368" s="6"/>
      <c r="GS368" s="6"/>
      <c r="GT368" s="6"/>
      <c r="GU368" s="6"/>
      <c r="GV368" s="6"/>
      <c r="GW368" s="6"/>
      <c r="GX368" s="6"/>
      <c r="GY368" s="6"/>
      <c r="GZ368" s="6"/>
      <c r="HA368" s="6"/>
      <c r="HB368" s="6"/>
      <c r="HC368" s="6"/>
      <c r="HD368" s="6"/>
      <c r="HE368" s="6"/>
      <c r="HF368" s="6"/>
      <c r="HG368" s="6"/>
      <c r="HH368" s="6"/>
      <c r="HI368" s="6"/>
      <c r="HJ368" s="6"/>
      <c r="HK368" s="6"/>
      <c r="HL368" s="6"/>
      <c r="HM368" s="6"/>
      <c r="HN368" s="6"/>
      <c r="HO368" s="6"/>
      <c r="HP368" s="6"/>
      <c r="HQ368" s="6"/>
      <c r="HR368" s="6"/>
      <c r="HS368" s="6"/>
      <c r="HT368" s="6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6"/>
      <c r="IN368" s="6"/>
      <c r="IO368" s="6"/>
      <c r="IP368" s="6"/>
      <c r="IQ368" s="6"/>
      <c r="IR368" s="6"/>
      <c r="IS368" s="6"/>
      <c r="IT368" s="6"/>
      <c r="IU368" s="6"/>
      <c r="IV368" s="6"/>
      <c r="IW368" s="6"/>
      <c r="IX368" s="6"/>
      <c r="IY368" s="6"/>
      <c r="IZ368" s="6"/>
      <c r="JA368" s="314"/>
      <c r="JB368" s="314"/>
      <c r="JC368" s="314"/>
      <c r="JD368" s="314"/>
      <c r="JE368" s="314"/>
      <c r="JF368" s="314"/>
      <c r="JG368" s="314"/>
      <c r="JH368" s="314"/>
      <c r="JI368" s="314"/>
      <c r="JJ368" s="314"/>
      <c r="JK368" s="314"/>
      <c r="JL368" s="314"/>
      <c r="JM368" s="314"/>
      <c r="JN368" s="314"/>
      <c r="JO368" s="314"/>
      <c r="JP368" s="314"/>
      <c r="JQ368" s="314"/>
      <c r="JR368" s="314"/>
      <c r="JS368" s="314"/>
      <c r="JT368" s="314"/>
      <c r="JU368" s="314"/>
      <c r="JV368" s="314"/>
      <c r="JW368" s="314"/>
      <c r="JX368" s="314"/>
      <c r="JY368" s="314"/>
      <c r="JZ368" s="314"/>
      <c r="KA368" s="314"/>
      <c r="KB368" s="314"/>
      <c r="KC368" s="314"/>
      <c r="KD368" s="314"/>
      <c r="KE368" s="314"/>
      <c r="KF368" s="314"/>
      <c r="KG368" s="314"/>
      <c r="KH368" s="314"/>
      <c r="KI368" s="314"/>
      <c r="KJ368" s="314"/>
      <c r="KK368" s="314"/>
      <c r="KL368" s="6"/>
      <c r="KM368" s="6"/>
      <c r="KN368" s="6"/>
      <c r="KO368" s="6"/>
      <c r="KP368" s="6"/>
      <c r="KQ368" s="6"/>
      <c r="KR368" s="6"/>
      <c r="KS368" s="6"/>
      <c r="KT368" s="6"/>
    </row>
    <row r="369" spans="5:306" s="305" customFormat="1">
      <c r="E369" s="316"/>
      <c r="F369" s="316"/>
      <c r="G369" s="317"/>
      <c r="W369" s="6"/>
      <c r="X369" s="6"/>
      <c r="Y369" s="6"/>
      <c r="Z369" s="313"/>
      <c r="AA369" s="313"/>
      <c r="AB369" s="313"/>
      <c r="AC369" s="6"/>
      <c r="AD369" s="6"/>
      <c r="AE369" s="313"/>
      <c r="AF369" s="313"/>
      <c r="AG369" s="313"/>
      <c r="AH369" s="313"/>
      <c r="AI369" s="313"/>
      <c r="AJ369" s="6"/>
      <c r="AK369" s="6"/>
      <c r="AL369" s="313"/>
      <c r="AM369" s="313"/>
      <c r="AN369" s="313"/>
      <c r="AO369" s="313"/>
      <c r="AP369" s="313"/>
      <c r="AQ369" s="6"/>
      <c r="AR369" s="6"/>
      <c r="AS369" s="313"/>
      <c r="AT369" s="313"/>
      <c r="AU369" s="313"/>
      <c r="AV369" s="313"/>
      <c r="AW369" s="313"/>
      <c r="AX369" s="6"/>
      <c r="AY369" s="6"/>
      <c r="AZ369" s="313"/>
      <c r="BA369" s="313"/>
      <c r="BB369" s="313"/>
      <c r="BC369" s="313"/>
      <c r="BD369" s="313"/>
      <c r="BE369" s="6"/>
      <c r="BF369" s="6"/>
      <c r="BG369" s="313"/>
      <c r="BH369" s="313"/>
      <c r="BI369" s="313"/>
      <c r="BJ369" s="313"/>
      <c r="BK369" s="313"/>
      <c r="BL369" s="6"/>
      <c r="BM369" s="6"/>
      <c r="BN369" s="313"/>
      <c r="BO369" s="313"/>
      <c r="BP369" s="313"/>
      <c r="BQ369" s="313"/>
      <c r="BR369" s="313"/>
      <c r="BS369" s="313"/>
      <c r="BT369" s="313"/>
      <c r="BU369" s="313"/>
      <c r="BV369" s="313"/>
      <c r="BW369" s="313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161"/>
      <c r="DQ369" s="161"/>
      <c r="DR369" s="161"/>
      <c r="DS369" s="161"/>
      <c r="DT369" s="161"/>
      <c r="DU369" s="161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  <c r="FS369" s="6"/>
      <c r="FT369" s="6"/>
      <c r="FU369" s="6"/>
      <c r="FV369" s="6"/>
      <c r="FW369" s="6"/>
      <c r="FX369" s="6"/>
      <c r="FY369" s="6"/>
      <c r="FZ369" s="6"/>
      <c r="GA369" s="6"/>
      <c r="GB369" s="6"/>
      <c r="GC369" s="6"/>
      <c r="GD369" s="6"/>
      <c r="GE369" s="6"/>
      <c r="GF369" s="6"/>
      <c r="GG369" s="6"/>
      <c r="GH369" s="6"/>
      <c r="GI369" s="6"/>
      <c r="GJ369" s="6"/>
      <c r="GK369" s="6"/>
      <c r="GL369" s="6"/>
      <c r="GM369" s="6"/>
      <c r="GN369" s="6"/>
      <c r="GO369" s="6"/>
      <c r="GP369" s="6"/>
      <c r="GQ369" s="6"/>
      <c r="GR369" s="6"/>
      <c r="GS369" s="6"/>
      <c r="GT369" s="6"/>
      <c r="GU369" s="6"/>
      <c r="GV369" s="6"/>
      <c r="GW369" s="6"/>
      <c r="GX369" s="6"/>
      <c r="GY369" s="6"/>
      <c r="GZ369" s="6"/>
      <c r="HA369" s="6"/>
      <c r="HB369" s="6"/>
      <c r="HC369" s="6"/>
      <c r="HD369" s="6"/>
      <c r="HE369" s="6"/>
      <c r="HF369" s="6"/>
      <c r="HG369" s="6"/>
      <c r="HH369" s="6"/>
      <c r="HI369" s="6"/>
      <c r="HJ369" s="6"/>
      <c r="HK369" s="6"/>
      <c r="HL369" s="6"/>
      <c r="HM369" s="6"/>
      <c r="HN369" s="6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6"/>
      <c r="IN369" s="6"/>
      <c r="IO369" s="6"/>
      <c r="IP369" s="6"/>
      <c r="IQ369" s="6"/>
      <c r="IR369" s="6"/>
      <c r="IS369" s="6"/>
      <c r="IT369" s="6"/>
      <c r="IU369" s="6"/>
      <c r="IV369" s="6"/>
      <c r="IW369" s="6"/>
      <c r="IX369" s="6"/>
      <c r="IY369" s="6"/>
      <c r="IZ369" s="6"/>
      <c r="JA369" s="314"/>
      <c r="JB369" s="314"/>
      <c r="JC369" s="314"/>
      <c r="JD369" s="314"/>
      <c r="JE369" s="314"/>
      <c r="JF369" s="314"/>
      <c r="JG369" s="314"/>
      <c r="JH369" s="314"/>
      <c r="JI369" s="314"/>
      <c r="JJ369" s="314"/>
      <c r="JK369" s="314"/>
      <c r="JL369" s="314"/>
      <c r="JM369" s="314"/>
      <c r="JN369" s="314"/>
      <c r="JO369" s="314"/>
      <c r="JP369" s="314"/>
      <c r="JQ369" s="314"/>
      <c r="JR369" s="314"/>
      <c r="JS369" s="314"/>
      <c r="JT369" s="314"/>
      <c r="JU369" s="314"/>
      <c r="JV369" s="314"/>
      <c r="JW369" s="314"/>
      <c r="JX369" s="314"/>
      <c r="JY369" s="314"/>
      <c r="JZ369" s="314"/>
      <c r="KA369" s="314"/>
      <c r="KB369" s="314"/>
      <c r="KC369" s="314"/>
      <c r="KD369" s="314"/>
      <c r="KE369" s="314"/>
      <c r="KF369" s="314"/>
      <c r="KG369" s="314"/>
      <c r="KH369" s="314"/>
      <c r="KI369" s="314"/>
      <c r="KJ369" s="314"/>
      <c r="KK369" s="314"/>
      <c r="KL369" s="6"/>
      <c r="KM369" s="6"/>
      <c r="KN369" s="6"/>
      <c r="KO369" s="6"/>
      <c r="KP369" s="6"/>
      <c r="KQ369" s="6"/>
      <c r="KR369" s="6"/>
      <c r="KS369" s="6"/>
      <c r="KT369" s="6"/>
    </row>
    <row r="370" spans="5:306" s="305" customFormat="1">
      <c r="E370" s="316"/>
      <c r="F370" s="316"/>
      <c r="G370" s="317"/>
      <c r="W370" s="6"/>
      <c r="X370" s="6"/>
      <c r="Y370" s="6"/>
      <c r="Z370" s="313"/>
      <c r="AA370" s="313"/>
      <c r="AB370" s="313"/>
      <c r="AC370" s="6"/>
      <c r="AD370" s="6"/>
      <c r="AE370" s="313"/>
      <c r="AF370" s="313"/>
      <c r="AG370" s="313"/>
      <c r="AH370" s="313"/>
      <c r="AI370" s="313"/>
      <c r="AJ370" s="6"/>
      <c r="AK370" s="6"/>
      <c r="AL370" s="313"/>
      <c r="AM370" s="313"/>
      <c r="AN370" s="313"/>
      <c r="AO370" s="313"/>
      <c r="AP370" s="313"/>
      <c r="AQ370" s="6"/>
      <c r="AR370" s="6"/>
      <c r="AS370" s="313"/>
      <c r="AT370" s="313"/>
      <c r="AU370" s="313"/>
      <c r="AV370" s="313"/>
      <c r="AW370" s="313"/>
      <c r="AX370" s="6"/>
      <c r="AY370" s="6"/>
      <c r="AZ370" s="313"/>
      <c r="BA370" s="313"/>
      <c r="BB370" s="313"/>
      <c r="BC370" s="313"/>
      <c r="BD370" s="313"/>
      <c r="BE370" s="6"/>
      <c r="BF370" s="6"/>
      <c r="BG370" s="313"/>
      <c r="BH370" s="313"/>
      <c r="BI370" s="313"/>
      <c r="BJ370" s="313"/>
      <c r="BK370" s="313"/>
      <c r="BL370" s="6"/>
      <c r="BM370" s="6"/>
      <c r="BN370" s="313"/>
      <c r="BO370" s="313"/>
      <c r="BP370" s="313"/>
      <c r="BQ370" s="313"/>
      <c r="BR370" s="313"/>
      <c r="BS370" s="313"/>
      <c r="BT370" s="313"/>
      <c r="BU370" s="313"/>
      <c r="BV370" s="313"/>
      <c r="BW370" s="313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161"/>
      <c r="DQ370" s="161"/>
      <c r="DR370" s="161"/>
      <c r="DS370" s="161"/>
      <c r="DT370" s="161"/>
      <c r="DU370" s="161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  <c r="FS370" s="6"/>
      <c r="FT370" s="6"/>
      <c r="FU370" s="6"/>
      <c r="FV370" s="6"/>
      <c r="FW370" s="6"/>
      <c r="FX370" s="6"/>
      <c r="FY370" s="6"/>
      <c r="FZ370" s="6"/>
      <c r="GA370" s="6"/>
      <c r="GB370" s="6"/>
      <c r="GC370" s="6"/>
      <c r="GD370" s="6"/>
      <c r="GE370" s="6"/>
      <c r="GF370" s="6"/>
      <c r="GG370" s="6"/>
      <c r="GH370" s="6"/>
      <c r="GI370" s="6"/>
      <c r="GJ370" s="6"/>
      <c r="GK370" s="6"/>
      <c r="GL370" s="6"/>
      <c r="GM370" s="6"/>
      <c r="GN370" s="6"/>
      <c r="GO370" s="6"/>
      <c r="GP370" s="6"/>
      <c r="GQ370" s="6"/>
      <c r="GR370" s="6"/>
      <c r="GS370" s="6"/>
      <c r="GT370" s="6"/>
      <c r="GU370" s="6"/>
      <c r="GV370" s="6"/>
      <c r="GW370" s="6"/>
      <c r="GX370" s="6"/>
      <c r="GY370" s="6"/>
      <c r="GZ370" s="6"/>
      <c r="HA370" s="6"/>
      <c r="HB370" s="6"/>
      <c r="HC370" s="6"/>
      <c r="HD370" s="6"/>
      <c r="HE370" s="6"/>
      <c r="HF370" s="6"/>
      <c r="HG370" s="6"/>
      <c r="HH370" s="6"/>
      <c r="HI370" s="6"/>
      <c r="HJ370" s="6"/>
      <c r="HK370" s="6"/>
      <c r="HL370" s="6"/>
      <c r="HM370" s="6"/>
      <c r="HN370" s="6"/>
      <c r="HO370" s="6"/>
      <c r="HP370" s="6"/>
      <c r="HQ370" s="6"/>
      <c r="HR370" s="6"/>
      <c r="HS370" s="6"/>
      <c r="HT370" s="6"/>
      <c r="HU370" s="6"/>
      <c r="HV370" s="6"/>
      <c r="HW370" s="6"/>
      <c r="HX370" s="6"/>
      <c r="HY370" s="6"/>
      <c r="HZ370" s="6"/>
      <c r="IA370" s="6"/>
      <c r="IB370" s="6"/>
      <c r="IC370" s="6"/>
      <c r="ID370" s="6"/>
      <c r="IE370" s="6"/>
      <c r="IF370" s="6"/>
      <c r="IG370" s="6"/>
      <c r="IH370" s="6"/>
      <c r="II370" s="6"/>
      <c r="IJ370" s="6"/>
      <c r="IK370" s="6"/>
      <c r="IL370" s="6"/>
      <c r="IM370" s="6"/>
      <c r="IN370" s="6"/>
      <c r="IO370" s="6"/>
      <c r="IP370" s="6"/>
      <c r="IQ370" s="6"/>
      <c r="IR370" s="6"/>
      <c r="IS370" s="6"/>
      <c r="IT370" s="6"/>
      <c r="IU370" s="6"/>
      <c r="IV370" s="6"/>
      <c r="IW370" s="6"/>
      <c r="IX370" s="6"/>
      <c r="IY370" s="6"/>
      <c r="IZ370" s="6"/>
      <c r="JA370" s="314"/>
      <c r="JB370" s="314"/>
      <c r="JC370" s="314"/>
      <c r="JD370" s="314"/>
      <c r="JE370" s="314"/>
      <c r="JF370" s="314"/>
      <c r="JG370" s="314"/>
      <c r="JH370" s="314"/>
      <c r="JI370" s="314"/>
      <c r="JJ370" s="314"/>
      <c r="JK370" s="314"/>
      <c r="JL370" s="314"/>
      <c r="JM370" s="314"/>
      <c r="JN370" s="314"/>
      <c r="JO370" s="314"/>
      <c r="JP370" s="314"/>
      <c r="JQ370" s="314"/>
      <c r="JR370" s="314"/>
      <c r="JS370" s="314"/>
      <c r="JT370" s="314"/>
      <c r="JU370" s="314"/>
      <c r="JV370" s="314"/>
      <c r="JW370" s="314"/>
      <c r="JX370" s="314"/>
      <c r="JY370" s="314"/>
      <c r="JZ370" s="314"/>
      <c r="KA370" s="314"/>
      <c r="KB370" s="314"/>
      <c r="KC370" s="314"/>
      <c r="KD370" s="314"/>
      <c r="KE370" s="314"/>
      <c r="KF370" s="314"/>
      <c r="KG370" s="314"/>
      <c r="KH370" s="314"/>
      <c r="KI370" s="314"/>
      <c r="KJ370" s="314"/>
      <c r="KK370" s="314"/>
      <c r="KL370" s="6"/>
      <c r="KM370" s="6"/>
      <c r="KN370" s="6"/>
      <c r="KO370" s="6"/>
      <c r="KP370" s="6"/>
      <c r="KQ370" s="6"/>
      <c r="KR370" s="6"/>
      <c r="KS370" s="6"/>
      <c r="KT370" s="6"/>
    </row>
    <row r="371" spans="5:306" s="305" customFormat="1">
      <c r="E371" s="316"/>
      <c r="F371" s="316"/>
      <c r="G371" s="317"/>
      <c r="W371" s="6"/>
      <c r="X371" s="6"/>
      <c r="Y371" s="6"/>
      <c r="Z371" s="313"/>
      <c r="AA371" s="313"/>
      <c r="AB371" s="313"/>
      <c r="AC371" s="6"/>
      <c r="AD371" s="6"/>
      <c r="AE371" s="313"/>
      <c r="AF371" s="313"/>
      <c r="AG371" s="313"/>
      <c r="AH371" s="313"/>
      <c r="AI371" s="313"/>
      <c r="AJ371" s="6"/>
      <c r="AK371" s="6"/>
      <c r="AL371" s="313"/>
      <c r="AM371" s="313"/>
      <c r="AN371" s="313"/>
      <c r="AO371" s="313"/>
      <c r="AP371" s="313"/>
      <c r="AQ371" s="6"/>
      <c r="AR371" s="6"/>
      <c r="AS371" s="313"/>
      <c r="AT371" s="313"/>
      <c r="AU371" s="313"/>
      <c r="AV371" s="313"/>
      <c r="AW371" s="313"/>
      <c r="AX371" s="6"/>
      <c r="AY371" s="6"/>
      <c r="AZ371" s="313"/>
      <c r="BA371" s="313"/>
      <c r="BB371" s="313"/>
      <c r="BC371" s="313"/>
      <c r="BD371" s="313"/>
      <c r="BE371" s="6"/>
      <c r="BF371" s="6"/>
      <c r="BG371" s="313"/>
      <c r="BH371" s="313"/>
      <c r="BI371" s="313"/>
      <c r="BJ371" s="313"/>
      <c r="BK371" s="313"/>
      <c r="BL371" s="6"/>
      <c r="BM371" s="6"/>
      <c r="BN371" s="313"/>
      <c r="BO371" s="313"/>
      <c r="BP371" s="313"/>
      <c r="BQ371" s="313"/>
      <c r="BR371" s="313"/>
      <c r="BS371" s="313"/>
      <c r="BT371" s="313"/>
      <c r="BU371" s="313"/>
      <c r="BV371" s="313"/>
      <c r="BW371" s="313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161"/>
      <c r="DQ371" s="161"/>
      <c r="DR371" s="161"/>
      <c r="DS371" s="161"/>
      <c r="DT371" s="161"/>
      <c r="DU371" s="161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6"/>
      <c r="IN371" s="6"/>
      <c r="IO371" s="6"/>
      <c r="IP371" s="6"/>
      <c r="IQ371" s="6"/>
      <c r="IR371" s="6"/>
      <c r="IS371" s="6"/>
      <c r="IT371" s="6"/>
      <c r="IU371" s="6"/>
      <c r="IV371" s="6"/>
      <c r="IW371" s="6"/>
      <c r="IX371" s="6"/>
      <c r="IY371" s="6"/>
      <c r="IZ371" s="6"/>
      <c r="JA371" s="314"/>
      <c r="JB371" s="314"/>
      <c r="JC371" s="314"/>
      <c r="JD371" s="314"/>
      <c r="JE371" s="314"/>
      <c r="JF371" s="314"/>
      <c r="JG371" s="314"/>
      <c r="JH371" s="314"/>
      <c r="JI371" s="314"/>
      <c r="JJ371" s="314"/>
      <c r="JK371" s="314"/>
      <c r="JL371" s="314"/>
      <c r="JM371" s="314"/>
      <c r="JN371" s="314"/>
      <c r="JO371" s="314"/>
      <c r="JP371" s="314"/>
      <c r="JQ371" s="314"/>
      <c r="JR371" s="314"/>
      <c r="JS371" s="314"/>
      <c r="JT371" s="314"/>
      <c r="JU371" s="314"/>
      <c r="JV371" s="314"/>
      <c r="JW371" s="314"/>
      <c r="JX371" s="314"/>
      <c r="JY371" s="314"/>
      <c r="JZ371" s="314"/>
      <c r="KA371" s="314"/>
      <c r="KB371" s="314"/>
      <c r="KC371" s="314"/>
      <c r="KD371" s="314"/>
      <c r="KE371" s="314"/>
      <c r="KF371" s="314"/>
      <c r="KG371" s="314"/>
      <c r="KH371" s="314"/>
      <c r="KI371" s="314"/>
      <c r="KJ371" s="314"/>
      <c r="KK371" s="314"/>
      <c r="KL371" s="6"/>
      <c r="KM371" s="6"/>
      <c r="KN371" s="6"/>
      <c r="KO371" s="6"/>
      <c r="KP371" s="6"/>
      <c r="KQ371" s="6"/>
      <c r="KR371" s="6"/>
      <c r="KS371" s="6"/>
      <c r="KT371" s="6"/>
    </row>
    <row r="372" spans="5:306" s="305" customFormat="1">
      <c r="E372" s="316"/>
      <c r="F372" s="316"/>
      <c r="G372" s="317"/>
      <c r="W372" s="6"/>
      <c r="X372" s="6"/>
      <c r="Y372" s="6"/>
      <c r="Z372" s="313"/>
      <c r="AA372" s="313"/>
      <c r="AB372" s="313"/>
      <c r="AC372" s="6"/>
      <c r="AD372" s="6"/>
      <c r="AE372" s="313"/>
      <c r="AF372" s="313"/>
      <c r="AG372" s="313"/>
      <c r="AH372" s="313"/>
      <c r="AI372" s="313"/>
      <c r="AJ372" s="6"/>
      <c r="AK372" s="6"/>
      <c r="AL372" s="313"/>
      <c r="AM372" s="313"/>
      <c r="AN372" s="313"/>
      <c r="AO372" s="313"/>
      <c r="AP372" s="313"/>
      <c r="AQ372" s="6"/>
      <c r="AR372" s="6"/>
      <c r="AS372" s="313"/>
      <c r="AT372" s="313"/>
      <c r="AU372" s="313"/>
      <c r="AV372" s="313"/>
      <c r="AW372" s="313"/>
      <c r="AX372" s="6"/>
      <c r="AY372" s="6"/>
      <c r="AZ372" s="313"/>
      <c r="BA372" s="313"/>
      <c r="BB372" s="313"/>
      <c r="BC372" s="313"/>
      <c r="BD372" s="313"/>
      <c r="BE372" s="6"/>
      <c r="BF372" s="6"/>
      <c r="BG372" s="313"/>
      <c r="BH372" s="313"/>
      <c r="BI372" s="313"/>
      <c r="BJ372" s="313"/>
      <c r="BK372" s="313"/>
      <c r="BL372" s="6"/>
      <c r="BM372" s="6"/>
      <c r="BN372" s="313"/>
      <c r="BO372" s="313"/>
      <c r="BP372" s="313"/>
      <c r="BQ372" s="313"/>
      <c r="BR372" s="313"/>
      <c r="BS372" s="313"/>
      <c r="BT372" s="313"/>
      <c r="BU372" s="313"/>
      <c r="BV372" s="313"/>
      <c r="BW372" s="313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161"/>
      <c r="DQ372" s="161"/>
      <c r="DR372" s="161"/>
      <c r="DS372" s="161"/>
      <c r="DT372" s="161"/>
      <c r="DU372" s="161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  <c r="FS372" s="6"/>
      <c r="FT372" s="6"/>
      <c r="FU372" s="6"/>
      <c r="FV372" s="6"/>
      <c r="FW372" s="6"/>
      <c r="FX372" s="6"/>
      <c r="FY372" s="6"/>
      <c r="FZ372" s="6"/>
      <c r="GA372" s="6"/>
      <c r="GB372" s="6"/>
      <c r="GC372" s="6"/>
      <c r="GD372" s="6"/>
      <c r="GE372" s="6"/>
      <c r="GF372" s="6"/>
      <c r="GG372" s="6"/>
      <c r="GH372" s="6"/>
      <c r="GI372" s="6"/>
      <c r="GJ372" s="6"/>
      <c r="GK372" s="6"/>
      <c r="GL372" s="6"/>
      <c r="GM372" s="6"/>
      <c r="GN372" s="6"/>
      <c r="GO372" s="6"/>
      <c r="GP372" s="6"/>
      <c r="GQ372" s="6"/>
      <c r="GR372" s="6"/>
      <c r="GS372" s="6"/>
      <c r="GT372" s="6"/>
      <c r="GU372" s="6"/>
      <c r="GV372" s="6"/>
      <c r="GW372" s="6"/>
      <c r="GX372" s="6"/>
      <c r="GY372" s="6"/>
      <c r="GZ372" s="6"/>
      <c r="HA372" s="6"/>
      <c r="HB372" s="6"/>
      <c r="HC372" s="6"/>
      <c r="HD372" s="6"/>
      <c r="HE372" s="6"/>
      <c r="HF372" s="6"/>
      <c r="HG372" s="6"/>
      <c r="HH372" s="6"/>
      <c r="HI372" s="6"/>
      <c r="HJ372" s="6"/>
      <c r="HK372" s="6"/>
      <c r="HL372" s="6"/>
      <c r="HM372" s="6"/>
      <c r="HN372" s="6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6"/>
      <c r="IN372" s="6"/>
      <c r="IO372" s="6"/>
      <c r="IP372" s="6"/>
      <c r="IQ372" s="6"/>
      <c r="IR372" s="6"/>
      <c r="IS372" s="6"/>
      <c r="IT372" s="6"/>
      <c r="IU372" s="6"/>
      <c r="IV372" s="6"/>
      <c r="IW372" s="6"/>
      <c r="IX372" s="6"/>
      <c r="IY372" s="6"/>
      <c r="IZ372" s="6"/>
      <c r="JA372" s="314"/>
      <c r="JB372" s="314"/>
      <c r="JC372" s="314"/>
      <c r="JD372" s="314"/>
      <c r="JE372" s="314"/>
      <c r="JF372" s="314"/>
      <c r="JG372" s="314"/>
      <c r="JH372" s="314"/>
      <c r="JI372" s="314"/>
      <c r="JJ372" s="314"/>
      <c r="JK372" s="314"/>
      <c r="JL372" s="314"/>
      <c r="JM372" s="314"/>
      <c r="JN372" s="314"/>
      <c r="JO372" s="314"/>
      <c r="JP372" s="314"/>
      <c r="JQ372" s="314"/>
      <c r="JR372" s="314"/>
      <c r="JS372" s="314"/>
      <c r="JT372" s="314"/>
      <c r="JU372" s="314"/>
      <c r="JV372" s="314"/>
      <c r="JW372" s="314"/>
      <c r="JX372" s="314"/>
      <c r="JY372" s="314"/>
      <c r="JZ372" s="314"/>
      <c r="KA372" s="314"/>
      <c r="KB372" s="314"/>
      <c r="KC372" s="314"/>
      <c r="KD372" s="314"/>
      <c r="KE372" s="314"/>
      <c r="KF372" s="314"/>
      <c r="KG372" s="314"/>
      <c r="KH372" s="314"/>
      <c r="KI372" s="314"/>
      <c r="KJ372" s="314"/>
      <c r="KK372" s="314"/>
      <c r="KL372" s="6"/>
      <c r="KM372" s="6"/>
      <c r="KN372" s="6"/>
      <c r="KO372" s="6"/>
      <c r="KP372" s="6"/>
      <c r="KQ372" s="6"/>
      <c r="KR372" s="6"/>
      <c r="KS372" s="6"/>
      <c r="KT372" s="6"/>
    </row>
    <row r="373" spans="5:306" s="305" customFormat="1">
      <c r="E373" s="316"/>
      <c r="F373" s="316"/>
      <c r="G373" s="317"/>
      <c r="W373" s="6"/>
      <c r="X373" s="6"/>
      <c r="Y373" s="6"/>
      <c r="Z373" s="313"/>
      <c r="AA373" s="313"/>
      <c r="AB373" s="313"/>
      <c r="AC373" s="6"/>
      <c r="AD373" s="6"/>
      <c r="AE373" s="313"/>
      <c r="AF373" s="313"/>
      <c r="AG373" s="313"/>
      <c r="AH373" s="313"/>
      <c r="AI373" s="313"/>
      <c r="AJ373" s="6"/>
      <c r="AK373" s="6"/>
      <c r="AL373" s="313"/>
      <c r="AM373" s="313"/>
      <c r="AN373" s="313"/>
      <c r="AO373" s="313"/>
      <c r="AP373" s="313"/>
      <c r="AQ373" s="6"/>
      <c r="AR373" s="6"/>
      <c r="AS373" s="313"/>
      <c r="AT373" s="313"/>
      <c r="AU373" s="313"/>
      <c r="AV373" s="313"/>
      <c r="AW373" s="313"/>
      <c r="AX373" s="6"/>
      <c r="AY373" s="6"/>
      <c r="AZ373" s="313"/>
      <c r="BA373" s="313"/>
      <c r="BB373" s="313"/>
      <c r="BC373" s="313"/>
      <c r="BD373" s="313"/>
      <c r="BE373" s="6"/>
      <c r="BF373" s="6"/>
      <c r="BG373" s="313"/>
      <c r="BH373" s="313"/>
      <c r="BI373" s="313"/>
      <c r="BJ373" s="313"/>
      <c r="BK373" s="313"/>
      <c r="BL373" s="6"/>
      <c r="BM373" s="6"/>
      <c r="BN373" s="313"/>
      <c r="BO373" s="313"/>
      <c r="BP373" s="313"/>
      <c r="BQ373" s="313"/>
      <c r="BR373" s="313"/>
      <c r="BS373" s="313"/>
      <c r="BT373" s="313"/>
      <c r="BU373" s="313"/>
      <c r="BV373" s="313"/>
      <c r="BW373" s="313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161"/>
      <c r="DQ373" s="161"/>
      <c r="DR373" s="161"/>
      <c r="DS373" s="161"/>
      <c r="DT373" s="161"/>
      <c r="DU373" s="161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  <c r="FS373" s="6"/>
      <c r="FT373" s="6"/>
      <c r="FU373" s="6"/>
      <c r="FV373" s="6"/>
      <c r="FW373" s="6"/>
      <c r="FX373" s="6"/>
      <c r="FY373" s="6"/>
      <c r="FZ373" s="6"/>
      <c r="GA373" s="6"/>
      <c r="GB373" s="6"/>
      <c r="GC373" s="6"/>
      <c r="GD373" s="6"/>
      <c r="GE373" s="6"/>
      <c r="GF373" s="6"/>
      <c r="GG373" s="6"/>
      <c r="GH373" s="6"/>
      <c r="GI373" s="6"/>
      <c r="GJ373" s="6"/>
      <c r="GK373" s="6"/>
      <c r="GL373" s="6"/>
      <c r="GM373" s="6"/>
      <c r="GN373" s="6"/>
      <c r="GO373" s="6"/>
      <c r="GP373" s="6"/>
      <c r="GQ373" s="6"/>
      <c r="GR373" s="6"/>
      <c r="GS373" s="6"/>
      <c r="GT373" s="6"/>
      <c r="GU373" s="6"/>
      <c r="GV373" s="6"/>
      <c r="GW373" s="6"/>
      <c r="GX373" s="6"/>
      <c r="GY373" s="6"/>
      <c r="GZ373" s="6"/>
      <c r="HA373" s="6"/>
      <c r="HB373" s="6"/>
      <c r="HC373" s="6"/>
      <c r="HD373" s="6"/>
      <c r="HE373" s="6"/>
      <c r="HF373" s="6"/>
      <c r="HG373" s="6"/>
      <c r="HH373" s="6"/>
      <c r="HI373" s="6"/>
      <c r="HJ373" s="6"/>
      <c r="HK373" s="6"/>
      <c r="HL373" s="6"/>
      <c r="HM373" s="6"/>
      <c r="HN373" s="6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6"/>
      <c r="IN373" s="6"/>
      <c r="IO373" s="6"/>
      <c r="IP373" s="6"/>
      <c r="IQ373" s="6"/>
      <c r="IR373" s="6"/>
      <c r="IS373" s="6"/>
      <c r="IT373" s="6"/>
      <c r="IU373" s="6"/>
      <c r="IV373" s="6"/>
      <c r="IW373" s="6"/>
      <c r="IX373" s="6"/>
      <c r="IY373" s="6"/>
      <c r="IZ373" s="6"/>
      <c r="JA373" s="314"/>
      <c r="JB373" s="314"/>
      <c r="JC373" s="314"/>
      <c r="JD373" s="314"/>
      <c r="JE373" s="314"/>
      <c r="JF373" s="314"/>
      <c r="JG373" s="314"/>
      <c r="JH373" s="314"/>
      <c r="JI373" s="314"/>
      <c r="JJ373" s="314"/>
      <c r="JK373" s="314"/>
      <c r="JL373" s="314"/>
      <c r="JM373" s="314"/>
      <c r="JN373" s="314"/>
      <c r="JO373" s="314"/>
      <c r="JP373" s="314"/>
      <c r="JQ373" s="314"/>
      <c r="JR373" s="314"/>
      <c r="JS373" s="314"/>
      <c r="JT373" s="314"/>
      <c r="JU373" s="314"/>
      <c r="JV373" s="314"/>
      <c r="JW373" s="314"/>
      <c r="JX373" s="314"/>
      <c r="JY373" s="314"/>
      <c r="JZ373" s="314"/>
      <c r="KA373" s="314"/>
      <c r="KB373" s="314"/>
      <c r="KC373" s="314"/>
      <c r="KD373" s="314"/>
      <c r="KE373" s="314"/>
      <c r="KF373" s="314"/>
      <c r="KG373" s="314"/>
      <c r="KH373" s="314"/>
      <c r="KI373" s="314"/>
      <c r="KJ373" s="314"/>
      <c r="KK373" s="314"/>
      <c r="KL373" s="6"/>
      <c r="KM373" s="6"/>
      <c r="KN373" s="6"/>
      <c r="KO373" s="6"/>
      <c r="KP373" s="6"/>
      <c r="KQ373" s="6"/>
      <c r="KR373" s="6"/>
      <c r="KS373" s="6"/>
      <c r="KT373" s="6"/>
    </row>
    <row r="374" spans="5:306" s="305" customFormat="1">
      <c r="E374" s="316"/>
      <c r="F374" s="316"/>
      <c r="G374" s="317"/>
      <c r="W374" s="6"/>
      <c r="X374" s="6"/>
      <c r="Y374" s="6"/>
      <c r="Z374" s="313"/>
      <c r="AA374" s="313"/>
      <c r="AB374" s="313"/>
      <c r="AC374" s="6"/>
      <c r="AD374" s="6"/>
      <c r="AE374" s="313"/>
      <c r="AF374" s="313"/>
      <c r="AG374" s="313"/>
      <c r="AH374" s="313"/>
      <c r="AI374" s="313"/>
      <c r="AJ374" s="6"/>
      <c r="AK374" s="6"/>
      <c r="AL374" s="313"/>
      <c r="AM374" s="313"/>
      <c r="AN374" s="313"/>
      <c r="AO374" s="313"/>
      <c r="AP374" s="313"/>
      <c r="AQ374" s="6"/>
      <c r="AR374" s="6"/>
      <c r="AS374" s="313"/>
      <c r="AT374" s="313"/>
      <c r="AU374" s="313"/>
      <c r="AV374" s="313"/>
      <c r="AW374" s="313"/>
      <c r="AX374" s="6"/>
      <c r="AY374" s="6"/>
      <c r="AZ374" s="313"/>
      <c r="BA374" s="313"/>
      <c r="BB374" s="313"/>
      <c r="BC374" s="313"/>
      <c r="BD374" s="313"/>
      <c r="BE374" s="6"/>
      <c r="BF374" s="6"/>
      <c r="BG374" s="313"/>
      <c r="BH374" s="313"/>
      <c r="BI374" s="313"/>
      <c r="BJ374" s="313"/>
      <c r="BK374" s="313"/>
      <c r="BL374" s="6"/>
      <c r="BM374" s="6"/>
      <c r="BN374" s="313"/>
      <c r="BO374" s="313"/>
      <c r="BP374" s="313"/>
      <c r="BQ374" s="313"/>
      <c r="BR374" s="313"/>
      <c r="BS374" s="313"/>
      <c r="BT374" s="313"/>
      <c r="BU374" s="313"/>
      <c r="BV374" s="313"/>
      <c r="BW374" s="313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161"/>
      <c r="DQ374" s="161"/>
      <c r="DR374" s="161"/>
      <c r="DS374" s="161"/>
      <c r="DT374" s="161"/>
      <c r="DU374" s="161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  <c r="FS374" s="6"/>
      <c r="FT374" s="6"/>
      <c r="FU374" s="6"/>
      <c r="FV374" s="6"/>
      <c r="FW374" s="6"/>
      <c r="FX374" s="6"/>
      <c r="FY374" s="6"/>
      <c r="FZ374" s="6"/>
      <c r="GA374" s="6"/>
      <c r="GB374" s="6"/>
      <c r="GC374" s="6"/>
      <c r="GD374" s="6"/>
      <c r="GE374" s="6"/>
      <c r="GF374" s="6"/>
      <c r="GG374" s="6"/>
      <c r="GH374" s="6"/>
      <c r="GI374" s="6"/>
      <c r="GJ374" s="6"/>
      <c r="GK374" s="6"/>
      <c r="GL374" s="6"/>
      <c r="GM374" s="6"/>
      <c r="GN374" s="6"/>
      <c r="GO374" s="6"/>
      <c r="GP374" s="6"/>
      <c r="GQ374" s="6"/>
      <c r="GR374" s="6"/>
      <c r="GS374" s="6"/>
      <c r="GT374" s="6"/>
      <c r="GU374" s="6"/>
      <c r="GV374" s="6"/>
      <c r="GW374" s="6"/>
      <c r="GX374" s="6"/>
      <c r="GY374" s="6"/>
      <c r="GZ374" s="6"/>
      <c r="HA374" s="6"/>
      <c r="HB374" s="6"/>
      <c r="HC374" s="6"/>
      <c r="HD374" s="6"/>
      <c r="HE374" s="6"/>
      <c r="HF374" s="6"/>
      <c r="HG374" s="6"/>
      <c r="HH374" s="6"/>
      <c r="HI374" s="6"/>
      <c r="HJ374" s="6"/>
      <c r="HK374" s="6"/>
      <c r="HL374" s="6"/>
      <c r="HM374" s="6"/>
      <c r="HN374" s="6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6"/>
      <c r="IN374" s="6"/>
      <c r="IO374" s="6"/>
      <c r="IP374" s="6"/>
      <c r="IQ374" s="6"/>
      <c r="IR374" s="6"/>
      <c r="IS374" s="6"/>
      <c r="IT374" s="6"/>
      <c r="IU374" s="6"/>
      <c r="IV374" s="6"/>
      <c r="IW374" s="6"/>
      <c r="IX374" s="6"/>
      <c r="IY374" s="6"/>
      <c r="IZ374" s="6"/>
      <c r="JA374" s="314"/>
      <c r="JB374" s="314"/>
      <c r="JC374" s="314"/>
      <c r="JD374" s="314"/>
      <c r="JE374" s="314"/>
      <c r="JF374" s="314"/>
      <c r="JG374" s="314"/>
      <c r="JH374" s="314"/>
      <c r="JI374" s="314"/>
      <c r="JJ374" s="314"/>
      <c r="JK374" s="314"/>
      <c r="JL374" s="314"/>
      <c r="JM374" s="314"/>
      <c r="JN374" s="314"/>
      <c r="JO374" s="314"/>
      <c r="JP374" s="314"/>
      <c r="JQ374" s="314"/>
      <c r="JR374" s="314"/>
      <c r="JS374" s="314"/>
      <c r="JT374" s="314"/>
      <c r="JU374" s="314"/>
      <c r="JV374" s="314"/>
      <c r="JW374" s="314"/>
      <c r="JX374" s="314"/>
      <c r="JY374" s="314"/>
      <c r="JZ374" s="314"/>
      <c r="KA374" s="314"/>
      <c r="KB374" s="314"/>
      <c r="KC374" s="314"/>
      <c r="KD374" s="314"/>
      <c r="KE374" s="314"/>
      <c r="KF374" s="314"/>
      <c r="KG374" s="314"/>
      <c r="KH374" s="314"/>
      <c r="KI374" s="314"/>
      <c r="KJ374" s="314"/>
      <c r="KK374" s="314"/>
      <c r="KL374" s="6"/>
      <c r="KM374" s="6"/>
      <c r="KN374" s="6"/>
      <c r="KO374" s="6"/>
      <c r="KP374" s="6"/>
      <c r="KQ374" s="6"/>
      <c r="KR374" s="6"/>
      <c r="KS374" s="6"/>
      <c r="KT374" s="6"/>
    </row>
    <row r="375" spans="5:306" s="305" customFormat="1">
      <c r="E375" s="316"/>
      <c r="F375" s="316"/>
      <c r="G375" s="317"/>
      <c r="W375" s="6"/>
      <c r="X375" s="6"/>
      <c r="Y375" s="6"/>
      <c r="Z375" s="313"/>
      <c r="AA375" s="313"/>
      <c r="AB375" s="313"/>
      <c r="AC375" s="6"/>
      <c r="AD375" s="6"/>
      <c r="AE375" s="313"/>
      <c r="AF375" s="313"/>
      <c r="AG375" s="313"/>
      <c r="AH375" s="313"/>
      <c r="AI375" s="313"/>
      <c r="AJ375" s="6"/>
      <c r="AK375" s="6"/>
      <c r="AL375" s="313"/>
      <c r="AM375" s="313"/>
      <c r="AN375" s="313"/>
      <c r="AO375" s="313"/>
      <c r="AP375" s="313"/>
      <c r="AQ375" s="6"/>
      <c r="AR375" s="6"/>
      <c r="AS375" s="313"/>
      <c r="AT375" s="313"/>
      <c r="AU375" s="313"/>
      <c r="AV375" s="313"/>
      <c r="AW375" s="313"/>
      <c r="AX375" s="6"/>
      <c r="AY375" s="6"/>
      <c r="AZ375" s="313"/>
      <c r="BA375" s="313"/>
      <c r="BB375" s="313"/>
      <c r="BC375" s="313"/>
      <c r="BD375" s="313"/>
      <c r="BE375" s="6"/>
      <c r="BF375" s="6"/>
      <c r="BG375" s="313"/>
      <c r="BH375" s="313"/>
      <c r="BI375" s="313"/>
      <c r="BJ375" s="313"/>
      <c r="BK375" s="313"/>
      <c r="BL375" s="6"/>
      <c r="BM375" s="6"/>
      <c r="BN375" s="313"/>
      <c r="BO375" s="313"/>
      <c r="BP375" s="313"/>
      <c r="BQ375" s="313"/>
      <c r="BR375" s="313"/>
      <c r="BS375" s="313"/>
      <c r="BT375" s="313"/>
      <c r="BU375" s="313"/>
      <c r="BV375" s="313"/>
      <c r="BW375" s="313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161"/>
      <c r="DQ375" s="161"/>
      <c r="DR375" s="161"/>
      <c r="DS375" s="161"/>
      <c r="DT375" s="161"/>
      <c r="DU375" s="161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  <c r="FS375" s="6"/>
      <c r="FT375" s="6"/>
      <c r="FU375" s="6"/>
      <c r="FV375" s="6"/>
      <c r="FW375" s="6"/>
      <c r="FX375" s="6"/>
      <c r="FY375" s="6"/>
      <c r="FZ375" s="6"/>
      <c r="GA375" s="6"/>
      <c r="GB375" s="6"/>
      <c r="GC375" s="6"/>
      <c r="GD375" s="6"/>
      <c r="GE375" s="6"/>
      <c r="GF375" s="6"/>
      <c r="GG375" s="6"/>
      <c r="GH375" s="6"/>
      <c r="GI375" s="6"/>
      <c r="GJ375" s="6"/>
      <c r="GK375" s="6"/>
      <c r="GL375" s="6"/>
      <c r="GM375" s="6"/>
      <c r="GN375" s="6"/>
      <c r="GO375" s="6"/>
      <c r="GP375" s="6"/>
      <c r="GQ375" s="6"/>
      <c r="GR375" s="6"/>
      <c r="GS375" s="6"/>
      <c r="GT375" s="6"/>
      <c r="GU375" s="6"/>
      <c r="GV375" s="6"/>
      <c r="GW375" s="6"/>
      <c r="GX375" s="6"/>
      <c r="GY375" s="6"/>
      <c r="GZ375" s="6"/>
      <c r="HA375" s="6"/>
      <c r="HB375" s="6"/>
      <c r="HC375" s="6"/>
      <c r="HD375" s="6"/>
      <c r="HE375" s="6"/>
      <c r="HF375" s="6"/>
      <c r="HG375" s="6"/>
      <c r="HH375" s="6"/>
      <c r="HI375" s="6"/>
      <c r="HJ375" s="6"/>
      <c r="HK375" s="6"/>
      <c r="HL375" s="6"/>
      <c r="HM375" s="6"/>
      <c r="HN375" s="6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6"/>
      <c r="IN375" s="6"/>
      <c r="IO375" s="6"/>
      <c r="IP375" s="6"/>
      <c r="IQ375" s="6"/>
      <c r="IR375" s="6"/>
      <c r="IS375" s="6"/>
      <c r="IT375" s="6"/>
      <c r="IU375" s="6"/>
      <c r="IV375" s="6"/>
      <c r="IW375" s="6"/>
      <c r="IX375" s="6"/>
      <c r="IY375" s="6"/>
      <c r="IZ375" s="6"/>
      <c r="JA375" s="314"/>
      <c r="JB375" s="314"/>
      <c r="JC375" s="314"/>
      <c r="JD375" s="314"/>
      <c r="JE375" s="314"/>
      <c r="JF375" s="314"/>
      <c r="JG375" s="314"/>
      <c r="JH375" s="314"/>
      <c r="JI375" s="314"/>
      <c r="JJ375" s="314"/>
      <c r="JK375" s="314"/>
      <c r="JL375" s="314"/>
      <c r="JM375" s="314"/>
      <c r="JN375" s="314"/>
      <c r="JO375" s="314"/>
      <c r="JP375" s="314"/>
      <c r="JQ375" s="314"/>
      <c r="JR375" s="314"/>
      <c r="JS375" s="314"/>
      <c r="JT375" s="314"/>
      <c r="JU375" s="314"/>
      <c r="JV375" s="314"/>
      <c r="JW375" s="314"/>
      <c r="JX375" s="314"/>
      <c r="JY375" s="314"/>
      <c r="JZ375" s="314"/>
      <c r="KA375" s="314"/>
      <c r="KB375" s="314"/>
      <c r="KC375" s="314"/>
      <c r="KD375" s="314"/>
      <c r="KE375" s="314"/>
      <c r="KF375" s="314"/>
      <c r="KG375" s="314"/>
      <c r="KH375" s="314"/>
      <c r="KI375" s="314"/>
      <c r="KJ375" s="314"/>
      <c r="KK375" s="314"/>
      <c r="KL375" s="6"/>
      <c r="KM375" s="6"/>
      <c r="KN375" s="6"/>
      <c r="KO375" s="6"/>
      <c r="KP375" s="6"/>
      <c r="KQ375" s="6"/>
      <c r="KR375" s="6"/>
      <c r="KS375" s="6"/>
      <c r="KT375" s="6"/>
    </row>
    <row r="376" spans="5:306" s="305" customFormat="1">
      <c r="E376" s="316"/>
      <c r="F376" s="316"/>
      <c r="G376" s="317"/>
      <c r="W376" s="6"/>
      <c r="X376" s="6"/>
      <c r="Y376" s="6"/>
      <c r="Z376" s="313"/>
      <c r="AA376" s="313"/>
      <c r="AB376" s="313"/>
      <c r="AC376" s="6"/>
      <c r="AD376" s="6"/>
      <c r="AE376" s="313"/>
      <c r="AF376" s="313"/>
      <c r="AG376" s="313"/>
      <c r="AH376" s="313"/>
      <c r="AI376" s="313"/>
      <c r="AJ376" s="6"/>
      <c r="AK376" s="6"/>
      <c r="AL376" s="313"/>
      <c r="AM376" s="313"/>
      <c r="AN376" s="313"/>
      <c r="AO376" s="313"/>
      <c r="AP376" s="313"/>
      <c r="AQ376" s="6"/>
      <c r="AR376" s="6"/>
      <c r="AS376" s="313"/>
      <c r="AT376" s="313"/>
      <c r="AU376" s="313"/>
      <c r="AV376" s="313"/>
      <c r="AW376" s="313"/>
      <c r="AX376" s="6"/>
      <c r="AY376" s="6"/>
      <c r="AZ376" s="313"/>
      <c r="BA376" s="313"/>
      <c r="BB376" s="313"/>
      <c r="BC376" s="313"/>
      <c r="BD376" s="313"/>
      <c r="BE376" s="6"/>
      <c r="BF376" s="6"/>
      <c r="BG376" s="313"/>
      <c r="BH376" s="313"/>
      <c r="BI376" s="313"/>
      <c r="BJ376" s="313"/>
      <c r="BK376" s="313"/>
      <c r="BL376" s="6"/>
      <c r="BM376" s="6"/>
      <c r="BN376" s="313"/>
      <c r="BO376" s="313"/>
      <c r="BP376" s="313"/>
      <c r="BQ376" s="313"/>
      <c r="BR376" s="313"/>
      <c r="BS376" s="313"/>
      <c r="BT376" s="313"/>
      <c r="BU376" s="313"/>
      <c r="BV376" s="313"/>
      <c r="BW376" s="313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161"/>
      <c r="DQ376" s="161"/>
      <c r="DR376" s="161"/>
      <c r="DS376" s="161"/>
      <c r="DT376" s="161"/>
      <c r="DU376" s="161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314"/>
      <c r="JB376" s="314"/>
      <c r="JC376" s="314"/>
      <c r="JD376" s="314"/>
      <c r="JE376" s="314"/>
      <c r="JF376" s="314"/>
      <c r="JG376" s="314"/>
      <c r="JH376" s="314"/>
      <c r="JI376" s="314"/>
      <c r="JJ376" s="314"/>
      <c r="JK376" s="314"/>
      <c r="JL376" s="314"/>
      <c r="JM376" s="314"/>
      <c r="JN376" s="314"/>
      <c r="JO376" s="314"/>
      <c r="JP376" s="314"/>
      <c r="JQ376" s="314"/>
      <c r="JR376" s="314"/>
      <c r="JS376" s="314"/>
      <c r="JT376" s="314"/>
      <c r="JU376" s="314"/>
      <c r="JV376" s="314"/>
      <c r="JW376" s="314"/>
      <c r="JX376" s="314"/>
      <c r="JY376" s="314"/>
      <c r="JZ376" s="314"/>
      <c r="KA376" s="314"/>
      <c r="KB376" s="314"/>
      <c r="KC376" s="314"/>
      <c r="KD376" s="314"/>
      <c r="KE376" s="314"/>
      <c r="KF376" s="314"/>
      <c r="KG376" s="314"/>
      <c r="KH376" s="314"/>
      <c r="KI376" s="314"/>
      <c r="KJ376" s="314"/>
      <c r="KK376" s="314"/>
      <c r="KL376" s="6"/>
      <c r="KM376" s="6"/>
      <c r="KN376" s="6"/>
      <c r="KO376" s="6"/>
      <c r="KP376" s="6"/>
      <c r="KQ376" s="6"/>
      <c r="KR376" s="6"/>
      <c r="KS376" s="6"/>
      <c r="KT376" s="6"/>
    </row>
    <row r="377" spans="5:306" s="305" customFormat="1">
      <c r="E377" s="316"/>
      <c r="F377" s="316"/>
      <c r="G377" s="317"/>
      <c r="W377" s="6"/>
      <c r="X377" s="6"/>
      <c r="Y377" s="6"/>
      <c r="Z377" s="313"/>
      <c r="AA377" s="313"/>
      <c r="AB377" s="313"/>
      <c r="AC377" s="6"/>
      <c r="AD377" s="6"/>
      <c r="AE377" s="313"/>
      <c r="AF377" s="313"/>
      <c r="AG377" s="313"/>
      <c r="AH377" s="313"/>
      <c r="AI377" s="313"/>
      <c r="AJ377" s="6"/>
      <c r="AK377" s="6"/>
      <c r="AL377" s="313"/>
      <c r="AM377" s="313"/>
      <c r="AN377" s="313"/>
      <c r="AO377" s="313"/>
      <c r="AP377" s="313"/>
      <c r="AQ377" s="6"/>
      <c r="AR377" s="6"/>
      <c r="AS377" s="313"/>
      <c r="AT377" s="313"/>
      <c r="AU377" s="313"/>
      <c r="AV377" s="313"/>
      <c r="AW377" s="313"/>
      <c r="AX377" s="6"/>
      <c r="AY377" s="6"/>
      <c r="AZ377" s="313"/>
      <c r="BA377" s="313"/>
      <c r="BB377" s="313"/>
      <c r="BC377" s="313"/>
      <c r="BD377" s="313"/>
      <c r="BE377" s="6"/>
      <c r="BF377" s="6"/>
      <c r="BG377" s="313"/>
      <c r="BH377" s="313"/>
      <c r="BI377" s="313"/>
      <c r="BJ377" s="313"/>
      <c r="BK377" s="313"/>
      <c r="BL377" s="6"/>
      <c r="BM377" s="6"/>
      <c r="BN377" s="313"/>
      <c r="BO377" s="313"/>
      <c r="BP377" s="313"/>
      <c r="BQ377" s="313"/>
      <c r="BR377" s="313"/>
      <c r="BS377" s="313"/>
      <c r="BT377" s="313"/>
      <c r="BU377" s="313"/>
      <c r="BV377" s="313"/>
      <c r="BW377" s="313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161"/>
      <c r="DQ377" s="161"/>
      <c r="DR377" s="161"/>
      <c r="DS377" s="161"/>
      <c r="DT377" s="161"/>
      <c r="DU377" s="161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314"/>
      <c r="JB377" s="314"/>
      <c r="JC377" s="314"/>
      <c r="JD377" s="314"/>
      <c r="JE377" s="314"/>
      <c r="JF377" s="314"/>
      <c r="JG377" s="314"/>
      <c r="JH377" s="314"/>
      <c r="JI377" s="314"/>
      <c r="JJ377" s="314"/>
      <c r="JK377" s="314"/>
      <c r="JL377" s="314"/>
      <c r="JM377" s="314"/>
      <c r="JN377" s="314"/>
      <c r="JO377" s="314"/>
      <c r="JP377" s="314"/>
      <c r="JQ377" s="314"/>
      <c r="JR377" s="314"/>
      <c r="JS377" s="314"/>
      <c r="JT377" s="314"/>
      <c r="JU377" s="314"/>
      <c r="JV377" s="314"/>
      <c r="JW377" s="314"/>
      <c r="JX377" s="314"/>
      <c r="JY377" s="314"/>
      <c r="JZ377" s="314"/>
      <c r="KA377" s="314"/>
      <c r="KB377" s="314"/>
      <c r="KC377" s="314"/>
      <c r="KD377" s="314"/>
      <c r="KE377" s="314"/>
      <c r="KF377" s="314"/>
      <c r="KG377" s="314"/>
      <c r="KH377" s="314"/>
      <c r="KI377" s="314"/>
      <c r="KJ377" s="314"/>
      <c r="KK377" s="314"/>
      <c r="KL377" s="6"/>
      <c r="KM377" s="6"/>
      <c r="KN377" s="6"/>
      <c r="KO377" s="6"/>
      <c r="KP377" s="6"/>
      <c r="KQ377" s="6"/>
      <c r="KR377" s="6"/>
      <c r="KS377" s="6"/>
      <c r="KT377" s="6"/>
    </row>
    <row r="378" spans="5:306" s="305" customFormat="1">
      <c r="E378" s="316"/>
      <c r="F378" s="316"/>
      <c r="G378" s="317"/>
      <c r="W378" s="6"/>
      <c r="X378" s="6"/>
      <c r="Y378" s="6"/>
      <c r="Z378" s="313"/>
      <c r="AA378" s="313"/>
      <c r="AB378" s="313"/>
      <c r="AC378" s="6"/>
      <c r="AD378" s="6"/>
      <c r="AE378" s="313"/>
      <c r="AF378" s="313"/>
      <c r="AG378" s="313"/>
      <c r="AH378" s="313"/>
      <c r="AI378" s="313"/>
      <c r="AJ378" s="6"/>
      <c r="AK378" s="6"/>
      <c r="AL378" s="313"/>
      <c r="AM378" s="313"/>
      <c r="AN378" s="313"/>
      <c r="AO378" s="313"/>
      <c r="AP378" s="313"/>
      <c r="AQ378" s="6"/>
      <c r="AR378" s="6"/>
      <c r="AS378" s="313"/>
      <c r="AT378" s="313"/>
      <c r="AU378" s="313"/>
      <c r="AV378" s="313"/>
      <c r="AW378" s="313"/>
      <c r="AX378" s="6"/>
      <c r="AY378" s="6"/>
      <c r="AZ378" s="313"/>
      <c r="BA378" s="313"/>
      <c r="BB378" s="313"/>
      <c r="BC378" s="313"/>
      <c r="BD378" s="313"/>
      <c r="BE378" s="6"/>
      <c r="BF378" s="6"/>
      <c r="BG378" s="313"/>
      <c r="BH378" s="313"/>
      <c r="BI378" s="313"/>
      <c r="BJ378" s="313"/>
      <c r="BK378" s="313"/>
      <c r="BL378" s="6"/>
      <c r="BM378" s="6"/>
      <c r="BN378" s="313"/>
      <c r="BO378" s="313"/>
      <c r="BP378" s="313"/>
      <c r="BQ378" s="313"/>
      <c r="BR378" s="313"/>
      <c r="BS378" s="313"/>
      <c r="BT378" s="313"/>
      <c r="BU378" s="313"/>
      <c r="BV378" s="313"/>
      <c r="BW378" s="313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161"/>
      <c r="DQ378" s="161"/>
      <c r="DR378" s="161"/>
      <c r="DS378" s="161"/>
      <c r="DT378" s="161"/>
      <c r="DU378" s="161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6"/>
      <c r="IN378" s="6"/>
      <c r="IO378" s="6"/>
      <c r="IP378" s="6"/>
      <c r="IQ378" s="6"/>
      <c r="IR378" s="6"/>
      <c r="IS378" s="6"/>
      <c r="IT378" s="6"/>
      <c r="IU378" s="6"/>
      <c r="IV378" s="6"/>
      <c r="IW378" s="6"/>
      <c r="IX378" s="6"/>
      <c r="IY378" s="6"/>
      <c r="IZ378" s="6"/>
      <c r="JA378" s="314"/>
      <c r="JB378" s="314"/>
      <c r="JC378" s="314"/>
      <c r="JD378" s="314"/>
      <c r="JE378" s="314"/>
      <c r="JF378" s="314"/>
      <c r="JG378" s="314"/>
      <c r="JH378" s="314"/>
      <c r="JI378" s="314"/>
      <c r="JJ378" s="314"/>
      <c r="JK378" s="314"/>
      <c r="JL378" s="314"/>
      <c r="JM378" s="314"/>
      <c r="JN378" s="314"/>
      <c r="JO378" s="314"/>
      <c r="JP378" s="314"/>
      <c r="JQ378" s="314"/>
      <c r="JR378" s="314"/>
      <c r="JS378" s="314"/>
      <c r="JT378" s="314"/>
      <c r="JU378" s="314"/>
      <c r="JV378" s="314"/>
      <c r="JW378" s="314"/>
      <c r="JX378" s="314"/>
      <c r="JY378" s="314"/>
      <c r="JZ378" s="314"/>
      <c r="KA378" s="314"/>
      <c r="KB378" s="314"/>
      <c r="KC378" s="314"/>
      <c r="KD378" s="314"/>
      <c r="KE378" s="314"/>
      <c r="KF378" s="314"/>
      <c r="KG378" s="314"/>
      <c r="KH378" s="314"/>
      <c r="KI378" s="314"/>
      <c r="KJ378" s="314"/>
      <c r="KK378" s="314"/>
      <c r="KL378" s="6"/>
      <c r="KM378" s="6"/>
      <c r="KN378" s="6"/>
      <c r="KO378" s="6"/>
      <c r="KP378" s="6"/>
      <c r="KQ378" s="6"/>
      <c r="KR378" s="6"/>
      <c r="KS378" s="6"/>
      <c r="KT378" s="6"/>
    </row>
    <row r="379" spans="5:306" s="305" customFormat="1">
      <c r="E379" s="316"/>
      <c r="F379" s="316"/>
      <c r="G379" s="317"/>
      <c r="W379" s="6"/>
      <c r="X379" s="6"/>
      <c r="Y379" s="6"/>
      <c r="Z379" s="313"/>
      <c r="AA379" s="313"/>
      <c r="AB379" s="313"/>
      <c r="AC379" s="6"/>
      <c r="AD379" s="6"/>
      <c r="AE379" s="313"/>
      <c r="AF379" s="313"/>
      <c r="AG379" s="313"/>
      <c r="AH379" s="313"/>
      <c r="AI379" s="313"/>
      <c r="AJ379" s="6"/>
      <c r="AK379" s="6"/>
      <c r="AL379" s="313"/>
      <c r="AM379" s="313"/>
      <c r="AN379" s="313"/>
      <c r="AO379" s="313"/>
      <c r="AP379" s="313"/>
      <c r="AQ379" s="6"/>
      <c r="AR379" s="6"/>
      <c r="AS379" s="313"/>
      <c r="AT379" s="313"/>
      <c r="AU379" s="313"/>
      <c r="AV379" s="313"/>
      <c r="AW379" s="313"/>
      <c r="AX379" s="6"/>
      <c r="AY379" s="6"/>
      <c r="AZ379" s="313"/>
      <c r="BA379" s="313"/>
      <c r="BB379" s="313"/>
      <c r="BC379" s="313"/>
      <c r="BD379" s="313"/>
      <c r="BE379" s="6"/>
      <c r="BF379" s="6"/>
      <c r="BG379" s="313"/>
      <c r="BH379" s="313"/>
      <c r="BI379" s="313"/>
      <c r="BJ379" s="313"/>
      <c r="BK379" s="313"/>
      <c r="BL379" s="6"/>
      <c r="BM379" s="6"/>
      <c r="BN379" s="313"/>
      <c r="BO379" s="313"/>
      <c r="BP379" s="313"/>
      <c r="BQ379" s="313"/>
      <c r="BR379" s="313"/>
      <c r="BS379" s="313"/>
      <c r="BT379" s="313"/>
      <c r="BU379" s="313"/>
      <c r="BV379" s="313"/>
      <c r="BW379" s="313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161"/>
      <c r="DQ379" s="161"/>
      <c r="DR379" s="161"/>
      <c r="DS379" s="161"/>
      <c r="DT379" s="161"/>
      <c r="DU379" s="161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6"/>
      <c r="IN379" s="6"/>
      <c r="IO379" s="6"/>
      <c r="IP379" s="6"/>
      <c r="IQ379" s="6"/>
      <c r="IR379" s="6"/>
      <c r="IS379" s="6"/>
      <c r="IT379" s="6"/>
      <c r="IU379" s="6"/>
      <c r="IV379" s="6"/>
      <c r="IW379" s="6"/>
      <c r="IX379" s="6"/>
      <c r="IY379" s="6"/>
      <c r="IZ379" s="6"/>
      <c r="JA379" s="314"/>
      <c r="JB379" s="314"/>
      <c r="JC379" s="314"/>
      <c r="JD379" s="314"/>
      <c r="JE379" s="314"/>
      <c r="JF379" s="314"/>
      <c r="JG379" s="314"/>
      <c r="JH379" s="314"/>
      <c r="JI379" s="314"/>
      <c r="JJ379" s="314"/>
      <c r="JK379" s="314"/>
      <c r="JL379" s="314"/>
      <c r="JM379" s="314"/>
      <c r="JN379" s="314"/>
      <c r="JO379" s="314"/>
      <c r="JP379" s="314"/>
      <c r="JQ379" s="314"/>
      <c r="JR379" s="314"/>
      <c r="JS379" s="314"/>
      <c r="JT379" s="314"/>
      <c r="JU379" s="314"/>
      <c r="JV379" s="314"/>
      <c r="JW379" s="314"/>
      <c r="JX379" s="314"/>
      <c r="JY379" s="314"/>
      <c r="JZ379" s="314"/>
      <c r="KA379" s="314"/>
      <c r="KB379" s="314"/>
      <c r="KC379" s="314"/>
      <c r="KD379" s="314"/>
      <c r="KE379" s="314"/>
      <c r="KF379" s="314"/>
      <c r="KG379" s="314"/>
      <c r="KH379" s="314"/>
      <c r="KI379" s="314"/>
      <c r="KJ379" s="314"/>
      <c r="KK379" s="314"/>
      <c r="KL379" s="6"/>
      <c r="KM379" s="6"/>
      <c r="KN379" s="6"/>
      <c r="KO379" s="6"/>
      <c r="KP379" s="6"/>
      <c r="KQ379" s="6"/>
      <c r="KR379" s="6"/>
      <c r="KS379" s="6"/>
      <c r="KT379" s="6"/>
    </row>
    <row r="380" spans="5:306" s="305" customFormat="1">
      <c r="E380" s="316"/>
      <c r="F380" s="316"/>
      <c r="G380" s="317"/>
      <c r="W380" s="6"/>
      <c r="X380" s="6"/>
      <c r="Y380" s="6"/>
      <c r="Z380" s="313"/>
      <c r="AA380" s="313"/>
      <c r="AB380" s="313"/>
      <c r="AC380" s="6"/>
      <c r="AD380" s="6"/>
      <c r="AE380" s="313"/>
      <c r="AF380" s="313"/>
      <c r="AG380" s="313"/>
      <c r="AH380" s="313"/>
      <c r="AI380" s="313"/>
      <c r="AJ380" s="6"/>
      <c r="AK380" s="6"/>
      <c r="AL380" s="313"/>
      <c r="AM380" s="313"/>
      <c r="AN380" s="313"/>
      <c r="AO380" s="313"/>
      <c r="AP380" s="313"/>
      <c r="AQ380" s="6"/>
      <c r="AR380" s="6"/>
      <c r="AS380" s="313"/>
      <c r="AT380" s="313"/>
      <c r="AU380" s="313"/>
      <c r="AV380" s="313"/>
      <c r="AW380" s="313"/>
      <c r="AX380" s="6"/>
      <c r="AY380" s="6"/>
      <c r="AZ380" s="313"/>
      <c r="BA380" s="313"/>
      <c r="BB380" s="313"/>
      <c r="BC380" s="313"/>
      <c r="BD380" s="313"/>
      <c r="BE380" s="6"/>
      <c r="BF380" s="6"/>
      <c r="BG380" s="313"/>
      <c r="BH380" s="313"/>
      <c r="BI380" s="313"/>
      <c r="BJ380" s="313"/>
      <c r="BK380" s="313"/>
      <c r="BL380" s="6"/>
      <c r="BM380" s="6"/>
      <c r="BN380" s="313"/>
      <c r="BO380" s="313"/>
      <c r="BP380" s="313"/>
      <c r="BQ380" s="313"/>
      <c r="BR380" s="313"/>
      <c r="BS380" s="313"/>
      <c r="BT380" s="313"/>
      <c r="BU380" s="313"/>
      <c r="BV380" s="313"/>
      <c r="BW380" s="313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161"/>
      <c r="DQ380" s="161"/>
      <c r="DR380" s="161"/>
      <c r="DS380" s="161"/>
      <c r="DT380" s="161"/>
      <c r="DU380" s="161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  <c r="FS380" s="6"/>
      <c r="FT380" s="6"/>
      <c r="FU380" s="6"/>
      <c r="FV380" s="6"/>
      <c r="FW380" s="6"/>
      <c r="FX380" s="6"/>
      <c r="FY380" s="6"/>
      <c r="FZ380" s="6"/>
      <c r="GA380" s="6"/>
      <c r="GB380" s="6"/>
      <c r="GC380" s="6"/>
      <c r="GD380" s="6"/>
      <c r="GE380" s="6"/>
      <c r="GF380" s="6"/>
      <c r="GG380" s="6"/>
      <c r="GH380" s="6"/>
      <c r="GI380" s="6"/>
      <c r="GJ380" s="6"/>
      <c r="GK380" s="6"/>
      <c r="GL380" s="6"/>
      <c r="GM380" s="6"/>
      <c r="GN380" s="6"/>
      <c r="GO380" s="6"/>
      <c r="GP380" s="6"/>
      <c r="GQ380" s="6"/>
      <c r="GR380" s="6"/>
      <c r="GS380" s="6"/>
      <c r="GT380" s="6"/>
      <c r="GU380" s="6"/>
      <c r="GV380" s="6"/>
      <c r="GW380" s="6"/>
      <c r="GX380" s="6"/>
      <c r="GY380" s="6"/>
      <c r="GZ380" s="6"/>
      <c r="HA380" s="6"/>
      <c r="HB380" s="6"/>
      <c r="HC380" s="6"/>
      <c r="HD380" s="6"/>
      <c r="HE380" s="6"/>
      <c r="HF380" s="6"/>
      <c r="HG380" s="6"/>
      <c r="HH380" s="6"/>
      <c r="HI380" s="6"/>
      <c r="HJ380" s="6"/>
      <c r="HK380" s="6"/>
      <c r="HL380" s="6"/>
      <c r="HM380" s="6"/>
      <c r="HN380" s="6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6"/>
      <c r="IN380" s="6"/>
      <c r="IO380" s="6"/>
      <c r="IP380" s="6"/>
      <c r="IQ380" s="6"/>
      <c r="IR380" s="6"/>
      <c r="IS380" s="6"/>
      <c r="IT380" s="6"/>
      <c r="IU380" s="6"/>
      <c r="IV380" s="6"/>
      <c r="IW380" s="6"/>
      <c r="IX380" s="6"/>
      <c r="IY380" s="6"/>
      <c r="IZ380" s="6"/>
      <c r="JA380" s="314"/>
      <c r="JB380" s="314"/>
      <c r="JC380" s="314"/>
      <c r="JD380" s="314"/>
      <c r="JE380" s="314"/>
      <c r="JF380" s="314"/>
      <c r="JG380" s="314"/>
      <c r="JH380" s="314"/>
      <c r="JI380" s="314"/>
      <c r="JJ380" s="314"/>
      <c r="JK380" s="314"/>
      <c r="JL380" s="314"/>
      <c r="JM380" s="314"/>
      <c r="JN380" s="314"/>
      <c r="JO380" s="314"/>
      <c r="JP380" s="314"/>
      <c r="JQ380" s="314"/>
      <c r="JR380" s="314"/>
      <c r="JS380" s="314"/>
      <c r="JT380" s="314"/>
      <c r="JU380" s="314"/>
      <c r="JV380" s="314"/>
      <c r="JW380" s="314"/>
      <c r="JX380" s="314"/>
      <c r="JY380" s="314"/>
      <c r="JZ380" s="314"/>
      <c r="KA380" s="314"/>
      <c r="KB380" s="314"/>
      <c r="KC380" s="314"/>
      <c r="KD380" s="314"/>
      <c r="KE380" s="314"/>
      <c r="KF380" s="314"/>
      <c r="KG380" s="314"/>
      <c r="KH380" s="314"/>
      <c r="KI380" s="314"/>
      <c r="KJ380" s="314"/>
      <c r="KK380" s="314"/>
      <c r="KL380" s="6"/>
      <c r="KM380" s="6"/>
      <c r="KN380" s="6"/>
      <c r="KO380" s="6"/>
      <c r="KP380" s="6"/>
      <c r="KQ380" s="6"/>
      <c r="KR380" s="6"/>
      <c r="KS380" s="6"/>
      <c r="KT380" s="6"/>
    </row>
    <row r="381" spans="5:306" s="305" customFormat="1">
      <c r="E381" s="316"/>
      <c r="F381" s="316"/>
      <c r="G381" s="317"/>
      <c r="W381" s="6"/>
      <c r="X381" s="6"/>
      <c r="Y381" s="6"/>
      <c r="Z381" s="313"/>
      <c r="AA381" s="313"/>
      <c r="AB381" s="313"/>
      <c r="AC381" s="6"/>
      <c r="AD381" s="6"/>
      <c r="AE381" s="313"/>
      <c r="AF381" s="313"/>
      <c r="AG381" s="313"/>
      <c r="AH381" s="313"/>
      <c r="AI381" s="313"/>
      <c r="AJ381" s="6"/>
      <c r="AK381" s="6"/>
      <c r="AL381" s="313"/>
      <c r="AM381" s="313"/>
      <c r="AN381" s="313"/>
      <c r="AO381" s="313"/>
      <c r="AP381" s="313"/>
      <c r="AQ381" s="6"/>
      <c r="AR381" s="6"/>
      <c r="AS381" s="313"/>
      <c r="AT381" s="313"/>
      <c r="AU381" s="313"/>
      <c r="AV381" s="313"/>
      <c r="AW381" s="313"/>
      <c r="AX381" s="6"/>
      <c r="AY381" s="6"/>
      <c r="AZ381" s="313"/>
      <c r="BA381" s="313"/>
      <c r="BB381" s="313"/>
      <c r="BC381" s="313"/>
      <c r="BD381" s="313"/>
      <c r="BE381" s="6"/>
      <c r="BF381" s="6"/>
      <c r="BG381" s="313"/>
      <c r="BH381" s="313"/>
      <c r="BI381" s="313"/>
      <c r="BJ381" s="313"/>
      <c r="BK381" s="313"/>
      <c r="BL381" s="6"/>
      <c r="BM381" s="6"/>
      <c r="BN381" s="313"/>
      <c r="BO381" s="313"/>
      <c r="BP381" s="313"/>
      <c r="BQ381" s="313"/>
      <c r="BR381" s="313"/>
      <c r="BS381" s="313"/>
      <c r="BT381" s="313"/>
      <c r="BU381" s="313"/>
      <c r="BV381" s="313"/>
      <c r="BW381" s="313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161"/>
      <c r="DQ381" s="161"/>
      <c r="DR381" s="161"/>
      <c r="DS381" s="161"/>
      <c r="DT381" s="161"/>
      <c r="DU381" s="161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  <c r="FS381" s="6"/>
      <c r="FT381" s="6"/>
      <c r="FU381" s="6"/>
      <c r="FV381" s="6"/>
      <c r="FW381" s="6"/>
      <c r="FX381" s="6"/>
      <c r="FY381" s="6"/>
      <c r="FZ381" s="6"/>
      <c r="GA381" s="6"/>
      <c r="GB381" s="6"/>
      <c r="GC381" s="6"/>
      <c r="GD381" s="6"/>
      <c r="GE381" s="6"/>
      <c r="GF381" s="6"/>
      <c r="GG381" s="6"/>
      <c r="GH381" s="6"/>
      <c r="GI381" s="6"/>
      <c r="GJ381" s="6"/>
      <c r="GK381" s="6"/>
      <c r="GL381" s="6"/>
      <c r="GM381" s="6"/>
      <c r="GN381" s="6"/>
      <c r="GO381" s="6"/>
      <c r="GP381" s="6"/>
      <c r="GQ381" s="6"/>
      <c r="GR381" s="6"/>
      <c r="GS381" s="6"/>
      <c r="GT381" s="6"/>
      <c r="GU381" s="6"/>
      <c r="GV381" s="6"/>
      <c r="GW381" s="6"/>
      <c r="GX381" s="6"/>
      <c r="GY381" s="6"/>
      <c r="GZ381" s="6"/>
      <c r="HA381" s="6"/>
      <c r="HB381" s="6"/>
      <c r="HC381" s="6"/>
      <c r="HD381" s="6"/>
      <c r="HE381" s="6"/>
      <c r="HF381" s="6"/>
      <c r="HG381" s="6"/>
      <c r="HH381" s="6"/>
      <c r="HI381" s="6"/>
      <c r="HJ381" s="6"/>
      <c r="HK381" s="6"/>
      <c r="HL381" s="6"/>
      <c r="HM381" s="6"/>
      <c r="HN381" s="6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314"/>
      <c r="JB381" s="314"/>
      <c r="JC381" s="314"/>
      <c r="JD381" s="314"/>
      <c r="JE381" s="314"/>
      <c r="JF381" s="314"/>
      <c r="JG381" s="314"/>
      <c r="JH381" s="314"/>
      <c r="JI381" s="314"/>
      <c r="JJ381" s="314"/>
      <c r="JK381" s="314"/>
      <c r="JL381" s="314"/>
      <c r="JM381" s="314"/>
      <c r="JN381" s="314"/>
      <c r="JO381" s="314"/>
      <c r="JP381" s="314"/>
      <c r="JQ381" s="314"/>
      <c r="JR381" s="314"/>
      <c r="JS381" s="314"/>
      <c r="JT381" s="314"/>
      <c r="JU381" s="314"/>
      <c r="JV381" s="314"/>
      <c r="JW381" s="314"/>
      <c r="JX381" s="314"/>
      <c r="JY381" s="314"/>
      <c r="JZ381" s="314"/>
      <c r="KA381" s="314"/>
      <c r="KB381" s="314"/>
      <c r="KC381" s="314"/>
      <c r="KD381" s="314"/>
      <c r="KE381" s="314"/>
      <c r="KF381" s="314"/>
      <c r="KG381" s="314"/>
      <c r="KH381" s="314"/>
      <c r="KI381" s="314"/>
      <c r="KJ381" s="314"/>
      <c r="KK381" s="314"/>
      <c r="KL381" s="6"/>
      <c r="KM381" s="6"/>
      <c r="KN381" s="6"/>
      <c r="KO381" s="6"/>
      <c r="KP381" s="6"/>
      <c r="KQ381" s="6"/>
      <c r="KR381" s="6"/>
      <c r="KS381" s="6"/>
      <c r="KT381" s="6"/>
    </row>
    <row r="382" spans="5:306" s="305" customFormat="1">
      <c r="E382" s="316"/>
      <c r="F382" s="316"/>
      <c r="G382" s="317"/>
      <c r="W382" s="6"/>
      <c r="X382" s="6"/>
      <c r="Y382" s="6"/>
      <c r="Z382" s="313"/>
      <c r="AA382" s="313"/>
      <c r="AB382" s="313"/>
      <c r="AC382" s="6"/>
      <c r="AD382" s="6"/>
      <c r="AE382" s="313"/>
      <c r="AF382" s="313"/>
      <c r="AG382" s="313"/>
      <c r="AH382" s="313"/>
      <c r="AI382" s="313"/>
      <c r="AJ382" s="6"/>
      <c r="AK382" s="6"/>
      <c r="AL382" s="313"/>
      <c r="AM382" s="313"/>
      <c r="AN382" s="313"/>
      <c r="AO382" s="313"/>
      <c r="AP382" s="313"/>
      <c r="AQ382" s="6"/>
      <c r="AR382" s="6"/>
      <c r="AS382" s="313"/>
      <c r="AT382" s="313"/>
      <c r="AU382" s="313"/>
      <c r="AV382" s="313"/>
      <c r="AW382" s="313"/>
      <c r="AX382" s="6"/>
      <c r="AY382" s="6"/>
      <c r="AZ382" s="313"/>
      <c r="BA382" s="313"/>
      <c r="BB382" s="313"/>
      <c r="BC382" s="313"/>
      <c r="BD382" s="313"/>
      <c r="BE382" s="6"/>
      <c r="BF382" s="6"/>
      <c r="BG382" s="313"/>
      <c r="BH382" s="313"/>
      <c r="BI382" s="313"/>
      <c r="BJ382" s="313"/>
      <c r="BK382" s="313"/>
      <c r="BL382" s="6"/>
      <c r="BM382" s="6"/>
      <c r="BN382" s="313"/>
      <c r="BO382" s="313"/>
      <c r="BP382" s="313"/>
      <c r="BQ382" s="313"/>
      <c r="BR382" s="313"/>
      <c r="BS382" s="313"/>
      <c r="BT382" s="313"/>
      <c r="BU382" s="313"/>
      <c r="BV382" s="313"/>
      <c r="BW382" s="313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161"/>
      <c r="DQ382" s="161"/>
      <c r="DR382" s="161"/>
      <c r="DS382" s="161"/>
      <c r="DT382" s="161"/>
      <c r="DU382" s="161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  <c r="FS382" s="6"/>
      <c r="FT382" s="6"/>
      <c r="FU382" s="6"/>
      <c r="FV382" s="6"/>
      <c r="FW382" s="6"/>
      <c r="FX382" s="6"/>
      <c r="FY382" s="6"/>
      <c r="FZ382" s="6"/>
      <c r="GA382" s="6"/>
      <c r="GB382" s="6"/>
      <c r="GC382" s="6"/>
      <c r="GD382" s="6"/>
      <c r="GE382" s="6"/>
      <c r="GF382" s="6"/>
      <c r="GG382" s="6"/>
      <c r="GH382" s="6"/>
      <c r="GI382" s="6"/>
      <c r="GJ382" s="6"/>
      <c r="GK382" s="6"/>
      <c r="GL382" s="6"/>
      <c r="GM382" s="6"/>
      <c r="GN382" s="6"/>
      <c r="GO382" s="6"/>
      <c r="GP382" s="6"/>
      <c r="GQ382" s="6"/>
      <c r="GR382" s="6"/>
      <c r="GS382" s="6"/>
      <c r="GT382" s="6"/>
      <c r="GU382" s="6"/>
      <c r="GV382" s="6"/>
      <c r="GW382" s="6"/>
      <c r="GX382" s="6"/>
      <c r="GY382" s="6"/>
      <c r="GZ382" s="6"/>
      <c r="HA382" s="6"/>
      <c r="HB382" s="6"/>
      <c r="HC382" s="6"/>
      <c r="HD382" s="6"/>
      <c r="HE382" s="6"/>
      <c r="HF382" s="6"/>
      <c r="HG382" s="6"/>
      <c r="HH382" s="6"/>
      <c r="HI382" s="6"/>
      <c r="HJ382" s="6"/>
      <c r="HK382" s="6"/>
      <c r="HL382" s="6"/>
      <c r="HM382" s="6"/>
      <c r="HN382" s="6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6"/>
      <c r="IN382" s="6"/>
      <c r="IO382" s="6"/>
      <c r="IP382" s="6"/>
      <c r="IQ382" s="6"/>
      <c r="IR382" s="6"/>
      <c r="IS382" s="6"/>
      <c r="IT382" s="6"/>
      <c r="IU382" s="6"/>
      <c r="IV382" s="6"/>
      <c r="IW382" s="6"/>
      <c r="IX382" s="6"/>
      <c r="IY382" s="6"/>
      <c r="IZ382" s="6"/>
      <c r="JA382" s="314"/>
      <c r="JB382" s="314"/>
      <c r="JC382" s="314"/>
      <c r="JD382" s="314"/>
      <c r="JE382" s="314"/>
      <c r="JF382" s="314"/>
      <c r="JG382" s="314"/>
      <c r="JH382" s="314"/>
      <c r="JI382" s="314"/>
      <c r="JJ382" s="314"/>
      <c r="JK382" s="314"/>
      <c r="JL382" s="314"/>
      <c r="JM382" s="314"/>
      <c r="JN382" s="314"/>
      <c r="JO382" s="314"/>
      <c r="JP382" s="314"/>
      <c r="JQ382" s="314"/>
      <c r="JR382" s="314"/>
      <c r="JS382" s="314"/>
      <c r="JT382" s="314"/>
      <c r="JU382" s="314"/>
      <c r="JV382" s="314"/>
      <c r="JW382" s="314"/>
      <c r="JX382" s="314"/>
      <c r="JY382" s="314"/>
      <c r="JZ382" s="314"/>
      <c r="KA382" s="314"/>
      <c r="KB382" s="314"/>
      <c r="KC382" s="314"/>
      <c r="KD382" s="314"/>
      <c r="KE382" s="314"/>
      <c r="KF382" s="314"/>
      <c r="KG382" s="314"/>
      <c r="KH382" s="314"/>
      <c r="KI382" s="314"/>
      <c r="KJ382" s="314"/>
      <c r="KK382" s="314"/>
      <c r="KL382" s="6"/>
      <c r="KM382" s="6"/>
      <c r="KN382" s="6"/>
      <c r="KO382" s="6"/>
      <c r="KP382" s="6"/>
      <c r="KQ382" s="6"/>
      <c r="KR382" s="6"/>
      <c r="KS382" s="6"/>
      <c r="KT382" s="6"/>
    </row>
    <row r="383" spans="5:306" s="305" customFormat="1">
      <c r="E383" s="316"/>
      <c r="F383" s="316"/>
      <c r="G383" s="317"/>
      <c r="W383" s="6"/>
      <c r="X383" s="6"/>
      <c r="Y383" s="6"/>
      <c r="Z383" s="313"/>
      <c r="AA383" s="313"/>
      <c r="AB383" s="313"/>
      <c r="AC383" s="6"/>
      <c r="AD383" s="6"/>
      <c r="AE383" s="313"/>
      <c r="AF383" s="313"/>
      <c r="AG383" s="313"/>
      <c r="AH383" s="313"/>
      <c r="AI383" s="313"/>
      <c r="AJ383" s="6"/>
      <c r="AK383" s="6"/>
      <c r="AL383" s="313"/>
      <c r="AM383" s="313"/>
      <c r="AN383" s="313"/>
      <c r="AO383" s="313"/>
      <c r="AP383" s="313"/>
      <c r="AQ383" s="6"/>
      <c r="AR383" s="6"/>
      <c r="AS383" s="313"/>
      <c r="AT383" s="313"/>
      <c r="AU383" s="313"/>
      <c r="AV383" s="313"/>
      <c r="AW383" s="313"/>
      <c r="AX383" s="6"/>
      <c r="AY383" s="6"/>
      <c r="AZ383" s="313"/>
      <c r="BA383" s="313"/>
      <c r="BB383" s="313"/>
      <c r="BC383" s="313"/>
      <c r="BD383" s="313"/>
      <c r="BE383" s="6"/>
      <c r="BF383" s="6"/>
      <c r="BG383" s="313"/>
      <c r="BH383" s="313"/>
      <c r="BI383" s="313"/>
      <c r="BJ383" s="313"/>
      <c r="BK383" s="313"/>
      <c r="BL383" s="6"/>
      <c r="BM383" s="6"/>
      <c r="BN383" s="313"/>
      <c r="BO383" s="313"/>
      <c r="BP383" s="313"/>
      <c r="BQ383" s="313"/>
      <c r="BR383" s="313"/>
      <c r="BS383" s="313"/>
      <c r="BT383" s="313"/>
      <c r="BU383" s="313"/>
      <c r="BV383" s="313"/>
      <c r="BW383" s="313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161"/>
      <c r="DQ383" s="161"/>
      <c r="DR383" s="161"/>
      <c r="DS383" s="161"/>
      <c r="DT383" s="161"/>
      <c r="DU383" s="161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  <c r="FS383" s="6"/>
      <c r="FT383" s="6"/>
      <c r="FU383" s="6"/>
      <c r="FV383" s="6"/>
      <c r="FW383" s="6"/>
      <c r="FX383" s="6"/>
      <c r="FY383" s="6"/>
      <c r="FZ383" s="6"/>
      <c r="GA383" s="6"/>
      <c r="GB383" s="6"/>
      <c r="GC383" s="6"/>
      <c r="GD383" s="6"/>
      <c r="GE383" s="6"/>
      <c r="GF383" s="6"/>
      <c r="GG383" s="6"/>
      <c r="GH383" s="6"/>
      <c r="GI383" s="6"/>
      <c r="GJ383" s="6"/>
      <c r="GK383" s="6"/>
      <c r="GL383" s="6"/>
      <c r="GM383" s="6"/>
      <c r="GN383" s="6"/>
      <c r="GO383" s="6"/>
      <c r="GP383" s="6"/>
      <c r="GQ383" s="6"/>
      <c r="GR383" s="6"/>
      <c r="GS383" s="6"/>
      <c r="GT383" s="6"/>
      <c r="GU383" s="6"/>
      <c r="GV383" s="6"/>
      <c r="GW383" s="6"/>
      <c r="GX383" s="6"/>
      <c r="GY383" s="6"/>
      <c r="GZ383" s="6"/>
      <c r="HA383" s="6"/>
      <c r="HB383" s="6"/>
      <c r="HC383" s="6"/>
      <c r="HD383" s="6"/>
      <c r="HE383" s="6"/>
      <c r="HF383" s="6"/>
      <c r="HG383" s="6"/>
      <c r="HH383" s="6"/>
      <c r="HI383" s="6"/>
      <c r="HJ383" s="6"/>
      <c r="HK383" s="6"/>
      <c r="HL383" s="6"/>
      <c r="HM383" s="6"/>
      <c r="HN383" s="6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6"/>
      <c r="IN383" s="6"/>
      <c r="IO383" s="6"/>
      <c r="IP383" s="6"/>
      <c r="IQ383" s="6"/>
      <c r="IR383" s="6"/>
      <c r="IS383" s="6"/>
      <c r="IT383" s="6"/>
      <c r="IU383" s="6"/>
      <c r="IV383" s="6"/>
      <c r="IW383" s="6"/>
      <c r="IX383" s="6"/>
      <c r="IY383" s="6"/>
      <c r="IZ383" s="6"/>
      <c r="JA383" s="314"/>
      <c r="JB383" s="314"/>
      <c r="JC383" s="314"/>
      <c r="JD383" s="314"/>
      <c r="JE383" s="314"/>
      <c r="JF383" s="314"/>
      <c r="JG383" s="314"/>
      <c r="JH383" s="314"/>
      <c r="JI383" s="314"/>
      <c r="JJ383" s="314"/>
      <c r="JK383" s="314"/>
      <c r="JL383" s="314"/>
      <c r="JM383" s="314"/>
      <c r="JN383" s="314"/>
      <c r="JO383" s="314"/>
      <c r="JP383" s="314"/>
      <c r="JQ383" s="314"/>
      <c r="JR383" s="314"/>
      <c r="JS383" s="314"/>
      <c r="JT383" s="314"/>
      <c r="JU383" s="314"/>
      <c r="JV383" s="314"/>
      <c r="JW383" s="314"/>
      <c r="JX383" s="314"/>
      <c r="JY383" s="314"/>
      <c r="JZ383" s="314"/>
      <c r="KA383" s="314"/>
      <c r="KB383" s="314"/>
      <c r="KC383" s="314"/>
      <c r="KD383" s="314"/>
      <c r="KE383" s="314"/>
      <c r="KF383" s="314"/>
      <c r="KG383" s="314"/>
      <c r="KH383" s="314"/>
      <c r="KI383" s="314"/>
      <c r="KJ383" s="314"/>
      <c r="KK383" s="314"/>
      <c r="KL383" s="6"/>
      <c r="KM383" s="6"/>
      <c r="KN383" s="6"/>
      <c r="KO383" s="6"/>
      <c r="KP383" s="6"/>
      <c r="KQ383" s="6"/>
      <c r="KR383" s="6"/>
      <c r="KS383" s="6"/>
      <c r="KT383" s="6"/>
    </row>
    <row r="384" spans="5:306" s="305" customFormat="1">
      <c r="E384" s="316"/>
      <c r="F384" s="316"/>
      <c r="G384" s="317"/>
      <c r="W384" s="6"/>
      <c r="X384" s="6"/>
      <c r="Y384" s="6"/>
      <c r="Z384" s="313"/>
      <c r="AA384" s="313"/>
      <c r="AB384" s="313"/>
      <c r="AC384" s="6"/>
      <c r="AD384" s="6"/>
      <c r="AE384" s="313"/>
      <c r="AF384" s="313"/>
      <c r="AG384" s="313"/>
      <c r="AH384" s="313"/>
      <c r="AI384" s="313"/>
      <c r="AJ384" s="6"/>
      <c r="AK384" s="6"/>
      <c r="AL384" s="313"/>
      <c r="AM384" s="313"/>
      <c r="AN384" s="313"/>
      <c r="AO384" s="313"/>
      <c r="AP384" s="313"/>
      <c r="AQ384" s="6"/>
      <c r="AR384" s="6"/>
      <c r="AS384" s="313"/>
      <c r="AT384" s="313"/>
      <c r="AU384" s="313"/>
      <c r="AV384" s="313"/>
      <c r="AW384" s="313"/>
      <c r="AX384" s="6"/>
      <c r="AY384" s="6"/>
      <c r="AZ384" s="313"/>
      <c r="BA384" s="313"/>
      <c r="BB384" s="313"/>
      <c r="BC384" s="313"/>
      <c r="BD384" s="313"/>
      <c r="BE384" s="6"/>
      <c r="BF384" s="6"/>
      <c r="BG384" s="313"/>
      <c r="BH384" s="313"/>
      <c r="BI384" s="313"/>
      <c r="BJ384" s="313"/>
      <c r="BK384" s="313"/>
      <c r="BL384" s="6"/>
      <c r="BM384" s="6"/>
      <c r="BN384" s="313"/>
      <c r="BO384" s="313"/>
      <c r="BP384" s="313"/>
      <c r="BQ384" s="313"/>
      <c r="BR384" s="313"/>
      <c r="BS384" s="313"/>
      <c r="BT384" s="313"/>
      <c r="BU384" s="313"/>
      <c r="BV384" s="313"/>
      <c r="BW384" s="313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161"/>
      <c r="DQ384" s="161"/>
      <c r="DR384" s="161"/>
      <c r="DS384" s="161"/>
      <c r="DT384" s="161"/>
      <c r="DU384" s="161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  <c r="FS384" s="6"/>
      <c r="FT384" s="6"/>
      <c r="FU384" s="6"/>
      <c r="FV384" s="6"/>
      <c r="FW384" s="6"/>
      <c r="FX384" s="6"/>
      <c r="FY384" s="6"/>
      <c r="FZ384" s="6"/>
      <c r="GA384" s="6"/>
      <c r="GB384" s="6"/>
      <c r="GC384" s="6"/>
      <c r="GD384" s="6"/>
      <c r="GE384" s="6"/>
      <c r="GF384" s="6"/>
      <c r="GG384" s="6"/>
      <c r="GH384" s="6"/>
      <c r="GI384" s="6"/>
      <c r="GJ384" s="6"/>
      <c r="GK384" s="6"/>
      <c r="GL384" s="6"/>
      <c r="GM384" s="6"/>
      <c r="GN384" s="6"/>
      <c r="GO384" s="6"/>
      <c r="GP384" s="6"/>
      <c r="GQ384" s="6"/>
      <c r="GR384" s="6"/>
      <c r="GS384" s="6"/>
      <c r="GT384" s="6"/>
      <c r="GU384" s="6"/>
      <c r="GV384" s="6"/>
      <c r="GW384" s="6"/>
      <c r="GX384" s="6"/>
      <c r="GY384" s="6"/>
      <c r="GZ384" s="6"/>
      <c r="HA384" s="6"/>
      <c r="HB384" s="6"/>
      <c r="HC384" s="6"/>
      <c r="HD384" s="6"/>
      <c r="HE384" s="6"/>
      <c r="HF384" s="6"/>
      <c r="HG384" s="6"/>
      <c r="HH384" s="6"/>
      <c r="HI384" s="6"/>
      <c r="HJ384" s="6"/>
      <c r="HK384" s="6"/>
      <c r="HL384" s="6"/>
      <c r="HM384" s="6"/>
      <c r="HN384" s="6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6"/>
      <c r="IN384" s="6"/>
      <c r="IO384" s="6"/>
      <c r="IP384" s="6"/>
      <c r="IQ384" s="6"/>
      <c r="IR384" s="6"/>
      <c r="IS384" s="6"/>
      <c r="IT384" s="6"/>
      <c r="IU384" s="6"/>
      <c r="IV384" s="6"/>
      <c r="IW384" s="6"/>
      <c r="IX384" s="6"/>
      <c r="IY384" s="6"/>
      <c r="IZ384" s="6"/>
      <c r="JA384" s="314"/>
      <c r="JB384" s="314"/>
      <c r="JC384" s="314"/>
      <c r="JD384" s="314"/>
      <c r="JE384" s="314"/>
      <c r="JF384" s="314"/>
      <c r="JG384" s="314"/>
      <c r="JH384" s="314"/>
      <c r="JI384" s="314"/>
      <c r="JJ384" s="314"/>
      <c r="JK384" s="314"/>
      <c r="JL384" s="314"/>
      <c r="JM384" s="314"/>
      <c r="JN384" s="314"/>
      <c r="JO384" s="314"/>
      <c r="JP384" s="314"/>
      <c r="JQ384" s="314"/>
      <c r="JR384" s="314"/>
      <c r="JS384" s="314"/>
      <c r="JT384" s="314"/>
      <c r="JU384" s="314"/>
      <c r="JV384" s="314"/>
      <c r="JW384" s="314"/>
      <c r="JX384" s="314"/>
      <c r="JY384" s="314"/>
      <c r="JZ384" s="314"/>
      <c r="KA384" s="314"/>
      <c r="KB384" s="314"/>
      <c r="KC384" s="314"/>
      <c r="KD384" s="314"/>
      <c r="KE384" s="314"/>
      <c r="KF384" s="314"/>
      <c r="KG384" s="314"/>
      <c r="KH384" s="314"/>
      <c r="KI384" s="314"/>
      <c r="KJ384" s="314"/>
      <c r="KK384" s="314"/>
      <c r="KL384" s="6"/>
      <c r="KM384" s="6"/>
      <c r="KN384" s="6"/>
      <c r="KO384" s="6"/>
      <c r="KP384" s="6"/>
      <c r="KQ384" s="6"/>
      <c r="KR384" s="6"/>
      <c r="KS384" s="6"/>
      <c r="KT384" s="6"/>
    </row>
    <row r="385" spans="5:306" s="305" customFormat="1">
      <c r="E385" s="316"/>
      <c r="F385" s="316"/>
      <c r="G385" s="317"/>
      <c r="W385" s="6"/>
      <c r="X385" s="6"/>
      <c r="Y385" s="6"/>
      <c r="Z385" s="313"/>
      <c r="AA385" s="313"/>
      <c r="AB385" s="313"/>
      <c r="AC385" s="6"/>
      <c r="AD385" s="6"/>
      <c r="AE385" s="313"/>
      <c r="AF385" s="313"/>
      <c r="AG385" s="313"/>
      <c r="AH385" s="313"/>
      <c r="AI385" s="313"/>
      <c r="AJ385" s="6"/>
      <c r="AK385" s="6"/>
      <c r="AL385" s="313"/>
      <c r="AM385" s="313"/>
      <c r="AN385" s="313"/>
      <c r="AO385" s="313"/>
      <c r="AP385" s="313"/>
      <c r="AQ385" s="6"/>
      <c r="AR385" s="6"/>
      <c r="AS385" s="313"/>
      <c r="AT385" s="313"/>
      <c r="AU385" s="313"/>
      <c r="AV385" s="313"/>
      <c r="AW385" s="313"/>
      <c r="AX385" s="6"/>
      <c r="AY385" s="6"/>
      <c r="AZ385" s="313"/>
      <c r="BA385" s="313"/>
      <c r="BB385" s="313"/>
      <c r="BC385" s="313"/>
      <c r="BD385" s="313"/>
      <c r="BE385" s="6"/>
      <c r="BF385" s="6"/>
      <c r="BG385" s="313"/>
      <c r="BH385" s="313"/>
      <c r="BI385" s="313"/>
      <c r="BJ385" s="313"/>
      <c r="BK385" s="313"/>
      <c r="BL385" s="6"/>
      <c r="BM385" s="6"/>
      <c r="BN385" s="313"/>
      <c r="BO385" s="313"/>
      <c r="BP385" s="313"/>
      <c r="BQ385" s="313"/>
      <c r="BR385" s="313"/>
      <c r="BS385" s="313"/>
      <c r="BT385" s="313"/>
      <c r="BU385" s="313"/>
      <c r="BV385" s="313"/>
      <c r="BW385" s="313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161"/>
      <c r="DQ385" s="161"/>
      <c r="DR385" s="161"/>
      <c r="DS385" s="161"/>
      <c r="DT385" s="161"/>
      <c r="DU385" s="161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  <c r="FS385" s="6"/>
      <c r="FT385" s="6"/>
      <c r="FU385" s="6"/>
      <c r="FV385" s="6"/>
      <c r="FW385" s="6"/>
      <c r="FX385" s="6"/>
      <c r="FY385" s="6"/>
      <c r="FZ385" s="6"/>
      <c r="GA385" s="6"/>
      <c r="GB385" s="6"/>
      <c r="GC385" s="6"/>
      <c r="GD385" s="6"/>
      <c r="GE385" s="6"/>
      <c r="GF385" s="6"/>
      <c r="GG385" s="6"/>
      <c r="GH385" s="6"/>
      <c r="GI385" s="6"/>
      <c r="GJ385" s="6"/>
      <c r="GK385" s="6"/>
      <c r="GL385" s="6"/>
      <c r="GM385" s="6"/>
      <c r="GN385" s="6"/>
      <c r="GO385" s="6"/>
      <c r="GP385" s="6"/>
      <c r="GQ385" s="6"/>
      <c r="GR385" s="6"/>
      <c r="GS385" s="6"/>
      <c r="GT385" s="6"/>
      <c r="GU385" s="6"/>
      <c r="GV385" s="6"/>
      <c r="GW385" s="6"/>
      <c r="GX385" s="6"/>
      <c r="GY385" s="6"/>
      <c r="GZ385" s="6"/>
      <c r="HA385" s="6"/>
      <c r="HB385" s="6"/>
      <c r="HC385" s="6"/>
      <c r="HD385" s="6"/>
      <c r="HE385" s="6"/>
      <c r="HF385" s="6"/>
      <c r="HG385" s="6"/>
      <c r="HH385" s="6"/>
      <c r="HI385" s="6"/>
      <c r="HJ385" s="6"/>
      <c r="HK385" s="6"/>
      <c r="HL385" s="6"/>
      <c r="HM385" s="6"/>
      <c r="HN385" s="6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6"/>
      <c r="IN385" s="6"/>
      <c r="IO385" s="6"/>
      <c r="IP385" s="6"/>
      <c r="IQ385" s="6"/>
      <c r="IR385" s="6"/>
      <c r="IS385" s="6"/>
      <c r="IT385" s="6"/>
      <c r="IU385" s="6"/>
      <c r="IV385" s="6"/>
      <c r="IW385" s="6"/>
      <c r="IX385" s="6"/>
      <c r="IY385" s="6"/>
      <c r="IZ385" s="6"/>
      <c r="JA385" s="314"/>
      <c r="JB385" s="314"/>
      <c r="JC385" s="314"/>
      <c r="JD385" s="314"/>
      <c r="JE385" s="314"/>
      <c r="JF385" s="314"/>
      <c r="JG385" s="314"/>
      <c r="JH385" s="314"/>
      <c r="JI385" s="314"/>
      <c r="JJ385" s="314"/>
      <c r="JK385" s="314"/>
      <c r="JL385" s="314"/>
      <c r="JM385" s="314"/>
      <c r="JN385" s="314"/>
      <c r="JO385" s="314"/>
      <c r="JP385" s="314"/>
      <c r="JQ385" s="314"/>
      <c r="JR385" s="314"/>
      <c r="JS385" s="314"/>
      <c r="JT385" s="314"/>
      <c r="JU385" s="314"/>
      <c r="JV385" s="314"/>
      <c r="JW385" s="314"/>
      <c r="JX385" s="314"/>
      <c r="JY385" s="314"/>
      <c r="JZ385" s="314"/>
      <c r="KA385" s="314"/>
      <c r="KB385" s="314"/>
      <c r="KC385" s="314"/>
      <c r="KD385" s="314"/>
      <c r="KE385" s="314"/>
      <c r="KF385" s="314"/>
      <c r="KG385" s="314"/>
      <c r="KH385" s="314"/>
      <c r="KI385" s="314"/>
      <c r="KJ385" s="314"/>
      <c r="KK385" s="314"/>
      <c r="KL385" s="6"/>
      <c r="KM385" s="6"/>
      <c r="KN385" s="6"/>
      <c r="KO385" s="6"/>
      <c r="KP385" s="6"/>
      <c r="KQ385" s="6"/>
      <c r="KR385" s="6"/>
      <c r="KS385" s="6"/>
      <c r="KT385" s="6"/>
    </row>
    <row r="386" spans="5:306" s="305" customFormat="1">
      <c r="E386" s="316"/>
      <c r="F386" s="316"/>
      <c r="G386" s="317"/>
      <c r="W386" s="6"/>
      <c r="X386" s="6"/>
      <c r="Y386" s="6"/>
      <c r="Z386" s="313"/>
      <c r="AA386" s="313"/>
      <c r="AB386" s="313"/>
      <c r="AC386" s="6"/>
      <c r="AD386" s="6"/>
      <c r="AE386" s="313"/>
      <c r="AF386" s="313"/>
      <c r="AG386" s="313"/>
      <c r="AH386" s="313"/>
      <c r="AI386" s="313"/>
      <c r="AJ386" s="6"/>
      <c r="AK386" s="6"/>
      <c r="AL386" s="313"/>
      <c r="AM386" s="313"/>
      <c r="AN386" s="313"/>
      <c r="AO386" s="313"/>
      <c r="AP386" s="313"/>
      <c r="AQ386" s="6"/>
      <c r="AR386" s="6"/>
      <c r="AS386" s="313"/>
      <c r="AT386" s="313"/>
      <c r="AU386" s="313"/>
      <c r="AV386" s="313"/>
      <c r="AW386" s="313"/>
      <c r="AX386" s="6"/>
      <c r="AY386" s="6"/>
      <c r="AZ386" s="313"/>
      <c r="BA386" s="313"/>
      <c r="BB386" s="313"/>
      <c r="BC386" s="313"/>
      <c r="BD386" s="313"/>
      <c r="BE386" s="6"/>
      <c r="BF386" s="6"/>
      <c r="BG386" s="313"/>
      <c r="BH386" s="313"/>
      <c r="BI386" s="313"/>
      <c r="BJ386" s="313"/>
      <c r="BK386" s="313"/>
      <c r="BL386" s="6"/>
      <c r="BM386" s="6"/>
      <c r="BN386" s="313"/>
      <c r="BO386" s="313"/>
      <c r="BP386" s="313"/>
      <c r="BQ386" s="313"/>
      <c r="BR386" s="313"/>
      <c r="BS386" s="313"/>
      <c r="BT386" s="313"/>
      <c r="BU386" s="313"/>
      <c r="BV386" s="313"/>
      <c r="BW386" s="313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161"/>
      <c r="DQ386" s="161"/>
      <c r="DR386" s="161"/>
      <c r="DS386" s="161"/>
      <c r="DT386" s="161"/>
      <c r="DU386" s="161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  <c r="FS386" s="6"/>
      <c r="FT386" s="6"/>
      <c r="FU386" s="6"/>
      <c r="FV386" s="6"/>
      <c r="FW386" s="6"/>
      <c r="FX386" s="6"/>
      <c r="FY386" s="6"/>
      <c r="FZ386" s="6"/>
      <c r="GA386" s="6"/>
      <c r="GB386" s="6"/>
      <c r="GC386" s="6"/>
      <c r="GD386" s="6"/>
      <c r="GE386" s="6"/>
      <c r="GF386" s="6"/>
      <c r="GG386" s="6"/>
      <c r="GH386" s="6"/>
      <c r="GI386" s="6"/>
      <c r="GJ386" s="6"/>
      <c r="GK386" s="6"/>
      <c r="GL386" s="6"/>
      <c r="GM386" s="6"/>
      <c r="GN386" s="6"/>
      <c r="GO386" s="6"/>
      <c r="GP386" s="6"/>
      <c r="GQ386" s="6"/>
      <c r="GR386" s="6"/>
      <c r="GS386" s="6"/>
      <c r="GT386" s="6"/>
      <c r="GU386" s="6"/>
      <c r="GV386" s="6"/>
      <c r="GW386" s="6"/>
      <c r="GX386" s="6"/>
      <c r="GY386" s="6"/>
      <c r="GZ386" s="6"/>
      <c r="HA386" s="6"/>
      <c r="HB386" s="6"/>
      <c r="HC386" s="6"/>
      <c r="HD386" s="6"/>
      <c r="HE386" s="6"/>
      <c r="HF386" s="6"/>
      <c r="HG386" s="6"/>
      <c r="HH386" s="6"/>
      <c r="HI386" s="6"/>
      <c r="HJ386" s="6"/>
      <c r="HK386" s="6"/>
      <c r="HL386" s="6"/>
      <c r="HM386" s="6"/>
      <c r="HN386" s="6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6"/>
      <c r="IN386" s="6"/>
      <c r="IO386" s="6"/>
      <c r="IP386" s="6"/>
      <c r="IQ386" s="6"/>
      <c r="IR386" s="6"/>
      <c r="IS386" s="6"/>
      <c r="IT386" s="6"/>
      <c r="IU386" s="6"/>
      <c r="IV386" s="6"/>
      <c r="IW386" s="6"/>
      <c r="IX386" s="6"/>
      <c r="IY386" s="6"/>
      <c r="IZ386" s="6"/>
      <c r="JA386" s="314"/>
      <c r="JB386" s="314"/>
      <c r="JC386" s="314"/>
      <c r="JD386" s="314"/>
      <c r="JE386" s="314"/>
      <c r="JF386" s="314"/>
      <c r="JG386" s="314"/>
      <c r="JH386" s="314"/>
      <c r="JI386" s="314"/>
      <c r="JJ386" s="314"/>
      <c r="JK386" s="314"/>
      <c r="JL386" s="314"/>
      <c r="JM386" s="314"/>
      <c r="JN386" s="314"/>
      <c r="JO386" s="314"/>
      <c r="JP386" s="314"/>
      <c r="JQ386" s="314"/>
      <c r="JR386" s="314"/>
      <c r="JS386" s="314"/>
      <c r="JT386" s="314"/>
      <c r="JU386" s="314"/>
      <c r="JV386" s="314"/>
      <c r="JW386" s="314"/>
      <c r="JX386" s="314"/>
      <c r="JY386" s="314"/>
      <c r="JZ386" s="314"/>
      <c r="KA386" s="314"/>
      <c r="KB386" s="314"/>
      <c r="KC386" s="314"/>
      <c r="KD386" s="314"/>
      <c r="KE386" s="314"/>
      <c r="KF386" s="314"/>
      <c r="KG386" s="314"/>
      <c r="KH386" s="314"/>
      <c r="KI386" s="314"/>
      <c r="KJ386" s="314"/>
      <c r="KK386" s="314"/>
      <c r="KL386" s="6"/>
      <c r="KM386" s="6"/>
      <c r="KN386" s="6"/>
      <c r="KO386" s="6"/>
      <c r="KP386" s="6"/>
      <c r="KQ386" s="6"/>
      <c r="KR386" s="6"/>
      <c r="KS386" s="6"/>
      <c r="KT386" s="6"/>
    </row>
    <row r="387" spans="5:306" s="305" customFormat="1">
      <c r="E387" s="316"/>
      <c r="F387" s="316"/>
      <c r="G387" s="317"/>
      <c r="W387" s="6"/>
      <c r="X387" s="6"/>
      <c r="Y387" s="6"/>
      <c r="Z387" s="313"/>
      <c r="AA387" s="313"/>
      <c r="AB387" s="313"/>
      <c r="AC387" s="6"/>
      <c r="AD387" s="6"/>
      <c r="AE387" s="313"/>
      <c r="AF387" s="313"/>
      <c r="AG387" s="313"/>
      <c r="AH387" s="313"/>
      <c r="AI387" s="313"/>
      <c r="AJ387" s="6"/>
      <c r="AK387" s="6"/>
      <c r="AL387" s="313"/>
      <c r="AM387" s="313"/>
      <c r="AN387" s="313"/>
      <c r="AO387" s="313"/>
      <c r="AP387" s="313"/>
      <c r="AQ387" s="6"/>
      <c r="AR387" s="6"/>
      <c r="AS387" s="313"/>
      <c r="AT387" s="313"/>
      <c r="AU387" s="313"/>
      <c r="AV387" s="313"/>
      <c r="AW387" s="313"/>
      <c r="AX387" s="6"/>
      <c r="AY387" s="6"/>
      <c r="AZ387" s="313"/>
      <c r="BA387" s="313"/>
      <c r="BB387" s="313"/>
      <c r="BC387" s="313"/>
      <c r="BD387" s="313"/>
      <c r="BE387" s="6"/>
      <c r="BF387" s="6"/>
      <c r="BG387" s="313"/>
      <c r="BH387" s="313"/>
      <c r="BI387" s="313"/>
      <c r="BJ387" s="313"/>
      <c r="BK387" s="313"/>
      <c r="BL387" s="6"/>
      <c r="BM387" s="6"/>
      <c r="BN387" s="313"/>
      <c r="BO387" s="313"/>
      <c r="BP387" s="313"/>
      <c r="BQ387" s="313"/>
      <c r="BR387" s="313"/>
      <c r="BS387" s="313"/>
      <c r="BT387" s="313"/>
      <c r="BU387" s="313"/>
      <c r="BV387" s="313"/>
      <c r="BW387" s="313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161"/>
      <c r="DQ387" s="161"/>
      <c r="DR387" s="161"/>
      <c r="DS387" s="161"/>
      <c r="DT387" s="161"/>
      <c r="DU387" s="161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  <c r="FS387" s="6"/>
      <c r="FT387" s="6"/>
      <c r="FU387" s="6"/>
      <c r="FV387" s="6"/>
      <c r="FW387" s="6"/>
      <c r="FX387" s="6"/>
      <c r="FY387" s="6"/>
      <c r="FZ387" s="6"/>
      <c r="GA387" s="6"/>
      <c r="GB387" s="6"/>
      <c r="GC387" s="6"/>
      <c r="GD387" s="6"/>
      <c r="GE387" s="6"/>
      <c r="GF387" s="6"/>
      <c r="GG387" s="6"/>
      <c r="GH387" s="6"/>
      <c r="GI387" s="6"/>
      <c r="GJ387" s="6"/>
      <c r="GK387" s="6"/>
      <c r="GL387" s="6"/>
      <c r="GM387" s="6"/>
      <c r="GN387" s="6"/>
      <c r="GO387" s="6"/>
      <c r="GP387" s="6"/>
      <c r="GQ387" s="6"/>
      <c r="GR387" s="6"/>
      <c r="GS387" s="6"/>
      <c r="GT387" s="6"/>
      <c r="GU387" s="6"/>
      <c r="GV387" s="6"/>
      <c r="GW387" s="6"/>
      <c r="GX387" s="6"/>
      <c r="GY387" s="6"/>
      <c r="GZ387" s="6"/>
      <c r="HA387" s="6"/>
      <c r="HB387" s="6"/>
      <c r="HC387" s="6"/>
      <c r="HD387" s="6"/>
      <c r="HE387" s="6"/>
      <c r="HF387" s="6"/>
      <c r="HG387" s="6"/>
      <c r="HH387" s="6"/>
      <c r="HI387" s="6"/>
      <c r="HJ387" s="6"/>
      <c r="HK387" s="6"/>
      <c r="HL387" s="6"/>
      <c r="HM387" s="6"/>
      <c r="HN387" s="6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314"/>
      <c r="JB387" s="314"/>
      <c r="JC387" s="314"/>
      <c r="JD387" s="314"/>
      <c r="JE387" s="314"/>
      <c r="JF387" s="314"/>
      <c r="JG387" s="314"/>
      <c r="JH387" s="314"/>
      <c r="JI387" s="314"/>
      <c r="JJ387" s="314"/>
      <c r="JK387" s="314"/>
      <c r="JL387" s="314"/>
      <c r="JM387" s="314"/>
      <c r="JN387" s="314"/>
      <c r="JO387" s="314"/>
      <c r="JP387" s="314"/>
      <c r="JQ387" s="314"/>
      <c r="JR387" s="314"/>
      <c r="JS387" s="314"/>
      <c r="JT387" s="314"/>
      <c r="JU387" s="314"/>
      <c r="JV387" s="314"/>
      <c r="JW387" s="314"/>
      <c r="JX387" s="314"/>
      <c r="JY387" s="314"/>
      <c r="JZ387" s="314"/>
      <c r="KA387" s="314"/>
      <c r="KB387" s="314"/>
      <c r="KC387" s="314"/>
      <c r="KD387" s="314"/>
      <c r="KE387" s="314"/>
      <c r="KF387" s="314"/>
      <c r="KG387" s="314"/>
      <c r="KH387" s="314"/>
      <c r="KI387" s="314"/>
      <c r="KJ387" s="314"/>
      <c r="KK387" s="314"/>
      <c r="KL387" s="6"/>
      <c r="KM387" s="6"/>
      <c r="KN387" s="6"/>
      <c r="KO387" s="6"/>
      <c r="KP387" s="6"/>
      <c r="KQ387" s="6"/>
      <c r="KR387" s="6"/>
      <c r="KS387" s="6"/>
      <c r="KT387" s="6"/>
    </row>
    <row r="388" spans="5:306" s="305" customFormat="1">
      <c r="E388" s="316"/>
      <c r="F388" s="316"/>
      <c r="G388" s="317"/>
      <c r="W388" s="6"/>
      <c r="X388" s="6"/>
      <c r="Y388" s="6"/>
      <c r="Z388" s="313"/>
      <c r="AA388" s="313"/>
      <c r="AB388" s="313"/>
      <c r="AC388" s="6"/>
      <c r="AD388" s="6"/>
      <c r="AE388" s="313"/>
      <c r="AF388" s="313"/>
      <c r="AG388" s="313"/>
      <c r="AH388" s="313"/>
      <c r="AI388" s="313"/>
      <c r="AJ388" s="6"/>
      <c r="AK388" s="6"/>
      <c r="AL388" s="313"/>
      <c r="AM388" s="313"/>
      <c r="AN388" s="313"/>
      <c r="AO388" s="313"/>
      <c r="AP388" s="313"/>
      <c r="AQ388" s="6"/>
      <c r="AR388" s="6"/>
      <c r="AS388" s="313"/>
      <c r="AT388" s="313"/>
      <c r="AU388" s="313"/>
      <c r="AV388" s="313"/>
      <c r="AW388" s="313"/>
      <c r="AX388" s="6"/>
      <c r="AY388" s="6"/>
      <c r="AZ388" s="313"/>
      <c r="BA388" s="313"/>
      <c r="BB388" s="313"/>
      <c r="BC388" s="313"/>
      <c r="BD388" s="313"/>
      <c r="BE388" s="6"/>
      <c r="BF388" s="6"/>
      <c r="BG388" s="313"/>
      <c r="BH388" s="313"/>
      <c r="BI388" s="313"/>
      <c r="BJ388" s="313"/>
      <c r="BK388" s="313"/>
      <c r="BL388" s="6"/>
      <c r="BM388" s="6"/>
      <c r="BN388" s="313"/>
      <c r="BO388" s="313"/>
      <c r="BP388" s="313"/>
      <c r="BQ388" s="313"/>
      <c r="BR388" s="313"/>
      <c r="BS388" s="313"/>
      <c r="BT388" s="313"/>
      <c r="BU388" s="313"/>
      <c r="BV388" s="313"/>
      <c r="BW388" s="313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161"/>
      <c r="DQ388" s="161"/>
      <c r="DR388" s="161"/>
      <c r="DS388" s="161"/>
      <c r="DT388" s="161"/>
      <c r="DU388" s="161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  <c r="FS388" s="6"/>
      <c r="FT388" s="6"/>
      <c r="FU388" s="6"/>
      <c r="FV388" s="6"/>
      <c r="FW388" s="6"/>
      <c r="FX388" s="6"/>
      <c r="FY388" s="6"/>
      <c r="FZ388" s="6"/>
      <c r="GA388" s="6"/>
      <c r="GB388" s="6"/>
      <c r="GC388" s="6"/>
      <c r="GD388" s="6"/>
      <c r="GE388" s="6"/>
      <c r="GF388" s="6"/>
      <c r="GG388" s="6"/>
      <c r="GH388" s="6"/>
      <c r="GI388" s="6"/>
      <c r="GJ388" s="6"/>
      <c r="GK388" s="6"/>
      <c r="GL388" s="6"/>
      <c r="GM388" s="6"/>
      <c r="GN388" s="6"/>
      <c r="GO388" s="6"/>
      <c r="GP388" s="6"/>
      <c r="GQ388" s="6"/>
      <c r="GR388" s="6"/>
      <c r="GS388" s="6"/>
      <c r="GT388" s="6"/>
      <c r="GU388" s="6"/>
      <c r="GV388" s="6"/>
      <c r="GW388" s="6"/>
      <c r="GX388" s="6"/>
      <c r="GY388" s="6"/>
      <c r="GZ388" s="6"/>
      <c r="HA388" s="6"/>
      <c r="HB388" s="6"/>
      <c r="HC388" s="6"/>
      <c r="HD388" s="6"/>
      <c r="HE388" s="6"/>
      <c r="HF388" s="6"/>
      <c r="HG388" s="6"/>
      <c r="HH388" s="6"/>
      <c r="HI388" s="6"/>
      <c r="HJ388" s="6"/>
      <c r="HK388" s="6"/>
      <c r="HL388" s="6"/>
      <c r="HM388" s="6"/>
      <c r="HN388" s="6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6"/>
      <c r="IN388" s="6"/>
      <c r="IO388" s="6"/>
      <c r="IP388" s="6"/>
      <c r="IQ388" s="6"/>
      <c r="IR388" s="6"/>
      <c r="IS388" s="6"/>
      <c r="IT388" s="6"/>
      <c r="IU388" s="6"/>
      <c r="IV388" s="6"/>
      <c r="IW388" s="6"/>
      <c r="IX388" s="6"/>
      <c r="IY388" s="6"/>
      <c r="IZ388" s="6"/>
      <c r="JA388" s="314"/>
      <c r="JB388" s="314"/>
      <c r="JC388" s="314"/>
      <c r="JD388" s="314"/>
      <c r="JE388" s="314"/>
      <c r="JF388" s="314"/>
      <c r="JG388" s="314"/>
      <c r="JH388" s="314"/>
      <c r="JI388" s="314"/>
      <c r="JJ388" s="314"/>
      <c r="JK388" s="314"/>
      <c r="JL388" s="314"/>
      <c r="JM388" s="314"/>
      <c r="JN388" s="314"/>
      <c r="JO388" s="314"/>
      <c r="JP388" s="314"/>
      <c r="JQ388" s="314"/>
      <c r="JR388" s="314"/>
      <c r="JS388" s="314"/>
      <c r="JT388" s="314"/>
      <c r="JU388" s="314"/>
      <c r="JV388" s="314"/>
      <c r="JW388" s="314"/>
      <c r="JX388" s="314"/>
      <c r="JY388" s="314"/>
      <c r="JZ388" s="314"/>
      <c r="KA388" s="314"/>
      <c r="KB388" s="314"/>
      <c r="KC388" s="314"/>
      <c r="KD388" s="314"/>
      <c r="KE388" s="314"/>
      <c r="KF388" s="314"/>
      <c r="KG388" s="314"/>
      <c r="KH388" s="314"/>
      <c r="KI388" s="314"/>
      <c r="KJ388" s="314"/>
      <c r="KK388" s="314"/>
      <c r="KL388" s="6"/>
      <c r="KM388" s="6"/>
      <c r="KN388" s="6"/>
      <c r="KO388" s="6"/>
      <c r="KP388" s="6"/>
      <c r="KQ388" s="6"/>
      <c r="KR388" s="6"/>
      <c r="KS388" s="6"/>
      <c r="KT388" s="6"/>
    </row>
    <row r="389" spans="5:306" s="305" customFormat="1">
      <c r="E389" s="316"/>
      <c r="F389" s="316"/>
      <c r="G389" s="317"/>
      <c r="W389" s="6"/>
      <c r="X389" s="6"/>
      <c r="Y389" s="6"/>
      <c r="Z389" s="313"/>
      <c r="AA389" s="313"/>
      <c r="AB389" s="313"/>
      <c r="AC389" s="6"/>
      <c r="AD389" s="6"/>
      <c r="AE389" s="313"/>
      <c r="AF389" s="313"/>
      <c r="AG389" s="313"/>
      <c r="AH389" s="313"/>
      <c r="AI389" s="313"/>
      <c r="AJ389" s="6"/>
      <c r="AK389" s="6"/>
      <c r="AL389" s="313"/>
      <c r="AM389" s="313"/>
      <c r="AN389" s="313"/>
      <c r="AO389" s="313"/>
      <c r="AP389" s="313"/>
      <c r="AQ389" s="6"/>
      <c r="AR389" s="6"/>
      <c r="AS389" s="313"/>
      <c r="AT389" s="313"/>
      <c r="AU389" s="313"/>
      <c r="AV389" s="313"/>
      <c r="AW389" s="313"/>
      <c r="AX389" s="6"/>
      <c r="AY389" s="6"/>
      <c r="AZ389" s="313"/>
      <c r="BA389" s="313"/>
      <c r="BB389" s="313"/>
      <c r="BC389" s="313"/>
      <c r="BD389" s="313"/>
      <c r="BE389" s="6"/>
      <c r="BF389" s="6"/>
      <c r="BG389" s="313"/>
      <c r="BH389" s="313"/>
      <c r="BI389" s="313"/>
      <c r="BJ389" s="313"/>
      <c r="BK389" s="313"/>
      <c r="BL389" s="6"/>
      <c r="BM389" s="6"/>
      <c r="BN389" s="313"/>
      <c r="BO389" s="313"/>
      <c r="BP389" s="313"/>
      <c r="BQ389" s="313"/>
      <c r="BR389" s="313"/>
      <c r="BS389" s="313"/>
      <c r="BT389" s="313"/>
      <c r="BU389" s="313"/>
      <c r="BV389" s="313"/>
      <c r="BW389" s="313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161"/>
      <c r="DQ389" s="161"/>
      <c r="DR389" s="161"/>
      <c r="DS389" s="161"/>
      <c r="DT389" s="161"/>
      <c r="DU389" s="161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  <c r="FS389" s="6"/>
      <c r="FT389" s="6"/>
      <c r="FU389" s="6"/>
      <c r="FV389" s="6"/>
      <c r="FW389" s="6"/>
      <c r="FX389" s="6"/>
      <c r="FY389" s="6"/>
      <c r="FZ389" s="6"/>
      <c r="GA389" s="6"/>
      <c r="GB389" s="6"/>
      <c r="GC389" s="6"/>
      <c r="GD389" s="6"/>
      <c r="GE389" s="6"/>
      <c r="GF389" s="6"/>
      <c r="GG389" s="6"/>
      <c r="GH389" s="6"/>
      <c r="GI389" s="6"/>
      <c r="GJ389" s="6"/>
      <c r="GK389" s="6"/>
      <c r="GL389" s="6"/>
      <c r="GM389" s="6"/>
      <c r="GN389" s="6"/>
      <c r="GO389" s="6"/>
      <c r="GP389" s="6"/>
      <c r="GQ389" s="6"/>
      <c r="GR389" s="6"/>
      <c r="GS389" s="6"/>
      <c r="GT389" s="6"/>
      <c r="GU389" s="6"/>
      <c r="GV389" s="6"/>
      <c r="GW389" s="6"/>
      <c r="GX389" s="6"/>
      <c r="GY389" s="6"/>
      <c r="GZ389" s="6"/>
      <c r="HA389" s="6"/>
      <c r="HB389" s="6"/>
      <c r="HC389" s="6"/>
      <c r="HD389" s="6"/>
      <c r="HE389" s="6"/>
      <c r="HF389" s="6"/>
      <c r="HG389" s="6"/>
      <c r="HH389" s="6"/>
      <c r="HI389" s="6"/>
      <c r="HJ389" s="6"/>
      <c r="HK389" s="6"/>
      <c r="HL389" s="6"/>
      <c r="HM389" s="6"/>
      <c r="HN389" s="6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6"/>
      <c r="IN389" s="6"/>
      <c r="IO389" s="6"/>
      <c r="IP389" s="6"/>
      <c r="IQ389" s="6"/>
      <c r="IR389" s="6"/>
      <c r="IS389" s="6"/>
      <c r="IT389" s="6"/>
      <c r="IU389" s="6"/>
      <c r="IV389" s="6"/>
      <c r="IW389" s="6"/>
      <c r="IX389" s="6"/>
      <c r="IY389" s="6"/>
      <c r="IZ389" s="6"/>
      <c r="JA389" s="314"/>
      <c r="JB389" s="314"/>
      <c r="JC389" s="314"/>
      <c r="JD389" s="314"/>
      <c r="JE389" s="314"/>
      <c r="JF389" s="314"/>
      <c r="JG389" s="314"/>
      <c r="JH389" s="314"/>
      <c r="JI389" s="314"/>
      <c r="JJ389" s="314"/>
      <c r="JK389" s="314"/>
      <c r="JL389" s="314"/>
      <c r="JM389" s="314"/>
      <c r="JN389" s="314"/>
      <c r="JO389" s="314"/>
      <c r="JP389" s="314"/>
      <c r="JQ389" s="314"/>
      <c r="JR389" s="314"/>
      <c r="JS389" s="314"/>
      <c r="JT389" s="314"/>
      <c r="JU389" s="314"/>
      <c r="JV389" s="314"/>
      <c r="JW389" s="314"/>
      <c r="JX389" s="314"/>
      <c r="JY389" s="314"/>
      <c r="JZ389" s="314"/>
      <c r="KA389" s="314"/>
      <c r="KB389" s="314"/>
      <c r="KC389" s="314"/>
      <c r="KD389" s="314"/>
      <c r="KE389" s="314"/>
      <c r="KF389" s="314"/>
      <c r="KG389" s="314"/>
      <c r="KH389" s="314"/>
      <c r="KI389" s="314"/>
      <c r="KJ389" s="314"/>
      <c r="KK389" s="314"/>
      <c r="KL389" s="6"/>
      <c r="KM389" s="6"/>
      <c r="KN389" s="6"/>
      <c r="KO389" s="6"/>
      <c r="KP389" s="6"/>
      <c r="KQ389" s="6"/>
      <c r="KR389" s="6"/>
      <c r="KS389" s="6"/>
      <c r="KT389" s="6"/>
    </row>
    <row r="390" spans="5:306" s="305" customFormat="1">
      <c r="E390" s="316"/>
      <c r="F390" s="316"/>
      <c r="G390" s="317"/>
      <c r="W390" s="6"/>
      <c r="X390" s="6"/>
      <c r="Y390" s="6"/>
      <c r="Z390" s="313"/>
      <c r="AA390" s="313"/>
      <c r="AB390" s="313"/>
      <c r="AC390" s="6"/>
      <c r="AD390" s="6"/>
      <c r="AE390" s="313"/>
      <c r="AF390" s="313"/>
      <c r="AG390" s="313"/>
      <c r="AH390" s="313"/>
      <c r="AI390" s="313"/>
      <c r="AJ390" s="6"/>
      <c r="AK390" s="6"/>
      <c r="AL390" s="313"/>
      <c r="AM390" s="313"/>
      <c r="AN390" s="313"/>
      <c r="AO390" s="313"/>
      <c r="AP390" s="313"/>
      <c r="AQ390" s="6"/>
      <c r="AR390" s="6"/>
      <c r="AS390" s="313"/>
      <c r="AT390" s="313"/>
      <c r="AU390" s="313"/>
      <c r="AV390" s="313"/>
      <c r="AW390" s="313"/>
      <c r="AX390" s="6"/>
      <c r="AY390" s="6"/>
      <c r="AZ390" s="313"/>
      <c r="BA390" s="313"/>
      <c r="BB390" s="313"/>
      <c r="BC390" s="313"/>
      <c r="BD390" s="313"/>
      <c r="BE390" s="6"/>
      <c r="BF390" s="6"/>
      <c r="BG390" s="313"/>
      <c r="BH390" s="313"/>
      <c r="BI390" s="313"/>
      <c r="BJ390" s="313"/>
      <c r="BK390" s="313"/>
      <c r="BL390" s="6"/>
      <c r="BM390" s="6"/>
      <c r="BN390" s="313"/>
      <c r="BO390" s="313"/>
      <c r="BP390" s="313"/>
      <c r="BQ390" s="313"/>
      <c r="BR390" s="313"/>
      <c r="BS390" s="313"/>
      <c r="BT390" s="313"/>
      <c r="BU390" s="313"/>
      <c r="BV390" s="313"/>
      <c r="BW390" s="313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161"/>
      <c r="DQ390" s="161"/>
      <c r="DR390" s="161"/>
      <c r="DS390" s="161"/>
      <c r="DT390" s="161"/>
      <c r="DU390" s="161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314"/>
      <c r="JB390" s="314"/>
      <c r="JC390" s="314"/>
      <c r="JD390" s="314"/>
      <c r="JE390" s="314"/>
      <c r="JF390" s="314"/>
      <c r="JG390" s="314"/>
      <c r="JH390" s="314"/>
      <c r="JI390" s="314"/>
      <c r="JJ390" s="314"/>
      <c r="JK390" s="314"/>
      <c r="JL390" s="314"/>
      <c r="JM390" s="314"/>
      <c r="JN390" s="314"/>
      <c r="JO390" s="314"/>
      <c r="JP390" s="314"/>
      <c r="JQ390" s="314"/>
      <c r="JR390" s="314"/>
      <c r="JS390" s="314"/>
      <c r="JT390" s="314"/>
      <c r="JU390" s="314"/>
      <c r="JV390" s="314"/>
      <c r="JW390" s="314"/>
      <c r="JX390" s="314"/>
      <c r="JY390" s="314"/>
      <c r="JZ390" s="314"/>
      <c r="KA390" s="314"/>
      <c r="KB390" s="314"/>
      <c r="KC390" s="314"/>
      <c r="KD390" s="314"/>
      <c r="KE390" s="314"/>
      <c r="KF390" s="314"/>
      <c r="KG390" s="314"/>
      <c r="KH390" s="314"/>
      <c r="KI390" s="314"/>
      <c r="KJ390" s="314"/>
      <c r="KK390" s="314"/>
      <c r="KL390" s="6"/>
      <c r="KM390" s="6"/>
      <c r="KN390" s="6"/>
      <c r="KO390" s="6"/>
      <c r="KP390" s="6"/>
      <c r="KQ390" s="6"/>
      <c r="KR390" s="6"/>
      <c r="KS390" s="6"/>
      <c r="KT390" s="6"/>
    </row>
    <row r="391" spans="5:306" s="305" customFormat="1">
      <c r="E391" s="316"/>
      <c r="F391" s="316"/>
      <c r="G391" s="317"/>
      <c r="W391" s="6"/>
      <c r="X391" s="6"/>
      <c r="Y391" s="6"/>
      <c r="Z391" s="313"/>
      <c r="AA391" s="313"/>
      <c r="AB391" s="313"/>
      <c r="AC391" s="6"/>
      <c r="AD391" s="6"/>
      <c r="AE391" s="313"/>
      <c r="AF391" s="313"/>
      <c r="AG391" s="313"/>
      <c r="AH391" s="313"/>
      <c r="AI391" s="313"/>
      <c r="AJ391" s="6"/>
      <c r="AK391" s="6"/>
      <c r="AL391" s="313"/>
      <c r="AM391" s="313"/>
      <c r="AN391" s="313"/>
      <c r="AO391" s="313"/>
      <c r="AP391" s="313"/>
      <c r="AQ391" s="6"/>
      <c r="AR391" s="6"/>
      <c r="AS391" s="313"/>
      <c r="AT391" s="313"/>
      <c r="AU391" s="313"/>
      <c r="AV391" s="313"/>
      <c r="AW391" s="313"/>
      <c r="AX391" s="6"/>
      <c r="AY391" s="6"/>
      <c r="AZ391" s="313"/>
      <c r="BA391" s="313"/>
      <c r="BB391" s="313"/>
      <c r="BC391" s="313"/>
      <c r="BD391" s="313"/>
      <c r="BE391" s="6"/>
      <c r="BF391" s="6"/>
      <c r="BG391" s="313"/>
      <c r="BH391" s="313"/>
      <c r="BI391" s="313"/>
      <c r="BJ391" s="313"/>
      <c r="BK391" s="313"/>
      <c r="BL391" s="6"/>
      <c r="BM391" s="6"/>
      <c r="BN391" s="313"/>
      <c r="BO391" s="313"/>
      <c r="BP391" s="313"/>
      <c r="BQ391" s="313"/>
      <c r="BR391" s="313"/>
      <c r="BS391" s="313"/>
      <c r="BT391" s="313"/>
      <c r="BU391" s="313"/>
      <c r="BV391" s="313"/>
      <c r="BW391" s="313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161"/>
      <c r="DQ391" s="161"/>
      <c r="DR391" s="161"/>
      <c r="DS391" s="161"/>
      <c r="DT391" s="161"/>
      <c r="DU391" s="161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  <c r="FS391" s="6"/>
      <c r="FT391" s="6"/>
      <c r="FU391" s="6"/>
      <c r="FV391" s="6"/>
      <c r="FW391" s="6"/>
      <c r="FX391" s="6"/>
      <c r="FY391" s="6"/>
      <c r="FZ391" s="6"/>
      <c r="GA391" s="6"/>
      <c r="GB391" s="6"/>
      <c r="GC391" s="6"/>
      <c r="GD391" s="6"/>
      <c r="GE391" s="6"/>
      <c r="GF391" s="6"/>
      <c r="GG391" s="6"/>
      <c r="GH391" s="6"/>
      <c r="GI391" s="6"/>
      <c r="GJ391" s="6"/>
      <c r="GK391" s="6"/>
      <c r="GL391" s="6"/>
      <c r="GM391" s="6"/>
      <c r="GN391" s="6"/>
      <c r="GO391" s="6"/>
      <c r="GP391" s="6"/>
      <c r="GQ391" s="6"/>
      <c r="GR391" s="6"/>
      <c r="GS391" s="6"/>
      <c r="GT391" s="6"/>
      <c r="GU391" s="6"/>
      <c r="GV391" s="6"/>
      <c r="GW391" s="6"/>
      <c r="GX391" s="6"/>
      <c r="GY391" s="6"/>
      <c r="GZ391" s="6"/>
      <c r="HA391" s="6"/>
      <c r="HB391" s="6"/>
      <c r="HC391" s="6"/>
      <c r="HD391" s="6"/>
      <c r="HE391" s="6"/>
      <c r="HF391" s="6"/>
      <c r="HG391" s="6"/>
      <c r="HH391" s="6"/>
      <c r="HI391" s="6"/>
      <c r="HJ391" s="6"/>
      <c r="HK391" s="6"/>
      <c r="HL391" s="6"/>
      <c r="HM391" s="6"/>
      <c r="HN391" s="6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6"/>
      <c r="IN391" s="6"/>
      <c r="IO391" s="6"/>
      <c r="IP391" s="6"/>
      <c r="IQ391" s="6"/>
      <c r="IR391" s="6"/>
      <c r="IS391" s="6"/>
      <c r="IT391" s="6"/>
      <c r="IU391" s="6"/>
      <c r="IV391" s="6"/>
      <c r="IW391" s="6"/>
      <c r="IX391" s="6"/>
      <c r="IY391" s="6"/>
      <c r="IZ391" s="6"/>
      <c r="JA391" s="314"/>
      <c r="JB391" s="314"/>
      <c r="JC391" s="314"/>
      <c r="JD391" s="314"/>
      <c r="JE391" s="314"/>
      <c r="JF391" s="314"/>
      <c r="JG391" s="314"/>
      <c r="JH391" s="314"/>
      <c r="JI391" s="314"/>
      <c r="JJ391" s="314"/>
      <c r="JK391" s="314"/>
      <c r="JL391" s="314"/>
      <c r="JM391" s="314"/>
      <c r="JN391" s="314"/>
      <c r="JO391" s="314"/>
      <c r="JP391" s="314"/>
      <c r="JQ391" s="314"/>
      <c r="JR391" s="314"/>
      <c r="JS391" s="314"/>
      <c r="JT391" s="314"/>
      <c r="JU391" s="314"/>
      <c r="JV391" s="314"/>
      <c r="JW391" s="314"/>
      <c r="JX391" s="314"/>
      <c r="JY391" s="314"/>
      <c r="JZ391" s="314"/>
      <c r="KA391" s="314"/>
      <c r="KB391" s="314"/>
      <c r="KC391" s="314"/>
      <c r="KD391" s="314"/>
      <c r="KE391" s="314"/>
      <c r="KF391" s="314"/>
      <c r="KG391" s="314"/>
      <c r="KH391" s="314"/>
      <c r="KI391" s="314"/>
      <c r="KJ391" s="314"/>
      <c r="KK391" s="314"/>
      <c r="KL391" s="6"/>
      <c r="KM391" s="6"/>
      <c r="KN391" s="6"/>
      <c r="KO391" s="6"/>
      <c r="KP391" s="6"/>
      <c r="KQ391" s="6"/>
      <c r="KR391" s="6"/>
      <c r="KS391" s="6"/>
      <c r="KT391" s="6"/>
    </row>
    <row r="392" spans="5:306" s="305" customFormat="1">
      <c r="E392" s="316"/>
      <c r="F392" s="316"/>
      <c r="G392" s="317"/>
      <c r="W392" s="6"/>
      <c r="X392" s="6"/>
      <c r="Y392" s="6"/>
      <c r="Z392" s="313"/>
      <c r="AA392" s="313"/>
      <c r="AB392" s="313"/>
      <c r="AC392" s="6"/>
      <c r="AD392" s="6"/>
      <c r="AE392" s="313"/>
      <c r="AF392" s="313"/>
      <c r="AG392" s="313"/>
      <c r="AH392" s="313"/>
      <c r="AI392" s="313"/>
      <c r="AJ392" s="6"/>
      <c r="AK392" s="6"/>
      <c r="AL392" s="313"/>
      <c r="AM392" s="313"/>
      <c r="AN392" s="313"/>
      <c r="AO392" s="313"/>
      <c r="AP392" s="313"/>
      <c r="AQ392" s="6"/>
      <c r="AR392" s="6"/>
      <c r="AS392" s="313"/>
      <c r="AT392" s="313"/>
      <c r="AU392" s="313"/>
      <c r="AV392" s="313"/>
      <c r="AW392" s="313"/>
      <c r="AX392" s="6"/>
      <c r="AY392" s="6"/>
      <c r="AZ392" s="313"/>
      <c r="BA392" s="313"/>
      <c r="BB392" s="313"/>
      <c r="BC392" s="313"/>
      <c r="BD392" s="313"/>
      <c r="BE392" s="6"/>
      <c r="BF392" s="6"/>
      <c r="BG392" s="313"/>
      <c r="BH392" s="313"/>
      <c r="BI392" s="313"/>
      <c r="BJ392" s="313"/>
      <c r="BK392" s="313"/>
      <c r="BL392" s="6"/>
      <c r="BM392" s="6"/>
      <c r="BN392" s="313"/>
      <c r="BO392" s="313"/>
      <c r="BP392" s="313"/>
      <c r="BQ392" s="313"/>
      <c r="BR392" s="313"/>
      <c r="BS392" s="313"/>
      <c r="BT392" s="313"/>
      <c r="BU392" s="313"/>
      <c r="BV392" s="313"/>
      <c r="BW392" s="313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161"/>
      <c r="DQ392" s="161"/>
      <c r="DR392" s="161"/>
      <c r="DS392" s="161"/>
      <c r="DT392" s="161"/>
      <c r="DU392" s="161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  <c r="FS392" s="6"/>
      <c r="FT392" s="6"/>
      <c r="FU392" s="6"/>
      <c r="FV392" s="6"/>
      <c r="FW392" s="6"/>
      <c r="FX392" s="6"/>
      <c r="FY392" s="6"/>
      <c r="FZ392" s="6"/>
      <c r="GA392" s="6"/>
      <c r="GB392" s="6"/>
      <c r="GC392" s="6"/>
      <c r="GD392" s="6"/>
      <c r="GE392" s="6"/>
      <c r="GF392" s="6"/>
      <c r="GG392" s="6"/>
      <c r="GH392" s="6"/>
      <c r="GI392" s="6"/>
      <c r="GJ392" s="6"/>
      <c r="GK392" s="6"/>
      <c r="GL392" s="6"/>
      <c r="GM392" s="6"/>
      <c r="GN392" s="6"/>
      <c r="GO392" s="6"/>
      <c r="GP392" s="6"/>
      <c r="GQ392" s="6"/>
      <c r="GR392" s="6"/>
      <c r="GS392" s="6"/>
      <c r="GT392" s="6"/>
      <c r="GU392" s="6"/>
      <c r="GV392" s="6"/>
      <c r="GW392" s="6"/>
      <c r="GX392" s="6"/>
      <c r="GY392" s="6"/>
      <c r="GZ392" s="6"/>
      <c r="HA392" s="6"/>
      <c r="HB392" s="6"/>
      <c r="HC392" s="6"/>
      <c r="HD392" s="6"/>
      <c r="HE392" s="6"/>
      <c r="HF392" s="6"/>
      <c r="HG392" s="6"/>
      <c r="HH392" s="6"/>
      <c r="HI392" s="6"/>
      <c r="HJ392" s="6"/>
      <c r="HK392" s="6"/>
      <c r="HL392" s="6"/>
      <c r="HM392" s="6"/>
      <c r="HN392" s="6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6"/>
      <c r="IN392" s="6"/>
      <c r="IO392" s="6"/>
      <c r="IP392" s="6"/>
      <c r="IQ392" s="6"/>
      <c r="IR392" s="6"/>
      <c r="IS392" s="6"/>
      <c r="IT392" s="6"/>
      <c r="IU392" s="6"/>
      <c r="IV392" s="6"/>
      <c r="IW392" s="6"/>
      <c r="IX392" s="6"/>
      <c r="IY392" s="6"/>
      <c r="IZ392" s="6"/>
      <c r="JA392" s="314"/>
      <c r="JB392" s="314"/>
      <c r="JC392" s="314"/>
      <c r="JD392" s="314"/>
      <c r="JE392" s="314"/>
      <c r="JF392" s="314"/>
      <c r="JG392" s="314"/>
      <c r="JH392" s="314"/>
      <c r="JI392" s="314"/>
      <c r="JJ392" s="314"/>
      <c r="JK392" s="314"/>
      <c r="JL392" s="314"/>
      <c r="JM392" s="314"/>
      <c r="JN392" s="314"/>
      <c r="JO392" s="314"/>
      <c r="JP392" s="314"/>
      <c r="JQ392" s="314"/>
      <c r="JR392" s="314"/>
      <c r="JS392" s="314"/>
      <c r="JT392" s="314"/>
      <c r="JU392" s="314"/>
      <c r="JV392" s="314"/>
      <c r="JW392" s="314"/>
      <c r="JX392" s="314"/>
      <c r="JY392" s="314"/>
      <c r="JZ392" s="314"/>
      <c r="KA392" s="314"/>
      <c r="KB392" s="314"/>
      <c r="KC392" s="314"/>
      <c r="KD392" s="314"/>
      <c r="KE392" s="314"/>
      <c r="KF392" s="314"/>
      <c r="KG392" s="314"/>
      <c r="KH392" s="314"/>
      <c r="KI392" s="314"/>
      <c r="KJ392" s="314"/>
      <c r="KK392" s="314"/>
      <c r="KL392" s="6"/>
      <c r="KM392" s="6"/>
      <c r="KN392" s="6"/>
      <c r="KO392" s="6"/>
      <c r="KP392" s="6"/>
      <c r="KQ392" s="6"/>
      <c r="KR392" s="6"/>
      <c r="KS392" s="6"/>
      <c r="KT392" s="6"/>
    </row>
    <row r="393" spans="5:306" s="305" customFormat="1">
      <c r="E393" s="316"/>
      <c r="F393" s="316"/>
      <c r="G393" s="317"/>
      <c r="W393" s="6"/>
      <c r="X393" s="6"/>
      <c r="Y393" s="6"/>
      <c r="Z393" s="313"/>
      <c r="AA393" s="313"/>
      <c r="AB393" s="313"/>
      <c r="AC393" s="6"/>
      <c r="AD393" s="6"/>
      <c r="AE393" s="313"/>
      <c r="AF393" s="313"/>
      <c r="AG393" s="313"/>
      <c r="AH393" s="313"/>
      <c r="AI393" s="313"/>
      <c r="AJ393" s="6"/>
      <c r="AK393" s="6"/>
      <c r="AL393" s="313"/>
      <c r="AM393" s="313"/>
      <c r="AN393" s="313"/>
      <c r="AO393" s="313"/>
      <c r="AP393" s="313"/>
      <c r="AQ393" s="6"/>
      <c r="AR393" s="6"/>
      <c r="AS393" s="313"/>
      <c r="AT393" s="313"/>
      <c r="AU393" s="313"/>
      <c r="AV393" s="313"/>
      <c r="AW393" s="313"/>
      <c r="AX393" s="6"/>
      <c r="AY393" s="6"/>
      <c r="AZ393" s="313"/>
      <c r="BA393" s="313"/>
      <c r="BB393" s="313"/>
      <c r="BC393" s="313"/>
      <c r="BD393" s="313"/>
      <c r="BE393" s="6"/>
      <c r="BF393" s="6"/>
      <c r="BG393" s="313"/>
      <c r="BH393" s="313"/>
      <c r="BI393" s="313"/>
      <c r="BJ393" s="313"/>
      <c r="BK393" s="313"/>
      <c r="BL393" s="6"/>
      <c r="BM393" s="6"/>
      <c r="BN393" s="313"/>
      <c r="BO393" s="313"/>
      <c r="BP393" s="313"/>
      <c r="BQ393" s="313"/>
      <c r="BR393" s="313"/>
      <c r="BS393" s="313"/>
      <c r="BT393" s="313"/>
      <c r="BU393" s="313"/>
      <c r="BV393" s="313"/>
      <c r="BW393" s="313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161"/>
      <c r="DQ393" s="161"/>
      <c r="DR393" s="161"/>
      <c r="DS393" s="161"/>
      <c r="DT393" s="161"/>
      <c r="DU393" s="161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6"/>
      <c r="IN393" s="6"/>
      <c r="IO393" s="6"/>
      <c r="IP393" s="6"/>
      <c r="IQ393" s="6"/>
      <c r="IR393" s="6"/>
      <c r="IS393" s="6"/>
      <c r="IT393" s="6"/>
      <c r="IU393" s="6"/>
      <c r="IV393" s="6"/>
      <c r="IW393" s="6"/>
      <c r="IX393" s="6"/>
      <c r="IY393" s="6"/>
      <c r="IZ393" s="6"/>
      <c r="JA393" s="314"/>
      <c r="JB393" s="314"/>
      <c r="JC393" s="314"/>
      <c r="JD393" s="314"/>
      <c r="JE393" s="314"/>
      <c r="JF393" s="314"/>
      <c r="JG393" s="314"/>
      <c r="JH393" s="314"/>
      <c r="JI393" s="314"/>
      <c r="JJ393" s="314"/>
      <c r="JK393" s="314"/>
      <c r="JL393" s="314"/>
      <c r="JM393" s="314"/>
      <c r="JN393" s="314"/>
      <c r="JO393" s="314"/>
      <c r="JP393" s="314"/>
      <c r="JQ393" s="314"/>
      <c r="JR393" s="314"/>
      <c r="JS393" s="314"/>
      <c r="JT393" s="314"/>
      <c r="JU393" s="314"/>
      <c r="JV393" s="314"/>
      <c r="JW393" s="314"/>
      <c r="JX393" s="314"/>
      <c r="JY393" s="314"/>
      <c r="JZ393" s="314"/>
      <c r="KA393" s="314"/>
      <c r="KB393" s="314"/>
      <c r="KC393" s="314"/>
      <c r="KD393" s="314"/>
      <c r="KE393" s="314"/>
      <c r="KF393" s="314"/>
      <c r="KG393" s="314"/>
      <c r="KH393" s="314"/>
      <c r="KI393" s="314"/>
      <c r="KJ393" s="314"/>
      <c r="KK393" s="314"/>
      <c r="KL393" s="6"/>
      <c r="KM393" s="6"/>
      <c r="KN393" s="6"/>
      <c r="KO393" s="6"/>
      <c r="KP393" s="6"/>
      <c r="KQ393" s="6"/>
      <c r="KR393" s="6"/>
      <c r="KS393" s="6"/>
      <c r="KT393" s="6"/>
    </row>
    <row r="394" spans="5:306" s="305" customFormat="1">
      <c r="E394" s="316"/>
      <c r="F394" s="316"/>
      <c r="G394" s="317"/>
      <c r="W394" s="6"/>
      <c r="X394" s="6"/>
      <c r="Y394" s="6"/>
      <c r="Z394" s="313"/>
      <c r="AA394" s="313"/>
      <c r="AB394" s="313"/>
      <c r="AC394" s="6"/>
      <c r="AD394" s="6"/>
      <c r="AE394" s="313"/>
      <c r="AF394" s="313"/>
      <c r="AG394" s="313"/>
      <c r="AH394" s="313"/>
      <c r="AI394" s="313"/>
      <c r="AJ394" s="6"/>
      <c r="AK394" s="6"/>
      <c r="AL394" s="313"/>
      <c r="AM394" s="313"/>
      <c r="AN394" s="313"/>
      <c r="AO394" s="313"/>
      <c r="AP394" s="313"/>
      <c r="AQ394" s="6"/>
      <c r="AR394" s="6"/>
      <c r="AS394" s="313"/>
      <c r="AT394" s="313"/>
      <c r="AU394" s="313"/>
      <c r="AV394" s="313"/>
      <c r="AW394" s="313"/>
      <c r="AX394" s="6"/>
      <c r="AY394" s="6"/>
      <c r="AZ394" s="313"/>
      <c r="BA394" s="313"/>
      <c r="BB394" s="313"/>
      <c r="BC394" s="313"/>
      <c r="BD394" s="313"/>
      <c r="BE394" s="6"/>
      <c r="BF394" s="6"/>
      <c r="BG394" s="313"/>
      <c r="BH394" s="313"/>
      <c r="BI394" s="313"/>
      <c r="BJ394" s="313"/>
      <c r="BK394" s="313"/>
      <c r="BL394" s="6"/>
      <c r="BM394" s="6"/>
      <c r="BN394" s="313"/>
      <c r="BO394" s="313"/>
      <c r="BP394" s="313"/>
      <c r="BQ394" s="313"/>
      <c r="BR394" s="313"/>
      <c r="BS394" s="313"/>
      <c r="BT394" s="313"/>
      <c r="BU394" s="313"/>
      <c r="BV394" s="313"/>
      <c r="BW394" s="313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161"/>
      <c r="DQ394" s="161"/>
      <c r="DR394" s="161"/>
      <c r="DS394" s="161"/>
      <c r="DT394" s="161"/>
      <c r="DU394" s="161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  <c r="FS394" s="6"/>
      <c r="FT394" s="6"/>
      <c r="FU394" s="6"/>
      <c r="FV394" s="6"/>
      <c r="FW394" s="6"/>
      <c r="FX394" s="6"/>
      <c r="FY394" s="6"/>
      <c r="FZ394" s="6"/>
      <c r="GA394" s="6"/>
      <c r="GB394" s="6"/>
      <c r="GC394" s="6"/>
      <c r="GD394" s="6"/>
      <c r="GE394" s="6"/>
      <c r="GF394" s="6"/>
      <c r="GG394" s="6"/>
      <c r="GH394" s="6"/>
      <c r="GI394" s="6"/>
      <c r="GJ394" s="6"/>
      <c r="GK394" s="6"/>
      <c r="GL394" s="6"/>
      <c r="GM394" s="6"/>
      <c r="GN394" s="6"/>
      <c r="GO394" s="6"/>
      <c r="GP394" s="6"/>
      <c r="GQ394" s="6"/>
      <c r="GR394" s="6"/>
      <c r="GS394" s="6"/>
      <c r="GT394" s="6"/>
      <c r="GU394" s="6"/>
      <c r="GV394" s="6"/>
      <c r="GW394" s="6"/>
      <c r="GX394" s="6"/>
      <c r="GY394" s="6"/>
      <c r="GZ394" s="6"/>
      <c r="HA394" s="6"/>
      <c r="HB394" s="6"/>
      <c r="HC394" s="6"/>
      <c r="HD394" s="6"/>
      <c r="HE394" s="6"/>
      <c r="HF394" s="6"/>
      <c r="HG394" s="6"/>
      <c r="HH394" s="6"/>
      <c r="HI394" s="6"/>
      <c r="HJ394" s="6"/>
      <c r="HK394" s="6"/>
      <c r="HL394" s="6"/>
      <c r="HM394" s="6"/>
      <c r="HN394" s="6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314"/>
      <c r="JB394" s="314"/>
      <c r="JC394" s="314"/>
      <c r="JD394" s="314"/>
      <c r="JE394" s="314"/>
      <c r="JF394" s="314"/>
      <c r="JG394" s="314"/>
      <c r="JH394" s="314"/>
      <c r="JI394" s="314"/>
      <c r="JJ394" s="314"/>
      <c r="JK394" s="314"/>
      <c r="JL394" s="314"/>
      <c r="JM394" s="314"/>
      <c r="JN394" s="314"/>
      <c r="JO394" s="314"/>
      <c r="JP394" s="314"/>
      <c r="JQ394" s="314"/>
      <c r="JR394" s="314"/>
      <c r="JS394" s="314"/>
      <c r="JT394" s="314"/>
      <c r="JU394" s="314"/>
      <c r="JV394" s="314"/>
      <c r="JW394" s="314"/>
      <c r="JX394" s="314"/>
      <c r="JY394" s="314"/>
      <c r="JZ394" s="314"/>
      <c r="KA394" s="314"/>
      <c r="KB394" s="314"/>
      <c r="KC394" s="314"/>
      <c r="KD394" s="314"/>
      <c r="KE394" s="314"/>
      <c r="KF394" s="314"/>
      <c r="KG394" s="314"/>
      <c r="KH394" s="314"/>
      <c r="KI394" s="314"/>
      <c r="KJ394" s="314"/>
      <c r="KK394" s="314"/>
      <c r="KL394" s="6"/>
      <c r="KM394" s="6"/>
      <c r="KN394" s="6"/>
      <c r="KO394" s="6"/>
      <c r="KP394" s="6"/>
      <c r="KQ394" s="6"/>
      <c r="KR394" s="6"/>
      <c r="KS394" s="6"/>
      <c r="KT394" s="6"/>
    </row>
    <row r="395" spans="5:306" s="305" customFormat="1">
      <c r="E395" s="316"/>
      <c r="F395" s="316"/>
      <c r="G395" s="317"/>
      <c r="W395" s="6"/>
      <c r="X395" s="6"/>
      <c r="Y395" s="6"/>
      <c r="Z395" s="313"/>
      <c r="AA395" s="313"/>
      <c r="AB395" s="313"/>
      <c r="AC395" s="6"/>
      <c r="AD395" s="6"/>
      <c r="AE395" s="313"/>
      <c r="AF395" s="313"/>
      <c r="AG395" s="313"/>
      <c r="AH395" s="313"/>
      <c r="AI395" s="313"/>
      <c r="AJ395" s="6"/>
      <c r="AK395" s="6"/>
      <c r="AL395" s="313"/>
      <c r="AM395" s="313"/>
      <c r="AN395" s="313"/>
      <c r="AO395" s="313"/>
      <c r="AP395" s="313"/>
      <c r="AQ395" s="6"/>
      <c r="AR395" s="6"/>
      <c r="AS395" s="313"/>
      <c r="AT395" s="313"/>
      <c r="AU395" s="313"/>
      <c r="AV395" s="313"/>
      <c r="AW395" s="313"/>
      <c r="AX395" s="6"/>
      <c r="AY395" s="6"/>
      <c r="AZ395" s="313"/>
      <c r="BA395" s="313"/>
      <c r="BB395" s="313"/>
      <c r="BC395" s="313"/>
      <c r="BD395" s="313"/>
      <c r="BE395" s="6"/>
      <c r="BF395" s="6"/>
      <c r="BG395" s="313"/>
      <c r="BH395" s="313"/>
      <c r="BI395" s="313"/>
      <c r="BJ395" s="313"/>
      <c r="BK395" s="313"/>
      <c r="BL395" s="6"/>
      <c r="BM395" s="6"/>
      <c r="BN395" s="313"/>
      <c r="BO395" s="313"/>
      <c r="BP395" s="313"/>
      <c r="BQ395" s="313"/>
      <c r="BR395" s="313"/>
      <c r="BS395" s="313"/>
      <c r="BT395" s="313"/>
      <c r="BU395" s="313"/>
      <c r="BV395" s="313"/>
      <c r="BW395" s="313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161"/>
      <c r="DQ395" s="161"/>
      <c r="DR395" s="161"/>
      <c r="DS395" s="161"/>
      <c r="DT395" s="161"/>
      <c r="DU395" s="161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314"/>
      <c r="JB395" s="314"/>
      <c r="JC395" s="314"/>
      <c r="JD395" s="314"/>
      <c r="JE395" s="314"/>
      <c r="JF395" s="314"/>
      <c r="JG395" s="314"/>
      <c r="JH395" s="314"/>
      <c r="JI395" s="314"/>
      <c r="JJ395" s="314"/>
      <c r="JK395" s="314"/>
      <c r="JL395" s="314"/>
      <c r="JM395" s="314"/>
      <c r="JN395" s="314"/>
      <c r="JO395" s="314"/>
      <c r="JP395" s="314"/>
      <c r="JQ395" s="314"/>
      <c r="JR395" s="314"/>
      <c r="JS395" s="314"/>
      <c r="JT395" s="314"/>
      <c r="JU395" s="314"/>
      <c r="JV395" s="314"/>
      <c r="JW395" s="314"/>
      <c r="JX395" s="314"/>
      <c r="JY395" s="314"/>
      <c r="JZ395" s="314"/>
      <c r="KA395" s="314"/>
      <c r="KB395" s="314"/>
      <c r="KC395" s="314"/>
      <c r="KD395" s="314"/>
      <c r="KE395" s="314"/>
      <c r="KF395" s="314"/>
      <c r="KG395" s="314"/>
      <c r="KH395" s="314"/>
      <c r="KI395" s="314"/>
      <c r="KJ395" s="314"/>
      <c r="KK395" s="314"/>
      <c r="KL395" s="6"/>
      <c r="KM395" s="6"/>
      <c r="KN395" s="6"/>
      <c r="KO395" s="6"/>
      <c r="KP395" s="6"/>
      <c r="KQ395" s="6"/>
      <c r="KR395" s="6"/>
      <c r="KS395" s="6"/>
      <c r="KT395" s="6"/>
    </row>
    <row r="396" spans="5:306" s="305" customFormat="1">
      <c r="E396" s="316"/>
      <c r="F396" s="316"/>
      <c r="G396" s="317"/>
      <c r="W396" s="6"/>
      <c r="X396" s="6"/>
      <c r="Y396" s="6"/>
      <c r="Z396" s="313"/>
      <c r="AA396" s="313"/>
      <c r="AB396" s="313"/>
      <c r="AC396" s="6"/>
      <c r="AD396" s="6"/>
      <c r="AE396" s="313"/>
      <c r="AF396" s="313"/>
      <c r="AG396" s="313"/>
      <c r="AH396" s="313"/>
      <c r="AI396" s="313"/>
      <c r="AJ396" s="6"/>
      <c r="AK396" s="6"/>
      <c r="AL396" s="313"/>
      <c r="AM396" s="313"/>
      <c r="AN396" s="313"/>
      <c r="AO396" s="313"/>
      <c r="AP396" s="313"/>
      <c r="AQ396" s="6"/>
      <c r="AR396" s="6"/>
      <c r="AS396" s="313"/>
      <c r="AT396" s="313"/>
      <c r="AU396" s="313"/>
      <c r="AV396" s="313"/>
      <c r="AW396" s="313"/>
      <c r="AX396" s="6"/>
      <c r="AY396" s="6"/>
      <c r="AZ396" s="313"/>
      <c r="BA396" s="313"/>
      <c r="BB396" s="313"/>
      <c r="BC396" s="313"/>
      <c r="BD396" s="313"/>
      <c r="BE396" s="6"/>
      <c r="BF396" s="6"/>
      <c r="BG396" s="313"/>
      <c r="BH396" s="313"/>
      <c r="BI396" s="313"/>
      <c r="BJ396" s="313"/>
      <c r="BK396" s="313"/>
      <c r="BL396" s="6"/>
      <c r="BM396" s="6"/>
      <c r="BN396" s="313"/>
      <c r="BO396" s="313"/>
      <c r="BP396" s="313"/>
      <c r="BQ396" s="313"/>
      <c r="BR396" s="313"/>
      <c r="BS396" s="313"/>
      <c r="BT396" s="313"/>
      <c r="BU396" s="313"/>
      <c r="BV396" s="313"/>
      <c r="BW396" s="313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161"/>
      <c r="DQ396" s="161"/>
      <c r="DR396" s="161"/>
      <c r="DS396" s="161"/>
      <c r="DT396" s="161"/>
      <c r="DU396" s="161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314"/>
      <c r="JB396" s="314"/>
      <c r="JC396" s="314"/>
      <c r="JD396" s="314"/>
      <c r="JE396" s="314"/>
      <c r="JF396" s="314"/>
      <c r="JG396" s="314"/>
      <c r="JH396" s="314"/>
      <c r="JI396" s="314"/>
      <c r="JJ396" s="314"/>
      <c r="JK396" s="314"/>
      <c r="JL396" s="314"/>
      <c r="JM396" s="314"/>
      <c r="JN396" s="314"/>
      <c r="JO396" s="314"/>
      <c r="JP396" s="314"/>
      <c r="JQ396" s="314"/>
      <c r="JR396" s="314"/>
      <c r="JS396" s="314"/>
      <c r="JT396" s="314"/>
      <c r="JU396" s="314"/>
      <c r="JV396" s="314"/>
      <c r="JW396" s="314"/>
      <c r="JX396" s="314"/>
      <c r="JY396" s="314"/>
      <c r="JZ396" s="314"/>
      <c r="KA396" s="314"/>
      <c r="KB396" s="314"/>
      <c r="KC396" s="314"/>
      <c r="KD396" s="314"/>
      <c r="KE396" s="314"/>
      <c r="KF396" s="314"/>
      <c r="KG396" s="314"/>
      <c r="KH396" s="314"/>
      <c r="KI396" s="314"/>
      <c r="KJ396" s="314"/>
      <c r="KK396" s="314"/>
      <c r="KL396" s="6"/>
      <c r="KM396" s="6"/>
      <c r="KN396" s="6"/>
      <c r="KO396" s="6"/>
      <c r="KP396" s="6"/>
      <c r="KQ396" s="6"/>
      <c r="KR396" s="6"/>
      <c r="KS396" s="6"/>
      <c r="KT396" s="6"/>
    </row>
    <row r="397" spans="5:306" s="305" customFormat="1">
      <c r="E397" s="316"/>
      <c r="F397" s="316"/>
      <c r="G397" s="317"/>
      <c r="W397" s="6"/>
      <c r="X397" s="6"/>
      <c r="Y397" s="6"/>
      <c r="Z397" s="313"/>
      <c r="AA397" s="313"/>
      <c r="AB397" s="313"/>
      <c r="AC397" s="6"/>
      <c r="AD397" s="6"/>
      <c r="AE397" s="313"/>
      <c r="AF397" s="313"/>
      <c r="AG397" s="313"/>
      <c r="AH397" s="313"/>
      <c r="AI397" s="313"/>
      <c r="AJ397" s="6"/>
      <c r="AK397" s="6"/>
      <c r="AL397" s="313"/>
      <c r="AM397" s="313"/>
      <c r="AN397" s="313"/>
      <c r="AO397" s="313"/>
      <c r="AP397" s="313"/>
      <c r="AQ397" s="6"/>
      <c r="AR397" s="6"/>
      <c r="AS397" s="313"/>
      <c r="AT397" s="313"/>
      <c r="AU397" s="313"/>
      <c r="AV397" s="313"/>
      <c r="AW397" s="313"/>
      <c r="AX397" s="6"/>
      <c r="AY397" s="6"/>
      <c r="AZ397" s="313"/>
      <c r="BA397" s="313"/>
      <c r="BB397" s="313"/>
      <c r="BC397" s="313"/>
      <c r="BD397" s="313"/>
      <c r="BE397" s="6"/>
      <c r="BF397" s="6"/>
      <c r="BG397" s="313"/>
      <c r="BH397" s="313"/>
      <c r="BI397" s="313"/>
      <c r="BJ397" s="313"/>
      <c r="BK397" s="313"/>
      <c r="BL397" s="6"/>
      <c r="BM397" s="6"/>
      <c r="BN397" s="313"/>
      <c r="BO397" s="313"/>
      <c r="BP397" s="313"/>
      <c r="BQ397" s="313"/>
      <c r="BR397" s="313"/>
      <c r="BS397" s="313"/>
      <c r="BT397" s="313"/>
      <c r="BU397" s="313"/>
      <c r="BV397" s="313"/>
      <c r="BW397" s="313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161"/>
      <c r="DQ397" s="161"/>
      <c r="DR397" s="161"/>
      <c r="DS397" s="161"/>
      <c r="DT397" s="161"/>
      <c r="DU397" s="161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314"/>
      <c r="JB397" s="314"/>
      <c r="JC397" s="314"/>
      <c r="JD397" s="314"/>
      <c r="JE397" s="314"/>
      <c r="JF397" s="314"/>
      <c r="JG397" s="314"/>
      <c r="JH397" s="314"/>
      <c r="JI397" s="314"/>
      <c r="JJ397" s="314"/>
      <c r="JK397" s="314"/>
      <c r="JL397" s="314"/>
      <c r="JM397" s="314"/>
      <c r="JN397" s="314"/>
      <c r="JO397" s="314"/>
      <c r="JP397" s="314"/>
      <c r="JQ397" s="314"/>
      <c r="JR397" s="314"/>
      <c r="JS397" s="314"/>
      <c r="JT397" s="314"/>
      <c r="JU397" s="314"/>
      <c r="JV397" s="314"/>
      <c r="JW397" s="314"/>
      <c r="JX397" s="314"/>
      <c r="JY397" s="314"/>
      <c r="JZ397" s="314"/>
      <c r="KA397" s="314"/>
      <c r="KB397" s="314"/>
      <c r="KC397" s="314"/>
      <c r="KD397" s="314"/>
      <c r="KE397" s="314"/>
      <c r="KF397" s="314"/>
      <c r="KG397" s="314"/>
      <c r="KH397" s="314"/>
      <c r="KI397" s="314"/>
      <c r="KJ397" s="314"/>
      <c r="KK397" s="314"/>
      <c r="KL397" s="6"/>
      <c r="KM397" s="6"/>
      <c r="KN397" s="6"/>
      <c r="KO397" s="6"/>
      <c r="KP397" s="6"/>
      <c r="KQ397" s="6"/>
      <c r="KR397" s="6"/>
      <c r="KS397" s="6"/>
      <c r="KT397" s="6"/>
    </row>
    <row r="398" spans="5:306" s="305" customFormat="1">
      <c r="E398" s="316"/>
      <c r="F398" s="316"/>
      <c r="G398" s="317"/>
      <c r="W398" s="6"/>
      <c r="X398" s="6"/>
      <c r="Y398" s="6"/>
      <c r="Z398" s="313"/>
      <c r="AA398" s="313"/>
      <c r="AB398" s="313"/>
      <c r="AC398" s="6"/>
      <c r="AD398" s="6"/>
      <c r="AE398" s="313"/>
      <c r="AF398" s="313"/>
      <c r="AG398" s="313"/>
      <c r="AH398" s="313"/>
      <c r="AI398" s="313"/>
      <c r="AJ398" s="6"/>
      <c r="AK398" s="6"/>
      <c r="AL398" s="313"/>
      <c r="AM398" s="313"/>
      <c r="AN398" s="313"/>
      <c r="AO398" s="313"/>
      <c r="AP398" s="313"/>
      <c r="AQ398" s="6"/>
      <c r="AR398" s="6"/>
      <c r="AS398" s="313"/>
      <c r="AT398" s="313"/>
      <c r="AU398" s="313"/>
      <c r="AV398" s="313"/>
      <c r="AW398" s="313"/>
      <c r="AX398" s="6"/>
      <c r="AY398" s="6"/>
      <c r="AZ398" s="313"/>
      <c r="BA398" s="313"/>
      <c r="BB398" s="313"/>
      <c r="BC398" s="313"/>
      <c r="BD398" s="313"/>
      <c r="BE398" s="6"/>
      <c r="BF398" s="6"/>
      <c r="BG398" s="313"/>
      <c r="BH398" s="313"/>
      <c r="BI398" s="313"/>
      <c r="BJ398" s="313"/>
      <c r="BK398" s="313"/>
      <c r="BL398" s="6"/>
      <c r="BM398" s="6"/>
      <c r="BN398" s="313"/>
      <c r="BO398" s="313"/>
      <c r="BP398" s="313"/>
      <c r="BQ398" s="313"/>
      <c r="BR398" s="313"/>
      <c r="BS398" s="313"/>
      <c r="BT398" s="313"/>
      <c r="BU398" s="313"/>
      <c r="BV398" s="313"/>
      <c r="BW398" s="313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161"/>
      <c r="DQ398" s="161"/>
      <c r="DR398" s="161"/>
      <c r="DS398" s="161"/>
      <c r="DT398" s="161"/>
      <c r="DU398" s="161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HO398" s="6"/>
      <c r="HP398" s="6"/>
      <c r="HQ398" s="6"/>
      <c r="HR398" s="6"/>
      <c r="HS398" s="6"/>
      <c r="HT398" s="6"/>
      <c r="HU398" s="6"/>
      <c r="HV398" s="6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314"/>
      <c r="JB398" s="314"/>
      <c r="JC398" s="314"/>
      <c r="JD398" s="314"/>
      <c r="JE398" s="314"/>
      <c r="JF398" s="314"/>
      <c r="JG398" s="314"/>
      <c r="JH398" s="314"/>
      <c r="JI398" s="314"/>
      <c r="JJ398" s="314"/>
      <c r="JK398" s="314"/>
      <c r="JL398" s="314"/>
      <c r="JM398" s="314"/>
      <c r="JN398" s="314"/>
      <c r="JO398" s="314"/>
      <c r="JP398" s="314"/>
      <c r="JQ398" s="314"/>
      <c r="JR398" s="314"/>
      <c r="JS398" s="314"/>
      <c r="JT398" s="314"/>
      <c r="JU398" s="314"/>
      <c r="JV398" s="314"/>
      <c r="JW398" s="314"/>
      <c r="JX398" s="314"/>
      <c r="JY398" s="314"/>
      <c r="JZ398" s="314"/>
      <c r="KA398" s="314"/>
      <c r="KB398" s="314"/>
      <c r="KC398" s="314"/>
      <c r="KD398" s="314"/>
      <c r="KE398" s="314"/>
      <c r="KF398" s="314"/>
      <c r="KG398" s="314"/>
      <c r="KH398" s="314"/>
      <c r="KI398" s="314"/>
      <c r="KJ398" s="314"/>
      <c r="KK398" s="314"/>
      <c r="KL398" s="6"/>
      <c r="KM398" s="6"/>
      <c r="KN398" s="6"/>
      <c r="KO398" s="6"/>
      <c r="KP398" s="6"/>
      <c r="KQ398" s="6"/>
      <c r="KR398" s="6"/>
      <c r="KS398" s="6"/>
      <c r="KT398" s="6"/>
    </row>
    <row r="399" spans="5:306" s="305" customFormat="1">
      <c r="E399" s="316"/>
      <c r="F399" s="316"/>
      <c r="G399" s="317"/>
      <c r="W399" s="6"/>
      <c r="X399" s="6"/>
      <c r="Y399" s="6"/>
      <c r="Z399" s="313"/>
      <c r="AA399" s="313"/>
      <c r="AB399" s="313"/>
      <c r="AC399" s="6"/>
      <c r="AD399" s="6"/>
      <c r="AE399" s="313"/>
      <c r="AF399" s="313"/>
      <c r="AG399" s="313"/>
      <c r="AH399" s="313"/>
      <c r="AI399" s="313"/>
      <c r="AJ399" s="6"/>
      <c r="AK399" s="6"/>
      <c r="AL399" s="313"/>
      <c r="AM399" s="313"/>
      <c r="AN399" s="313"/>
      <c r="AO399" s="313"/>
      <c r="AP399" s="313"/>
      <c r="AQ399" s="6"/>
      <c r="AR399" s="6"/>
      <c r="AS399" s="313"/>
      <c r="AT399" s="313"/>
      <c r="AU399" s="313"/>
      <c r="AV399" s="313"/>
      <c r="AW399" s="313"/>
      <c r="AX399" s="6"/>
      <c r="AY399" s="6"/>
      <c r="AZ399" s="313"/>
      <c r="BA399" s="313"/>
      <c r="BB399" s="313"/>
      <c r="BC399" s="313"/>
      <c r="BD399" s="313"/>
      <c r="BE399" s="6"/>
      <c r="BF399" s="6"/>
      <c r="BG399" s="313"/>
      <c r="BH399" s="313"/>
      <c r="BI399" s="313"/>
      <c r="BJ399" s="313"/>
      <c r="BK399" s="313"/>
      <c r="BL399" s="6"/>
      <c r="BM399" s="6"/>
      <c r="BN399" s="313"/>
      <c r="BO399" s="313"/>
      <c r="BP399" s="313"/>
      <c r="BQ399" s="313"/>
      <c r="BR399" s="313"/>
      <c r="BS399" s="313"/>
      <c r="BT399" s="313"/>
      <c r="BU399" s="313"/>
      <c r="BV399" s="313"/>
      <c r="BW399" s="313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161"/>
      <c r="DQ399" s="161"/>
      <c r="DR399" s="161"/>
      <c r="DS399" s="161"/>
      <c r="DT399" s="161"/>
      <c r="DU399" s="161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314"/>
      <c r="JB399" s="314"/>
      <c r="JC399" s="314"/>
      <c r="JD399" s="314"/>
      <c r="JE399" s="314"/>
      <c r="JF399" s="314"/>
      <c r="JG399" s="314"/>
      <c r="JH399" s="314"/>
      <c r="JI399" s="314"/>
      <c r="JJ399" s="314"/>
      <c r="JK399" s="314"/>
      <c r="JL399" s="314"/>
      <c r="JM399" s="314"/>
      <c r="JN399" s="314"/>
      <c r="JO399" s="314"/>
      <c r="JP399" s="314"/>
      <c r="JQ399" s="314"/>
      <c r="JR399" s="314"/>
      <c r="JS399" s="314"/>
      <c r="JT399" s="314"/>
      <c r="JU399" s="314"/>
      <c r="JV399" s="314"/>
      <c r="JW399" s="314"/>
      <c r="JX399" s="314"/>
      <c r="JY399" s="314"/>
      <c r="JZ399" s="314"/>
      <c r="KA399" s="314"/>
      <c r="KB399" s="314"/>
      <c r="KC399" s="314"/>
      <c r="KD399" s="314"/>
      <c r="KE399" s="314"/>
      <c r="KF399" s="314"/>
      <c r="KG399" s="314"/>
      <c r="KH399" s="314"/>
      <c r="KI399" s="314"/>
      <c r="KJ399" s="314"/>
      <c r="KK399" s="314"/>
      <c r="KL399" s="6"/>
      <c r="KM399" s="6"/>
      <c r="KN399" s="6"/>
      <c r="KO399" s="6"/>
      <c r="KP399" s="6"/>
      <c r="KQ399" s="6"/>
      <c r="KR399" s="6"/>
      <c r="KS399" s="6"/>
      <c r="KT399" s="6"/>
    </row>
    <row r="400" spans="5:306" s="305" customFormat="1">
      <c r="E400" s="316"/>
      <c r="F400" s="316"/>
      <c r="G400" s="317"/>
      <c r="W400" s="6"/>
      <c r="X400" s="6"/>
      <c r="Y400" s="6"/>
      <c r="Z400" s="313"/>
      <c r="AA400" s="313"/>
      <c r="AB400" s="313"/>
      <c r="AC400" s="6"/>
      <c r="AD400" s="6"/>
      <c r="AE400" s="313"/>
      <c r="AF400" s="313"/>
      <c r="AG400" s="313"/>
      <c r="AH400" s="313"/>
      <c r="AI400" s="313"/>
      <c r="AJ400" s="6"/>
      <c r="AK400" s="6"/>
      <c r="AL400" s="313"/>
      <c r="AM400" s="313"/>
      <c r="AN400" s="313"/>
      <c r="AO400" s="313"/>
      <c r="AP400" s="313"/>
      <c r="AQ400" s="6"/>
      <c r="AR400" s="6"/>
      <c r="AS400" s="313"/>
      <c r="AT400" s="313"/>
      <c r="AU400" s="313"/>
      <c r="AV400" s="313"/>
      <c r="AW400" s="313"/>
      <c r="AX400" s="6"/>
      <c r="AY400" s="6"/>
      <c r="AZ400" s="313"/>
      <c r="BA400" s="313"/>
      <c r="BB400" s="313"/>
      <c r="BC400" s="313"/>
      <c r="BD400" s="313"/>
      <c r="BE400" s="6"/>
      <c r="BF400" s="6"/>
      <c r="BG400" s="313"/>
      <c r="BH400" s="313"/>
      <c r="BI400" s="313"/>
      <c r="BJ400" s="313"/>
      <c r="BK400" s="313"/>
      <c r="BL400" s="6"/>
      <c r="BM400" s="6"/>
      <c r="BN400" s="313"/>
      <c r="BO400" s="313"/>
      <c r="BP400" s="313"/>
      <c r="BQ400" s="313"/>
      <c r="BR400" s="313"/>
      <c r="BS400" s="313"/>
      <c r="BT400" s="313"/>
      <c r="BU400" s="313"/>
      <c r="BV400" s="313"/>
      <c r="BW400" s="313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161"/>
      <c r="DQ400" s="161"/>
      <c r="DR400" s="161"/>
      <c r="DS400" s="161"/>
      <c r="DT400" s="161"/>
      <c r="DU400" s="161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314"/>
      <c r="JB400" s="314"/>
      <c r="JC400" s="314"/>
      <c r="JD400" s="314"/>
      <c r="JE400" s="314"/>
      <c r="JF400" s="314"/>
      <c r="JG400" s="314"/>
      <c r="JH400" s="314"/>
      <c r="JI400" s="314"/>
      <c r="JJ400" s="314"/>
      <c r="JK400" s="314"/>
      <c r="JL400" s="314"/>
      <c r="JM400" s="314"/>
      <c r="JN400" s="314"/>
      <c r="JO400" s="314"/>
      <c r="JP400" s="314"/>
      <c r="JQ400" s="314"/>
      <c r="JR400" s="314"/>
      <c r="JS400" s="314"/>
      <c r="JT400" s="314"/>
      <c r="JU400" s="314"/>
      <c r="JV400" s="314"/>
      <c r="JW400" s="314"/>
      <c r="JX400" s="314"/>
      <c r="JY400" s="314"/>
      <c r="JZ400" s="314"/>
      <c r="KA400" s="314"/>
      <c r="KB400" s="314"/>
      <c r="KC400" s="314"/>
      <c r="KD400" s="314"/>
      <c r="KE400" s="314"/>
      <c r="KF400" s="314"/>
      <c r="KG400" s="314"/>
      <c r="KH400" s="314"/>
      <c r="KI400" s="314"/>
      <c r="KJ400" s="314"/>
      <c r="KK400" s="314"/>
      <c r="KL400" s="6"/>
      <c r="KM400" s="6"/>
      <c r="KN400" s="6"/>
      <c r="KO400" s="6"/>
      <c r="KP400" s="6"/>
      <c r="KQ400" s="6"/>
      <c r="KR400" s="6"/>
      <c r="KS400" s="6"/>
      <c r="KT400" s="6"/>
    </row>
    <row r="401" spans="5:306" s="305" customFormat="1">
      <c r="E401" s="316"/>
      <c r="F401" s="316"/>
      <c r="G401" s="317"/>
      <c r="W401" s="6"/>
      <c r="X401" s="6"/>
      <c r="Y401" s="6"/>
      <c r="Z401" s="313"/>
      <c r="AA401" s="313"/>
      <c r="AB401" s="313"/>
      <c r="AC401" s="6"/>
      <c r="AD401" s="6"/>
      <c r="AE401" s="313"/>
      <c r="AF401" s="313"/>
      <c r="AG401" s="313"/>
      <c r="AH401" s="313"/>
      <c r="AI401" s="313"/>
      <c r="AJ401" s="6"/>
      <c r="AK401" s="6"/>
      <c r="AL401" s="313"/>
      <c r="AM401" s="313"/>
      <c r="AN401" s="313"/>
      <c r="AO401" s="313"/>
      <c r="AP401" s="313"/>
      <c r="AQ401" s="6"/>
      <c r="AR401" s="6"/>
      <c r="AS401" s="313"/>
      <c r="AT401" s="313"/>
      <c r="AU401" s="313"/>
      <c r="AV401" s="313"/>
      <c r="AW401" s="313"/>
      <c r="AX401" s="6"/>
      <c r="AY401" s="6"/>
      <c r="AZ401" s="313"/>
      <c r="BA401" s="313"/>
      <c r="BB401" s="313"/>
      <c r="BC401" s="313"/>
      <c r="BD401" s="313"/>
      <c r="BE401" s="6"/>
      <c r="BF401" s="6"/>
      <c r="BG401" s="313"/>
      <c r="BH401" s="313"/>
      <c r="BI401" s="313"/>
      <c r="BJ401" s="313"/>
      <c r="BK401" s="313"/>
      <c r="BL401" s="6"/>
      <c r="BM401" s="6"/>
      <c r="BN401" s="313"/>
      <c r="BO401" s="313"/>
      <c r="BP401" s="313"/>
      <c r="BQ401" s="313"/>
      <c r="BR401" s="313"/>
      <c r="BS401" s="313"/>
      <c r="BT401" s="313"/>
      <c r="BU401" s="313"/>
      <c r="BV401" s="313"/>
      <c r="BW401" s="313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161"/>
      <c r="DQ401" s="161"/>
      <c r="DR401" s="161"/>
      <c r="DS401" s="161"/>
      <c r="DT401" s="161"/>
      <c r="DU401" s="161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  <c r="HW401" s="6"/>
      <c r="HX401" s="6"/>
      <c r="HY401" s="6"/>
      <c r="HZ401" s="6"/>
      <c r="IA401" s="6"/>
      <c r="IB401" s="6"/>
      <c r="IC401" s="6"/>
      <c r="ID401" s="6"/>
      <c r="IE401" s="6"/>
      <c r="IF401" s="6"/>
      <c r="IG401" s="6"/>
      <c r="IH401" s="6"/>
      <c r="II401" s="6"/>
      <c r="IJ401" s="6"/>
      <c r="IK401" s="6"/>
      <c r="IL401" s="6"/>
      <c r="IM401" s="6"/>
      <c r="IN401" s="6"/>
      <c r="IO401" s="6"/>
      <c r="IP401" s="6"/>
      <c r="IQ401" s="6"/>
      <c r="IR401" s="6"/>
      <c r="IS401" s="6"/>
      <c r="IT401" s="6"/>
      <c r="IU401" s="6"/>
      <c r="IV401" s="6"/>
      <c r="IW401" s="6"/>
      <c r="IX401" s="6"/>
      <c r="IY401" s="6"/>
      <c r="IZ401" s="6"/>
      <c r="JA401" s="314"/>
      <c r="JB401" s="314"/>
      <c r="JC401" s="314"/>
      <c r="JD401" s="314"/>
      <c r="JE401" s="314"/>
      <c r="JF401" s="314"/>
      <c r="JG401" s="314"/>
      <c r="JH401" s="314"/>
      <c r="JI401" s="314"/>
      <c r="JJ401" s="314"/>
      <c r="JK401" s="314"/>
      <c r="JL401" s="314"/>
      <c r="JM401" s="314"/>
      <c r="JN401" s="314"/>
      <c r="JO401" s="314"/>
      <c r="JP401" s="314"/>
      <c r="JQ401" s="314"/>
      <c r="JR401" s="314"/>
      <c r="JS401" s="314"/>
      <c r="JT401" s="314"/>
      <c r="JU401" s="314"/>
      <c r="JV401" s="314"/>
      <c r="JW401" s="314"/>
      <c r="JX401" s="314"/>
      <c r="JY401" s="314"/>
      <c r="JZ401" s="314"/>
      <c r="KA401" s="314"/>
      <c r="KB401" s="314"/>
      <c r="KC401" s="314"/>
      <c r="KD401" s="314"/>
      <c r="KE401" s="314"/>
      <c r="KF401" s="314"/>
      <c r="KG401" s="314"/>
      <c r="KH401" s="314"/>
      <c r="KI401" s="314"/>
      <c r="KJ401" s="314"/>
      <c r="KK401" s="314"/>
      <c r="KL401" s="6"/>
      <c r="KM401" s="6"/>
      <c r="KN401" s="6"/>
      <c r="KO401" s="6"/>
      <c r="KP401" s="6"/>
      <c r="KQ401" s="6"/>
      <c r="KR401" s="6"/>
      <c r="KS401" s="6"/>
      <c r="KT401" s="6"/>
    </row>
    <row r="402" spans="5:306" s="305" customFormat="1">
      <c r="E402" s="316"/>
      <c r="F402" s="316"/>
      <c r="G402" s="317"/>
      <c r="W402" s="6"/>
      <c r="X402" s="6"/>
      <c r="Y402" s="6"/>
      <c r="Z402" s="313"/>
      <c r="AA402" s="313"/>
      <c r="AB402" s="313"/>
      <c r="AC402" s="6"/>
      <c r="AD402" s="6"/>
      <c r="AE402" s="313"/>
      <c r="AF402" s="313"/>
      <c r="AG402" s="313"/>
      <c r="AH402" s="313"/>
      <c r="AI402" s="313"/>
      <c r="AJ402" s="6"/>
      <c r="AK402" s="6"/>
      <c r="AL402" s="313"/>
      <c r="AM402" s="313"/>
      <c r="AN402" s="313"/>
      <c r="AO402" s="313"/>
      <c r="AP402" s="313"/>
      <c r="AQ402" s="6"/>
      <c r="AR402" s="6"/>
      <c r="AS402" s="313"/>
      <c r="AT402" s="313"/>
      <c r="AU402" s="313"/>
      <c r="AV402" s="313"/>
      <c r="AW402" s="313"/>
      <c r="AX402" s="6"/>
      <c r="AY402" s="6"/>
      <c r="AZ402" s="313"/>
      <c r="BA402" s="313"/>
      <c r="BB402" s="313"/>
      <c r="BC402" s="313"/>
      <c r="BD402" s="313"/>
      <c r="BE402" s="6"/>
      <c r="BF402" s="6"/>
      <c r="BG402" s="313"/>
      <c r="BH402" s="313"/>
      <c r="BI402" s="313"/>
      <c r="BJ402" s="313"/>
      <c r="BK402" s="313"/>
      <c r="BL402" s="6"/>
      <c r="BM402" s="6"/>
      <c r="BN402" s="313"/>
      <c r="BO402" s="313"/>
      <c r="BP402" s="313"/>
      <c r="BQ402" s="313"/>
      <c r="BR402" s="313"/>
      <c r="BS402" s="313"/>
      <c r="BT402" s="313"/>
      <c r="BU402" s="313"/>
      <c r="BV402" s="313"/>
      <c r="BW402" s="313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161"/>
      <c r="DQ402" s="161"/>
      <c r="DR402" s="161"/>
      <c r="DS402" s="161"/>
      <c r="DT402" s="161"/>
      <c r="DU402" s="161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  <c r="HW402" s="6"/>
      <c r="HX402" s="6"/>
      <c r="HY402" s="6"/>
      <c r="HZ402" s="6"/>
      <c r="IA402" s="6"/>
      <c r="IB402" s="6"/>
      <c r="IC402" s="6"/>
      <c r="ID402" s="6"/>
      <c r="IE402" s="6"/>
      <c r="IF402" s="6"/>
      <c r="IG402" s="6"/>
      <c r="IH402" s="6"/>
      <c r="II402" s="6"/>
      <c r="IJ402" s="6"/>
      <c r="IK402" s="6"/>
      <c r="IL402" s="6"/>
      <c r="IM402" s="6"/>
      <c r="IN402" s="6"/>
      <c r="IO402" s="6"/>
      <c r="IP402" s="6"/>
      <c r="IQ402" s="6"/>
      <c r="IR402" s="6"/>
      <c r="IS402" s="6"/>
      <c r="IT402" s="6"/>
      <c r="IU402" s="6"/>
      <c r="IV402" s="6"/>
      <c r="IW402" s="6"/>
      <c r="IX402" s="6"/>
      <c r="IY402" s="6"/>
      <c r="IZ402" s="6"/>
      <c r="JA402" s="314"/>
      <c r="JB402" s="314"/>
      <c r="JC402" s="314"/>
      <c r="JD402" s="314"/>
      <c r="JE402" s="314"/>
      <c r="JF402" s="314"/>
      <c r="JG402" s="314"/>
      <c r="JH402" s="314"/>
      <c r="JI402" s="314"/>
      <c r="JJ402" s="314"/>
      <c r="JK402" s="314"/>
      <c r="JL402" s="314"/>
      <c r="JM402" s="314"/>
      <c r="JN402" s="314"/>
      <c r="JO402" s="314"/>
      <c r="JP402" s="314"/>
      <c r="JQ402" s="314"/>
      <c r="JR402" s="314"/>
      <c r="JS402" s="314"/>
      <c r="JT402" s="314"/>
      <c r="JU402" s="314"/>
      <c r="JV402" s="314"/>
      <c r="JW402" s="314"/>
      <c r="JX402" s="314"/>
      <c r="JY402" s="314"/>
      <c r="JZ402" s="314"/>
      <c r="KA402" s="314"/>
      <c r="KB402" s="314"/>
      <c r="KC402" s="314"/>
      <c r="KD402" s="314"/>
      <c r="KE402" s="314"/>
      <c r="KF402" s="314"/>
      <c r="KG402" s="314"/>
      <c r="KH402" s="314"/>
      <c r="KI402" s="314"/>
      <c r="KJ402" s="314"/>
      <c r="KK402" s="314"/>
      <c r="KL402" s="6"/>
      <c r="KM402" s="6"/>
      <c r="KN402" s="6"/>
      <c r="KO402" s="6"/>
      <c r="KP402" s="6"/>
      <c r="KQ402" s="6"/>
      <c r="KR402" s="6"/>
      <c r="KS402" s="6"/>
      <c r="KT402" s="6"/>
    </row>
    <row r="403" spans="5:306" s="305" customFormat="1">
      <c r="E403" s="316"/>
      <c r="F403" s="316"/>
      <c r="G403" s="317"/>
      <c r="W403" s="6"/>
      <c r="X403" s="6"/>
      <c r="Y403" s="6"/>
      <c r="Z403" s="313"/>
      <c r="AA403" s="313"/>
      <c r="AB403" s="313"/>
      <c r="AC403" s="6"/>
      <c r="AD403" s="6"/>
      <c r="AE403" s="313"/>
      <c r="AF403" s="313"/>
      <c r="AG403" s="313"/>
      <c r="AH403" s="313"/>
      <c r="AI403" s="313"/>
      <c r="AJ403" s="6"/>
      <c r="AK403" s="6"/>
      <c r="AL403" s="313"/>
      <c r="AM403" s="313"/>
      <c r="AN403" s="313"/>
      <c r="AO403" s="313"/>
      <c r="AP403" s="313"/>
      <c r="AQ403" s="6"/>
      <c r="AR403" s="6"/>
      <c r="AS403" s="313"/>
      <c r="AT403" s="313"/>
      <c r="AU403" s="313"/>
      <c r="AV403" s="313"/>
      <c r="AW403" s="313"/>
      <c r="AX403" s="6"/>
      <c r="AY403" s="6"/>
      <c r="AZ403" s="313"/>
      <c r="BA403" s="313"/>
      <c r="BB403" s="313"/>
      <c r="BC403" s="313"/>
      <c r="BD403" s="313"/>
      <c r="BE403" s="6"/>
      <c r="BF403" s="6"/>
      <c r="BG403" s="313"/>
      <c r="BH403" s="313"/>
      <c r="BI403" s="313"/>
      <c r="BJ403" s="313"/>
      <c r="BK403" s="313"/>
      <c r="BL403" s="6"/>
      <c r="BM403" s="6"/>
      <c r="BN403" s="313"/>
      <c r="BO403" s="313"/>
      <c r="BP403" s="313"/>
      <c r="BQ403" s="313"/>
      <c r="BR403" s="313"/>
      <c r="BS403" s="313"/>
      <c r="BT403" s="313"/>
      <c r="BU403" s="313"/>
      <c r="BV403" s="313"/>
      <c r="BW403" s="313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161"/>
      <c r="DQ403" s="161"/>
      <c r="DR403" s="161"/>
      <c r="DS403" s="161"/>
      <c r="DT403" s="161"/>
      <c r="DU403" s="161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  <c r="HW403" s="6"/>
      <c r="HX403" s="6"/>
      <c r="HY403" s="6"/>
      <c r="HZ403" s="6"/>
      <c r="IA403" s="6"/>
      <c r="IB403" s="6"/>
      <c r="IC403" s="6"/>
      <c r="ID403" s="6"/>
      <c r="IE403" s="6"/>
      <c r="IF403" s="6"/>
      <c r="IG403" s="6"/>
      <c r="IH403" s="6"/>
      <c r="II403" s="6"/>
      <c r="IJ403" s="6"/>
      <c r="IK403" s="6"/>
      <c r="IL403" s="6"/>
      <c r="IM403" s="6"/>
      <c r="IN403" s="6"/>
      <c r="IO403" s="6"/>
      <c r="IP403" s="6"/>
      <c r="IQ403" s="6"/>
      <c r="IR403" s="6"/>
      <c r="IS403" s="6"/>
      <c r="IT403" s="6"/>
      <c r="IU403" s="6"/>
      <c r="IV403" s="6"/>
      <c r="IW403" s="6"/>
      <c r="IX403" s="6"/>
      <c r="IY403" s="6"/>
      <c r="IZ403" s="6"/>
      <c r="JA403" s="314"/>
      <c r="JB403" s="314"/>
      <c r="JC403" s="314"/>
      <c r="JD403" s="314"/>
      <c r="JE403" s="314"/>
      <c r="JF403" s="314"/>
      <c r="JG403" s="314"/>
      <c r="JH403" s="314"/>
      <c r="JI403" s="314"/>
      <c r="JJ403" s="314"/>
      <c r="JK403" s="314"/>
      <c r="JL403" s="314"/>
      <c r="JM403" s="314"/>
      <c r="JN403" s="314"/>
      <c r="JO403" s="314"/>
      <c r="JP403" s="314"/>
      <c r="JQ403" s="314"/>
      <c r="JR403" s="314"/>
      <c r="JS403" s="314"/>
      <c r="JT403" s="314"/>
      <c r="JU403" s="314"/>
      <c r="JV403" s="314"/>
      <c r="JW403" s="314"/>
      <c r="JX403" s="314"/>
      <c r="JY403" s="314"/>
      <c r="JZ403" s="314"/>
      <c r="KA403" s="314"/>
      <c r="KB403" s="314"/>
      <c r="KC403" s="314"/>
      <c r="KD403" s="314"/>
      <c r="KE403" s="314"/>
      <c r="KF403" s="314"/>
      <c r="KG403" s="314"/>
      <c r="KH403" s="314"/>
      <c r="KI403" s="314"/>
      <c r="KJ403" s="314"/>
      <c r="KK403" s="314"/>
      <c r="KL403" s="6"/>
      <c r="KM403" s="6"/>
      <c r="KN403" s="6"/>
      <c r="KO403" s="6"/>
      <c r="KP403" s="6"/>
      <c r="KQ403" s="6"/>
      <c r="KR403" s="6"/>
      <c r="KS403" s="6"/>
      <c r="KT403" s="6"/>
    </row>
    <row r="404" spans="5:306" s="305" customFormat="1">
      <c r="E404" s="316"/>
      <c r="F404" s="316"/>
      <c r="G404" s="317"/>
      <c r="W404" s="6"/>
      <c r="X404" s="6"/>
      <c r="Y404" s="6"/>
      <c r="Z404" s="313"/>
      <c r="AA404" s="313"/>
      <c r="AB404" s="313"/>
      <c r="AC404" s="6"/>
      <c r="AD404" s="6"/>
      <c r="AE404" s="313"/>
      <c r="AF404" s="313"/>
      <c r="AG404" s="313"/>
      <c r="AH404" s="313"/>
      <c r="AI404" s="313"/>
      <c r="AJ404" s="6"/>
      <c r="AK404" s="6"/>
      <c r="AL404" s="313"/>
      <c r="AM404" s="313"/>
      <c r="AN404" s="313"/>
      <c r="AO404" s="313"/>
      <c r="AP404" s="313"/>
      <c r="AQ404" s="6"/>
      <c r="AR404" s="6"/>
      <c r="AS404" s="313"/>
      <c r="AT404" s="313"/>
      <c r="AU404" s="313"/>
      <c r="AV404" s="313"/>
      <c r="AW404" s="313"/>
      <c r="AX404" s="6"/>
      <c r="AY404" s="6"/>
      <c r="AZ404" s="313"/>
      <c r="BA404" s="313"/>
      <c r="BB404" s="313"/>
      <c r="BC404" s="313"/>
      <c r="BD404" s="313"/>
      <c r="BE404" s="6"/>
      <c r="BF404" s="6"/>
      <c r="BG404" s="313"/>
      <c r="BH404" s="313"/>
      <c r="BI404" s="313"/>
      <c r="BJ404" s="313"/>
      <c r="BK404" s="313"/>
      <c r="BL404" s="6"/>
      <c r="BM404" s="6"/>
      <c r="BN404" s="313"/>
      <c r="BO404" s="313"/>
      <c r="BP404" s="313"/>
      <c r="BQ404" s="313"/>
      <c r="BR404" s="313"/>
      <c r="BS404" s="313"/>
      <c r="BT404" s="313"/>
      <c r="BU404" s="313"/>
      <c r="BV404" s="313"/>
      <c r="BW404" s="313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161"/>
      <c r="DQ404" s="161"/>
      <c r="DR404" s="161"/>
      <c r="DS404" s="161"/>
      <c r="DT404" s="161"/>
      <c r="DU404" s="161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  <c r="HW404" s="6"/>
      <c r="HX404" s="6"/>
      <c r="HY404" s="6"/>
      <c r="HZ404" s="6"/>
      <c r="IA404" s="6"/>
      <c r="IB404" s="6"/>
      <c r="IC404" s="6"/>
      <c r="ID404" s="6"/>
      <c r="IE404" s="6"/>
      <c r="IF404" s="6"/>
      <c r="IG404" s="6"/>
      <c r="IH404" s="6"/>
      <c r="II404" s="6"/>
      <c r="IJ404" s="6"/>
      <c r="IK404" s="6"/>
      <c r="IL404" s="6"/>
      <c r="IM404" s="6"/>
      <c r="IN404" s="6"/>
      <c r="IO404" s="6"/>
      <c r="IP404" s="6"/>
      <c r="IQ404" s="6"/>
      <c r="IR404" s="6"/>
      <c r="IS404" s="6"/>
      <c r="IT404" s="6"/>
      <c r="IU404" s="6"/>
      <c r="IV404" s="6"/>
      <c r="IW404" s="6"/>
      <c r="IX404" s="6"/>
      <c r="IY404" s="6"/>
      <c r="IZ404" s="6"/>
      <c r="JA404" s="314"/>
      <c r="JB404" s="314"/>
      <c r="JC404" s="314"/>
      <c r="JD404" s="314"/>
      <c r="JE404" s="314"/>
      <c r="JF404" s="314"/>
      <c r="JG404" s="314"/>
      <c r="JH404" s="314"/>
      <c r="JI404" s="314"/>
      <c r="JJ404" s="314"/>
      <c r="JK404" s="314"/>
      <c r="JL404" s="314"/>
      <c r="JM404" s="314"/>
      <c r="JN404" s="314"/>
      <c r="JO404" s="314"/>
      <c r="JP404" s="314"/>
      <c r="JQ404" s="314"/>
      <c r="JR404" s="314"/>
      <c r="JS404" s="314"/>
      <c r="JT404" s="314"/>
      <c r="JU404" s="314"/>
      <c r="JV404" s="314"/>
      <c r="JW404" s="314"/>
      <c r="JX404" s="314"/>
      <c r="JY404" s="314"/>
      <c r="JZ404" s="314"/>
      <c r="KA404" s="314"/>
      <c r="KB404" s="314"/>
      <c r="KC404" s="314"/>
      <c r="KD404" s="314"/>
      <c r="KE404" s="314"/>
      <c r="KF404" s="314"/>
      <c r="KG404" s="314"/>
      <c r="KH404" s="314"/>
      <c r="KI404" s="314"/>
      <c r="KJ404" s="314"/>
      <c r="KK404" s="314"/>
      <c r="KL404" s="6"/>
      <c r="KM404" s="6"/>
      <c r="KN404" s="6"/>
      <c r="KO404" s="6"/>
      <c r="KP404" s="6"/>
      <c r="KQ404" s="6"/>
      <c r="KR404" s="6"/>
      <c r="KS404" s="6"/>
      <c r="KT404" s="6"/>
    </row>
    <row r="405" spans="5:306" s="305" customFormat="1">
      <c r="E405" s="316"/>
      <c r="F405" s="316"/>
      <c r="G405" s="317"/>
      <c r="W405" s="6"/>
      <c r="X405" s="6"/>
      <c r="Y405" s="6"/>
      <c r="Z405" s="313"/>
      <c r="AA405" s="313"/>
      <c r="AB405" s="313"/>
      <c r="AC405" s="6"/>
      <c r="AD405" s="6"/>
      <c r="AE405" s="313"/>
      <c r="AF405" s="313"/>
      <c r="AG405" s="313"/>
      <c r="AH405" s="313"/>
      <c r="AI405" s="313"/>
      <c r="AJ405" s="6"/>
      <c r="AK405" s="6"/>
      <c r="AL405" s="313"/>
      <c r="AM405" s="313"/>
      <c r="AN405" s="313"/>
      <c r="AO405" s="313"/>
      <c r="AP405" s="313"/>
      <c r="AQ405" s="6"/>
      <c r="AR405" s="6"/>
      <c r="AS405" s="313"/>
      <c r="AT405" s="313"/>
      <c r="AU405" s="313"/>
      <c r="AV405" s="313"/>
      <c r="AW405" s="313"/>
      <c r="AX405" s="6"/>
      <c r="AY405" s="6"/>
      <c r="AZ405" s="313"/>
      <c r="BA405" s="313"/>
      <c r="BB405" s="313"/>
      <c r="BC405" s="313"/>
      <c r="BD405" s="313"/>
      <c r="BE405" s="6"/>
      <c r="BF405" s="6"/>
      <c r="BG405" s="313"/>
      <c r="BH405" s="313"/>
      <c r="BI405" s="313"/>
      <c r="BJ405" s="313"/>
      <c r="BK405" s="313"/>
      <c r="BL405" s="6"/>
      <c r="BM405" s="6"/>
      <c r="BN405" s="313"/>
      <c r="BO405" s="313"/>
      <c r="BP405" s="313"/>
      <c r="BQ405" s="313"/>
      <c r="BR405" s="313"/>
      <c r="BS405" s="313"/>
      <c r="BT405" s="313"/>
      <c r="BU405" s="313"/>
      <c r="BV405" s="313"/>
      <c r="BW405" s="313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161"/>
      <c r="DQ405" s="161"/>
      <c r="DR405" s="161"/>
      <c r="DS405" s="161"/>
      <c r="DT405" s="161"/>
      <c r="DU405" s="161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  <c r="HW405" s="6"/>
      <c r="HX405" s="6"/>
      <c r="HY405" s="6"/>
      <c r="HZ405" s="6"/>
      <c r="IA405" s="6"/>
      <c r="IB405" s="6"/>
      <c r="IC405" s="6"/>
      <c r="ID405" s="6"/>
      <c r="IE405" s="6"/>
      <c r="IF405" s="6"/>
      <c r="IG405" s="6"/>
      <c r="IH405" s="6"/>
      <c r="II405" s="6"/>
      <c r="IJ405" s="6"/>
      <c r="IK405" s="6"/>
      <c r="IL405" s="6"/>
      <c r="IM405" s="6"/>
      <c r="IN405" s="6"/>
      <c r="IO405" s="6"/>
      <c r="IP405" s="6"/>
      <c r="IQ405" s="6"/>
      <c r="IR405" s="6"/>
      <c r="IS405" s="6"/>
      <c r="IT405" s="6"/>
      <c r="IU405" s="6"/>
      <c r="IV405" s="6"/>
      <c r="IW405" s="6"/>
      <c r="IX405" s="6"/>
      <c r="IY405" s="6"/>
      <c r="IZ405" s="6"/>
      <c r="JA405" s="314"/>
      <c r="JB405" s="314"/>
      <c r="JC405" s="314"/>
      <c r="JD405" s="314"/>
      <c r="JE405" s="314"/>
      <c r="JF405" s="314"/>
      <c r="JG405" s="314"/>
      <c r="JH405" s="314"/>
      <c r="JI405" s="314"/>
      <c r="JJ405" s="314"/>
      <c r="JK405" s="314"/>
      <c r="JL405" s="314"/>
      <c r="JM405" s="314"/>
      <c r="JN405" s="314"/>
      <c r="JO405" s="314"/>
      <c r="JP405" s="314"/>
      <c r="JQ405" s="314"/>
      <c r="JR405" s="314"/>
      <c r="JS405" s="314"/>
      <c r="JT405" s="314"/>
      <c r="JU405" s="314"/>
      <c r="JV405" s="314"/>
      <c r="JW405" s="314"/>
      <c r="JX405" s="314"/>
      <c r="JY405" s="314"/>
      <c r="JZ405" s="314"/>
      <c r="KA405" s="314"/>
      <c r="KB405" s="314"/>
      <c r="KC405" s="314"/>
      <c r="KD405" s="314"/>
      <c r="KE405" s="314"/>
      <c r="KF405" s="314"/>
      <c r="KG405" s="314"/>
      <c r="KH405" s="314"/>
      <c r="KI405" s="314"/>
      <c r="KJ405" s="314"/>
      <c r="KK405" s="314"/>
      <c r="KL405" s="6"/>
      <c r="KM405" s="6"/>
      <c r="KN405" s="6"/>
      <c r="KO405" s="6"/>
      <c r="KP405" s="6"/>
      <c r="KQ405" s="6"/>
      <c r="KR405" s="6"/>
      <c r="KS405" s="6"/>
      <c r="KT405" s="6"/>
    </row>
    <row r="406" spans="5:306" s="305" customFormat="1">
      <c r="E406" s="316"/>
      <c r="F406" s="316"/>
      <c r="G406" s="317"/>
      <c r="W406" s="6"/>
      <c r="X406" s="6"/>
      <c r="Y406" s="6"/>
      <c r="Z406" s="313"/>
      <c r="AA406" s="313"/>
      <c r="AB406" s="313"/>
      <c r="AC406" s="6"/>
      <c r="AD406" s="6"/>
      <c r="AE406" s="313"/>
      <c r="AF406" s="313"/>
      <c r="AG406" s="313"/>
      <c r="AH406" s="313"/>
      <c r="AI406" s="313"/>
      <c r="AJ406" s="6"/>
      <c r="AK406" s="6"/>
      <c r="AL406" s="313"/>
      <c r="AM406" s="313"/>
      <c r="AN406" s="313"/>
      <c r="AO406" s="313"/>
      <c r="AP406" s="313"/>
      <c r="AQ406" s="6"/>
      <c r="AR406" s="6"/>
      <c r="AS406" s="313"/>
      <c r="AT406" s="313"/>
      <c r="AU406" s="313"/>
      <c r="AV406" s="313"/>
      <c r="AW406" s="313"/>
      <c r="AX406" s="6"/>
      <c r="AY406" s="6"/>
      <c r="AZ406" s="313"/>
      <c r="BA406" s="313"/>
      <c r="BB406" s="313"/>
      <c r="BC406" s="313"/>
      <c r="BD406" s="313"/>
      <c r="BE406" s="6"/>
      <c r="BF406" s="6"/>
      <c r="BG406" s="313"/>
      <c r="BH406" s="313"/>
      <c r="BI406" s="313"/>
      <c r="BJ406" s="313"/>
      <c r="BK406" s="313"/>
      <c r="BL406" s="6"/>
      <c r="BM406" s="6"/>
      <c r="BN406" s="313"/>
      <c r="BO406" s="313"/>
      <c r="BP406" s="313"/>
      <c r="BQ406" s="313"/>
      <c r="BR406" s="313"/>
      <c r="BS406" s="313"/>
      <c r="BT406" s="313"/>
      <c r="BU406" s="313"/>
      <c r="BV406" s="313"/>
      <c r="BW406" s="313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161"/>
      <c r="DQ406" s="161"/>
      <c r="DR406" s="161"/>
      <c r="DS406" s="161"/>
      <c r="DT406" s="161"/>
      <c r="DU406" s="161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314"/>
      <c r="JB406" s="314"/>
      <c r="JC406" s="314"/>
      <c r="JD406" s="314"/>
      <c r="JE406" s="314"/>
      <c r="JF406" s="314"/>
      <c r="JG406" s="314"/>
      <c r="JH406" s="314"/>
      <c r="JI406" s="314"/>
      <c r="JJ406" s="314"/>
      <c r="JK406" s="314"/>
      <c r="JL406" s="314"/>
      <c r="JM406" s="314"/>
      <c r="JN406" s="314"/>
      <c r="JO406" s="314"/>
      <c r="JP406" s="314"/>
      <c r="JQ406" s="314"/>
      <c r="JR406" s="314"/>
      <c r="JS406" s="314"/>
      <c r="JT406" s="314"/>
      <c r="JU406" s="314"/>
      <c r="JV406" s="314"/>
      <c r="JW406" s="314"/>
      <c r="JX406" s="314"/>
      <c r="JY406" s="314"/>
      <c r="JZ406" s="314"/>
      <c r="KA406" s="314"/>
      <c r="KB406" s="314"/>
      <c r="KC406" s="314"/>
      <c r="KD406" s="314"/>
      <c r="KE406" s="314"/>
      <c r="KF406" s="314"/>
      <c r="KG406" s="314"/>
      <c r="KH406" s="314"/>
      <c r="KI406" s="314"/>
      <c r="KJ406" s="314"/>
      <c r="KK406" s="314"/>
      <c r="KL406" s="6"/>
      <c r="KM406" s="6"/>
      <c r="KN406" s="6"/>
      <c r="KO406" s="6"/>
      <c r="KP406" s="6"/>
      <c r="KQ406" s="6"/>
      <c r="KR406" s="6"/>
      <c r="KS406" s="6"/>
      <c r="KT406" s="6"/>
    </row>
    <row r="407" spans="5:306" s="305" customFormat="1">
      <c r="E407" s="316"/>
      <c r="F407" s="316"/>
      <c r="G407" s="317"/>
      <c r="W407" s="6"/>
      <c r="X407" s="6"/>
      <c r="Y407" s="6"/>
      <c r="Z407" s="313"/>
      <c r="AA407" s="313"/>
      <c r="AB407" s="313"/>
      <c r="AC407" s="6"/>
      <c r="AD407" s="6"/>
      <c r="AE407" s="313"/>
      <c r="AF407" s="313"/>
      <c r="AG407" s="313"/>
      <c r="AH407" s="313"/>
      <c r="AI407" s="313"/>
      <c r="AJ407" s="6"/>
      <c r="AK407" s="6"/>
      <c r="AL407" s="313"/>
      <c r="AM407" s="313"/>
      <c r="AN407" s="313"/>
      <c r="AO407" s="313"/>
      <c r="AP407" s="313"/>
      <c r="AQ407" s="6"/>
      <c r="AR407" s="6"/>
      <c r="AS407" s="313"/>
      <c r="AT407" s="313"/>
      <c r="AU407" s="313"/>
      <c r="AV407" s="313"/>
      <c r="AW407" s="313"/>
      <c r="AX407" s="6"/>
      <c r="AY407" s="6"/>
      <c r="AZ407" s="313"/>
      <c r="BA407" s="313"/>
      <c r="BB407" s="313"/>
      <c r="BC407" s="313"/>
      <c r="BD407" s="313"/>
      <c r="BE407" s="6"/>
      <c r="BF407" s="6"/>
      <c r="BG407" s="313"/>
      <c r="BH407" s="313"/>
      <c r="BI407" s="313"/>
      <c r="BJ407" s="313"/>
      <c r="BK407" s="313"/>
      <c r="BL407" s="6"/>
      <c r="BM407" s="6"/>
      <c r="BN407" s="313"/>
      <c r="BO407" s="313"/>
      <c r="BP407" s="313"/>
      <c r="BQ407" s="313"/>
      <c r="BR407" s="313"/>
      <c r="BS407" s="313"/>
      <c r="BT407" s="313"/>
      <c r="BU407" s="313"/>
      <c r="BV407" s="313"/>
      <c r="BW407" s="313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161"/>
      <c r="DQ407" s="161"/>
      <c r="DR407" s="161"/>
      <c r="DS407" s="161"/>
      <c r="DT407" s="161"/>
      <c r="DU407" s="161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  <c r="HW407" s="6"/>
      <c r="HX407" s="6"/>
      <c r="HY407" s="6"/>
      <c r="HZ407" s="6"/>
      <c r="IA407" s="6"/>
      <c r="IB407" s="6"/>
      <c r="IC407" s="6"/>
      <c r="ID407" s="6"/>
      <c r="IE407" s="6"/>
      <c r="IF407" s="6"/>
      <c r="IG407" s="6"/>
      <c r="IH407" s="6"/>
      <c r="II407" s="6"/>
      <c r="IJ407" s="6"/>
      <c r="IK407" s="6"/>
      <c r="IL407" s="6"/>
      <c r="IM407" s="6"/>
      <c r="IN407" s="6"/>
      <c r="IO407" s="6"/>
      <c r="IP407" s="6"/>
      <c r="IQ407" s="6"/>
      <c r="IR407" s="6"/>
      <c r="IS407" s="6"/>
      <c r="IT407" s="6"/>
      <c r="IU407" s="6"/>
      <c r="IV407" s="6"/>
      <c r="IW407" s="6"/>
      <c r="IX407" s="6"/>
      <c r="IY407" s="6"/>
      <c r="IZ407" s="6"/>
      <c r="JA407" s="314"/>
      <c r="JB407" s="314"/>
      <c r="JC407" s="314"/>
      <c r="JD407" s="314"/>
      <c r="JE407" s="314"/>
      <c r="JF407" s="314"/>
      <c r="JG407" s="314"/>
      <c r="JH407" s="314"/>
      <c r="JI407" s="314"/>
      <c r="JJ407" s="314"/>
      <c r="JK407" s="314"/>
      <c r="JL407" s="314"/>
      <c r="JM407" s="314"/>
      <c r="JN407" s="314"/>
      <c r="JO407" s="314"/>
      <c r="JP407" s="314"/>
      <c r="JQ407" s="314"/>
      <c r="JR407" s="314"/>
      <c r="JS407" s="314"/>
      <c r="JT407" s="314"/>
      <c r="JU407" s="314"/>
      <c r="JV407" s="314"/>
      <c r="JW407" s="314"/>
      <c r="JX407" s="314"/>
      <c r="JY407" s="314"/>
      <c r="JZ407" s="314"/>
      <c r="KA407" s="314"/>
      <c r="KB407" s="314"/>
      <c r="KC407" s="314"/>
      <c r="KD407" s="314"/>
      <c r="KE407" s="314"/>
      <c r="KF407" s="314"/>
      <c r="KG407" s="314"/>
      <c r="KH407" s="314"/>
      <c r="KI407" s="314"/>
      <c r="KJ407" s="314"/>
      <c r="KK407" s="314"/>
      <c r="KL407" s="6"/>
      <c r="KM407" s="6"/>
      <c r="KN407" s="6"/>
      <c r="KO407" s="6"/>
      <c r="KP407" s="6"/>
      <c r="KQ407" s="6"/>
      <c r="KR407" s="6"/>
      <c r="KS407" s="6"/>
      <c r="KT407" s="6"/>
    </row>
    <row r="408" spans="5:306" s="305" customFormat="1">
      <c r="E408" s="316"/>
      <c r="F408" s="316"/>
      <c r="G408" s="317"/>
      <c r="W408" s="6"/>
      <c r="X408" s="6"/>
      <c r="Y408" s="6"/>
      <c r="Z408" s="313"/>
      <c r="AA408" s="313"/>
      <c r="AB408" s="313"/>
      <c r="AC408" s="6"/>
      <c r="AD408" s="6"/>
      <c r="AE408" s="313"/>
      <c r="AF408" s="313"/>
      <c r="AG408" s="313"/>
      <c r="AH408" s="313"/>
      <c r="AI408" s="313"/>
      <c r="AJ408" s="6"/>
      <c r="AK408" s="6"/>
      <c r="AL408" s="313"/>
      <c r="AM408" s="313"/>
      <c r="AN408" s="313"/>
      <c r="AO408" s="313"/>
      <c r="AP408" s="313"/>
      <c r="AQ408" s="6"/>
      <c r="AR408" s="6"/>
      <c r="AS408" s="313"/>
      <c r="AT408" s="313"/>
      <c r="AU408" s="313"/>
      <c r="AV408" s="313"/>
      <c r="AW408" s="313"/>
      <c r="AX408" s="6"/>
      <c r="AY408" s="6"/>
      <c r="AZ408" s="313"/>
      <c r="BA408" s="313"/>
      <c r="BB408" s="313"/>
      <c r="BC408" s="313"/>
      <c r="BD408" s="313"/>
      <c r="BE408" s="6"/>
      <c r="BF408" s="6"/>
      <c r="BG408" s="313"/>
      <c r="BH408" s="313"/>
      <c r="BI408" s="313"/>
      <c r="BJ408" s="313"/>
      <c r="BK408" s="313"/>
      <c r="BL408" s="6"/>
      <c r="BM408" s="6"/>
      <c r="BN408" s="313"/>
      <c r="BO408" s="313"/>
      <c r="BP408" s="313"/>
      <c r="BQ408" s="313"/>
      <c r="BR408" s="313"/>
      <c r="BS408" s="313"/>
      <c r="BT408" s="313"/>
      <c r="BU408" s="313"/>
      <c r="BV408" s="313"/>
      <c r="BW408" s="313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161"/>
      <c r="DQ408" s="161"/>
      <c r="DR408" s="161"/>
      <c r="DS408" s="161"/>
      <c r="DT408" s="161"/>
      <c r="DU408" s="161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  <c r="HW408" s="6"/>
      <c r="HX408" s="6"/>
      <c r="HY408" s="6"/>
      <c r="HZ408" s="6"/>
      <c r="IA408" s="6"/>
      <c r="IB408" s="6"/>
      <c r="IC408" s="6"/>
      <c r="ID408" s="6"/>
      <c r="IE408" s="6"/>
      <c r="IF408" s="6"/>
      <c r="IG408" s="6"/>
      <c r="IH408" s="6"/>
      <c r="II408" s="6"/>
      <c r="IJ408" s="6"/>
      <c r="IK408" s="6"/>
      <c r="IL408" s="6"/>
      <c r="IM408" s="6"/>
      <c r="IN408" s="6"/>
      <c r="IO408" s="6"/>
      <c r="IP408" s="6"/>
      <c r="IQ408" s="6"/>
      <c r="IR408" s="6"/>
      <c r="IS408" s="6"/>
      <c r="IT408" s="6"/>
      <c r="IU408" s="6"/>
      <c r="IV408" s="6"/>
      <c r="IW408" s="6"/>
      <c r="IX408" s="6"/>
      <c r="IY408" s="6"/>
      <c r="IZ408" s="6"/>
      <c r="JA408" s="314"/>
      <c r="JB408" s="314"/>
      <c r="JC408" s="314"/>
      <c r="JD408" s="314"/>
      <c r="JE408" s="314"/>
      <c r="JF408" s="314"/>
      <c r="JG408" s="314"/>
      <c r="JH408" s="314"/>
      <c r="JI408" s="314"/>
      <c r="JJ408" s="314"/>
      <c r="JK408" s="314"/>
      <c r="JL408" s="314"/>
      <c r="JM408" s="314"/>
      <c r="JN408" s="314"/>
      <c r="JO408" s="314"/>
      <c r="JP408" s="314"/>
      <c r="JQ408" s="314"/>
      <c r="JR408" s="314"/>
      <c r="JS408" s="314"/>
      <c r="JT408" s="314"/>
      <c r="JU408" s="314"/>
      <c r="JV408" s="314"/>
      <c r="JW408" s="314"/>
      <c r="JX408" s="314"/>
      <c r="JY408" s="314"/>
      <c r="JZ408" s="314"/>
      <c r="KA408" s="314"/>
      <c r="KB408" s="314"/>
      <c r="KC408" s="314"/>
      <c r="KD408" s="314"/>
      <c r="KE408" s="314"/>
      <c r="KF408" s="314"/>
      <c r="KG408" s="314"/>
      <c r="KH408" s="314"/>
      <c r="KI408" s="314"/>
      <c r="KJ408" s="314"/>
      <c r="KK408" s="314"/>
      <c r="KL408" s="6"/>
      <c r="KM408" s="6"/>
      <c r="KN408" s="6"/>
      <c r="KO408" s="6"/>
      <c r="KP408" s="6"/>
      <c r="KQ408" s="6"/>
      <c r="KR408" s="6"/>
      <c r="KS408" s="6"/>
      <c r="KT408" s="6"/>
    </row>
    <row r="409" spans="5:306" s="305" customFormat="1">
      <c r="E409" s="316"/>
      <c r="F409" s="316"/>
      <c r="G409" s="317"/>
      <c r="W409" s="6"/>
      <c r="X409" s="6"/>
      <c r="Y409" s="6"/>
      <c r="Z409" s="313"/>
      <c r="AA409" s="313"/>
      <c r="AB409" s="313"/>
      <c r="AC409" s="6"/>
      <c r="AD409" s="6"/>
      <c r="AE409" s="313"/>
      <c r="AF409" s="313"/>
      <c r="AG409" s="313"/>
      <c r="AH409" s="313"/>
      <c r="AI409" s="313"/>
      <c r="AJ409" s="6"/>
      <c r="AK409" s="6"/>
      <c r="AL409" s="313"/>
      <c r="AM409" s="313"/>
      <c r="AN409" s="313"/>
      <c r="AO409" s="313"/>
      <c r="AP409" s="313"/>
      <c r="AQ409" s="6"/>
      <c r="AR409" s="6"/>
      <c r="AS409" s="313"/>
      <c r="AT409" s="313"/>
      <c r="AU409" s="313"/>
      <c r="AV409" s="313"/>
      <c r="AW409" s="313"/>
      <c r="AX409" s="6"/>
      <c r="AY409" s="6"/>
      <c r="AZ409" s="313"/>
      <c r="BA409" s="313"/>
      <c r="BB409" s="313"/>
      <c r="BC409" s="313"/>
      <c r="BD409" s="313"/>
      <c r="BE409" s="6"/>
      <c r="BF409" s="6"/>
      <c r="BG409" s="313"/>
      <c r="BH409" s="313"/>
      <c r="BI409" s="313"/>
      <c r="BJ409" s="313"/>
      <c r="BK409" s="313"/>
      <c r="BL409" s="6"/>
      <c r="BM409" s="6"/>
      <c r="BN409" s="313"/>
      <c r="BO409" s="313"/>
      <c r="BP409" s="313"/>
      <c r="BQ409" s="313"/>
      <c r="BR409" s="313"/>
      <c r="BS409" s="313"/>
      <c r="BT409" s="313"/>
      <c r="BU409" s="313"/>
      <c r="BV409" s="313"/>
      <c r="BW409" s="313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161"/>
      <c r="DQ409" s="161"/>
      <c r="DR409" s="161"/>
      <c r="DS409" s="161"/>
      <c r="DT409" s="161"/>
      <c r="DU409" s="161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  <c r="HW409" s="6"/>
      <c r="HX409" s="6"/>
      <c r="HY409" s="6"/>
      <c r="HZ409" s="6"/>
      <c r="IA409" s="6"/>
      <c r="IB409" s="6"/>
      <c r="IC409" s="6"/>
      <c r="ID409" s="6"/>
      <c r="IE409" s="6"/>
      <c r="IF409" s="6"/>
      <c r="IG409" s="6"/>
      <c r="IH409" s="6"/>
      <c r="II409" s="6"/>
      <c r="IJ409" s="6"/>
      <c r="IK409" s="6"/>
      <c r="IL409" s="6"/>
      <c r="IM409" s="6"/>
      <c r="IN409" s="6"/>
      <c r="IO409" s="6"/>
      <c r="IP409" s="6"/>
      <c r="IQ409" s="6"/>
      <c r="IR409" s="6"/>
      <c r="IS409" s="6"/>
      <c r="IT409" s="6"/>
      <c r="IU409" s="6"/>
      <c r="IV409" s="6"/>
      <c r="IW409" s="6"/>
      <c r="IX409" s="6"/>
      <c r="IY409" s="6"/>
      <c r="IZ409" s="6"/>
      <c r="JA409" s="314"/>
      <c r="JB409" s="314"/>
      <c r="JC409" s="314"/>
      <c r="JD409" s="314"/>
      <c r="JE409" s="314"/>
      <c r="JF409" s="314"/>
      <c r="JG409" s="314"/>
      <c r="JH409" s="314"/>
      <c r="JI409" s="314"/>
      <c r="JJ409" s="314"/>
      <c r="JK409" s="314"/>
      <c r="JL409" s="314"/>
      <c r="JM409" s="314"/>
      <c r="JN409" s="314"/>
      <c r="JO409" s="314"/>
      <c r="JP409" s="314"/>
      <c r="JQ409" s="314"/>
      <c r="JR409" s="314"/>
      <c r="JS409" s="314"/>
      <c r="JT409" s="314"/>
      <c r="JU409" s="314"/>
      <c r="JV409" s="314"/>
      <c r="JW409" s="314"/>
      <c r="JX409" s="314"/>
      <c r="JY409" s="314"/>
      <c r="JZ409" s="314"/>
      <c r="KA409" s="314"/>
      <c r="KB409" s="314"/>
      <c r="KC409" s="314"/>
      <c r="KD409" s="314"/>
      <c r="KE409" s="314"/>
      <c r="KF409" s="314"/>
      <c r="KG409" s="314"/>
      <c r="KH409" s="314"/>
      <c r="KI409" s="314"/>
      <c r="KJ409" s="314"/>
      <c r="KK409" s="314"/>
      <c r="KL409" s="6"/>
      <c r="KM409" s="6"/>
      <c r="KN409" s="6"/>
      <c r="KO409" s="6"/>
      <c r="KP409" s="6"/>
      <c r="KQ409" s="6"/>
      <c r="KR409" s="6"/>
      <c r="KS409" s="6"/>
      <c r="KT409" s="6"/>
    </row>
    <row r="410" spans="5:306" s="305" customFormat="1">
      <c r="E410" s="316"/>
      <c r="F410" s="316"/>
      <c r="G410" s="317"/>
      <c r="W410" s="6"/>
      <c r="X410" s="6"/>
      <c r="Y410" s="6"/>
      <c r="Z410" s="313"/>
      <c r="AA410" s="313"/>
      <c r="AB410" s="313"/>
      <c r="AC410" s="6"/>
      <c r="AD410" s="6"/>
      <c r="AE410" s="313"/>
      <c r="AF410" s="313"/>
      <c r="AG410" s="313"/>
      <c r="AH410" s="313"/>
      <c r="AI410" s="313"/>
      <c r="AJ410" s="6"/>
      <c r="AK410" s="6"/>
      <c r="AL410" s="313"/>
      <c r="AM410" s="313"/>
      <c r="AN410" s="313"/>
      <c r="AO410" s="313"/>
      <c r="AP410" s="313"/>
      <c r="AQ410" s="6"/>
      <c r="AR410" s="6"/>
      <c r="AS410" s="313"/>
      <c r="AT410" s="313"/>
      <c r="AU410" s="313"/>
      <c r="AV410" s="313"/>
      <c r="AW410" s="313"/>
      <c r="AX410" s="6"/>
      <c r="AY410" s="6"/>
      <c r="AZ410" s="313"/>
      <c r="BA410" s="313"/>
      <c r="BB410" s="313"/>
      <c r="BC410" s="313"/>
      <c r="BD410" s="313"/>
      <c r="BE410" s="6"/>
      <c r="BF410" s="6"/>
      <c r="BG410" s="313"/>
      <c r="BH410" s="313"/>
      <c r="BI410" s="313"/>
      <c r="BJ410" s="313"/>
      <c r="BK410" s="313"/>
      <c r="BL410" s="6"/>
      <c r="BM410" s="6"/>
      <c r="BN410" s="313"/>
      <c r="BO410" s="313"/>
      <c r="BP410" s="313"/>
      <c r="BQ410" s="313"/>
      <c r="BR410" s="313"/>
      <c r="BS410" s="313"/>
      <c r="BT410" s="313"/>
      <c r="BU410" s="313"/>
      <c r="BV410" s="313"/>
      <c r="BW410" s="313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161"/>
      <c r="DQ410" s="161"/>
      <c r="DR410" s="161"/>
      <c r="DS410" s="161"/>
      <c r="DT410" s="161"/>
      <c r="DU410" s="161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  <c r="HW410" s="6"/>
      <c r="HX410" s="6"/>
      <c r="HY410" s="6"/>
      <c r="HZ410" s="6"/>
      <c r="IA410" s="6"/>
      <c r="IB410" s="6"/>
      <c r="IC410" s="6"/>
      <c r="ID410" s="6"/>
      <c r="IE410" s="6"/>
      <c r="IF410" s="6"/>
      <c r="IG410" s="6"/>
      <c r="IH410" s="6"/>
      <c r="II410" s="6"/>
      <c r="IJ410" s="6"/>
      <c r="IK410" s="6"/>
      <c r="IL410" s="6"/>
      <c r="IM410" s="6"/>
      <c r="IN410" s="6"/>
      <c r="IO410" s="6"/>
      <c r="IP410" s="6"/>
      <c r="IQ410" s="6"/>
      <c r="IR410" s="6"/>
      <c r="IS410" s="6"/>
      <c r="IT410" s="6"/>
      <c r="IU410" s="6"/>
      <c r="IV410" s="6"/>
      <c r="IW410" s="6"/>
      <c r="IX410" s="6"/>
      <c r="IY410" s="6"/>
      <c r="IZ410" s="6"/>
      <c r="JA410" s="314"/>
      <c r="JB410" s="314"/>
      <c r="JC410" s="314"/>
      <c r="JD410" s="314"/>
      <c r="JE410" s="314"/>
      <c r="JF410" s="314"/>
      <c r="JG410" s="314"/>
      <c r="JH410" s="314"/>
      <c r="JI410" s="314"/>
      <c r="JJ410" s="314"/>
      <c r="JK410" s="314"/>
      <c r="JL410" s="314"/>
      <c r="JM410" s="314"/>
      <c r="JN410" s="314"/>
      <c r="JO410" s="314"/>
      <c r="JP410" s="314"/>
      <c r="JQ410" s="314"/>
      <c r="JR410" s="314"/>
      <c r="JS410" s="314"/>
      <c r="JT410" s="314"/>
      <c r="JU410" s="314"/>
      <c r="JV410" s="314"/>
      <c r="JW410" s="314"/>
      <c r="JX410" s="314"/>
      <c r="JY410" s="314"/>
      <c r="JZ410" s="314"/>
      <c r="KA410" s="314"/>
      <c r="KB410" s="314"/>
      <c r="KC410" s="314"/>
      <c r="KD410" s="314"/>
      <c r="KE410" s="314"/>
      <c r="KF410" s="314"/>
      <c r="KG410" s="314"/>
      <c r="KH410" s="314"/>
      <c r="KI410" s="314"/>
      <c r="KJ410" s="314"/>
      <c r="KK410" s="314"/>
      <c r="KL410" s="6"/>
      <c r="KM410" s="6"/>
      <c r="KN410" s="6"/>
      <c r="KO410" s="6"/>
      <c r="KP410" s="6"/>
      <c r="KQ410" s="6"/>
      <c r="KR410" s="6"/>
      <c r="KS410" s="6"/>
      <c r="KT410" s="6"/>
    </row>
    <row r="411" spans="5:306" s="305" customFormat="1">
      <c r="E411" s="316"/>
      <c r="F411" s="316"/>
      <c r="G411" s="317"/>
      <c r="W411" s="6"/>
      <c r="X411" s="6"/>
      <c r="Y411" s="6"/>
      <c r="Z411" s="313"/>
      <c r="AA411" s="313"/>
      <c r="AB411" s="313"/>
      <c r="AC411" s="6"/>
      <c r="AD411" s="6"/>
      <c r="AE411" s="313"/>
      <c r="AF411" s="313"/>
      <c r="AG411" s="313"/>
      <c r="AH411" s="313"/>
      <c r="AI411" s="313"/>
      <c r="AJ411" s="6"/>
      <c r="AK411" s="6"/>
      <c r="AL411" s="313"/>
      <c r="AM411" s="313"/>
      <c r="AN411" s="313"/>
      <c r="AO411" s="313"/>
      <c r="AP411" s="313"/>
      <c r="AQ411" s="6"/>
      <c r="AR411" s="6"/>
      <c r="AS411" s="313"/>
      <c r="AT411" s="313"/>
      <c r="AU411" s="313"/>
      <c r="AV411" s="313"/>
      <c r="AW411" s="313"/>
      <c r="AX411" s="6"/>
      <c r="AY411" s="6"/>
      <c r="AZ411" s="313"/>
      <c r="BA411" s="313"/>
      <c r="BB411" s="313"/>
      <c r="BC411" s="313"/>
      <c r="BD411" s="313"/>
      <c r="BE411" s="6"/>
      <c r="BF411" s="6"/>
      <c r="BG411" s="313"/>
      <c r="BH411" s="313"/>
      <c r="BI411" s="313"/>
      <c r="BJ411" s="313"/>
      <c r="BK411" s="313"/>
      <c r="BL411" s="6"/>
      <c r="BM411" s="6"/>
      <c r="BN411" s="313"/>
      <c r="BO411" s="313"/>
      <c r="BP411" s="313"/>
      <c r="BQ411" s="313"/>
      <c r="BR411" s="313"/>
      <c r="BS411" s="313"/>
      <c r="BT411" s="313"/>
      <c r="BU411" s="313"/>
      <c r="BV411" s="313"/>
      <c r="BW411" s="313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161"/>
      <c r="DQ411" s="161"/>
      <c r="DR411" s="161"/>
      <c r="DS411" s="161"/>
      <c r="DT411" s="161"/>
      <c r="DU411" s="161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  <c r="HW411" s="6"/>
      <c r="HX411" s="6"/>
      <c r="HY411" s="6"/>
      <c r="HZ411" s="6"/>
      <c r="IA411" s="6"/>
      <c r="IB411" s="6"/>
      <c r="IC411" s="6"/>
      <c r="ID411" s="6"/>
      <c r="IE411" s="6"/>
      <c r="IF411" s="6"/>
      <c r="IG411" s="6"/>
      <c r="IH411" s="6"/>
      <c r="II411" s="6"/>
      <c r="IJ411" s="6"/>
      <c r="IK411" s="6"/>
      <c r="IL411" s="6"/>
      <c r="IM411" s="6"/>
      <c r="IN411" s="6"/>
      <c r="IO411" s="6"/>
      <c r="IP411" s="6"/>
      <c r="IQ411" s="6"/>
      <c r="IR411" s="6"/>
      <c r="IS411" s="6"/>
      <c r="IT411" s="6"/>
      <c r="IU411" s="6"/>
      <c r="IV411" s="6"/>
      <c r="IW411" s="6"/>
      <c r="IX411" s="6"/>
      <c r="IY411" s="6"/>
      <c r="IZ411" s="6"/>
      <c r="JA411" s="314"/>
      <c r="JB411" s="314"/>
      <c r="JC411" s="314"/>
      <c r="JD411" s="314"/>
      <c r="JE411" s="314"/>
      <c r="JF411" s="314"/>
      <c r="JG411" s="314"/>
      <c r="JH411" s="314"/>
      <c r="JI411" s="314"/>
      <c r="JJ411" s="314"/>
      <c r="JK411" s="314"/>
      <c r="JL411" s="314"/>
      <c r="JM411" s="314"/>
      <c r="JN411" s="314"/>
      <c r="JO411" s="314"/>
      <c r="JP411" s="314"/>
      <c r="JQ411" s="314"/>
      <c r="JR411" s="314"/>
      <c r="JS411" s="314"/>
      <c r="JT411" s="314"/>
      <c r="JU411" s="314"/>
      <c r="JV411" s="314"/>
      <c r="JW411" s="314"/>
      <c r="JX411" s="314"/>
      <c r="JY411" s="314"/>
      <c r="JZ411" s="314"/>
      <c r="KA411" s="314"/>
      <c r="KB411" s="314"/>
      <c r="KC411" s="314"/>
      <c r="KD411" s="314"/>
      <c r="KE411" s="314"/>
      <c r="KF411" s="314"/>
      <c r="KG411" s="314"/>
      <c r="KH411" s="314"/>
      <c r="KI411" s="314"/>
      <c r="KJ411" s="314"/>
      <c r="KK411" s="314"/>
      <c r="KL411" s="6"/>
      <c r="KM411" s="6"/>
      <c r="KN411" s="6"/>
      <c r="KO411" s="6"/>
      <c r="KP411" s="6"/>
      <c r="KQ411" s="6"/>
      <c r="KR411" s="6"/>
      <c r="KS411" s="6"/>
      <c r="KT411" s="6"/>
    </row>
    <row r="412" spans="5:306" s="305" customFormat="1">
      <c r="E412" s="316"/>
      <c r="F412" s="316"/>
      <c r="G412" s="317"/>
      <c r="W412" s="6"/>
      <c r="X412" s="6"/>
      <c r="Y412" s="6"/>
      <c r="Z412" s="313"/>
      <c r="AA412" s="313"/>
      <c r="AB412" s="313"/>
      <c r="AC412" s="6"/>
      <c r="AD412" s="6"/>
      <c r="AE412" s="313"/>
      <c r="AF412" s="313"/>
      <c r="AG412" s="313"/>
      <c r="AH412" s="313"/>
      <c r="AI412" s="313"/>
      <c r="AJ412" s="6"/>
      <c r="AK412" s="6"/>
      <c r="AL412" s="313"/>
      <c r="AM412" s="313"/>
      <c r="AN412" s="313"/>
      <c r="AO412" s="313"/>
      <c r="AP412" s="313"/>
      <c r="AQ412" s="6"/>
      <c r="AR412" s="6"/>
      <c r="AS412" s="313"/>
      <c r="AT412" s="313"/>
      <c r="AU412" s="313"/>
      <c r="AV412" s="313"/>
      <c r="AW412" s="313"/>
      <c r="AX412" s="6"/>
      <c r="AY412" s="6"/>
      <c r="AZ412" s="313"/>
      <c r="BA412" s="313"/>
      <c r="BB412" s="313"/>
      <c r="BC412" s="313"/>
      <c r="BD412" s="313"/>
      <c r="BE412" s="6"/>
      <c r="BF412" s="6"/>
      <c r="BG412" s="313"/>
      <c r="BH412" s="313"/>
      <c r="BI412" s="313"/>
      <c r="BJ412" s="313"/>
      <c r="BK412" s="313"/>
      <c r="BL412" s="6"/>
      <c r="BM412" s="6"/>
      <c r="BN412" s="313"/>
      <c r="BO412" s="313"/>
      <c r="BP412" s="313"/>
      <c r="BQ412" s="313"/>
      <c r="BR412" s="313"/>
      <c r="BS412" s="313"/>
      <c r="BT412" s="313"/>
      <c r="BU412" s="313"/>
      <c r="BV412" s="313"/>
      <c r="BW412" s="313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161"/>
      <c r="DQ412" s="161"/>
      <c r="DR412" s="161"/>
      <c r="DS412" s="161"/>
      <c r="DT412" s="161"/>
      <c r="DU412" s="161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  <c r="HW412" s="6"/>
      <c r="HX412" s="6"/>
      <c r="HY412" s="6"/>
      <c r="HZ412" s="6"/>
      <c r="IA412" s="6"/>
      <c r="IB412" s="6"/>
      <c r="IC412" s="6"/>
      <c r="ID412" s="6"/>
      <c r="IE412" s="6"/>
      <c r="IF412" s="6"/>
      <c r="IG412" s="6"/>
      <c r="IH412" s="6"/>
      <c r="II412" s="6"/>
      <c r="IJ412" s="6"/>
      <c r="IK412" s="6"/>
      <c r="IL412" s="6"/>
      <c r="IM412" s="6"/>
      <c r="IN412" s="6"/>
      <c r="IO412" s="6"/>
      <c r="IP412" s="6"/>
      <c r="IQ412" s="6"/>
      <c r="IR412" s="6"/>
      <c r="IS412" s="6"/>
      <c r="IT412" s="6"/>
      <c r="IU412" s="6"/>
      <c r="IV412" s="6"/>
      <c r="IW412" s="6"/>
      <c r="IX412" s="6"/>
      <c r="IY412" s="6"/>
      <c r="IZ412" s="6"/>
      <c r="JA412" s="314"/>
      <c r="JB412" s="314"/>
      <c r="JC412" s="314"/>
      <c r="JD412" s="314"/>
      <c r="JE412" s="314"/>
      <c r="JF412" s="314"/>
      <c r="JG412" s="314"/>
      <c r="JH412" s="314"/>
      <c r="JI412" s="314"/>
      <c r="JJ412" s="314"/>
      <c r="JK412" s="314"/>
      <c r="JL412" s="314"/>
      <c r="JM412" s="314"/>
      <c r="JN412" s="314"/>
      <c r="JO412" s="314"/>
      <c r="JP412" s="314"/>
      <c r="JQ412" s="314"/>
      <c r="JR412" s="314"/>
      <c r="JS412" s="314"/>
      <c r="JT412" s="314"/>
      <c r="JU412" s="314"/>
      <c r="JV412" s="314"/>
      <c r="JW412" s="314"/>
      <c r="JX412" s="314"/>
      <c r="JY412" s="314"/>
      <c r="JZ412" s="314"/>
      <c r="KA412" s="314"/>
      <c r="KB412" s="314"/>
      <c r="KC412" s="314"/>
      <c r="KD412" s="314"/>
      <c r="KE412" s="314"/>
      <c r="KF412" s="314"/>
      <c r="KG412" s="314"/>
      <c r="KH412" s="314"/>
      <c r="KI412" s="314"/>
      <c r="KJ412" s="314"/>
      <c r="KK412" s="314"/>
      <c r="KL412" s="6"/>
      <c r="KM412" s="6"/>
      <c r="KN412" s="6"/>
      <c r="KO412" s="6"/>
      <c r="KP412" s="6"/>
      <c r="KQ412" s="6"/>
      <c r="KR412" s="6"/>
      <c r="KS412" s="6"/>
      <c r="KT412" s="6"/>
    </row>
    <row r="413" spans="5:306" s="305" customFormat="1">
      <c r="E413" s="316"/>
      <c r="F413" s="316"/>
      <c r="G413" s="317"/>
      <c r="W413" s="6"/>
      <c r="X413" s="6"/>
      <c r="Y413" s="6"/>
      <c r="Z413" s="313"/>
      <c r="AA413" s="313"/>
      <c r="AB413" s="313"/>
      <c r="AC413" s="6"/>
      <c r="AD413" s="6"/>
      <c r="AE413" s="313"/>
      <c r="AF413" s="313"/>
      <c r="AG413" s="313"/>
      <c r="AH413" s="313"/>
      <c r="AI413" s="313"/>
      <c r="AJ413" s="6"/>
      <c r="AK413" s="6"/>
      <c r="AL413" s="313"/>
      <c r="AM413" s="313"/>
      <c r="AN413" s="313"/>
      <c r="AO413" s="313"/>
      <c r="AP413" s="313"/>
      <c r="AQ413" s="6"/>
      <c r="AR413" s="6"/>
      <c r="AS413" s="313"/>
      <c r="AT413" s="313"/>
      <c r="AU413" s="313"/>
      <c r="AV413" s="313"/>
      <c r="AW413" s="313"/>
      <c r="AX413" s="6"/>
      <c r="AY413" s="6"/>
      <c r="AZ413" s="313"/>
      <c r="BA413" s="313"/>
      <c r="BB413" s="313"/>
      <c r="BC413" s="313"/>
      <c r="BD413" s="313"/>
      <c r="BE413" s="6"/>
      <c r="BF413" s="6"/>
      <c r="BG413" s="313"/>
      <c r="BH413" s="313"/>
      <c r="BI413" s="313"/>
      <c r="BJ413" s="313"/>
      <c r="BK413" s="313"/>
      <c r="BL413" s="6"/>
      <c r="BM413" s="6"/>
      <c r="BN413" s="313"/>
      <c r="BO413" s="313"/>
      <c r="BP413" s="313"/>
      <c r="BQ413" s="313"/>
      <c r="BR413" s="313"/>
      <c r="BS413" s="313"/>
      <c r="BT413" s="313"/>
      <c r="BU413" s="313"/>
      <c r="BV413" s="313"/>
      <c r="BW413" s="313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161"/>
      <c r="DQ413" s="161"/>
      <c r="DR413" s="161"/>
      <c r="DS413" s="161"/>
      <c r="DT413" s="161"/>
      <c r="DU413" s="161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  <c r="HW413" s="6"/>
      <c r="HX413" s="6"/>
      <c r="HY413" s="6"/>
      <c r="HZ413" s="6"/>
      <c r="IA413" s="6"/>
      <c r="IB413" s="6"/>
      <c r="IC413" s="6"/>
      <c r="ID413" s="6"/>
      <c r="IE413" s="6"/>
      <c r="IF413" s="6"/>
      <c r="IG413" s="6"/>
      <c r="IH413" s="6"/>
      <c r="II413" s="6"/>
      <c r="IJ413" s="6"/>
      <c r="IK413" s="6"/>
      <c r="IL413" s="6"/>
      <c r="IM413" s="6"/>
      <c r="IN413" s="6"/>
      <c r="IO413" s="6"/>
      <c r="IP413" s="6"/>
      <c r="IQ413" s="6"/>
      <c r="IR413" s="6"/>
      <c r="IS413" s="6"/>
      <c r="IT413" s="6"/>
      <c r="IU413" s="6"/>
      <c r="IV413" s="6"/>
      <c r="IW413" s="6"/>
      <c r="IX413" s="6"/>
      <c r="IY413" s="6"/>
      <c r="IZ413" s="6"/>
      <c r="JA413" s="314"/>
      <c r="JB413" s="314"/>
      <c r="JC413" s="314"/>
      <c r="JD413" s="314"/>
      <c r="JE413" s="314"/>
      <c r="JF413" s="314"/>
      <c r="JG413" s="314"/>
      <c r="JH413" s="314"/>
      <c r="JI413" s="314"/>
      <c r="JJ413" s="314"/>
      <c r="JK413" s="314"/>
      <c r="JL413" s="314"/>
      <c r="JM413" s="314"/>
      <c r="JN413" s="314"/>
      <c r="JO413" s="314"/>
      <c r="JP413" s="314"/>
      <c r="JQ413" s="314"/>
      <c r="JR413" s="314"/>
      <c r="JS413" s="314"/>
      <c r="JT413" s="314"/>
      <c r="JU413" s="314"/>
      <c r="JV413" s="314"/>
      <c r="JW413" s="314"/>
      <c r="JX413" s="314"/>
      <c r="JY413" s="314"/>
      <c r="JZ413" s="314"/>
      <c r="KA413" s="314"/>
      <c r="KB413" s="314"/>
      <c r="KC413" s="314"/>
      <c r="KD413" s="314"/>
      <c r="KE413" s="314"/>
      <c r="KF413" s="314"/>
      <c r="KG413" s="314"/>
      <c r="KH413" s="314"/>
      <c r="KI413" s="314"/>
      <c r="KJ413" s="314"/>
      <c r="KK413" s="314"/>
      <c r="KL413" s="6"/>
      <c r="KM413" s="6"/>
      <c r="KN413" s="6"/>
      <c r="KO413" s="6"/>
      <c r="KP413" s="6"/>
      <c r="KQ413" s="6"/>
      <c r="KR413" s="6"/>
      <c r="KS413" s="6"/>
      <c r="KT413" s="6"/>
    </row>
    <row r="414" spans="5:306" s="305" customFormat="1">
      <c r="E414" s="316"/>
      <c r="F414" s="316"/>
      <c r="G414" s="317"/>
      <c r="W414" s="6"/>
      <c r="X414" s="6"/>
      <c r="Y414" s="6"/>
      <c r="Z414" s="313"/>
      <c r="AA414" s="313"/>
      <c r="AB414" s="313"/>
      <c r="AC414" s="6"/>
      <c r="AD414" s="6"/>
      <c r="AE414" s="313"/>
      <c r="AF414" s="313"/>
      <c r="AG414" s="313"/>
      <c r="AH414" s="313"/>
      <c r="AI414" s="313"/>
      <c r="AJ414" s="6"/>
      <c r="AK414" s="6"/>
      <c r="AL414" s="313"/>
      <c r="AM414" s="313"/>
      <c r="AN414" s="313"/>
      <c r="AO414" s="313"/>
      <c r="AP414" s="313"/>
      <c r="AQ414" s="6"/>
      <c r="AR414" s="6"/>
      <c r="AS414" s="313"/>
      <c r="AT414" s="313"/>
      <c r="AU414" s="313"/>
      <c r="AV414" s="313"/>
      <c r="AW414" s="313"/>
      <c r="AX414" s="6"/>
      <c r="AY414" s="6"/>
      <c r="AZ414" s="313"/>
      <c r="BA414" s="313"/>
      <c r="BB414" s="313"/>
      <c r="BC414" s="313"/>
      <c r="BD414" s="313"/>
      <c r="BE414" s="6"/>
      <c r="BF414" s="6"/>
      <c r="BG414" s="313"/>
      <c r="BH414" s="313"/>
      <c r="BI414" s="313"/>
      <c r="BJ414" s="313"/>
      <c r="BK414" s="313"/>
      <c r="BL414" s="6"/>
      <c r="BM414" s="6"/>
      <c r="BN414" s="313"/>
      <c r="BO414" s="313"/>
      <c r="BP414" s="313"/>
      <c r="BQ414" s="313"/>
      <c r="BR414" s="313"/>
      <c r="BS414" s="313"/>
      <c r="BT414" s="313"/>
      <c r="BU414" s="313"/>
      <c r="BV414" s="313"/>
      <c r="BW414" s="313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161"/>
      <c r="DQ414" s="161"/>
      <c r="DR414" s="161"/>
      <c r="DS414" s="161"/>
      <c r="DT414" s="161"/>
      <c r="DU414" s="161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  <c r="HW414" s="6"/>
      <c r="HX414" s="6"/>
      <c r="HY414" s="6"/>
      <c r="HZ414" s="6"/>
      <c r="IA414" s="6"/>
      <c r="IB414" s="6"/>
      <c r="IC414" s="6"/>
      <c r="ID414" s="6"/>
      <c r="IE414" s="6"/>
      <c r="IF414" s="6"/>
      <c r="IG414" s="6"/>
      <c r="IH414" s="6"/>
      <c r="II414" s="6"/>
      <c r="IJ414" s="6"/>
      <c r="IK414" s="6"/>
      <c r="IL414" s="6"/>
      <c r="IM414" s="6"/>
      <c r="IN414" s="6"/>
      <c r="IO414" s="6"/>
      <c r="IP414" s="6"/>
      <c r="IQ414" s="6"/>
      <c r="IR414" s="6"/>
      <c r="IS414" s="6"/>
      <c r="IT414" s="6"/>
      <c r="IU414" s="6"/>
      <c r="IV414" s="6"/>
      <c r="IW414" s="6"/>
      <c r="IX414" s="6"/>
      <c r="IY414" s="6"/>
      <c r="IZ414" s="6"/>
      <c r="JA414" s="314"/>
      <c r="JB414" s="314"/>
      <c r="JC414" s="314"/>
      <c r="JD414" s="314"/>
      <c r="JE414" s="314"/>
      <c r="JF414" s="314"/>
      <c r="JG414" s="314"/>
      <c r="JH414" s="314"/>
      <c r="JI414" s="314"/>
      <c r="JJ414" s="314"/>
      <c r="JK414" s="314"/>
      <c r="JL414" s="314"/>
      <c r="JM414" s="314"/>
      <c r="JN414" s="314"/>
      <c r="JO414" s="314"/>
      <c r="JP414" s="314"/>
      <c r="JQ414" s="314"/>
      <c r="JR414" s="314"/>
      <c r="JS414" s="314"/>
      <c r="JT414" s="314"/>
      <c r="JU414" s="314"/>
      <c r="JV414" s="314"/>
      <c r="JW414" s="314"/>
      <c r="JX414" s="314"/>
      <c r="JY414" s="314"/>
      <c r="JZ414" s="314"/>
      <c r="KA414" s="314"/>
      <c r="KB414" s="314"/>
      <c r="KC414" s="314"/>
      <c r="KD414" s="314"/>
      <c r="KE414" s="314"/>
      <c r="KF414" s="314"/>
      <c r="KG414" s="314"/>
      <c r="KH414" s="314"/>
      <c r="KI414" s="314"/>
      <c r="KJ414" s="314"/>
      <c r="KK414" s="314"/>
      <c r="KL414" s="6"/>
      <c r="KM414" s="6"/>
      <c r="KN414" s="6"/>
      <c r="KO414" s="6"/>
      <c r="KP414" s="6"/>
      <c r="KQ414" s="6"/>
      <c r="KR414" s="6"/>
      <c r="KS414" s="6"/>
      <c r="KT414" s="6"/>
    </row>
    <row r="415" spans="5:306" s="305" customFormat="1">
      <c r="E415" s="316"/>
      <c r="F415" s="316"/>
      <c r="G415" s="317"/>
      <c r="W415" s="6"/>
      <c r="X415" s="6"/>
      <c r="Y415" s="6"/>
      <c r="Z415" s="313"/>
      <c r="AA415" s="313"/>
      <c r="AB415" s="313"/>
      <c r="AC415" s="6"/>
      <c r="AD415" s="6"/>
      <c r="AE415" s="313"/>
      <c r="AF415" s="313"/>
      <c r="AG415" s="313"/>
      <c r="AH415" s="313"/>
      <c r="AI415" s="313"/>
      <c r="AJ415" s="6"/>
      <c r="AK415" s="6"/>
      <c r="AL415" s="313"/>
      <c r="AM415" s="313"/>
      <c r="AN415" s="313"/>
      <c r="AO415" s="313"/>
      <c r="AP415" s="313"/>
      <c r="AQ415" s="6"/>
      <c r="AR415" s="6"/>
      <c r="AS415" s="313"/>
      <c r="AT415" s="313"/>
      <c r="AU415" s="313"/>
      <c r="AV415" s="313"/>
      <c r="AW415" s="313"/>
      <c r="AX415" s="6"/>
      <c r="AY415" s="6"/>
      <c r="AZ415" s="313"/>
      <c r="BA415" s="313"/>
      <c r="BB415" s="313"/>
      <c r="BC415" s="313"/>
      <c r="BD415" s="313"/>
      <c r="BE415" s="6"/>
      <c r="BF415" s="6"/>
      <c r="BG415" s="313"/>
      <c r="BH415" s="313"/>
      <c r="BI415" s="313"/>
      <c r="BJ415" s="313"/>
      <c r="BK415" s="313"/>
      <c r="BL415" s="6"/>
      <c r="BM415" s="6"/>
      <c r="BN415" s="313"/>
      <c r="BO415" s="313"/>
      <c r="BP415" s="313"/>
      <c r="BQ415" s="313"/>
      <c r="BR415" s="313"/>
      <c r="BS415" s="313"/>
      <c r="BT415" s="313"/>
      <c r="BU415" s="313"/>
      <c r="BV415" s="313"/>
      <c r="BW415" s="313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161"/>
      <c r="DQ415" s="161"/>
      <c r="DR415" s="161"/>
      <c r="DS415" s="161"/>
      <c r="DT415" s="161"/>
      <c r="DU415" s="161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6"/>
      <c r="HH415" s="6"/>
      <c r="HI415" s="6"/>
      <c r="HJ415" s="6"/>
      <c r="HK415" s="6"/>
      <c r="HL415" s="6"/>
      <c r="HM415" s="6"/>
      <c r="HN415" s="6"/>
      <c r="HO415" s="6"/>
      <c r="HP415" s="6"/>
      <c r="HQ415" s="6"/>
      <c r="HR415" s="6"/>
      <c r="HS415" s="6"/>
      <c r="HT415" s="6"/>
      <c r="HU415" s="6"/>
      <c r="HV415" s="6"/>
      <c r="HW415" s="6"/>
      <c r="HX415" s="6"/>
      <c r="HY415" s="6"/>
      <c r="HZ415" s="6"/>
      <c r="IA415" s="6"/>
      <c r="IB415" s="6"/>
      <c r="IC415" s="6"/>
      <c r="ID415" s="6"/>
      <c r="IE415" s="6"/>
      <c r="IF415" s="6"/>
      <c r="IG415" s="6"/>
      <c r="IH415" s="6"/>
      <c r="II415" s="6"/>
      <c r="IJ415" s="6"/>
      <c r="IK415" s="6"/>
      <c r="IL415" s="6"/>
      <c r="IM415" s="6"/>
      <c r="IN415" s="6"/>
      <c r="IO415" s="6"/>
      <c r="IP415" s="6"/>
      <c r="IQ415" s="6"/>
      <c r="IR415" s="6"/>
      <c r="IS415" s="6"/>
      <c r="IT415" s="6"/>
      <c r="IU415" s="6"/>
      <c r="IV415" s="6"/>
      <c r="IW415" s="6"/>
      <c r="IX415" s="6"/>
      <c r="IY415" s="6"/>
      <c r="IZ415" s="6"/>
      <c r="JA415" s="314"/>
      <c r="JB415" s="314"/>
      <c r="JC415" s="314"/>
      <c r="JD415" s="314"/>
      <c r="JE415" s="314"/>
      <c r="JF415" s="314"/>
      <c r="JG415" s="314"/>
      <c r="JH415" s="314"/>
      <c r="JI415" s="314"/>
      <c r="JJ415" s="314"/>
      <c r="JK415" s="314"/>
      <c r="JL415" s="314"/>
      <c r="JM415" s="314"/>
      <c r="JN415" s="314"/>
      <c r="JO415" s="314"/>
      <c r="JP415" s="314"/>
      <c r="JQ415" s="314"/>
      <c r="JR415" s="314"/>
      <c r="JS415" s="314"/>
      <c r="JT415" s="314"/>
      <c r="JU415" s="314"/>
      <c r="JV415" s="314"/>
      <c r="JW415" s="314"/>
      <c r="JX415" s="314"/>
      <c r="JY415" s="314"/>
      <c r="JZ415" s="314"/>
      <c r="KA415" s="314"/>
      <c r="KB415" s="314"/>
      <c r="KC415" s="314"/>
      <c r="KD415" s="314"/>
      <c r="KE415" s="314"/>
      <c r="KF415" s="314"/>
      <c r="KG415" s="314"/>
      <c r="KH415" s="314"/>
      <c r="KI415" s="314"/>
      <c r="KJ415" s="314"/>
      <c r="KK415" s="314"/>
      <c r="KL415" s="6"/>
      <c r="KM415" s="6"/>
      <c r="KN415" s="6"/>
      <c r="KO415" s="6"/>
      <c r="KP415" s="6"/>
      <c r="KQ415" s="6"/>
      <c r="KR415" s="6"/>
      <c r="KS415" s="6"/>
      <c r="KT415" s="6"/>
    </row>
    <row r="416" spans="5:306" s="305" customFormat="1">
      <c r="E416" s="316"/>
      <c r="F416" s="316"/>
      <c r="G416" s="317"/>
      <c r="W416" s="6"/>
      <c r="X416" s="6"/>
      <c r="Y416" s="6"/>
      <c r="Z416" s="313"/>
      <c r="AA416" s="313"/>
      <c r="AB416" s="313"/>
      <c r="AC416" s="6"/>
      <c r="AD416" s="6"/>
      <c r="AE416" s="313"/>
      <c r="AF416" s="313"/>
      <c r="AG416" s="313"/>
      <c r="AH416" s="313"/>
      <c r="AI416" s="313"/>
      <c r="AJ416" s="6"/>
      <c r="AK416" s="6"/>
      <c r="AL416" s="313"/>
      <c r="AM416" s="313"/>
      <c r="AN416" s="313"/>
      <c r="AO416" s="313"/>
      <c r="AP416" s="313"/>
      <c r="AQ416" s="6"/>
      <c r="AR416" s="6"/>
      <c r="AS416" s="313"/>
      <c r="AT416" s="313"/>
      <c r="AU416" s="313"/>
      <c r="AV416" s="313"/>
      <c r="AW416" s="313"/>
      <c r="AX416" s="6"/>
      <c r="AY416" s="6"/>
      <c r="AZ416" s="313"/>
      <c r="BA416" s="313"/>
      <c r="BB416" s="313"/>
      <c r="BC416" s="313"/>
      <c r="BD416" s="313"/>
      <c r="BE416" s="6"/>
      <c r="BF416" s="6"/>
      <c r="BG416" s="313"/>
      <c r="BH416" s="313"/>
      <c r="BI416" s="313"/>
      <c r="BJ416" s="313"/>
      <c r="BK416" s="313"/>
      <c r="BL416" s="6"/>
      <c r="BM416" s="6"/>
      <c r="BN416" s="313"/>
      <c r="BO416" s="313"/>
      <c r="BP416" s="313"/>
      <c r="BQ416" s="313"/>
      <c r="BR416" s="313"/>
      <c r="BS416" s="313"/>
      <c r="BT416" s="313"/>
      <c r="BU416" s="313"/>
      <c r="BV416" s="313"/>
      <c r="BW416" s="313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161"/>
      <c r="DQ416" s="161"/>
      <c r="DR416" s="161"/>
      <c r="DS416" s="161"/>
      <c r="DT416" s="161"/>
      <c r="DU416" s="161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6"/>
      <c r="HH416" s="6"/>
      <c r="HI416" s="6"/>
      <c r="HJ416" s="6"/>
      <c r="HK416" s="6"/>
      <c r="HL416" s="6"/>
      <c r="HM416" s="6"/>
      <c r="HN416" s="6"/>
      <c r="HO416" s="6"/>
      <c r="HP416" s="6"/>
      <c r="HQ416" s="6"/>
      <c r="HR416" s="6"/>
      <c r="HS416" s="6"/>
      <c r="HT416" s="6"/>
      <c r="HU416" s="6"/>
      <c r="HV416" s="6"/>
      <c r="HW416" s="6"/>
      <c r="HX416" s="6"/>
      <c r="HY416" s="6"/>
      <c r="HZ416" s="6"/>
      <c r="IA416" s="6"/>
      <c r="IB416" s="6"/>
      <c r="IC416" s="6"/>
      <c r="ID416" s="6"/>
      <c r="IE416" s="6"/>
      <c r="IF416" s="6"/>
      <c r="IG416" s="6"/>
      <c r="IH416" s="6"/>
      <c r="II416" s="6"/>
      <c r="IJ416" s="6"/>
      <c r="IK416" s="6"/>
      <c r="IL416" s="6"/>
      <c r="IM416" s="6"/>
      <c r="IN416" s="6"/>
      <c r="IO416" s="6"/>
      <c r="IP416" s="6"/>
      <c r="IQ416" s="6"/>
      <c r="IR416" s="6"/>
      <c r="IS416" s="6"/>
      <c r="IT416" s="6"/>
      <c r="IU416" s="6"/>
      <c r="IV416" s="6"/>
      <c r="IW416" s="6"/>
      <c r="IX416" s="6"/>
      <c r="IY416" s="6"/>
      <c r="IZ416" s="6"/>
      <c r="JA416" s="314"/>
      <c r="JB416" s="314"/>
      <c r="JC416" s="314"/>
      <c r="JD416" s="314"/>
      <c r="JE416" s="314"/>
      <c r="JF416" s="314"/>
      <c r="JG416" s="314"/>
      <c r="JH416" s="314"/>
      <c r="JI416" s="314"/>
      <c r="JJ416" s="314"/>
      <c r="JK416" s="314"/>
      <c r="JL416" s="314"/>
      <c r="JM416" s="314"/>
      <c r="JN416" s="314"/>
      <c r="JO416" s="314"/>
      <c r="JP416" s="314"/>
      <c r="JQ416" s="314"/>
      <c r="JR416" s="314"/>
      <c r="JS416" s="314"/>
      <c r="JT416" s="314"/>
      <c r="JU416" s="314"/>
      <c r="JV416" s="314"/>
      <c r="JW416" s="314"/>
      <c r="JX416" s="314"/>
      <c r="JY416" s="314"/>
      <c r="JZ416" s="314"/>
      <c r="KA416" s="314"/>
      <c r="KB416" s="314"/>
      <c r="KC416" s="314"/>
      <c r="KD416" s="314"/>
      <c r="KE416" s="314"/>
      <c r="KF416" s="314"/>
      <c r="KG416" s="314"/>
      <c r="KH416" s="314"/>
      <c r="KI416" s="314"/>
      <c r="KJ416" s="314"/>
      <c r="KK416" s="314"/>
      <c r="KL416" s="6"/>
      <c r="KM416" s="6"/>
      <c r="KN416" s="6"/>
      <c r="KO416" s="6"/>
      <c r="KP416" s="6"/>
      <c r="KQ416" s="6"/>
      <c r="KR416" s="6"/>
      <c r="KS416" s="6"/>
      <c r="KT416" s="6"/>
    </row>
    <row r="417" spans="5:306" s="305" customFormat="1">
      <c r="E417" s="316"/>
      <c r="F417" s="316"/>
      <c r="G417" s="317"/>
      <c r="W417" s="6"/>
      <c r="X417" s="6"/>
      <c r="Y417" s="6"/>
      <c r="Z417" s="313"/>
      <c r="AA417" s="313"/>
      <c r="AB417" s="313"/>
      <c r="AC417" s="6"/>
      <c r="AD417" s="6"/>
      <c r="AE417" s="313"/>
      <c r="AF417" s="313"/>
      <c r="AG417" s="313"/>
      <c r="AH417" s="313"/>
      <c r="AI417" s="313"/>
      <c r="AJ417" s="6"/>
      <c r="AK417" s="6"/>
      <c r="AL417" s="313"/>
      <c r="AM417" s="313"/>
      <c r="AN417" s="313"/>
      <c r="AO417" s="313"/>
      <c r="AP417" s="313"/>
      <c r="AQ417" s="6"/>
      <c r="AR417" s="6"/>
      <c r="AS417" s="313"/>
      <c r="AT417" s="313"/>
      <c r="AU417" s="313"/>
      <c r="AV417" s="313"/>
      <c r="AW417" s="313"/>
      <c r="AX417" s="6"/>
      <c r="AY417" s="6"/>
      <c r="AZ417" s="313"/>
      <c r="BA417" s="313"/>
      <c r="BB417" s="313"/>
      <c r="BC417" s="313"/>
      <c r="BD417" s="313"/>
      <c r="BE417" s="6"/>
      <c r="BF417" s="6"/>
      <c r="BG417" s="313"/>
      <c r="BH417" s="313"/>
      <c r="BI417" s="313"/>
      <c r="BJ417" s="313"/>
      <c r="BK417" s="313"/>
      <c r="BL417" s="6"/>
      <c r="BM417" s="6"/>
      <c r="BN417" s="313"/>
      <c r="BO417" s="313"/>
      <c r="BP417" s="313"/>
      <c r="BQ417" s="313"/>
      <c r="BR417" s="313"/>
      <c r="BS417" s="313"/>
      <c r="BT417" s="313"/>
      <c r="BU417" s="313"/>
      <c r="BV417" s="313"/>
      <c r="BW417" s="313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161"/>
      <c r="DQ417" s="161"/>
      <c r="DR417" s="161"/>
      <c r="DS417" s="161"/>
      <c r="DT417" s="161"/>
      <c r="DU417" s="161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  <c r="FS417" s="6"/>
      <c r="FT417" s="6"/>
      <c r="FU417" s="6"/>
      <c r="FV417" s="6"/>
      <c r="FW417" s="6"/>
      <c r="FX417" s="6"/>
      <c r="FY417" s="6"/>
      <c r="FZ417" s="6"/>
      <c r="GA417" s="6"/>
      <c r="GB417" s="6"/>
      <c r="GC417" s="6"/>
      <c r="GD417" s="6"/>
      <c r="GE417" s="6"/>
      <c r="GF417" s="6"/>
      <c r="GG417" s="6"/>
      <c r="GH417" s="6"/>
      <c r="GI417" s="6"/>
      <c r="GJ417" s="6"/>
      <c r="GK417" s="6"/>
      <c r="GL417" s="6"/>
      <c r="GM417" s="6"/>
      <c r="GN417" s="6"/>
      <c r="GO417" s="6"/>
      <c r="GP417" s="6"/>
      <c r="GQ417" s="6"/>
      <c r="GR417" s="6"/>
      <c r="GS417" s="6"/>
      <c r="GT417" s="6"/>
      <c r="GU417" s="6"/>
      <c r="GV417" s="6"/>
      <c r="GW417" s="6"/>
      <c r="GX417" s="6"/>
      <c r="GY417" s="6"/>
      <c r="GZ417" s="6"/>
      <c r="HA417" s="6"/>
      <c r="HB417" s="6"/>
      <c r="HC417" s="6"/>
      <c r="HD417" s="6"/>
      <c r="HE417" s="6"/>
      <c r="HF417" s="6"/>
      <c r="HG417" s="6"/>
      <c r="HH417" s="6"/>
      <c r="HI417" s="6"/>
      <c r="HJ417" s="6"/>
      <c r="HK417" s="6"/>
      <c r="HL417" s="6"/>
      <c r="HM417" s="6"/>
      <c r="HN417" s="6"/>
      <c r="HO417" s="6"/>
      <c r="HP417" s="6"/>
      <c r="HQ417" s="6"/>
      <c r="HR417" s="6"/>
      <c r="HS417" s="6"/>
      <c r="HT417" s="6"/>
      <c r="HU417" s="6"/>
      <c r="HV417" s="6"/>
      <c r="HW417" s="6"/>
      <c r="HX417" s="6"/>
      <c r="HY417" s="6"/>
      <c r="HZ417" s="6"/>
      <c r="IA417" s="6"/>
      <c r="IB417" s="6"/>
      <c r="IC417" s="6"/>
      <c r="ID417" s="6"/>
      <c r="IE417" s="6"/>
      <c r="IF417" s="6"/>
      <c r="IG417" s="6"/>
      <c r="IH417" s="6"/>
      <c r="II417" s="6"/>
      <c r="IJ417" s="6"/>
      <c r="IK417" s="6"/>
      <c r="IL417" s="6"/>
      <c r="IM417" s="6"/>
      <c r="IN417" s="6"/>
      <c r="IO417" s="6"/>
      <c r="IP417" s="6"/>
      <c r="IQ417" s="6"/>
      <c r="IR417" s="6"/>
      <c r="IS417" s="6"/>
      <c r="IT417" s="6"/>
      <c r="IU417" s="6"/>
      <c r="IV417" s="6"/>
      <c r="IW417" s="6"/>
      <c r="IX417" s="6"/>
      <c r="IY417" s="6"/>
      <c r="IZ417" s="6"/>
      <c r="JA417" s="314"/>
      <c r="JB417" s="314"/>
      <c r="JC417" s="314"/>
      <c r="JD417" s="314"/>
      <c r="JE417" s="314"/>
      <c r="JF417" s="314"/>
      <c r="JG417" s="314"/>
      <c r="JH417" s="314"/>
      <c r="JI417" s="314"/>
      <c r="JJ417" s="314"/>
      <c r="JK417" s="314"/>
      <c r="JL417" s="314"/>
      <c r="JM417" s="314"/>
      <c r="JN417" s="314"/>
      <c r="JO417" s="314"/>
      <c r="JP417" s="314"/>
      <c r="JQ417" s="314"/>
      <c r="JR417" s="314"/>
      <c r="JS417" s="314"/>
      <c r="JT417" s="314"/>
      <c r="JU417" s="314"/>
      <c r="JV417" s="314"/>
      <c r="JW417" s="314"/>
      <c r="JX417" s="314"/>
      <c r="JY417" s="314"/>
      <c r="JZ417" s="314"/>
      <c r="KA417" s="314"/>
      <c r="KB417" s="314"/>
      <c r="KC417" s="314"/>
      <c r="KD417" s="314"/>
      <c r="KE417" s="314"/>
      <c r="KF417" s="314"/>
      <c r="KG417" s="314"/>
      <c r="KH417" s="314"/>
      <c r="KI417" s="314"/>
      <c r="KJ417" s="314"/>
      <c r="KK417" s="314"/>
      <c r="KL417" s="6"/>
      <c r="KM417" s="6"/>
      <c r="KN417" s="6"/>
      <c r="KO417" s="6"/>
      <c r="KP417" s="6"/>
      <c r="KQ417" s="6"/>
      <c r="KR417" s="6"/>
      <c r="KS417" s="6"/>
      <c r="KT417" s="6"/>
    </row>
    <row r="418" spans="5:306" s="305" customFormat="1">
      <c r="E418" s="316"/>
      <c r="F418" s="316"/>
      <c r="G418" s="317"/>
      <c r="W418" s="6"/>
      <c r="X418" s="6"/>
      <c r="Y418" s="6"/>
      <c r="Z418" s="313"/>
      <c r="AA418" s="313"/>
      <c r="AB418" s="313"/>
      <c r="AC418" s="6"/>
      <c r="AD418" s="6"/>
      <c r="AE418" s="313"/>
      <c r="AF418" s="313"/>
      <c r="AG418" s="313"/>
      <c r="AH418" s="313"/>
      <c r="AI418" s="313"/>
      <c r="AJ418" s="6"/>
      <c r="AK418" s="6"/>
      <c r="AL418" s="313"/>
      <c r="AM418" s="313"/>
      <c r="AN418" s="313"/>
      <c r="AO418" s="313"/>
      <c r="AP418" s="313"/>
      <c r="AQ418" s="6"/>
      <c r="AR418" s="6"/>
      <c r="AS418" s="313"/>
      <c r="AT418" s="313"/>
      <c r="AU418" s="313"/>
      <c r="AV418" s="313"/>
      <c r="AW418" s="313"/>
      <c r="AX418" s="6"/>
      <c r="AY418" s="6"/>
      <c r="AZ418" s="313"/>
      <c r="BA418" s="313"/>
      <c r="BB418" s="313"/>
      <c r="BC418" s="313"/>
      <c r="BD418" s="313"/>
      <c r="BE418" s="6"/>
      <c r="BF418" s="6"/>
      <c r="BG418" s="313"/>
      <c r="BH418" s="313"/>
      <c r="BI418" s="313"/>
      <c r="BJ418" s="313"/>
      <c r="BK418" s="313"/>
      <c r="BL418" s="6"/>
      <c r="BM418" s="6"/>
      <c r="BN418" s="313"/>
      <c r="BO418" s="313"/>
      <c r="BP418" s="313"/>
      <c r="BQ418" s="313"/>
      <c r="BR418" s="313"/>
      <c r="BS418" s="313"/>
      <c r="BT418" s="313"/>
      <c r="BU418" s="313"/>
      <c r="BV418" s="313"/>
      <c r="BW418" s="313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161"/>
      <c r="DQ418" s="161"/>
      <c r="DR418" s="161"/>
      <c r="DS418" s="161"/>
      <c r="DT418" s="161"/>
      <c r="DU418" s="161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HO418" s="6"/>
      <c r="HP418" s="6"/>
      <c r="HQ418" s="6"/>
      <c r="HR418" s="6"/>
      <c r="HS418" s="6"/>
      <c r="HT418" s="6"/>
      <c r="HU418" s="6"/>
      <c r="HV418" s="6"/>
      <c r="HW418" s="6"/>
      <c r="HX418" s="6"/>
      <c r="HY418" s="6"/>
      <c r="HZ418" s="6"/>
      <c r="IA418" s="6"/>
      <c r="IB418" s="6"/>
      <c r="IC418" s="6"/>
      <c r="ID418" s="6"/>
      <c r="IE418" s="6"/>
      <c r="IF418" s="6"/>
      <c r="IG418" s="6"/>
      <c r="IH418" s="6"/>
      <c r="II418" s="6"/>
      <c r="IJ418" s="6"/>
      <c r="IK418" s="6"/>
      <c r="IL418" s="6"/>
      <c r="IM418" s="6"/>
      <c r="IN418" s="6"/>
      <c r="IO418" s="6"/>
      <c r="IP418" s="6"/>
      <c r="IQ418" s="6"/>
      <c r="IR418" s="6"/>
      <c r="IS418" s="6"/>
      <c r="IT418" s="6"/>
      <c r="IU418" s="6"/>
      <c r="IV418" s="6"/>
      <c r="IW418" s="6"/>
      <c r="IX418" s="6"/>
      <c r="IY418" s="6"/>
      <c r="IZ418" s="6"/>
      <c r="JA418" s="314"/>
      <c r="JB418" s="314"/>
      <c r="JC418" s="314"/>
      <c r="JD418" s="314"/>
      <c r="JE418" s="314"/>
      <c r="JF418" s="314"/>
      <c r="JG418" s="314"/>
      <c r="JH418" s="314"/>
      <c r="JI418" s="314"/>
      <c r="JJ418" s="314"/>
      <c r="JK418" s="314"/>
      <c r="JL418" s="314"/>
      <c r="JM418" s="314"/>
      <c r="JN418" s="314"/>
      <c r="JO418" s="314"/>
      <c r="JP418" s="314"/>
      <c r="JQ418" s="314"/>
      <c r="JR418" s="314"/>
      <c r="JS418" s="314"/>
      <c r="JT418" s="314"/>
      <c r="JU418" s="314"/>
      <c r="JV418" s="314"/>
      <c r="JW418" s="314"/>
      <c r="JX418" s="314"/>
      <c r="JY418" s="314"/>
      <c r="JZ418" s="314"/>
      <c r="KA418" s="314"/>
      <c r="KB418" s="314"/>
      <c r="KC418" s="314"/>
      <c r="KD418" s="314"/>
      <c r="KE418" s="314"/>
      <c r="KF418" s="314"/>
      <c r="KG418" s="314"/>
      <c r="KH418" s="314"/>
      <c r="KI418" s="314"/>
      <c r="KJ418" s="314"/>
      <c r="KK418" s="314"/>
      <c r="KL418" s="6"/>
      <c r="KM418" s="6"/>
      <c r="KN418" s="6"/>
      <c r="KO418" s="6"/>
      <c r="KP418" s="6"/>
      <c r="KQ418" s="6"/>
      <c r="KR418" s="6"/>
      <c r="KS418" s="6"/>
      <c r="KT418" s="6"/>
    </row>
    <row r="419" spans="5:306" s="305" customFormat="1">
      <c r="E419" s="316"/>
      <c r="F419" s="316"/>
      <c r="G419" s="317"/>
      <c r="W419" s="6"/>
      <c r="X419" s="6"/>
      <c r="Y419" s="6"/>
      <c r="Z419" s="313"/>
      <c r="AA419" s="313"/>
      <c r="AB419" s="313"/>
      <c r="AC419" s="6"/>
      <c r="AD419" s="6"/>
      <c r="AE419" s="313"/>
      <c r="AF419" s="313"/>
      <c r="AG419" s="313"/>
      <c r="AH419" s="313"/>
      <c r="AI419" s="313"/>
      <c r="AJ419" s="6"/>
      <c r="AK419" s="6"/>
      <c r="AL419" s="313"/>
      <c r="AM419" s="313"/>
      <c r="AN419" s="313"/>
      <c r="AO419" s="313"/>
      <c r="AP419" s="313"/>
      <c r="AQ419" s="6"/>
      <c r="AR419" s="6"/>
      <c r="AS419" s="313"/>
      <c r="AT419" s="313"/>
      <c r="AU419" s="313"/>
      <c r="AV419" s="313"/>
      <c r="AW419" s="313"/>
      <c r="AX419" s="6"/>
      <c r="AY419" s="6"/>
      <c r="AZ419" s="313"/>
      <c r="BA419" s="313"/>
      <c r="BB419" s="313"/>
      <c r="BC419" s="313"/>
      <c r="BD419" s="313"/>
      <c r="BE419" s="6"/>
      <c r="BF419" s="6"/>
      <c r="BG419" s="313"/>
      <c r="BH419" s="313"/>
      <c r="BI419" s="313"/>
      <c r="BJ419" s="313"/>
      <c r="BK419" s="313"/>
      <c r="BL419" s="6"/>
      <c r="BM419" s="6"/>
      <c r="BN419" s="313"/>
      <c r="BO419" s="313"/>
      <c r="BP419" s="313"/>
      <c r="BQ419" s="313"/>
      <c r="BR419" s="313"/>
      <c r="BS419" s="313"/>
      <c r="BT419" s="313"/>
      <c r="BU419" s="313"/>
      <c r="BV419" s="313"/>
      <c r="BW419" s="313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161"/>
      <c r="DQ419" s="161"/>
      <c r="DR419" s="161"/>
      <c r="DS419" s="161"/>
      <c r="DT419" s="161"/>
      <c r="DU419" s="161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HO419" s="6"/>
      <c r="HP419" s="6"/>
      <c r="HQ419" s="6"/>
      <c r="HR419" s="6"/>
      <c r="HS419" s="6"/>
      <c r="HT419" s="6"/>
      <c r="HU419" s="6"/>
      <c r="HV419" s="6"/>
      <c r="HW419" s="6"/>
      <c r="HX419" s="6"/>
      <c r="HY419" s="6"/>
      <c r="HZ419" s="6"/>
      <c r="IA419" s="6"/>
      <c r="IB419" s="6"/>
      <c r="IC419" s="6"/>
      <c r="ID419" s="6"/>
      <c r="IE419" s="6"/>
      <c r="IF419" s="6"/>
      <c r="IG419" s="6"/>
      <c r="IH419" s="6"/>
      <c r="II419" s="6"/>
      <c r="IJ419" s="6"/>
      <c r="IK419" s="6"/>
      <c r="IL419" s="6"/>
      <c r="IM419" s="6"/>
      <c r="IN419" s="6"/>
      <c r="IO419" s="6"/>
      <c r="IP419" s="6"/>
      <c r="IQ419" s="6"/>
      <c r="IR419" s="6"/>
      <c r="IS419" s="6"/>
      <c r="IT419" s="6"/>
      <c r="IU419" s="6"/>
      <c r="IV419" s="6"/>
      <c r="IW419" s="6"/>
      <c r="IX419" s="6"/>
      <c r="IY419" s="6"/>
      <c r="IZ419" s="6"/>
      <c r="JA419" s="314"/>
      <c r="JB419" s="314"/>
      <c r="JC419" s="314"/>
      <c r="JD419" s="314"/>
      <c r="JE419" s="314"/>
      <c r="JF419" s="314"/>
      <c r="JG419" s="314"/>
      <c r="JH419" s="314"/>
      <c r="JI419" s="314"/>
      <c r="JJ419" s="314"/>
      <c r="JK419" s="314"/>
      <c r="JL419" s="314"/>
      <c r="JM419" s="314"/>
      <c r="JN419" s="314"/>
      <c r="JO419" s="314"/>
      <c r="JP419" s="314"/>
      <c r="JQ419" s="314"/>
      <c r="JR419" s="314"/>
      <c r="JS419" s="314"/>
      <c r="JT419" s="314"/>
      <c r="JU419" s="314"/>
      <c r="JV419" s="314"/>
      <c r="JW419" s="314"/>
      <c r="JX419" s="314"/>
      <c r="JY419" s="314"/>
      <c r="JZ419" s="314"/>
      <c r="KA419" s="314"/>
      <c r="KB419" s="314"/>
      <c r="KC419" s="314"/>
      <c r="KD419" s="314"/>
      <c r="KE419" s="314"/>
      <c r="KF419" s="314"/>
      <c r="KG419" s="314"/>
      <c r="KH419" s="314"/>
      <c r="KI419" s="314"/>
      <c r="KJ419" s="314"/>
      <c r="KK419" s="314"/>
      <c r="KL419" s="6"/>
      <c r="KM419" s="6"/>
      <c r="KN419" s="6"/>
      <c r="KO419" s="6"/>
      <c r="KP419" s="6"/>
      <c r="KQ419" s="6"/>
      <c r="KR419" s="6"/>
      <c r="KS419" s="6"/>
      <c r="KT419" s="6"/>
    </row>
    <row r="420" spans="5:306" s="305" customFormat="1">
      <c r="E420" s="316"/>
      <c r="F420" s="316"/>
      <c r="G420" s="317"/>
      <c r="W420" s="6"/>
      <c r="X420" s="6"/>
      <c r="Y420" s="6"/>
      <c r="Z420" s="313"/>
      <c r="AA420" s="313"/>
      <c r="AB420" s="313"/>
      <c r="AC420" s="6"/>
      <c r="AD420" s="6"/>
      <c r="AE420" s="313"/>
      <c r="AF420" s="313"/>
      <c r="AG420" s="313"/>
      <c r="AH420" s="313"/>
      <c r="AI420" s="313"/>
      <c r="AJ420" s="6"/>
      <c r="AK420" s="6"/>
      <c r="AL420" s="313"/>
      <c r="AM420" s="313"/>
      <c r="AN420" s="313"/>
      <c r="AO420" s="313"/>
      <c r="AP420" s="313"/>
      <c r="AQ420" s="6"/>
      <c r="AR420" s="6"/>
      <c r="AS420" s="313"/>
      <c r="AT420" s="313"/>
      <c r="AU420" s="313"/>
      <c r="AV420" s="313"/>
      <c r="AW420" s="313"/>
      <c r="AX420" s="6"/>
      <c r="AY420" s="6"/>
      <c r="AZ420" s="313"/>
      <c r="BA420" s="313"/>
      <c r="BB420" s="313"/>
      <c r="BC420" s="313"/>
      <c r="BD420" s="313"/>
      <c r="BE420" s="6"/>
      <c r="BF420" s="6"/>
      <c r="BG420" s="313"/>
      <c r="BH420" s="313"/>
      <c r="BI420" s="313"/>
      <c r="BJ420" s="313"/>
      <c r="BK420" s="313"/>
      <c r="BL420" s="6"/>
      <c r="BM420" s="6"/>
      <c r="BN420" s="313"/>
      <c r="BO420" s="313"/>
      <c r="BP420" s="313"/>
      <c r="BQ420" s="313"/>
      <c r="BR420" s="313"/>
      <c r="BS420" s="313"/>
      <c r="BT420" s="313"/>
      <c r="BU420" s="313"/>
      <c r="BV420" s="313"/>
      <c r="BW420" s="313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161"/>
      <c r="DQ420" s="161"/>
      <c r="DR420" s="161"/>
      <c r="DS420" s="161"/>
      <c r="DT420" s="161"/>
      <c r="DU420" s="161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HO420" s="6"/>
      <c r="HP420" s="6"/>
      <c r="HQ420" s="6"/>
      <c r="HR420" s="6"/>
      <c r="HS420" s="6"/>
      <c r="HT420" s="6"/>
      <c r="HU420" s="6"/>
      <c r="HV420" s="6"/>
      <c r="HW420" s="6"/>
      <c r="HX420" s="6"/>
      <c r="HY420" s="6"/>
      <c r="HZ420" s="6"/>
      <c r="IA420" s="6"/>
      <c r="IB420" s="6"/>
      <c r="IC420" s="6"/>
      <c r="ID420" s="6"/>
      <c r="IE420" s="6"/>
      <c r="IF420" s="6"/>
      <c r="IG420" s="6"/>
      <c r="IH420" s="6"/>
      <c r="II420" s="6"/>
      <c r="IJ420" s="6"/>
      <c r="IK420" s="6"/>
      <c r="IL420" s="6"/>
      <c r="IM420" s="6"/>
      <c r="IN420" s="6"/>
      <c r="IO420" s="6"/>
      <c r="IP420" s="6"/>
      <c r="IQ420" s="6"/>
      <c r="IR420" s="6"/>
      <c r="IS420" s="6"/>
      <c r="IT420" s="6"/>
      <c r="IU420" s="6"/>
      <c r="IV420" s="6"/>
      <c r="IW420" s="6"/>
      <c r="IX420" s="6"/>
      <c r="IY420" s="6"/>
      <c r="IZ420" s="6"/>
      <c r="JA420" s="314"/>
      <c r="JB420" s="314"/>
      <c r="JC420" s="314"/>
      <c r="JD420" s="314"/>
      <c r="JE420" s="314"/>
      <c r="JF420" s="314"/>
      <c r="JG420" s="314"/>
      <c r="JH420" s="314"/>
      <c r="JI420" s="314"/>
      <c r="JJ420" s="314"/>
      <c r="JK420" s="314"/>
      <c r="JL420" s="314"/>
      <c r="JM420" s="314"/>
      <c r="JN420" s="314"/>
      <c r="JO420" s="314"/>
      <c r="JP420" s="314"/>
      <c r="JQ420" s="314"/>
      <c r="JR420" s="314"/>
      <c r="JS420" s="314"/>
      <c r="JT420" s="314"/>
      <c r="JU420" s="314"/>
      <c r="JV420" s="314"/>
      <c r="JW420" s="314"/>
      <c r="JX420" s="314"/>
      <c r="JY420" s="314"/>
      <c r="JZ420" s="314"/>
      <c r="KA420" s="314"/>
      <c r="KB420" s="314"/>
      <c r="KC420" s="314"/>
      <c r="KD420" s="314"/>
      <c r="KE420" s="314"/>
      <c r="KF420" s="314"/>
      <c r="KG420" s="314"/>
      <c r="KH420" s="314"/>
      <c r="KI420" s="314"/>
      <c r="KJ420" s="314"/>
      <c r="KK420" s="314"/>
      <c r="KL420" s="6"/>
      <c r="KM420" s="6"/>
      <c r="KN420" s="6"/>
      <c r="KO420" s="6"/>
      <c r="KP420" s="6"/>
      <c r="KQ420" s="6"/>
      <c r="KR420" s="6"/>
      <c r="KS420" s="6"/>
      <c r="KT420" s="6"/>
    </row>
    <row r="421" spans="5:306" s="305" customFormat="1">
      <c r="E421" s="316"/>
      <c r="F421" s="316"/>
      <c r="G421" s="317"/>
      <c r="W421" s="6"/>
      <c r="X421" s="6"/>
      <c r="Y421" s="6"/>
      <c r="Z421" s="313"/>
      <c r="AA421" s="313"/>
      <c r="AB421" s="313"/>
      <c r="AC421" s="6"/>
      <c r="AD421" s="6"/>
      <c r="AE421" s="313"/>
      <c r="AF421" s="313"/>
      <c r="AG421" s="313"/>
      <c r="AH421" s="313"/>
      <c r="AI421" s="313"/>
      <c r="AJ421" s="6"/>
      <c r="AK421" s="6"/>
      <c r="AL421" s="313"/>
      <c r="AM421" s="313"/>
      <c r="AN421" s="313"/>
      <c r="AO421" s="313"/>
      <c r="AP421" s="313"/>
      <c r="AQ421" s="6"/>
      <c r="AR421" s="6"/>
      <c r="AS421" s="313"/>
      <c r="AT421" s="313"/>
      <c r="AU421" s="313"/>
      <c r="AV421" s="313"/>
      <c r="AW421" s="313"/>
      <c r="AX421" s="6"/>
      <c r="AY421" s="6"/>
      <c r="AZ421" s="313"/>
      <c r="BA421" s="313"/>
      <c r="BB421" s="313"/>
      <c r="BC421" s="313"/>
      <c r="BD421" s="313"/>
      <c r="BE421" s="6"/>
      <c r="BF421" s="6"/>
      <c r="BG421" s="313"/>
      <c r="BH421" s="313"/>
      <c r="BI421" s="313"/>
      <c r="BJ421" s="313"/>
      <c r="BK421" s="313"/>
      <c r="BL421" s="6"/>
      <c r="BM421" s="6"/>
      <c r="BN421" s="313"/>
      <c r="BO421" s="313"/>
      <c r="BP421" s="313"/>
      <c r="BQ421" s="313"/>
      <c r="BR421" s="313"/>
      <c r="BS421" s="313"/>
      <c r="BT421" s="313"/>
      <c r="BU421" s="313"/>
      <c r="BV421" s="313"/>
      <c r="BW421" s="313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161"/>
      <c r="DQ421" s="161"/>
      <c r="DR421" s="161"/>
      <c r="DS421" s="161"/>
      <c r="DT421" s="161"/>
      <c r="DU421" s="161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HO421" s="6"/>
      <c r="HP421" s="6"/>
      <c r="HQ421" s="6"/>
      <c r="HR421" s="6"/>
      <c r="HS421" s="6"/>
      <c r="HT421" s="6"/>
      <c r="HU421" s="6"/>
      <c r="HV421" s="6"/>
      <c r="HW421" s="6"/>
      <c r="HX421" s="6"/>
      <c r="HY421" s="6"/>
      <c r="HZ421" s="6"/>
      <c r="IA421" s="6"/>
      <c r="IB421" s="6"/>
      <c r="IC421" s="6"/>
      <c r="ID421" s="6"/>
      <c r="IE421" s="6"/>
      <c r="IF421" s="6"/>
      <c r="IG421" s="6"/>
      <c r="IH421" s="6"/>
      <c r="II421" s="6"/>
      <c r="IJ421" s="6"/>
      <c r="IK421" s="6"/>
      <c r="IL421" s="6"/>
      <c r="IM421" s="6"/>
      <c r="IN421" s="6"/>
      <c r="IO421" s="6"/>
      <c r="IP421" s="6"/>
      <c r="IQ421" s="6"/>
      <c r="IR421" s="6"/>
      <c r="IS421" s="6"/>
      <c r="IT421" s="6"/>
      <c r="IU421" s="6"/>
      <c r="IV421" s="6"/>
      <c r="IW421" s="6"/>
      <c r="IX421" s="6"/>
      <c r="IY421" s="6"/>
      <c r="IZ421" s="6"/>
      <c r="JA421" s="314"/>
      <c r="JB421" s="314"/>
      <c r="JC421" s="314"/>
      <c r="JD421" s="314"/>
      <c r="JE421" s="314"/>
      <c r="JF421" s="314"/>
      <c r="JG421" s="314"/>
      <c r="JH421" s="314"/>
      <c r="JI421" s="314"/>
      <c r="JJ421" s="314"/>
      <c r="JK421" s="314"/>
      <c r="JL421" s="314"/>
      <c r="JM421" s="314"/>
      <c r="JN421" s="314"/>
      <c r="JO421" s="314"/>
      <c r="JP421" s="314"/>
      <c r="JQ421" s="314"/>
      <c r="JR421" s="314"/>
      <c r="JS421" s="314"/>
      <c r="JT421" s="314"/>
      <c r="JU421" s="314"/>
      <c r="JV421" s="314"/>
      <c r="JW421" s="314"/>
      <c r="JX421" s="314"/>
      <c r="JY421" s="314"/>
      <c r="JZ421" s="314"/>
      <c r="KA421" s="314"/>
      <c r="KB421" s="314"/>
      <c r="KC421" s="314"/>
      <c r="KD421" s="314"/>
      <c r="KE421" s="314"/>
      <c r="KF421" s="314"/>
      <c r="KG421" s="314"/>
      <c r="KH421" s="314"/>
      <c r="KI421" s="314"/>
      <c r="KJ421" s="314"/>
      <c r="KK421" s="314"/>
      <c r="KL421" s="6"/>
      <c r="KM421" s="6"/>
      <c r="KN421" s="6"/>
      <c r="KO421" s="6"/>
      <c r="KP421" s="6"/>
      <c r="KQ421" s="6"/>
      <c r="KR421" s="6"/>
      <c r="KS421" s="6"/>
      <c r="KT421" s="6"/>
    </row>
    <row r="422" spans="5:306" s="305" customFormat="1">
      <c r="E422" s="316"/>
      <c r="F422" s="316"/>
      <c r="G422" s="317"/>
      <c r="W422" s="6"/>
      <c r="X422" s="6"/>
      <c r="Y422" s="6"/>
      <c r="Z422" s="313"/>
      <c r="AA422" s="313"/>
      <c r="AB422" s="313"/>
      <c r="AC422" s="6"/>
      <c r="AD422" s="6"/>
      <c r="AE422" s="313"/>
      <c r="AF422" s="313"/>
      <c r="AG422" s="313"/>
      <c r="AH422" s="313"/>
      <c r="AI422" s="313"/>
      <c r="AJ422" s="6"/>
      <c r="AK422" s="6"/>
      <c r="AL422" s="313"/>
      <c r="AM422" s="313"/>
      <c r="AN422" s="313"/>
      <c r="AO422" s="313"/>
      <c r="AP422" s="313"/>
      <c r="AQ422" s="6"/>
      <c r="AR422" s="6"/>
      <c r="AS422" s="313"/>
      <c r="AT422" s="313"/>
      <c r="AU422" s="313"/>
      <c r="AV422" s="313"/>
      <c r="AW422" s="313"/>
      <c r="AX422" s="6"/>
      <c r="AY422" s="6"/>
      <c r="AZ422" s="313"/>
      <c r="BA422" s="313"/>
      <c r="BB422" s="313"/>
      <c r="BC422" s="313"/>
      <c r="BD422" s="313"/>
      <c r="BE422" s="6"/>
      <c r="BF422" s="6"/>
      <c r="BG422" s="313"/>
      <c r="BH422" s="313"/>
      <c r="BI422" s="313"/>
      <c r="BJ422" s="313"/>
      <c r="BK422" s="313"/>
      <c r="BL422" s="6"/>
      <c r="BM422" s="6"/>
      <c r="BN422" s="313"/>
      <c r="BO422" s="313"/>
      <c r="BP422" s="313"/>
      <c r="BQ422" s="313"/>
      <c r="BR422" s="313"/>
      <c r="BS422" s="313"/>
      <c r="BT422" s="313"/>
      <c r="BU422" s="313"/>
      <c r="BV422" s="313"/>
      <c r="BW422" s="313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161"/>
      <c r="DQ422" s="161"/>
      <c r="DR422" s="161"/>
      <c r="DS422" s="161"/>
      <c r="DT422" s="161"/>
      <c r="DU422" s="161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  <c r="FS422" s="6"/>
      <c r="FT422" s="6"/>
      <c r="FU422" s="6"/>
      <c r="FV422" s="6"/>
      <c r="FW422" s="6"/>
      <c r="FX422" s="6"/>
      <c r="FY422" s="6"/>
      <c r="FZ422" s="6"/>
      <c r="GA422" s="6"/>
      <c r="GB422" s="6"/>
      <c r="GC422" s="6"/>
      <c r="GD422" s="6"/>
      <c r="GE422" s="6"/>
      <c r="GF422" s="6"/>
      <c r="GG422" s="6"/>
      <c r="GH422" s="6"/>
      <c r="GI422" s="6"/>
      <c r="GJ422" s="6"/>
      <c r="GK422" s="6"/>
      <c r="GL422" s="6"/>
      <c r="GM422" s="6"/>
      <c r="GN422" s="6"/>
      <c r="GO422" s="6"/>
      <c r="GP422" s="6"/>
      <c r="GQ422" s="6"/>
      <c r="GR422" s="6"/>
      <c r="GS422" s="6"/>
      <c r="GT422" s="6"/>
      <c r="GU422" s="6"/>
      <c r="GV422" s="6"/>
      <c r="GW422" s="6"/>
      <c r="GX422" s="6"/>
      <c r="GY422" s="6"/>
      <c r="GZ422" s="6"/>
      <c r="HA422" s="6"/>
      <c r="HB422" s="6"/>
      <c r="HC422" s="6"/>
      <c r="HD422" s="6"/>
      <c r="HE422" s="6"/>
      <c r="HF422" s="6"/>
      <c r="HG422" s="6"/>
      <c r="HH422" s="6"/>
      <c r="HI422" s="6"/>
      <c r="HJ422" s="6"/>
      <c r="HK422" s="6"/>
      <c r="HL422" s="6"/>
      <c r="HM422" s="6"/>
      <c r="HN422" s="6"/>
      <c r="HO422" s="6"/>
      <c r="HP422" s="6"/>
      <c r="HQ422" s="6"/>
      <c r="HR422" s="6"/>
      <c r="HS422" s="6"/>
      <c r="HT422" s="6"/>
      <c r="HU422" s="6"/>
      <c r="HV422" s="6"/>
      <c r="HW422" s="6"/>
      <c r="HX422" s="6"/>
      <c r="HY422" s="6"/>
      <c r="HZ422" s="6"/>
      <c r="IA422" s="6"/>
      <c r="IB422" s="6"/>
      <c r="IC422" s="6"/>
      <c r="ID422" s="6"/>
      <c r="IE422" s="6"/>
      <c r="IF422" s="6"/>
      <c r="IG422" s="6"/>
      <c r="IH422" s="6"/>
      <c r="II422" s="6"/>
      <c r="IJ422" s="6"/>
      <c r="IK422" s="6"/>
      <c r="IL422" s="6"/>
      <c r="IM422" s="6"/>
      <c r="IN422" s="6"/>
      <c r="IO422" s="6"/>
      <c r="IP422" s="6"/>
      <c r="IQ422" s="6"/>
      <c r="IR422" s="6"/>
      <c r="IS422" s="6"/>
      <c r="IT422" s="6"/>
      <c r="IU422" s="6"/>
      <c r="IV422" s="6"/>
      <c r="IW422" s="6"/>
      <c r="IX422" s="6"/>
      <c r="IY422" s="6"/>
      <c r="IZ422" s="6"/>
      <c r="JA422" s="314"/>
      <c r="JB422" s="314"/>
      <c r="JC422" s="314"/>
      <c r="JD422" s="314"/>
      <c r="JE422" s="314"/>
      <c r="JF422" s="314"/>
      <c r="JG422" s="314"/>
      <c r="JH422" s="314"/>
      <c r="JI422" s="314"/>
      <c r="JJ422" s="314"/>
      <c r="JK422" s="314"/>
      <c r="JL422" s="314"/>
      <c r="JM422" s="314"/>
      <c r="JN422" s="314"/>
      <c r="JO422" s="314"/>
      <c r="JP422" s="314"/>
      <c r="JQ422" s="314"/>
      <c r="JR422" s="314"/>
      <c r="JS422" s="314"/>
      <c r="JT422" s="314"/>
      <c r="JU422" s="314"/>
      <c r="JV422" s="314"/>
      <c r="JW422" s="314"/>
      <c r="JX422" s="314"/>
      <c r="JY422" s="314"/>
      <c r="JZ422" s="314"/>
      <c r="KA422" s="314"/>
      <c r="KB422" s="314"/>
      <c r="KC422" s="314"/>
      <c r="KD422" s="314"/>
      <c r="KE422" s="314"/>
      <c r="KF422" s="314"/>
      <c r="KG422" s="314"/>
      <c r="KH422" s="314"/>
      <c r="KI422" s="314"/>
      <c r="KJ422" s="314"/>
      <c r="KK422" s="314"/>
      <c r="KL422" s="6"/>
      <c r="KM422" s="6"/>
      <c r="KN422" s="6"/>
      <c r="KO422" s="6"/>
      <c r="KP422" s="6"/>
      <c r="KQ422" s="6"/>
      <c r="KR422" s="6"/>
      <c r="KS422" s="6"/>
      <c r="KT422" s="6"/>
    </row>
    <row r="423" spans="5:306" s="305" customFormat="1">
      <c r="E423" s="316"/>
      <c r="F423" s="316"/>
      <c r="G423" s="317"/>
      <c r="W423" s="6"/>
      <c r="X423" s="6"/>
      <c r="Y423" s="6"/>
      <c r="Z423" s="313"/>
      <c r="AA423" s="313"/>
      <c r="AB423" s="313"/>
      <c r="AC423" s="6"/>
      <c r="AD423" s="6"/>
      <c r="AE423" s="313"/>
      <c r="AF423" s="313"/>
      <c r="AG423" s="313"/>
      <c r="AH423" s="313"/>
      <c r="AI423" s="313"/>
      <c r="AJ423" s="6"/>
      <c r="AK423" s="6"/>
      <c r="AL423" s="313"/>
      <c r="AM423" s="313"/>
      <c r="AN423" s="313"/>
      <c r="AO423" s="313"/>
      <c r="AP423" s="313"/>
      <c r="AQ423" s="6"/>
      <c r="AR423" s="6"/>
      <c r="AS423" s="313"/>
      <c r="AT423" s="313"/>
      <c r="AU423" s="313"/>
      <c r="AV423" s="313"/>
      <c r="AW423" s="313"/>
      <c r="AX423" s="6"/>
      <c r="AY423" s="6"/>
      <c r="AZ423" s="313"/>
      <c r="BA423" s="313"/>
      <c r="BB423" s="313"/>
      <c r="BC423" s="313"/>
      <c r="BD423" s="313"/>
      <c r="BE423" s="6"/>
      <c r="BF423" s="6"/>
      <c r="BG423" s="313"/>
      <c r="BH423" s="313"/>
      <c r="BI423" s="313"/>
      <c r="BJ423" s="313"/>
      <c r="BK423" s="313"/>
      <c r="BL423" s="6"/>
      <c r="BM423" s="6"/>
      <c r="BN423" s="313"/>
      <c r="BO423" s="313"/>
      <c r="BP423" s="313"/>
      <c r="BQ423" s="313"/>
      <c r="BR423" s="313"/>
      <c r="BS423" s="313"/>
      <c r="BT423" s="313"/>
      <c r="BU423" s="313"/>
      <c r="BV423" s="313"/>
      <c r="BW423" s="313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161"/>
      <c r="DQ423" s="161"/>
      <c r="DR423" s="161"/>
      <c r="DS423" s="161"/>
      <c r="DT423" s="161"/>
      <c r="DU423" s="161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6"/>
      <c r="HH423" s="6"/>
      <c r="HI423" s="6"/>
      <c r="HJ423" s="6"/>
      <c r="HK423" s="6"/>
      <c r="HL423" s="6"/>
      <c r="HM423" s="6"/>
      <c r="HN423" s="6"/>
      <c r="HO423" s="6"/>
      <c r="HP423" s="6"/>
      <c r="HQ423" s="6"/>
      <c r="HR423" s="6"/>
      <c r="HS423" s="6"/>
      <c r="HT423" s="6"/>
      <c r="HU423" s="6"/>
      <c r="HV423" s="6"/>
      <c r="HW423" s="6"/>
      <c r="HX423" s="6"/>
      <c r="HY423" s="6"/>
      <c r="HZ423" s="6"/>
      <c r="IA423" s="6"/>
      <c r="IB423" s="6"/>
      <c r="IC423" s="6"/>
      <c r="ID423" s="6"/>
      <c r="IE423" s="6"/>
      <c r="IF423" s="6"/>
      <c r="IG423" s="6"/>
      <c r="IH423" s="6"/>
      <c r="II423" s="6"/>
      <c r="IJ423" s="6"/>
      <c r="IK423" s="6"/>
      <c r="IL423" s="6"/>
      <c r="IM423" s="6"/>
      <c r="IN423" s="6"/>
      <c r="IO423" s="6"/>
      <c r="IP423" s="6"/>
      <c r="IQ423" s="6"/>
      <c r="IR423" s="6"/>
      <c r="IS423" s="6"/>
      <c r="IT423" s="6"/>
      <c r="IU423" s="6"/>
      <c r="IV423" s="6"/>
      <c r="IW423" s="6"/>
      <c r="IX423" s="6"/>
      <c r="IY423" s="6"/>
      <c r="IZ423" s="6"/>
      <c r="JA423" s="314"/>
      <c r="JB423" s="314"/>
      <c r="JC423" s="314"/>
      <c r="JD423" s="314"/>
      <c r="JE423" s="314"/>
      <c r="JF423" s="314"/>
      <c r="JG423" s="314"/>
      <c r="JH423" s="314"/>
      <c r="JI423" s="314"/>
      <c r="JJ423" s="314"/>
      <c r="JK423" s="314"/>
      <c r="JL423" s="314"/>
      <c r="JM423" s="314"/>
      <c r="JN423" s="314"/>
      <c r="JO423" s="314"/>
      <c r="JP423" s="314"/>
      <c r="JQ423" s="314"/>
      <c r="JR423" s="314"/>
      <c r="JS423" s="314"/>
      <c r="JT423" s="314"/>
      <c r="JU423" s="314"/>
      <c r="JV423" s="314"/>
      <c r="JW423" s="314"/>
      <c r="JX423" s="314"/>
      <c r="JY423" s="314"/>
      <c r="JZ423" s="314"/>
      <c r="KA423" s="314"/>
      <c r="KB423" s="314"/>
      <c r="KC423" s="314"/>
      <c r="KD423" s="314"/>
      <c r="KE423" s="314"/>
      <c r="KF423" s="314"/>
      <c r="KG423" s="314"/>
      <c r="KH423" s="314"/>
      <c r="KI423" s="314"/>
      <c r="KJ423" s="314"/>
      <c r="KK423" s="314"/>
      <c r="KL423" s="6"/>
      <c r="KM423" s="6"/>
      <c r="KN423" s="6"/>
      <c r="KO423" s="6"/>
      <c r="KP423" s="6"/>
      <c r="KQ423" s="6"/>
      <c r="KR423" s="6"/>
      <c r="KS423" s="6"/>
      <c r="KT423" s="6"/>
    </row>
    <row r="424" spans="5:306" s="305" customFormat="1">
      <c r="E424" s="316"/>
      <c r="F424" s="316"/>
      <c r="G424" s="317"/>
      <c r="W424" s="6"/>
      <c r="X424" s="6"/>
      <c r="Y424" s="6"/>
      <c r="Z424" s="313"/>
      <c r="AA424" s="313"/>
      <c r="AB424" s="313"/>
      <c r="AC424" s="6"/>
      <c r="AD424" s="6"/>
      <c r="AE424" s="313"/>
      <c r="AF424" s="313"/>
      <c r="AG424" s="313"/>
      <c r="AH424" s="313"/>
      <c r="AI424" s="313"/>
      <c r="AJ424" s="6"/>
      <c r="AK424" s="6"/>
      <c r="AL424" s="313"/>
      <c r="AM424" s="313"/>
      <c r="AN424" s="313"/>
      <c r="AO424" s="313"/>
      <c r="AP424" s="313"/>
      <c r="AQ424" s="6"/>
      <c r="AR424" s="6"/>
      <c r="AS424" s="313"/>
      <c r="AT424" s="313"/>
      <c r="AU424" s="313"/>
      <c r="AV424" s="313"/>
      <c r="AW424" s="313"/>
      <c r="AX424" s="6"/>
      <c r="AY424" s="6"/>
      <c r="AZ424" s="313"/>
      <c r="BA424" s="313"/>
      <c r="BB424" s="313"/>
      <c r="BC424" s="313"/>
      <c r="BD424" s="313"/>
      <c r="BE424" s="6"/>
      <c r="BF424" s="6"/>
      <c r="BG424" s="313"/>
      <c r="BH424" s="313"/>
      <c r="BI424" s="313"/>
      <c r="BJ424" s="313"/>
      <c r="BK424" s="313"/>
      <c r="BL424" s="6"/>
      <c r="BM424" s="6"/>
      <c r="BN424" s="313"/>
      <c r="BO424" s="313"/>
      <c r="BP424" s="313"/>
      <c r="BQ424" s="313"/>
      <c r="BR424" s="313"/>
      <c r="BS424" s="313"/>
      <c r="BT424" s="313"/>
      <c r="BU424" s="313"/>
      <c r="BV424" s="313"/>
      <c r="BW424" s="313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161"/>
      <c r="DQ424" s="161"/>
      <c r="DR424" s="161"/>
      <c r="DS424" s="161"/>
      <c r="DT424" s="161"/>
      <c r="DU424" s="161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  <c r="FS424" s="6"/>
      <c r="FT424" s="6"/>
      <c r="FU424" s="6"/>
      <c r="FV424" s="6"/>
      <c r="FW424" s="6"/>
      <c r="FX424" s="6"/>
      <c r="FY424" s="6"/>
      <c r="FZ424" s="6"/>
      <c r="GA424" s="6"/>
      <c r="GB424" s="6"/>
      <c r="GC424" s="6"/>
      <c r="GD424" s="6"/>
      <c r="GE424" s="6"/>
      <c r="GF424" s="6"/>
      <c r="GG424" s="6"/>
      <c r="GH424" s="6"/>
      <c r="GI424" s="6"/>
      <c r="GJ424" s="6"/>
      <c r="GK424" s="6"/>
      <c r="GL424" s="6"/>
      <c r="GM424" s="6"/>
      <c r="GN424" s="6"/>
      <c r="GO424" s="6"/>
      <c r="GP424" s="6"/>
      <c r="GQ424" s="6"/>
      <c r="GR424" s="6"/>
      <c r="GS424" s="6"/>
      <c r="GT424" s="6"/>
      <c r="GU424" s="6"/>
      <c r="GV424" s="6"/>
      <c r="GW424" s="6"/>
      <c r="GX424" s="6"/>
      <c r="GY424" s="6"/>
      <c r="GZ424" s="6"/>
      <c r="HA424" s="6"/>
      <c r="HB424" s="6"/>
      <c r="HC424" s="6"/>
      <c r="HD424" s="6"/>
      <c r="HE424" s="6"/>
      <c r="HF424" s="6"/>
      <c r="HG424" s="6"/>
      <c r="HH424" s="6"/>
      <c r="HI424" s="6"/>
      <c r="HJ424" s="6"/>
      <c r="HK424" s="6"/>
      <c r="HL424" s="6"/>
      <c r="HM424" s="6"/>
      <c r="HN424" s="6"/>
      <c r="HO424" s="6"/>
      <c r="HP424" s="6"/>
      <c r="HQ424" s="6"/>
      <c r="HR424" s="6"/>
      <c r="HS424" s="6"/>
      <c r="HT424" s="6"/>
      <c r="HU424" s="6"/>
      <c r="HV424" s="6"/>
      <c r="HW424" s="6"/>
      <c r="HX424" s="6"/>
      <c r="HY424" s="6"/>
      <c r="HZ424" s="6"/>
      <c r="IA424" s="6"/>
      <c r="IB424" s="6"/>
      <c r="IC424" s="6"/>
      <c r="ID424" s="6"/>
      <c r="IE424" s="6"/>
      <c r="IF424" s="6"/>
      <c r="IG424" s="6"/>
      <c r="IH424" s="6"/>
      <c r="II424" s="6"/>
      <c r="IJ424" s="6"/>
      <c r="IK424" s="6"/>
      <c r="IL424" s="6"/>
      <c r="IM424" s="6"/>
      <c r="IN424" s="6"/>
      <c r="IO424" s="6"/>
      <c r="IP424" s="6"/>
      <c r="IQ424" s="6"/>
      <c r="IR424" s="6"/>
      <c r="IS424" s="6"/>
      <c r="IT424" s="6"/>
      <c r="IU424" s="6"/>
      <c r="IV424" s="6"/>
      <c r="IW424" s="6"/>
      <c r="IX424" s="6"/>
      <c r="IY424" s="6"/>
      <c r="IZ424" s="6"/>
      <c r="JA424" s="314"/>
      <c r="JB424" s="314"/>
      <c r="JC424" s="314"/>
      <c r="JD424" s="314"/>
      <c r="JE424" s="314"/>
      <c r="JF424" s="314"/>
      <c r="JG424" s="314"/>
      <c r="JH424" s="314"/>
      <c r="JI424" s="314"/>
      <c r="JJ424" s="314"/>
      <c r="JK424" s="314"/>
      <c r="JL424" s="314"/>
      <c r="JM424" s="314"/>
      <c r="JN424" s="314"/>
      <c r="JO424" s="314"/>
      <c r="JP424" s="314"/>
      <c r="JQ424" s="314"/>
      <c r="JR424" s="314"/>
      <c r="JS424" s="314"/>
      <c r="JT424" s="314"/>
      <c r="JU424" s="314"/>
      <c r="JV424" s="314"/>
      <c r="JW424" s="314"/>
      <c r="JX424" s="314"/>
      <c r="JY424" s="314"/>
      <c r="JZ424" s="314"/>
      <c r="KA424" s="314"/>
      <c r="KB424" s="314"/>
      <c r="KC424" s="314"/>
      <c r="KD424" s="314"/>
      <c r="KE424" s="314"/>
      <c r="KF424" s="314"/>
      <c r="KG424" s="314"/>
      <c r="KH424" s="314"/>
      <c r="KI424" s="314"/>
      <c r="KJ424" s="314"/>
      <c r="KK424" s="314"/>
      <c r="KL424" s="6"/>
      <c r="KM424" s="6"/>
      <c r="KN424" s="6"/>
      <c r="KO424" s="6"/>
      <c r="KP424" s="6"/>
      <c r="KQ424" s="6"/>
      <c r="KR424" s="6"/>
      <c r="KS424" s="6"/>
      <c r="KT424" s="6"/>
    </row>
    <row r="425" spans="5:306" s="305" customFormat="1">
      <c r="E425" s="316"/>
      <c r="F425" s="316"/>
      <c r="G425" s="317"/>
      <c r="W425" s="6"/>
      <c r="X425" s="6"/>
      <c r="Y425" s="6"/>
      <c r="Z425" s="313"/>
      <c r="AA425" s="313"/>
      <c r="AB425" s="313"/>
      <c r="AC425" s="6"/>
      <c r="AD425" s="6"/>
      <c r="AE425" s="313"/>
      <c r="AF425" s="313"/>
      <c r="AG425" s="313"/>
      <c r="AH425" s="313"/>
      <c r="AI425" s="313"/>
      <c r="AJ425" s="6"/>
      <c r="AK425" s="6"/>
      <c r="AL425" s="313"/>
      <c r="AM425" s="313"/>
      <c r="AN425" s="313"/>
      <c r="AO425" s="313"/>
      <c r="AP425" s="313"/>
      <c r="AQ425" s="6"/>
      <c r="AR425" s="6"/>
      <c r="AS425" s="313"/>
      <c r="AT425" s="313"/>
      <c r="AU425" s="313"/>
      <c r="AV425" s="313"/>
      <c r="AW425" s="313"/>
      <c r="AX425" s="6"/>
      <c r="AY425" s="6"/>
      <c r="AZ425" s="313"/>
      <c r="BA425" s="313"/>
      <c r="BB425" s="313"/>
      <c r="BC425" s="313"/>
      <c r="BD425" s="313"/>
      <c r="BE425" s="6"/>
      <c r="BF425" s="6"/>
      <c r="BG425" s="313"/>
      <c r="BH425" s="313"/>
      <c r="BI425" s="313"/>
      <c r="BJ425" s="313"/>
      <c r="BK425" s="313"/>
      <c r="BL425" s="6"/>
      <c r="BM425" s="6"/>
      <c r="BN425" s="313"/>
      <c r="BO425" s="313"/>
      <c r="BP425" s="313"/>
      <c r="BQ425" s="313"/>
      <c r="BR425" s="313"/>
      <c r="BS425" s="313"/>
      <c r="BT425" s="313"/>
      <c r="BU425" s="313"/>
      <c r="BV425" s="313"/>
      <c r="BW425" s="313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161"/>
      <c r="DQ425" s="161"/>
      <c r="DR425" s="161"/>
      <c r="DS425" s="161"/>
      <c r="DT425" s="161"/>
      <c r="DU425" s="161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6"/>
      <c r="IN425" s="6"/>
      <c r="IO425" s="6"/>
      <c r="IP425" s="6"/>
      <c r="IQ425" s="6"/>
      <c r="IR425" s="6"/>
      <c r="IS425" s="6"/>
      <c r="IT425" s="6"/>
      <c r="IU425" s="6"/>
      <c r="IV425" s="6"/>
      <c r="IW425" s="6"/>
      <c r="IX425" s="6"/>
      <c r="IY425" s="6"/>
      <c r="IZ425" s="6"/>
      <c r="JA425" s="314"/>
      <c r="JB425" s="314"/>
      <c r="JC425" s="314"/>
      <c r="JD425" s="314"/>
      <c r="JE425" s="314"/>
      <c r="JF425" s="314"/>
      <c r="JG425" s="314"/>
      <c r="JH425" s="314"/>
      <c r="JI425" s="314"/>
      <c r="JJ425" s="314"/>
      <c r="JK425" s="314"/>
      <c r="JL425" s="314"/>
      <c r="JM425" s="314"/>
      <c r="JN425" s="314"/>
      <c r="JO425" s="314"/>
      <c r="JP425" s="314"/>
      <c r="JQ425" s="314"/>
      <c r="JR425" s="314"/>
      <c r="JS425" s="314"/>
      <c r="JT425" s="314"/>
      <c r="JU425" s="314"/>
      <c r="JV425" s="314"/>
      <c r="JW425" s="314"/>
      <c r="JX425" s="314"/>
      <c r="JY425" s="314"/>
      <c r="JZ425" s="314"/>
      <c r="KA425" s="314"/>
      <c r="KB425" s="314"/>
      <c r="KC425" s="314"/>
      <c r="KD425" s="314"/>
      <c r="KE425" s="314"/>
      <c r="KF425" s="314"/>
      <c r="KG425" s="314"/>
      <c r="KH425" s="314"/>
      <c r="KI425" s="314"/>
      <c r="KJ425" s="314"/>
      <c r="KK425" s="314"/>
      <c r="KL425" s="6"/>
      <c r="KM425" s="6"/>
      <c r="KN425" s="6"/>
      <c r="KO425" s="6"/>
      <c r="KP425" s="6"/>
      <c r="KQ425" s="6"/>
      <c r="KR425" s="6"/>
      <c r="KS425" s="6"/>
      <c r="KT425" s="6"/>
    </row>
    <row r="426" spans="5:306" s="305" customFormat="1">
      <c r="E426" s="316"/>
      <c r="F426" s="316"/>
      <c r="G426" s="317"/>
      <c r="W426" s="6"/>
      <c r="X426" s="6"/>
      <c r="Y426" s="6"/>
      <c r="Z426" s="313"/>
      <c r="AA426" s="313"/>
      <c r="AB426" s="313"/>
      <c r="AC426" s="6"/>
      <c r="AD426" s="6"/>
      <c r="AE426" s="313"/>
      <c r="AF426" s="313"/>
      <c r="AG426" s="313"/>
      <c r="AH426" s="313"/>
      <c r="AI426" s="313"/>
      <c r="AJ426" s="6"/>
      <c r="AK426" s="6"/>
      <c r="AL426" s="313"/>
      <c r="AM426" s="313"/>
      <c r="AN426" s="313"/>
      <c r="AO426" s="313"/>
      <c r="AP426" s="313"/>
      <c r="AQ426" s="6"/>
      <c r="AR426" s="6"/>
      <c r="AS426" s="313"/>
      <c r="AT426" s="313"/>
      <c r="AU426" s="313"/>
      <c r="AV426" s="313"/>
      <c r="AW426" s="313"/>
      <c r="AX426" s="6"/>
      <c r="AY426" s="6"/>
      <c r="AZ426" s="313"/>
      <c r="BA426" s="313"/>
      <c r="BB426" s="313"/>
      <c r="BC426" s="313"/>
      <c r="BD426" s="313"/>
      <c r="BE426" s="6"/>
      <c r="BF426" s="6"/>
      <c r="BG426" s="313"/>
      <c r="BH426" s="313"/>
      <c r="BI426" s="313"/>
      <c r="BJ426" s="313"/>
      <c r="BK426" s="313"/>
      <c r="BL426" s="6"/>
      <c r="BM426" s="6"/>
      <c r="BN426" s="313"/>
      <c r="BO426" s="313"/>
      <c r="BP426" s="313"/>
      <c r="BQ426" s="313"/>
      <c r="BR426" s="313"/>
      <c r="BS426" s="313"/>
      <c r="BT426" s="313"/>
      <c r="BU426" s="313"/>
      <c r="BV426" s="313"/>
      <c r="BW426" s="313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161"/>
      <c r="DQ426" s="161"/>
      <c r="DR426" s="161"/>
      <c r="DS426" s="161"/>
      <c r="DT426" s="161"/>
      <c r="DU426" s="161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314"/>
      <c r="JB426" s="314"/>
      <c r="JC426" s="314"/>
      <c r="JD426" s="314"/>
      <c r="JE426" s="314"/>
      <c r="JF426" s="314"/>
      <c r="JG426" s="314"/>
      <c r="JH426" s="314"/>
      <c r="JI426" s="314"/>
      <c r="JJ426" s="314"/>
      <c r="JK426" s="314"/>
      <c r="JL426" s="314"/>
      <c r="JM426" s="314"/>
      <c r="JN426" s="314"/>
      <c r="JO426" s="314"/>
      <c r="JP426" s="314"/>
      <c r="JQ426" s="314"/>
      <c r="JR426" s="314"/>
      <c r="JS426" s="314"/>
      <c r="JT426" s="314"/>
      <c r="JU426" s="314"/>
      <c r="JV426" s="314"/>
      <c r="JW426" s="314"/>
      <c r="JX426" s="314"/>
      <c r="JY426" s="314"/>
      <c r="JZ426" s="314"/>
      <c r="KA426" s="314"/>
      <c r="KB426" s="314"/>
      <c r="KC426" s="314"/>
      <c r="KD426" s="314"/>
      <c r="KE426" s="314"/>
      <c r="KF426" s="314"/>
      <c r="KG426" s="314"/>
      <c r="KH426" s="314"/>
      <c r="KI426" s="314"/>
      <c r="KJ426" s="314"/>
      <c r="KK426" s="314"/>
      <c r="KL426" s="6"/>
      <c r="KM426" s="6"/>
      <c r="KN426" s="6"/>
      <c r="KO426" s="6"/>
      <c r="KP426" s="6"/>
      <c r="KQ426" s="6"/>
      <c r="KR426" s="6"/>
      <c r="KS426" s="6"/>
      <c r="KT426" s="6"/>
    </row>
    <row r="427" spans="5:306" s="305" customFormat="1">
      <c r="E427" s="316"/>
      <c r="F427" s="316"/>
      <c r="G427" s="317"/>
      <c r="W427" s="6"/>
      <c r="X427" s="6"/>
      <c r="Y427" s="6"/>
      <c r="Z427" s="313"/>
      <c r="AA427" s="313"/>
      <c r="AB427" s="313"/>
      <c r="AC427" s="6"/>
      <c r="AD427" s="6"/>
      <c r="AE427" s="313"/>
      <c r="AF427" s="313"/>
      <c r="AG427" s="313"/>
      <c r="AH427" s="313"/>
      <c r="AI427" s="313"/>
      <c r="AJ427" s="6"/>
      <c r="AK427" s="6"/>
      <c r="AL427" s="313"/>
      <c r="AM427" s="313"/>
      <c r="AN427" s="313"/>
      <c r="AO427" s="313"/>
      <c r="AP427" s="313"/>
      <c r="AQ427" s="6"/>
      <c r="AR427" s="6"/>
      <c r="AS427" s="313"/>
      <c r="AT427" s="313"/>
      <c r="AU427" s="313"/>
      <c r="AV427" s="313"/>
      <c r="AW427" s="313"/>
      <c r="AX427" s="6"/>
      <c r="AY427" s="6"/>
      <c r="AZ427" s="313"/>
      <c r="BA427" s="313"/>
      <c r="BB427" s="313"/>
      <c r="BC427" s="313"/>
      <c r="BD427" s="313"/>
      <c r="BE427" s="6"/>
      <c r="BF427" s="6"/>
      <c r="BG427" s="313"/>
      <c r="BH427" s="313"/>
      <c r="BI427" s="313"/>
      <c r="BJ427" s="313"/>
      <c r="BK427" s="313"/>
      <c r="BL427" s="6"/>
      <c r="BM427" s="6"/>
      <c r="BN427" s="313"/>
      <c r="BO427" s="313"/>
      <c r="BP427" s="313"/>
      <c r="BQ427" s="313"/>
      <c r="BR427" s="313"/>
      <c r="BS427" s="313"/>
      <c r="BT427" s="313"/>
      <c r="BU427" s="313"/>
      <c r="BV427" s="313"/>
      <c r="BW427" s="313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161"/>
      <c r="DQ427" s="161"/>
      <c r="DR427" s="161"/>
      <c r="DS427" s="161"/>
      <c r="DT427" s="161"/>
      <c r="DU427" s="161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314"/>
      <c r="JB427" s="314"/>
      <c r="JC427" s="314"/>
      <c r="JD427" s="314"/>
      <c r="JE427" s="314"/>
      <c r="JF427" s="314"/>
      <c r="JG427" s="314"/>
      <c r="JH427" s="314"/>
      <c r="JI427" s="314"/>
      <c r="JJ427" s="314"/>
      <c r="JK427" s="314"/>
      <c r="JL427" s="314"/>
      <c r="JM427" s="314"/>
      <c r="JN427" s="314"/>
      <c r="JO427" s="314"/>
      <c r="JP427" s="314"/>
      <c r="JQ427" s="314"/>
      <c r="JR427" s="314"/>
      <c r="JS427" s="314"/>
      <c r="JT427" s="314"/>
      <c r="JU427" s="314"/>
      <c r="JV427" s="314"/>
      <c r="JW427" s="314"/>
      <c r="JX427" s="314"/>
      <c r="JY427" s="314"/>
      <c r="JZ427" s="314"/>
      <c r="KA427" s="314"/>
      <c r="KB427" s="314"/>
      <c r="KC427" s="314"/>
      <c r="KD427" s="314"/>
      <c r="KE427" s="314"/>
      <c r="KF427" s="314"/>
      <c r="KG427" s="314"/>
      <c r="KH427" s="314"/>
      <c r="KI427" s="314"/>
      <c r="KJ427" s="314"/>
      <c r="KK427" s="314"/>
      <c r="KL427" s="6"/>
      <c r="KM427" s="6"/>
      <c r="KN427" s="6"/>
      <c r="KO427" s="6"/>
      <c r="KP427" s="6"/>
      <c r="KQ427" s="6"/>
      <c r="KR427" s="6"/>
      <c r="KS427" s="6"/>
      <c r="KT427" s="6"/>
    </row>
    <row r="428" spans="5:306" s="305" customFormat="1">
      <c r="E428" s="316"/>
      <c r="F428" s="316"/>
      <c r="G428" s="317"/>
      <c r="W428" s="6"/>
      <c r="X428" s="6"/>
      <c r="Y428" s="6"/>
      <c r="Z428" s="313"/>
      <c r="AA428" s="313"/>
      <c r="AB428" s="313"/>
      <c r="AC428" s="6"/>
      <c r="AD428" s="6"/>
      <c r="AE428" s="313"/>
      <c r="AF428" s="313"/>
      <c r="AG428" s="313"/>
      <c r="AH428" s="313"/>
      <c r="AI428" s="313"/>
      <c r="AJ428" s="6"/>
      <c r="AK428" s="6"/>
      <c r="AL428" s="313"/>
      <c r="AM428" s="313"/>
      <c r="AN428" s="313"/>
      <c r="AO428" s="313"/>
      <c r="AP428" s="313"/>
      <c r="AQ428" s="6"/>
      <c r="AR428" s="6"/>
      <c r="AS428" s="313"/>
      <c r="AT428" s="313"/>
      <c r="AU428" s="313"/>
      <c r="AV428" s="313"/>
      <c r="AW428" s="313"/>
      <c r="AX428" s="6"/>
      <c r="AY428" s="6"/>
      <c r="AZ428" s="313"/>
      <c r="BA428" s="313"/>
      <c r="BB428" s="313"/>
      <c r="BC428" s="313"/>
      <c r="BD428" s="313"/>
      <c r="BE428" s="6"/>
      <c r="BF428" s="6"/>
      <c r="BG428" s="313"/>
      <c r="BH428" s="313"/>
      <c r="BI428" s="313"/>
      <c r="BJ428" s="313"/>
      <c r="BK428" s="313"/>
      <c r="BL428" s="6"/>
      <c r="BM428" s="6"/>
      <c r="BN428" s="313"/>
      <c r="BO428" s="313"/>
      <c r="BP428" s="313"/>
      <c r="BQ428" s="313"/>
      <c r="BR428" s="313"/>
      <c r="BS428" s="313"/>
      <c r="BT428" s="313"/>
      <c r="BU428" s="313"/>
      <c r="BV428" s="313"/>
      <c r="BW428" s="313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161"/>
      <c r="DQ428" s="161"/>
      <c r="DR428" s="161"/>
      <c r="DS428" s="161"/>
      <c r="DT428" s="161"/>
      <c r="DU428" s="161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6"/>
      <c r="IN428" s="6"/>
      <c r="IO428" s="6"/>
      <c r="IP428" s="6"/>
      <c r="IQ428" s="6"/>
      <c r="IR428" s="6"/>
      <c r="IS428" s="6"/>
      <c r="IT428" s="6"/>
      <c r="IU428" s="6"/>
      <c r="IV428" s="6"/>
      <c r="IW428" s="6"/>
      <c r="IX428" s="6"/>
      <c r="IY428" s="6"/>
      <c r="IZ428" s="6"/>
      <c r="JA428" s="314"/>
      <c r="JB428" s="314"/>
      <c r="JC428" s="314"/>
      <c r="JD428" s="314"/>
      <c r="JE428" s="314"/>
      <c r="JF428" s="314"/>
      <c r="JG428" s="314"/>
      <c r="JH428" s="314"/>
      <c r="JI428" s="314"/>
      <c r="JJ428" s="314"/>
      <c r="JK428" s="314"/>
      <c r="JL428" s="314"/>
      <c r="JM428" s="314"/>
      <c r="JN428" s="314"/>
      <c r="JO428" s="314"/>
      <c r="JP428" s="314"/>
      <c r="JQ428" s="314"/>
      <c r="JR428" s="314"/>
      <c r="JS428" s="314"/>
      <c r="JT428" s="314"/>
      <c r="JU428" s="314"/>
      <c r="JV428" s="314"/>
      <c r="JW428" s="314"/>
      <c r="JX428" s="314"/>
      <c r="JY428" s="314"/>
      <c r="JZ428" s="314"/>
      <c r="KA428" s="314"/>
      <c r="KB428" s="314"/>
      <c r="KC428" s="314"/>
      <c r="KD428" s="314"/>
      <c r="KE428" s="314"/>
      <c r="KF428" s="314"/>
      <c r="KG428" s="314"/>
      <c r="KH428" s="314"/>
      <c r="KI428" s="314"/>
      <c r="KJ428" s="314"/>
      <c r="KK428" s="314"/>
      <c r="KL428" s="6"/>
      <c r="KM428" s="6"/>
      <c r="KN428" s="6"/>
      <c r="KO428" s="6"/>
      <c r="KP428" s="6"/>
      <c r="KQ428" s="6"/>
      <c r="KR428" s="6"/>
      <c r="KS428" s="6"/>
      <c r="KT428" s="6"/>
    </row>
    <row r="429" spans="5:306" s="305" customFormat="1">
      <c r="E429" s="316"/>
      <c r="F429" s="316"/>
      <c r="G429" s="317"/>
      <c r="W429" s="6"/>
      <c r="X429" s="6"/>
      <c r="Y429" s="6"/>
      <c r="Z429" s="313"/>
      <c r="AA429" s="313"/>
      <c r="AB429" s="313"/>
      <c r="AC429" s="6"/>
      <c r="AD429" s="6"/>
      <c r="AE429" s="313"/>
      <c r="AF429" s="313"/>
      <c r="AG429" s="313"/>
      <c r="AH429" s="313"/>
      <c r="AI429" s="313"/>
      <c r="AJ429" s="6"/>
      <c r="AK429" s="6"/>
      <c r="AL429" s="313"/>
      <c r="AM429" s="313"/>
      <c r="AN429" s="313"/>
      <c r="AO429" s="313"/>
      <c r="AP429" s="313"/>
      <c r="AQ429" s="6"/>
      <c r="AR429" s="6"/>
      <c r="AS429" s="313"/>
      <c r="AT429" s="313"/>
      <c r="AU429" s="313"/>
      <c r="AV429" s="313"/>
      <c r="AW429" s="313"/>
      <c r="AX429" s="6"/>
      <c r="AY429" s="6"/>
      <c r="AZ429" s="313"/>
      <c r="BA429" s="313"/>
      <c r="BB429" s="313"/>
      <c r="BC429" s="313"/>
      <c r="BD429" s="313"/>
      <c r="BE429" s="6"/>
      <c r="BF429" s="6"/>
      <c r="BG429" s="313"/>
      <c r="BH429" s="313"/>
      <c r="BI429" s="313"/>
      <c r="BJ429" s="313"/>
      <c r="BK429" s="313"/>
      <c r="BL429" s="6"/>
      <c r="BM429" s="6"/>
      <c r="BN429" s="313"/>
      <c r="BO429" s="313"/>
      <c r="BP429" s="313"/>
      <c r="BQ429" s="313"/>
      <c r="BR429" s="313"/>
      <c r="BS429" s="313"/>
      <c r="BT429" s="313"/>
      <c r="BU429" s="313"/>
      <c r="BV429" s="313"/>
      <c r="BW429" s="313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161"/>
      <c r="DQ429" s="161"/>
      <c r="DR429" s="161"/>
      <c r="DS429" s="161"/>
      <c r="DT429" s="161"/>
      <c r="DU429" s="161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  <c r="FS429" s="6"/>
      <c r="FT429" s="6"/>
      <c r="FU429" s="6"/>
      <c r="FV429" s="6"/>
      <c r="FW429" s="6"/>
      <c r="FX429" s="6"/>
      <c r="FY429" s="6"/>
      <c r="FZ429" s="6"/>
      <c r="GA429" s="6"/>
      <c r="GB429" s="6"/>
      <c r="GC429" s="6"/>
      <c r="GD429" s="6"/>
      <c r="GE429" s="6"/>
      <c r="GF429" s="6"/>
      <c r="GG429" s="6"/>
      <c r="GH429" s="6"/>
      <c r="GI429" s="6"/>
      <c r="GJ429" s="6"/>
      <c r="GK429" s="6"/>
      <c r="GL429" s="6"/>
      <c r="GM429" s="6"/>
      <c r="GN429" s="6"/>
      <c r="GO429" s="6"/>
      <c r="GP429" s="6"/>
      <c r="GQ429" s="6"/>
      <c r="GR429" s="6"/>
      <c r="GS429" s="6"/>
      <c r="GT429" s="6"/>
      <c r="GU429" s="6"/>
      <c r="GV429" s="6"/>
      <c r="GW429" s="6"/>
      <c r="GX429" s="6"/>
      <c r="GY429" s="6"/>
      <c r="GZ429" s="6"/>
      <c r="HA429" s="6"/>
      <c r="HB429" s="6"/>
      <c r="HC429" s="6"/>
      <c r="HD429" s="6"/>
      <c r="HE429" s="6"/>
      <c r="HF429" s="6"/>
      <c r="HG429" s="6"/>
      <c r="HH429" s="6"/>
      <c r="HI429" s="6"/>
      <c r="HJ429" s="6"/>
      <c r="HK429" s="6"/>
      <c r="HL429" s="6"/>
      <c r="HM429" s="6"/>
      <c r="HN429" s="6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6"/>
      <c r="IN429" s="6"/>
      <c r="IO429" s="6"/>
      <c r="IP429" s="6"/>
      <c r="IQ429" s="6"/>
      <c r="IR429" s="6"/>
      <c r="IS429" s="6"/>
      <c r="IT429" s="6"/>
      <c r="IU429" s="6"/>
      <c r="IV429" s="6"/>
      <c r="IW429" s="6"/>
      <c r="IX429" s="6"/>
      <c r="IY429" s="6"/>
      <c r="IZ429" s="6"/>
      <c r="JA429" s="314"/>
      <c r="JB429" s="314"/>
      <c r="JC429" s="314"/>
      <c r="JD429" s="314"/>
      <c r="JE429" s="314"/>
      <c r="JF429" s="314"/>
      <c r="JG429" s="314"/>
      <c r="JH429" s="314"/>
      <c r="JI429" s="314"/>
      <c r="JJ429" s="314"/>
      <c r="JK429" s="314"/>
      <c r="JL429" s="314"/>
      <c r="JM429" s="314"/>
      <c r="JN429" s="314"/>
      <c r="JO429" s="314"/>
      <c r="JP429" s="314"/>
      <c r="JQ429" s="314"/>
      <c r="JR429" s="314"/>
      <c r="JS429" s="314"/>
      <c r="JT429" s="314"/>
      <c r="JU429" s="314"/>
      <c r="JV429" s="314"/>
      <c r="JW429" s="314"/>
      <c r="JX429" s="314"/>
      <c r="JY429" s="314"/>
      <c r="JZ429" s="314"/>
      <c r="KA429" s="314"/>
      <c r="KB429" s="314"/>
      <c r="KC429" s="314"/>
      <c r="KD429" s="314"/>
      <c r="KE429" s="314"/>
      <c r="KF429" s="314"/>
      <c r="KG429" s="314"/>
      <c r="KH429" s="314"/>
      <c r="KI429" s="314"/>
      <c r="KJ429" s="314"/>
      <c r="KK429" s="314"/>
      <c r="KL429" s="6"/>
      <c r="KM429" s="6"/>
      <c r="KN429" s="6"/>
      <c r="KO429" s="6"/>
      <c r="KP429" s="6"/>
      <c r="KQ429" s="6"/>
      <c r="KR429" s="6"/>
      <c r="KS429" s="6"/>
      <c r="KT429" s="6"/>
    </row>
    <row r="430" spans="5:306" s="305" customFormat="1">
      <c r="E430" s="316"/>
      <c r="F430" s="316"/>
      <c r="G430" s="317"/>
      <c r="W430" s="6"/>
      <c r="X430" s="6"/>
      <c r="Y430" s="6"/>
      <c r="Z430" s="313"/>
      <c r="AA430" s="313"/>
      <c r="AB430" s="313"/>
      <c r="AC430" s="6"/>
      <c r="AD430" s="6"/>
      <c r="AE430" s="313"/>
      <c r="AF430" s="313"/>
      <c r="AG430" s="313"/>
      <c r="AH430" s="313"/>
      <c r="AI430" s="313"/>
      <c r="AJ430" s="6"/>
      <c r="AK430" s="6"/>
      <c r="AL430" s="313"/>
      <c r="AM430" s="313"/>
      <c r="AN430" s="313"/>
      <c r="AO430" s="313"/>
      <c r="AP430" s="313"/>
      <c r="AQ430" s="6"/>
      <c r="AR430" s="6"/>
      <c r="AS430" s="313"/>
      <c r="AT430" s="313"/>
      <c r="AU430" s="313"/>
      <c r="AV430" s="313"/>
      <c r="AW430" s="313"/>
      <c r="AX430" s="6"/>
      <c r="AY430" s="6"/>
      <c r="AZ430" s="313"/>
      <c r="BA430" s="313"/>
      <c r="BB430" s="313"/>
      <c r="BC430" s="313"/>
      <c r="BD430" s="313"/>
      <c r="BE430" s="6"/>
      <c r="BF430" s="6"/>
      <c r="BG430" s="313"/>
      <c r="BH430" s="313"/>
      <c r="BI430" s="313"/>
      <c r="BJ430" s="313"/>
      <c r="BK430" s="313"/>
      <c r="BL430" s="6"/>
      <c r="BM430" s="6"/>
      <c r="BN430" s="313"/>
      <c r="BO430" s="313"/>
      <c r="BP430" s="313"/>
      <c r="BQ430" s="313"/>
      <c r="BR430" s="313"/>
      <c r="BS430" s="313"/>
      <c r="BT430" s="313"/>
      <c r="BU430" s="313"/>
      <c r="BV430" s="313"/>
      <c r="BW430" s="313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161"/>
      <c r="DQ430" s="161"/>
      <c r="DR430" s="161"/>
      <c r="DS430" s="161"/>
      <c r="DT430" s="161"/>
      <c r="DU430" s="161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  <c r="FS430" s="6"/>
      <c r="FT430" s="6"/>
      <c r="FU430" s="6"/>
      <c r="FV430" s="6"/>
      <c r="FW430" s="6"/>
      <c r="FX430" s="6"/>
      <c r="FY430" s="6"/>
      <c r="FZ430" s="6"/>
      <c r="GA430" s="6"/>
      <c r="GB430" s="6"/>
      <c r="GC430" s="6"/>
      <c r="GD430" s="6"/>
      <c r="GE430" s="6"/>
      <c r="GF430" s="6"/>
      <c r="GG430" s="6"/>
      <c r="GH430" s="6"/>
      <c r="GI430" s="6"/>
      <c r="GJ430" s="6"/>
      <c r="GK430" s="6"/>
      <c r="GL430" s="6"/>
      <c r="GM430" s="6"/>
      <c r="GN430" s="6"/>
      <c r="GO430" s="6"/>
      <c r="GP430" s="6"/>
      <c r="GQ430" s="6"/>
      <c r="GR430" s="6"/>
      <c r="GS430" s="6"/>
      <c r="GT430" s="6"/>
      <c r="GU430" s="6"/>
      <c r="GV430" s="6"/>
      <c r="GW430" s="6"/>
      <c r="GX430" s="6"/>
      <c r="GY430" s="6"/>
      <c r="GZ430" s="6"/>
      <c r="HA430" s="6"/>
      <c r="HB430" s="6"/>
      <c r="HC430" s="6"/>
      <c r="HD430" s="6"/>
      <c r="HE430" s="6"/>
      <c r="HF430" s="6"/>
      <c r="HG430" s="6"/>
      <c r="HH430" s="6"/>
      <c r="HI430" s="6"/>
      <c r="HJ430" s="6"/>
      <c r="HK430" s="6"/>
      <c r="HL430" s="6"/>
      <c r="HM430" s="6"/>
      <c r="HN430" s="6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6"/>
      <c r="IN430" s="6"/>
      <c r="IO430" s="6"/>
      <c r="IP430" s="6"/>
      <c r="IQ430" s="6"/>
      <c r="IR430" s="6"/>
      <c r="IS430" s="6"/>
      <c r="IT430" s="6"/>
      <c r="IU430" s="6"/>
      <c r="IV430" s="6"/>
      <c r="IW430" s="6"/>
      <c r="IX430" s="6"/>
      <c r="IY430" s="6"/>
      <c r="IZ430" s="6"/>
      <c r="JA430" s="314"/>
      <c r="JB430" s="314"/>
      <c r="JC430" s="314"/>
      <c r="JD430" s="314"/>
      <c r="JE430" s="314"/>
      <c r="JF430" s="314"/>
      <c r="JG430" s="314"/>
      <c r="JH430" s="314"/>
      <c r="JI430" s="314"/>
      <c r="JJ430" s="314"/>
      <c r="JK430" s="314"/>
      <c r="JL430" s="314"/>
      <c r="JM430" s="314"/>
      <c r="JN430" s="314"/>
      <c r="JO430" s="314"/>
      <c r="JP430" s="314"/>
      <c r="JQ430" s="314"/>
      <c r="JR430" s="314"/>
      <c r="JS430" s="314"/>
      <c r="JT430" s="314"/>
      <c r="JU430" s="314"/>
      <c r="JV430" s="314"/>
      <c r="JW430" s="314"/>
      <c r="JX430" s="314"/>
      <c r="JY430" s="314"/>
      <c r="JZ430" s="314"/>
      <c r="KA430" s="314"/>
      <c r="KB430" s="314"/>
      <c r="KC430" s="314"/>
      <c r="KD430" s="314"/>
      <c r="KE430" s="314"/>
      <c r="KF430" s="314"/>
      <c r="KG430" s="314"/>
      <c r="KH430" s="314"/>
      <c r="KI430" s="314"/>
      <c r="KJ430" s="314"/>
      <c r="KK430" s="314"/>
      <c r="KL430" s="6"/>
      <c r="KM430" s="6"/>
      <c r="KN430" s="6"/>
      <c r="KO430" s="6"/>
      <c r="KP430" s="6"/>
      <c r="KQ430" s="6"/>
      <c r="KR430" s="6"/>
      <c r="KS430" s="6"/>
      <c r="KT430" s="6"/>
    </row>
    <row r="431" spans="5:306" s="305" customFormat="1">
      <c r="E431" s="316"/>
      <c r="F431" s="316"/>
      <c r="G431" s="317"/>
      <c r="W431" s="6"/>
      <c r="X431" s="6"/>
      <c r="Y431" s="6"/>
      <c r="Z431" s="313"/>
      <c r="AA431" s="313"/>
      <c r="AB431" s="313"/>
      <c r="AC431" s="6"/>
      <c r="AD431" s="6"/>
      <c r="AE431" s="313"/>
      <c r="AF431" s="313"/>
      <c r="AG431" s="313"/>
      <c r="AH431" s="313"/>
      <c r="AI431" s="313"/>
      <c r="AJ431" s="6"/>
      <c r="AK431" s="6"/>
      <c r="AL431" s="313"/>
      <c r="AM431" s="313"/>
      <c r="AN431" s="313"/>
      <c r="AO431" s="313"/>
      <c r="AP431" s="313"/>
      <c r="AQ431" s="6"/>
      <c r="AR431" s="6"/>
      <c r="AS431" s="313"/>
      <c r="AT431" s="313"/>
      <c r="AU431" s="313"/>
      <c r="AV431" s="313"/>
      <c r="AW431" s="313"/>
      <c r="AX431" s="6"/>
      <c r="AY431" s="6"/>
      <c r="AZ431" s="313"/>
      <c r="BA431" s="313"/>
      <c r="BB431" s="313"/>
      <c r="BC431" s="313"/>
      <c r="BD431" s="313"/>
      <c r="BE431" s="6"/>
      <c r="BF431" s="6"/>
      <c r="BG431" s="313"/>
      <c r="BH431" s="313"/>
      <c r="BI431" s="313"/>
      <c r="BJ431" s="313"/>
      <c r="BK431" s="313"/>
      <c r="BL431" s="6"/>
      <c r="BM431" s="6"/>
      <c r="BN431" s="313"/>
      <c r="BO431" s="313"/>
      <c r="BP431" s="313"/>
      <c r="BQ431" s="313"/>
      <c r="BR431" s="313"/>
      <c r="BS431" s="313"/>
      <c r="BT431" s="313"/>
      <c r="BU431" s="313"/>
      <c r="BV431" s="313"/>
      <c r="BW431" s="313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161"/>
      <c r="DQ431" s="161"/>
      <c r="DR431" s="161"/>
      <c r="DS431" s="161"/>
      <c r="DT431" s="161"/>
      <c r="DU431" s="161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6"/>
      <c r="IN431" s="6"/>
      <c r="IO431" s="6"/>
      <c r="IP431" s="6"/>
      <c r="IQ431" s="6"/>
      <c r="IR431" s="6"/>
      <c r="IS431" s="6"/>
      <c r="IT431" s="6"/>
      <c r="IU431" s="6"/>
      <c r="IV431" s="6"/>
      <c r="IW431" s="6"/>
      <c r="IX431" s="6"/>
      <c r="IY431" s="6"/>
      <c r="IZ431" s="6"/>
      <c r="JA431" s="314"/>
      <c r="JB431" s="314"/>
      <c r="JC431" s="314"/>
      <c r="JD431" s="314"/>
      <c r="JE431" s="314"/>
      <c r="JF431" s="314"/>
      <c r="JG431" s="314"/>
      <c r="JH431" s="314"/>
      <c r="JI431" s="314"/>
      <c r="JJ431" s="314"/>
      <c r="JK431" s="314"/>
      <c r="JL431" s="314"/>
      <c r="JM431" s="314"/>
      <c r="JN431" s="314"/>
      <c r="JO431" s="314"/>
      <c r="JP431" s="314"/>
      <c r="JQ431" s="314"/>
      <c r="JR431" s="314"/>
      <c r="JS431" s="314"/>
      <c r="JT431" s="314"/>
      <c r="JU431" s="314"/>
      <c r="JV431" s="314"/>
      <c r="JW431" s="314"/>
      <c r="JX431" s="314"/>
      <c r="JY431" s="314"/>
      <c r="JZ431" s="314"/>
      <c r="KA431" s="314"/>
      <c r="KB431" s="314"/>
      <c r="KC431" s="314"/>
      <c r="KD431" s="314"/>
      <c r="KE431" s="314"/>
      <c r="KF431" s="314"/>
      <c r="KG431" s="314"/>
      <c r="KH431" s="314"/>
      <c r="KI431" s="314"/>
      <c r="KJ431" s="314"/>
      <c r="KK431" s="314"/>
      <c r="KL431" s="6"/>
      <c r="KM431" s="6"/>
      <c r="KN431" s="6"/>
      <c r="KO431" s="6"/>
      <c r="KP431" s="6"/>
      <c r="KQ431" s="6"/>
      <c r="KR431" s="6"/>
      <c r="KS431" s="6"/>
      <c r="KT431" s="6"/>
    </row>
    <row r="432" spans="5:306" s="305" customFormat="1">
      <c r="E432" s="316"/>
      <c r="F432" s="316"/>
      <c r="G432" s="317"/>
      <c r="W432" s="6"/>
      <c r="X432" s="6"/>
      <c r="Y432" s="6"/>
      <c r="Z432" s="313"/>
      <c r="AA432" s="313"/>
      <c r="AB432" s="313"/>
      <c r="AC432" s="6"/>
      <c r="AD432" s="6"/>
      <c r="AE432" s="313"/>
      <c r="AF432" s="313"/>
      <c r="AG432" s="313"/>
      <c r="AH432" s="313"/>
      <c r="AI432" s="313"/>
      <c r="AJ432" s="6"/>
      <c r="AK432" s="6"/>
      <c r="AL432" s="313"/>
      <c r="AM432" s="313"/>
      <c r="AN432" s="313"/>
      <c r="AO432" s="313"/>
      <c r="AP432" s="313"/>
      <c r="AQ432" s="6"/>
      <c r="AR432" s="6"/>
      <c r="AS432" s="313"/>
      <c r="AT432" s="313"/>
      <c r="AU432" s="313"/>
      <c r="AV432" s="313"/>
      <c r="AW432" s="313"/>
      <c r="AX432" s="6"/>
      <c r="AY432" s="6"/>
      <c r="AZ432" s="313"/>
      <c r="BA432" s="313"/>
      <c r="BB432" s="313"/>
      <c r="BC432" s="313"/>
      <c r="BD432" s="313"/>
      <c r="BE432" s="6"/>
      <c r="BF432" s="6"/>
      <c r="BG432" s="313"/>
      <c r="BH432" s="313"/>
      <c r="BI432" s="313"/>
      <c r="BJ432" s="313"/>
      <c r="BK432" s="313"/>
      <c r="BL432" s="6"/>
      <c r="BM432" s="6"/>
      <c r="BN432" s="313"/>
      <c r="BO432" s="313"/>
      <c r="BP432" s="313"/>
      <c r="BQ432" s="313"/>
      <c r="BR432" s="313"/>
      <c r="BS432" s="313"/>
      <c r="BT432" s="313"/>
      <c r="BU432" s="313"/>
      <c r="BV432" s="313"/>
      <c r="BW432" s="313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161"/>
      <c r="DQ432" s="161"/>
      <c r="DR432" s="161"/>
      <c r="DS432" s="161"/>
      <c r="DT432" s="161"/>
      <c r="DU432" s="161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  <c r="FS432" s="6"/>
      <c r="FT432" s="6"/>
      <c r="FU432" s="6"/>
      <c r="FV432" s="6"/>
      <c r="FW432" s="6"/>
      <c r="FX432" s="6"/>
      <c r="FY432" s="6"/>
      <c r="FZ432" s="6"/>
      <c r="GA432" s="6"/>
      <c r="GB432" s="6"/>
      <c r="GC432" s="6"/>
      <c r="GD432" s="6"/>
      <c r="GE432" s="6"/>
      <c r="GF432" s="6"/>
      <c r="GG432" s="6"/>
      <c r="GH432" s="6"/>
      <c r="GI432" s="6"/>
      <c r="GJ432" s="6"/>
      <c r="GK432" s="6"/>
      <c r="GL432" s="6"/>
      <c r="GM432" s="6"/>
      <c r="GN432" s="6"/>
      <c r="GO432" s="6"/>
      <c r="GP432" s="6"/>
      <c r="GQ432" s="6"/>
      <c r="GR432" s="6"/>
      <c r="GS432" s="6"/>
      <c r="GT432" s="6"/>
      <c r="GU432" s="6"/>
      <c r="GV432" s="6"/>
      <c r="GW432" s="6"/>
      <c r="GX432" s="6"/>
      <c r="GY432" s="6"/>
      <c r="GZ432" s="6"/>
      <c r="HA432" s="6"/>
      <c r="HB432" s="6"/>
      <c r="HC432" s="6"/>
      <c r="HD432" s="6"/>
      <c r="HE432" s="6"/>
      <c r="HF432" s="6"/>
      <c r="HG432" s="6"/>
      <c r="HH432" s="6"/>
      <c r="HI432" s="6"/>
      <c r="HJ432" s="6"/>
      <c r="HK432" s="6"/>
      <c r="HL432" s="6"/>
      <c r="HM432" s="6"/>
      <c r="HN432" s="6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6"/>
      <c r="IN432" s="6"/>
      <c r="IO432" s="6"/>
      <c r="IP432" s="6"/>
      <c r="IQ432" s="6"/>
      <c r="IR432" s="6"/>
      <c r="IS432" s="6"/>
      <c r="IT432" s="6"/>
      <c r="IU432" s="6"/>
      <c r="IV432" s="6"/>
      <c r="IW432" s="6"/>
      <c r="IX432" s="6"/>
      <c r="IY432" s="6"/>
      <c r="IZ432" s="6"/>
      <c r="JA432" s="314"/>
      <c r="JB432" s="314"/>
      <c r="JC432" s="314"/>
      <c r="JD432" s="314"/>
      <c r="JE432" s="314"/>
      <c r="JF432" s="314"/>
      <c r="JG432" s="314"/>
      <c r="JH432" s="314"/>
      <c r="JI432" s="314"/>
      <c r="JJ432" s="314"/>
      <c r="JK432" s="314"/>
      <c r="JL432" s="314"/>
      <c r="JM432" s="314"/>
      <c r="JN432" s="314"/>
      <c r="JO432" s="314"/>
      <c r="JP432" s="314"/>
      <c r="JQ432" s="314"/>
      <c r="JR432" s="314"/>
      <c r="JS432" s="314"/>
      <c r="JT432" s="314"/>
      <c r="JU432" s="314"/>
      <c r="JV432" s="314"/>
      <c r="JW432" s="314"/>
      <c r="JX432" s="314"/>
      <c r="JY432" s="314"/>
      <c r="JZ432" s="314"/>
      <c r="KA432" s="314"/>
      <c r="KB432" s="314"/>
      <c r="KC432" s="314"/>
      <c r="KD432" s="314"/>
      <c r="KE432" s="314"/>
      <c r="KF432" s="314"/>
      <c r="KG432" s="314"/>
      <c r="KH432" s="314"/>
      <c r="KI432" s="314"/>
      <c r="KJ432" s="314"/>
      <c r="KK432" s="314"/>
      <c r="KL432" s="6"/>
      <c r="KM432" s="6"/>
      <c r="KN432" s="6"/>
      <c r="KO432" s="6"/>
      <c r="KP432" s="6"/>
      <c r="KQ432" s="6"/>
      <c r="KR432" s="6"/>
      <c r="KS432" s="6"/>
      <c r="KT432" s="6"/>
    </row>
    <row r="433" spans="5:306" s="305" customFormat="1">
      <c r="E433" s="316"/>
      <c r="F433" s="316"/>
      <c r="G433" s="317"/>
      <c r="W433" s="6"/>
      <c r="X433" s="6"/>
      <c r="Y433" s="6"/>
      <c r="Z433" s="313"/>
      <c r="AA433" s="313"/>
      <c r="AB433" s="313"/>
      <c r="AC433" s="6"/>
      <c r="AD433" s="6"/>
      <c r="AE433" s="313"/>
      <c r="AF433" s="313"/>
      <c r="AG433" s="313"/>
      <c r="AH433" s="313"/>
      <c r="AI433" s="313"/>
      <c r="AJ433" s="6"/>
      <c r="AK433" s="6"/>
      <c r="AL433" s="313"/>
      <c r="AM433" s="313"/>
      <c r="AN433" s="313"/>
      <c r="AO433" s="313"/>
      <c r="AP433" s="313"/>
      <c r="AQ433" s="6"/>
      <c r="AR433" s="6"/>
      <c r="AS433" s="313"/>
      <c r="AT433" s="313"/>
      <c r="AU433" s="313"/>
      <c r="AV433" s="313"/>
      <c r="AW433" s="313"/>
      <c r="AX433" s="6"/>
      <c r="AY433" s="6"/>
      <c r="AZ433" s="313"/>
      <c r="BA433" s="313"/>
      <c r="BB433" s="313"/>
      <c r="BC433" s="313"/>
      <c r="BD433" s="313"/>
      <c r="BE433" s="6"/>
      <c r="BF433" s="6"/>
      <c r="BG433" s="313"/>
      <c r="BH433" s="313"/>
      <c r="BI433" s="313"/>
      <c r="BJ433" s="313"/>
      <c r="BK433" s="313"/>
      <c r="BL433" s="6"/>
      <c r="BM433" s="6"/>
      <c r="BN433" s="313"/>
      <c r="BO433" s="313"/>
      <c r="BP433" s="313"/>
      <c r="BQ433" s="313"/>
      <c r="BR433" s="313"/>
      <c r="BS433" s="313"/>
      <c r="BT433" s="313"/>
      <c r="BU433" s="313"/>
      <c r="BV433" s="313"/>
      <c r="BW433" s="313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161"/>
      <c r="DQ433" s="161"/>
      <c r="DR433" s="161"/>
      <c r="DS433" s="161"/>
      <c r="DT433" s="161"/>
      <c r="DU433" s="161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6"/>
      <c r="IN433" s="6"/>
      <c r="IO433" s="6"/>
      <c r="IP433" s="6"/>
      <c r="IQ433" s="6"/>
      <c r="IR433" s="6"/>
      <c r="IS433" s="6"/>
      <c r="IT433" s="6"/>
      <c r="IU433" s="6"/>
      <c r="IV433" s="6"/>
      <c r="IW433" s="6"/>
      <c r="IX433" s="6"/>
      <c r="IY433" s="6"/>
      <c r="IZ433" s="6"/>
      <c r="JA433" s="314"/>
      <c r="JB433" s="314"/>
      <c r="JC433" s="314"/>
      <c r="JD433" s="314"/>
      <c r="JE433" s="314"/>
      <c r="JF433" s="314"/>
      <c r="JG433" s="314"/>
      <c r="JH433" s="314"/>
      <c r="JI433" s="314"/>
      <c r="JJ433" s="314"/>
      <c r="JK433" s="314"/>
      <c r="JL433" s="314"/>
      <c r="JM433" s="314"/>
      <c r="JN433" s="314"/>
      <c r="JO433" s="314"/>
      <c r="JP433" s="314"/>
      <c r="JQ433" s="314"/>
      <c r="JR433" s="314"/>
      <c r="JS433" s="314"/>
      <c r="JT433" s="314"/>
      <c r="JU433" s="314"/>
      <c r="JV433" s="314"/>
      <c r="JW433" s="314"/>
      <c r="JX433" s="314"/>
      <c r="JY433" s="314"/>
      <c r="JZ433" s="314"/>
      <c r="KA433" s="314"/>
      <c r="KB433" s="314"/>
      <c r="KC433" s="314"/>
      <c r="KD433" s="314"/>
      <c r="KE433" s="314"/>
      <c r="KF433" s="314"/>
      <c r="KG433" s="314"/>
      <c r="KH433" s="314"/>
      <c r="KI433" s="314"/>
      <c r="KJ433" s="314"/>
      <c r="KK433" s="314"/>
      <c r="KL433" s="6"/>
      <c r="KM433" s="6"/>
      <c r="KN433" s="6"/>
      <c r="KO433" s="6"/>
      <c r="KP433" s="6"/>
      <c r="KQ433" s="6"/>
      <c r="KR433" s="6"/>
      <c r="KS433" s="6"/>
      <c r="KT433" s="6"/>
    </row>
    <row r="434" spans="5:306" s="305" customFormat="1">
      <c r="E434" s="316"/>
      <c r="F434" s="316"/>
      <c r="G434" s="317"/>
      <c r="W434" s="6"/>
      <c r="X434" s="6"/>
      <c r="Y434" s="6"/>
      <c r="Z434" s="313"/>
      <c r="AA434" s="313"/>
      <c r="AB434" s="313"/>
      <c r="AC434" s="6"/>
      <c r="AD434" s="6"/>
      <c r="AE434" s="313"/>
      <c r="AF434" s="313"/>
      <c r="AG434" s="313"/>
      <c r="AH434" s="313"/>
      <c r="AI434" s="313"/>
      <c r="AJ434" s="6"/>
      <c r="AK434" s="6"/>
      <c r="AL434" s="313"/>
      <c r="AM434" s="313"/>
      <c r="AN434" s="313"/>
      <c r="AO434" s="313"/>
      <c r="AP434" s="313"/>
      <c r="AQ434" s="6"/>
      <c r="AR434" s="6"/>
      <c r="AS434" s="313"/>
      <c r="AT434" s="313"/>
      <c r="AU434" s="313"/>
      <c r="AV434" s="313"/>
      <c r="AW434" s="313"/>
      <c r="AX434" s="6"/>
      <c r="AY434" s="6"/>
      <c r="AZ434" s="313"/>
      <c r="BA434" s="313"/>
      <c r="BB434" s="313"/>
      <c r="BC434" s="313"/>
      <c r="BD434" s="313"/>
      <c r="BE434" s="6"/>
      <c r="BF434" s="6"/>
      <c r="BG434" s="313"/>
      <c r="BH434" s="313"/>
      <c r="BI434" s="313"/>
      <c r="BJ434" s="313"/>
      <c r="BK434" s="313"/>
      <c r="BL434" s="6"/>
      <c r="BM434" s="6"/>
      <c r="BN434" s="313"/>
      <c r="BO434" s="313"/>
      <c r="BP434" s="313"/>
      <c r="BQ434" s="313"/>
      <c r="BR434" s="313"/>
      <c r="BS434" s="313"/>
      <c r="BT434" s="313"/>
      <c r="BU434" s="313"/>
      <c r="BV434" s="313"/>
      <c r="BW434" s="313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161"/>
      <c r="DQ434" s="161"/>
      <c r="DR434" s="161"/>
      <c r="DS434" s="161"/>
      <c r="DT434" s="161"/>
      <c r="DU434" s="161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6"/>
      <c r="IN434" s="6"/>
      <c r="IO434" s="6"/>
      <c r="IP434" s="6"/>
      <c r="IQ434" s="6"/>
      <c r="IR434" s="6"/>
      <c r="IS434" s="6"/>
      <c r="IT434" s="6"/>
      <c r="IU434" s="6"/>
      <c r="IV434" s="6"/>
      <c r="IW434" s="6"/>
      <c r="IX434" s="6"/>
      <c r="IY434" s="6"/>
      <c r="IZ434" s="6"/>
      <c r="JA434" s="314"/>
      <c r="JB434" s="314"/>
      <c r="JC434" s="314"/>
      <c r="JD434" s="314"/>
      <c r="JE434" s="314"/>
      <c r="JF434" s="314"/>
      <c r="JG434" s="314"/>
      <c r="JH434" s="314"/>
      <c r="JI434" s="314"/>
      <c r="JJ434" s="314"/>
      <c r="JK434" s="314"/>
      <c r="JL434" s="314"/>
      <c r="JM434" s="314"/>
      <c r="JN434" s="314"/>
      <c r="JO434" s="314"/>
      <c r="JP434" s="314"/>
      <c r="JQ434" s="314"/>
      <c r="JR434" s="314"/>
      <c r="JS434" s="314"/>
      <c r="JT434" s="314"/>
      <c r="JU434" s="314"/>
      <c r="JV434" s="314"/>
      <c r="JW434" s="314"/>
      <c r="JX434" s="314"/>
      <c r="JY434" s="314"/>
      <c r="JZ434" s="314"/>
      <c r="KA434" s="314"/>
      <c r="KB434" s="314"/>
      <c r="KC434" s="314"/>
      <c r="KD434" s="314"/>
      <c r="KE434" s="314"/>
      <c r="KF434" s="314"/>
      <c r="KG434" s="314"/>
      <c r="KH434" s="314"/>
      <c r="KI434" s="314"/>
      <c r="KJ434" s="314"/>
      <c r="KK434" s="314"/>
      <c r="KL434" s="6"/>
      <c r="KM434" s="6"/>
      <c r="KN434" s="6"/>
      <c r="KO434" s="6"/>
      <c r="KP434" s="6"/>
      <c r="KQ434" s="6"/>
      <c r="KR434" s="6"/>
      <c r="KS434" s="6"/>
      <c r="KT434" s="6"/>
    </row>
    <row r="435" spans="5:306" s="305" customFormat="1">
      <c r="E435" s="316"/>
      <c r="F435" s="316"/>
      <c r="G435" s="317"/>
      <c r="W435" s="6"/>
      <c r="X435" s="6"/>
      <c r="Y435" s="6"/>
      <c r="Z435" s="313"/>
      <c r="AA435" s="313"/>
      <c r="AB435" s="313"/>
      <c r="AC435" s="6"/>
      <c r="AD435" s="6"/>
      <c r="AE435" s="313"/>
      <c r="AF435" s="313"/>
      <c r="AG435" s="313"/>
      <c r="AH435" s="313"/>
      <c r="AI435" s="313"/>
      <c r="AJ435" s="6"/>
      <c r="AK435" s="6"/>
      <c r="AL435" s="313"/>
      <c r="AM435" s="313"/>
      <c r="AN435" s="313"/>
      <c r="AO435" s="313"/>
      <c r="AP435" s="313"/>
      <c r="AQ435" s="6"/>
      <c r="AR435" s="6"/>
      <c r="AS435" s="313"/>
      <c r="AT435" s="313"/>
      <c r="AU435" s="313"/>
      <c r="AV435" s="313"/>
      <c r="AW435" s="313"/>
      <c r="AX435" s="6"/>
      <c r="AY435" s="6"/>
      <c r="AZ435" s="313"/>
      <c r="BA435" s="313"/>
      <c r="BB435" s="313"/>
      <c r="BC435" s="313"/>
      <c r="BD435" s="313"/>
      <c r="BE435" s="6"/>
      <c r="BF435" s="6"/>
      <c r="BG435" s="313"/>
      <c r="BH435" s="313"/>
      <c r="BI435" s="313"/>
      <c r="BJ435" s="313"/>
      <c r="BK435" s="313"/>
      <c r="BL435" s="6"/>
      <c r="BM435" s="6"/>
      <c r="BN435" s="313"/>
      <c r="BO435" s="313"/>
      <c r="BP435" s="313"/>
      <c r="BQ435" s="313"/>
      <c r="BR435" s="313"/>
      <c r="BS435" s="313"/>
      <c r="BT435" s="313"/>
      <c r="BU435" s="313"/>
      <c r="BV435" s="313"/>
      <c r="BW435" s="313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161"/>
      <c r="DQ435" s="161"/>
      <c r="DR435" s="161"/>
      <c r="DS435" s="161"/>
      <c r="DT435" s="161"/>
      <c r="DU435" s="161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6"/>
      <c r="IN435" s="6"/>
      <c r="IO435" s="6"/>
      <c r="IP435" s="6"/>
      <c r="IQ435" s="6"/>
      <c r="IR435" s="6"/>
      <c r="IS435" s="6"/>
      <c r="IT435" s="6"/>
      <c r="IU435" s="6"/>
      <c r="IV435" s="6"/>
      <c r="IW435" s="6"/>
      <c r="IX435" s="6"/>
      <c r="IY435" s="6"/>
      <c r="IZ435" s="6"/>
      <c r="JA435" s="314"/>
      <c r="JB435" s="314"/>
      <c r="JC435" s="314"/>
      <c r="JD435" s="314"/>
      <c r="JE435" s="314"/>
      <c r="JF435" s="314"/>
      <c r="JG435" s="314"/>
      <c r="JH435" s="314"/>
      <c r="JI435" s="314"/>
      <c r="JJ435" s="314"/>
      <c r="JK435" s="314"/>
      <c r="JL435" s="314"/>
      <c r="JM435" s="314"/>
      <c r="JN435" s="314"/>
      <c r="JO435" s="314"/>
      <c r="JP435" s="314"/>
      <c r="JQ435" s="314"/>
      <c r="JR435" s="314"/>
      <c r="JS435" s="314"/>
      <c r="JT435" s="314"/>
      <c r="JU435" s="314"/>
      <c r="JV435" s="314"/>
      <c r="JW435" s="314"/>
      <c r="JX435" s="314"/>
      <c r="JY435" s="314"/>
      <c r="JZ435" s="314"/>
      <c r="KA435" s="314"/>
      <c r="KB435" s="314"/>
      <c r="KC435" s="314"/>
      <c r="KD435" s="314"/>
      <c r="KE435" s="314"/>
      <c r="KF435" s="314"/>
      <c r="KG435" s="314"/>
      <c r="KH435" s="314"/>
      <c r="KI435" s="314"/>
      <c r="KJ435" s="314"/>
      <c r="KK435" s="314"/>
      <c r="KL435" s="6"/>
      <c r="KM435" s="6"/>
      <c r="KN435" s="6"/>
      <c r="KO435" s="6"/>
      <c r="KP435" s="6"/>
      <c r="KQ435" s="6"/>
      <c r="KR435" s="6"/>
      <c r="KS435" s="6"/>
      <c r="KT435" s="6"/>
    </row>
    <row r="436" spans="5:306" s="305" customFormat="1">
      <c r="E436" s="316"/>
      <c r="F436" s="316"/>
      <c r="G436" s="317"/>
      <c r="W436" s="6"/>
      <c r="X436" s="6"/>
      <c r="Y436" s="6"/>
      <c r="Z436" s="313"/>
      <c r="AA436" s="313"/>
      <c r="AB436" s="313"/>
      <c r="AC436" s="6"/>
      <c r="AD436" s="6"/>
      <c r="AE436" s="313"/>
      <c r="AF436" s="313"/>
      <c r="AG436" s="313"/>
      <c r="AH436" s="313"/>
      <c r="AI436" s="313"/>
      <c r="AJ436" s="6"/>
      <c r="AK436" s="6"/>
      <c r="AL436" s="313"/>
      <c r="AM436" s="313"/>
      <c r="AN436" s="313"/>
      <c r="AO436" s="313"/>
      <c r="AP436" s="313"/>
      <c r="AQ436" s="6"/>
      <c r="AR436" s="6"/>
      <c r="AS436" s="313"/>
      <c r="AT436" s="313"/>
      <c r="AU436" s="313"/>
      <c r="AV436" s="313"/>
      <c r="AW436" s="313"/>
      <c r="AX436" s="6"/>
      <c r="AY436" s="6"/>
      <c r="AZ436" s="313"/>
      <c r="BA436" s="313"/>
      <c r="BB436" s="313"/>
      <c r="BC436" s="313"/>
      <c r="BD436" s="313"/>
      <c r="BE436" s="6"/>
      <c r="BF436" s="6"/>
      <c r="BG436" s="313"/>
      <c r="BH436" s="313"/>
      <c r="BI436" s="313"/>
      <c r="BJ436" s="313"/>
      <c r="BK436" s="313"/>
      <c r="BL436" s="6"/>
      <c r="BM436" s="6"/>
      <c r="BN436" s="313"/>
      <c r="BO436" s="313"/>
      <c r="BP436" s="313"/>
      <c r="BQ436" s="313"/>
      <c r="BR436" s="313"/>
      <c r="BS436" s="313"/>
      <c r="BT436" s="313"/>
      <c r="BU436" s="313"/>
      <c r="BV436" s="313"/>
      <c r="BW436" s="313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161"/>
      <c r="DQ436" s="161"/>
      <c r="DR436" s="161"/>
      <c r="DS436" s="161"/>
      <c r="DT436" s="161"/>
      <c r="DU436" s="161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6"/>
      <c r="IN436" s="6"/>
      <c r="IO436" s="6"/>
      <c r="IP436" s="6"/>
      <c r="IQ436" s="6"/>
      <c r="IR436" s="6"/>
      <c r="IS436" s="6"/>
      <c r="IT436" s="6"/>
      <c r="IU436" s="6"/>
      <c r="IV436" s="6"/>
      <c r="IW436" s="6"/>
      <c r="IX436" s="6"/>
      <c r="IY436" s="6"/>
      <c r="IZ436" s="6"/>
      <c r="JA436" s="314"/>
      <c r="JB436" s="314"/>
      <c r="JC436" s="314"/>
      <c r="JD436" s="314"/>
      <c r="JE436" s="314"/>
      <c r="JF436" s="314"/>
      <c r="JG436" s="314"/>
      <c r="JH436" s="314"/>
      <c r="JI436" s="314"/>
      <c r="JJ436" s="314"/>
      <c r="JK436" s="314"/>
      <c r="JL436" s="314"/>
      <c r="JM436" s="314"/>
      <c r="JN436" s="314"/>
      <c r="JO436" s="314"/>
      <c r="JP436" s="314"/>
      <c r="JQ436" s="314"/>
      <c r="JR436" s="314"/>
      <c r="JS436" s="314"/>
      <c r="JT436" s="314"/>
      <c r="JU436" s="314"/>
      <c r="JV436" s="314"/>
      <c r="JW436" s="314"/>
      <c r="JX436" s="314"/>
      <c r="JY436" s="314"/>
      <c r="JZ436" s="314"/>
      <c r="KA436" s="314"/>
      <c r="KB436" s="314"/>
      <c r="KC436" s="314"/>
      <c r="KD436" s="314"/>
      <c r="KE436" s="314"/>
      <c r="KF436" s="314"/>
      <c r="KG436" s="314"/>
      <c r="KH436" s="314"/>
      <c r="KI436" s="314"/>
      <c r="KJ436" s="314"/>
      <c r="KK436" s="314"/>
      <c r="KL436" s="6"/>
      <c r="KM436" s="6"/>
      <c r="KN436" s="6"/>
      <c r="KO436" s="6"/>
      <c r="KP436" s="6"/>
      <c r="KQ436" s="6"/>
      <c r="KR436" s="6"/>
      <c r="KS436" s="6"/>
      <c r="KT436" s="6"/>
    </row>
    <row r="437" spans="5:306" s="305" customFormat="1">
      <c r="E437" s="316"/>
      <c r="F437" s="316"/>
      <c r="G437" s="317"/>
      <c r="W437" s="6"/>
      <c r="X437" s="6"/>
      <c r="Y437" s="6"/>
      <c r="Z437" s="313"/>
      <c r="AA437" s="313"/>
      <c r="AB437" s="313"/>
      <c r="AC437" s="6"/>
      <c r="AD437" s="6"/>
      <c r="AE437" s="313"/>
      <c r="AF437" s="313"/>
      <c r="AG437" s="313"/>
      <c r="AH437" s="313"/>
      <c r="AI437" s="313"/>
      <c r="AJ437" s="6"/>
      <c r="AK437" s="6"/>
      <c r="AL437" s="313"/>
      <c r="AM437" s="313"/>
      <c r="AN437" s="313"/>
      <c r="AO437" s="313"/>
      <c r="AP437" s="313"/>
      <c r="AQ437" s="6"/>
      <c r="AR437" s="6"/>
      <c r="AS437" s="313"/>
      <c r="AT437" s="313"/>
      <c r="AU437" s="313"/>
      <c r="AV437" s="313"/>
      <c r="AW437" s="313"/>
      <c r="AX437" s="6"/>
      <c r="AY437" s="6"/>
      <c r="AZ437" s="313"/>
      <c r="BA437" s="313"/>
      <c r="BB437" s="313"/>
      <c r="BC437" s="313"/>
      <c r="BD437" s="313"/>
      <c r="BE437" s="6"/>
      <c r="BF437" s="6"/>
      <c r="BG437" s="313"/>
      <c r="BH437" s="313"/>
      <c r="BI437" s="313"/>
      <c r="BJ437" s="313"/>
      <c r="BK437" s="313"/>
      <c r="BL437" s="6"/>
      <c r="BM437" s="6"/>
      <c r="BN437" s="313"/>
      <c r="BO437" s="313"/>
      <c r="BP437" s="313"/>
      <c r="BQ437" s="313"/>
      <c r="BR437" s="313"/>
      <c r="BS437" s="313"/>
      <c r="BT437" s="313"/>
      <c r="BU437" s="313"/>
      <c r="BV437" s="313"/>
      <c r="BW437" s="313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161"/>
      <c r="DQ437" s="161"/>
      <c r="DR437" s="161"/>
      <c r="DS437" s="161"/>
      <c r="DT437" s="161"/>
      <c r="DU437" s="161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314"/>
      <c r="JB437" s="314"/>
      <c r="JC437" s="314"/>
      <c r="JD437" s="314"/>
      <c r="JE437" s="314"/>
      <c r="JF437" s="314"/>
      <c r="JG437" s="314"/>
      <c r="JH437" s="314"/>
      <c r="JI437" s="314"/>
      <c r="JJ437" s="314"/>
      <c r="JK437" s="314"/>
      <c r="JL437" s="314"/>
      <c r="JM437" s="314"/>
      <c r="JN437" s="314"/>
      <c r="JO437" s="314"/>
      <c r="JP437" s="314"/>
      <c r="JQ437" s="314"/>
      <c r="JR437" s="314"/>
      <c r="JS437" s="314"/>
      <c r="JT437" s="314"/>
      <c r="JU437" s="314"/>
      <c r="JV437" s="314"/>
      <c r="JW437" s="314"/>
      <c r="JX437" s="314"/>
      <c r="JY437" s="314"/>
      <c r="JZ437" s="314"/>
      <c r="KA437" s="314"/>
      <c r="KB437" s="314"/>
      <c r="KC437" s="314"/>
      <c r="KD437" s="314"/>
      <c r="KE437" s="314"/>
      <c r="KF437" s="314"/>
      <c r="KG437" s="314"/>
      <c r="KH437" s="314"/>
      <c r="KI437" s="314"/>
      <c r="KJ437" s="314"/>
      <c r="KK437" s="314"/>
      <c r="KL437" s="6"/>
      <c r="KM437" s="6"/>
      <c r="KN437" s="6"/>
      <c r="KO437" s="6"/>
      <c r="KP437" s="6"/>
      <c r="KQ437" s="6"/>
      <c r="KR437" s="6"/>
      <c r="KS437" s="6"/>
      <c r="KT437" s="6"/>
    </row>
    <row r="438" spans="5:306" s="305" customFormat="1">
      <c r="E438" s="316"/>
      <c r="F438" s="316"/>
      <c r="G438" s="317"/>
      <c r="W438" s="6"/>
      <c r="X438" s="6"/>
      <c r="Y438" s="6"/>
      <c r="Z438" s="313"/>
      <c r="AA438" s="313"/>
      <c r="AB438" s="313"/>
      <c r="AC438" s="6"/>
      <c r="AD438" s="6"/>
      <c r="AE438" s="313"/>
      <c r="AF438" s="313"/>
      <c r="AG438" s="313"/>
      <c r="AH438" s="313"/>
      <c r="AI438" s="313"/>
      <c r="AJ438" s="6"/>
      <c r="AK438" s="6"/>
      <c r="AL438" s="313"/>
      <c r="AM438" s="313"/>
      <c r="AN438" s="313"/>
      <c r="AO438" s="313"/>
      <c r="AP438" s="313"/>
      <c r="AQ438" s="6"/>
      <c r="AR438" s="6"/>
      <c r="AS438" s="313"/>
      <c r="AT438" s="313"/>
      <c r="AU438" s="313"/>
      <c r="AV438" s="313"/>
      <c r="AW438" s="313"/>
      <c r="AX438" s="6"/>
      <c r="AY438" s="6"/>
      <c r="AZ438" s="313"/>
      <c r="BA438" s="313"/>
      <c r="BB438" s="313"/>
      <c r="BC438" s="313"/>
      <c r="BD438" s="313"/>
      <c r="BE438" s="6"/>
      <c r="BF438" s="6"/>
      <c r="BG438" s="313"/>
      <c r="BH438" s="313"/>
      <c r="BI438" s="313"/>
      <c r="BJ438" s="313"/>
      <c r="BK438" s="313"/>
      <c r="BL438" s="6"/>
      <c r="BM438" s="6"/>
      <c r="BN438" s="313"/>
      <c r="BO438" s="313"/>
      <c r="BP438" s="313"/>
      <c r="BQ438" s="313"/>
      <c r="BR438" s="313"/>
      <c r="BS438" s="313"/>
      <c r="BT438" s="313"/>
      <c r="BU438" s="313"/>
      <c r="BV438" s="313"/>
      <c r="BW438" s="313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161"/>
      <c r="DQ438" s="161"/>
      <c r="DR438" s="161"/>
      <c r="DS438" s="161"/>
      <c r="DT438" s="161"/>
      <c r="DU438" s="161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6"/>
      <c r="IN438" s="6"/>
      <c r="IO438" s="6"/>
      <c r="IP438" s="6"/>
      <c r="IQ438" s="6"/>
      <c r="IR438" s="6"/>
      <c r="IS438" s="6"/>
      <c r="IT438" s="6"/>
      <c r="IU438" s="6"/>
      <c r="IV438" s="6"/>
      <c r="IW438" s="6"/>
      <c r="IX438" s="6"/>
      <c r="IY438" s="6"/>
      <c r="IZ438" s="6"/>
      <c r="JA438" s="314"/>
      <c r="JB438" s="314"/>
      <c r="JC438" s="314"/>
      <c r="JD438" s="314"/>
      <c r="JE438" s="314"/>
      <c r="JF438" s="314"/>
      <c r="JG438" s="314"/>
      <c r="JH438" s="314"/>
      <c r="JI438" s="314"/>
      <c r="JJ438" s="314"/>
      <c r="JK438" s="314"/>
      <c r="JL438" s="314"/>
      <c r="JM438" s="314"/>
      <c r="JN438" s="314"/>
      <c r="JO438" s="314"/>
      <c r="JP438" s="314"/>
      <c r="JQ438" s="314"/>
      <c r="JR438" s="314"/>
      <c r="JS438" s="314"/>
      <c r="JT438" s="314"/>
      <c r="JU438" s="314"/>
      <c r="JV438" s="314"/>
      <c r="JW438" s="314"/>
      <c r="JX438" s="314"/>
      <c r="JY438" s="314"/>
      <c r="JZ438" s="314"/>
      <c r="KA438" s="314"/>
      <c r="KB438" s="314"/>
      <c r="KC438" s="314"/>
      <c r="KD438" s="314"/>
      <c r="KE438" s="314"/>
      <c r="KF438" s="314"/>
      <c r="KG438" s="314"/>
      <c r="KH438" s="314"/>
      <c r="KI438" s="314"/>
      <c r="KJ438" s="314"/>
      <c r="KK438" s="314"/>
      <c r="KL438" s="6"/>
      <c r="KM438" s="6"/>
      <c r="KN438" s="6"/>
      <c r="KO438" s="6"/>
      <c r="KP438" s="6"/>
      <c r="KQ438" s="6"/>
      <c r="KR438" s="6"/>
      <c r="KS438" s="6"/>
      <c r="KT438" s="6"/>
    </row>
    <row r="439" spans="5:306" s="305" customFormat="1">
      <c r="E439" s="316"/>
      <c r="F439" s="316"/>
      <c r="G439" s="317"/>
      <c r="W439" s="6"/>
      <c r="X439" s="6"/>
      <c r="Y439" s="6"/>
      <c r="Z439" s="313"/>
      <c r="AA439" s="313"/>
      <c r="AB439" s="313"/>
      <c r="AC439" s="6"/>
      <c r="AD439" s="6"/>
      <c r="AE439" s="313"/>
      <c r="AF439" s="313"/>
      <c r="AG439" s="313"/>
      <c r="AH439" s="313"/>
      <c r="AI439" s="313"/>
      <c r="AJ439" s="6"/>
      <c r="AK439" s="6"/>
      <c r="AL439" s="313"/>
      <c r="AM439" s="313"/>
      <c r="AN439" s="313"/>
      <c r="AO439" s="313"/>
      <c r="AP439" s="313"/>
      <c r="AQ439" s="6"/>
      <c r="AR439" s="6"/>
      <c r="AS439" s="313"/>
      <c r="AT439" s="313"/>
      <c r="AU439" s="313"/>
      <c r="AV439" s="313"/>
      <c r="AW439" s="313"/>
      <c r="AX439" s="6"/>
      <c r="AY439" s="6"/>
      <c r="AZ439" s="313"/>
      <c r="BA439" s="313"/>
      <c r="BB439" s="313"/>
      <c r="BC439" s="313"/>
      <c r="BD439" s="313"/>
      <c r="BE439" s="6"/>
      <c r="BF439" s="6"/>
      <c r="BG439" s="313"/>
      <c r="BH439" s="313"/>
      <c r="BI439" s="313"/>
      <c r="BJ439" s="313"/>
      <c r="BK439" s="313"/>
      <c r="BL439" s="6"/>
      <c r="BM439" s="6"/>
      <c r="BN439" s="313"/>
      <c r="BO439" s="313"/>
      <c r="BP439" s="313"/>
      <c r="BQ439" s="313"/>
      <c r="BR439" s="313"/>
      <c r="BS439" s="313"/>
      <c r="BT439" s="313"/>
      <c r="BU439" s="313"/>
      <c r="BV439" s="313"/>
      <c r="BW439" s="313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161"/>
      <c r="DQ439" s="161"/>
      <c r="DR439" s="161"/>
      <c r="DS439" s="161"/>
      <c r="DT439" s="161"/>
      <c r="DU439" s="161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  <c r="FS439" s="6"/>
      <c r="FT439" s="6"/>
      <c r="FU439" s="6"/>
      <c r="FV439" s="6"/>
      <c r="FW439" s="6"/>
      <c r="FX439" s="6"/>
      <c r="FY439" s="6"/>
      <c r="FZ439" s="6"/>
      <c r="GA439" s="6"/>
      <c r="GB439" s="6"/>
      <c r="GC439" s="6"/>
      <c r="GD439" s="6"/>
      <c r="GE439" s="6"/>
      <c r="GF439" s="6"/>
      <c r="GG439" s="6"/>
      <c r="GH439" s="6"/>
      <c r="GI439" s="6"/>
      <c r="GJ439" s="6"/>
      <c r="GK439" s="6"/>
      <c r="GL439" s="6"/>
      <c r="GM439" s="6"/>
      <c r="GN439" s="6"/>
      <c r="GO439" s="6"/>
      <c r="GP439" s="6"/>
      <c r="GQ439" s="6"/>
      <c r="GR439" s="6"/>
      <c r="GS439" s="6"/>
      <c r="GT439" s="6"/>
      <c r="GU439" s="6"/>
      <c r="GV439" s="6"/>
      <c r="GW439" s="6"/>
      <c r="GX439" s="6"/>
      <c r="GY439" s="6"/>
      <c r="GZ439" s="6"/>
      <c r="HA439" s="6"/>
      <c r="HB439" s="6"/>
      <c r="HC439" s="6"/>
      <c r="HD439" s="6"/>
      <c r="HE439" s="6"/>
      <c r="HF439" s="6"/>
      <c r="HG439" s="6"/>
      <c r="HH439" s="6"/>
      <c r="HI439" s="6"/>
      <c r="HJ439" s="6"/>
      <c r="HK439" s="6"/>
      <c r="HL439" s="6"/>
      <c r="HM439" s="6"/>
      <c r="HN439" s="6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6"/>
      <c r="IN439" s="6"/>
      <c r="IO439" s="6"/>
      <c r="IP439" s="6"/>
      <c r="IQ439" s="6"/>
      <c r="IR439" s="6"/>
      <c r="IS439" s="6"/>
      <c r="IT439" s="6"/>
      <c r="IU439" s="6"/>
      <c r="IV439" s="6"/>
      <c r="IW439" s="6"/>
      <c r="IX439" s="6"/>
      <c r="IY439" s="6"/>
      <c r="IZ439" s="6"/>
      <c r="JA439" s="314"/>
      <c r="JB439" s="314"/>
      <c r="JC439" s="314"/>
      <c r="JD439" s="314"/>
      <c r="JE439" s="314"/>
      <c r="JF439" s="314"/>
      <c r="JG439" s="314"/>
      <c r="JH439" s="314"/>
      <c r="JI439" s="314"/>
      <c r="JJ439" s="314"/>
      <c r="JK439" s="314"/>
      <c r="JL439" s="314"/>
      <c r="JM439" s="314"/>
      <c r="JN439" s="314"/>
      <c r="JO439" s="314"/>
      <c r="JP439" s="314"/>
      <c r="JQ439" s="314"/>
      <c r="JR439" s="314"/>
      <c r="JS439" s="314"/>
      <c r="JT439" s="314"/>
      <c r="JU439" s="314"/>
      <c r="JV439" s="314"/>
      <c r="JW439" s="314"/>
      <c r="JX439" s="314"/>
      <c r="JY439" s="314"/>
      <c r="JZ439" s="314"/>
      <c r="KA439" s="314"/>
      <c r="KB439" s="314"/>
      <c r="KC439" s="314"/>
      <c r="KD439" s="314"/>
      <c r="KE439" s="314"/>
      <c r="KF439" s="314"/>
      <c r="KG439" s="314"/>
      <c r="KH439" s="314"/>
      <c r="KI439" s="314"/>
      <c r="KJ439" s="314"/>
      <c r="KK439" s="314"/>
      <c r="KL439" s="6"/>
      <c r="KM439" s="6"/>
      <c r="KN439" s="6"/>
      <c r="KO439" s="6"/>
      <c r="KP439" s="6"/>
      <c r="KQ439" s="6"/>
      <c r="KR439" s="6"/>
      <c r="KS439" s="6"/>
      <c r="KT439" s="6"/>
    </row>
    <row r="440" spans="5:306" s="305" customFormat="1">
      <c r="E440" s="316"/>
      <c r="F440" s="316"/>
      <c r="G440" s="317"/>
      <c r="W440" s="6"/>
      <c r="X440" s="6"/>
      <c r="Y440" s="6"/>
      <c r="Z440" s="313"/>
      <c r="AA440" s="313"/>
      <c r="AB440" s="313"/>
      <c r="AC440" s="6"/>
      <c r="AD440" s="6"/>
      <c r="AE440" s="313"/>
      <c r="AF440" s="313"/>
      <c r="AG440" s="313"/>
      <c r="AH440" s="313"/>
      <c r="AI440" s="313"/>
      <c r="AJ440" s="6"/>
      <c r="AK440" s="6"/>
      <c r="AL440" s="313"/>
      <c r="AM440" s="313"/>
      <c r="AN440" s="313"/>
      <c r="AO440" s="313"/>
      <c r="AP440" s="313"/>
      <c r="AQ440" s="6"/>
      <c r="AR440" s="6"/>
      <c r="AS440" s="313"/>
      <c r="AT440" s="313"/>
      <c r="AU440" s="313"/>
      <c r="AV440" s="313"/>
      <c r="AW440" s="313"/>
      <c r="AX440" s="6"/>
      <c r="AY440" s="6"/>
      <c r="AZ440" s="313"/>
      <c r="BA440" s="313"/>
      <c r="BB440" s="313"/>
      <c r="BC440" s="313"/>
      <c r="BD440" s="313"/>
      <c r="BE440" s="6"/>
      <c r="BF440" s="6"/>
      <c r="BG440" s="313"/>
      <c r="BH440" s="313"/>
      <c r="BI440" s="313"/>
      <c r="BJ440" s="313"/>
      <c r="BK440" s="313"/>
      <c r="BL440" s="6"/>
      <c r="BM440" s="6"/>
      <c r="BN440" s="313"/>
      <c r="BO440" s="313"/>
      <c r="BP440" s="313"/>
      <c r="BQ440" s="313"/>
      <c r="BR440" s="313"/>
      <c r="BS440" s="313"/>
      <c r="BT440" s="313"/>
      <c r="BU440" s="313"/>
      <c r="BV440" s="313"/>
      <c r="BW440" s="313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161"/>
      <c r="DQ440" s="161"/>
      <c r="DR440" s="161"/>
      <c r="DS440" s="161"/>
      <c r="DT440" s="161"/>
      <c r="DU440" s="161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6"/>
      <c r="IN440" s="6"/>
      <c r="IO440" s="6"/>
      <c r="IP440" s="6"/>
      <c r="IQ440" s="6"/>
      <c r="IR440" s="6"/>
      <c r="IS440" s="6"/>
      <c r="IT440" s="6"/>
      <c r="IU440" s="6"/>
      <c r="IV440" s="6"/>
      <c r="IW440" s="6"/>
      <c r="IX440" s="6"/>
      <c r="IY440" s="6"/>
      <c r="IZ440" s="6"/>
      <c r="JA440" s="314"/>
      <c r="JB440" s="314"/>
      <c r="JC440" s="314"/>
      <c r="JD440" s="314"/>
      <c r="JE440" s="314"/>
      <c r="JF440" s="314"/>
      <c r="JG440" s="314"/>
      <c r="JH440" s="314"/>
      <c r="JI440" s="314"/>
      <c r="JJ440" s="314"/>
      <c r="JK440" s="314"/>
      <c r="JL440" s="314"/>
      <c r="JM440" s="314"/>
      <c r="JN440" s="314"/>
      <c r="JO440" s="314"/>
      <c r="JP440" s="314"/>
      <c r="JQ440" s="314"/>
      <c r="JR440" s="314"/>
      <c r="JS440" s="314"/>
      <c r="JT440" s="314"/>
      <c r="JU440" s="314"/>
      <c r="JV440" s="314"/>
      <c r="JW440" s="314"/>
      <c r="JX440" s="314"/>
      <c r="JY440" s="314"/>
      <c r="JZ440" s="314"/>
      <c r="KA440" s="314"/>
      <c r="KB440" s="314"/>
      <c r="KC440" s="314"/>
      <c r="KD440" s="314"/>
      <c r="KE440" s="314"/>
      <c r="KF440" s="314"/>
      <c r="KG440" s="314"/>
      <c r="KH440" s="314"/>
      <c r="KI440" s="314"/>
      <c r="KJ440" s="314"/>
      <c r="KK440" s="314"/>
      <c r="KL440" s="6"/>
      <c r="KM440" s="6"/>
      <c r="KN440" s="6"/>
      <c r="KO440" s="6"/>
      <c r="KP440" s="6"/>
      <c r="KQ440" s="6"/>
      <c r="KR440" s="6"/>
      <c r="KS440" s="6"/>
      <c r="KT440" s="6"/>
    </row>
    <row r="441" spans="5:306" s="305" customFormat="1">
      <c r="E441" s="316"/>
      <c r="F441" s="316"/>
      <c r="G441" s="317"/>
      <c r="W441" s="6"/>
      <c r="X441" s="6"/>
      <c r="Y441" s="6"/>
      <c r="Z441" s="313"/>
      <c r="AA441" s="313"/>
      <c r="AB441" s="313"/>
      <c r="AC441" s="6"/>
      <c r="AD441" s="6"/>
      <c r="AE441" s="313"/>
      <c r="AF441" s="313"/>
      <c r="AG441" s="313"/>
      <c r="AH441" s="313"/>
      <c r="AI441" s="313"/>
      <c r="AJ441" s="6"/>
      <c r="AK441" s="6"/>
      <c r="AL441" s="313"/>
      <c r="AM441" s="313"/>
      <c r="AN441" s="313"/>
      <c r="AO441" s="313"/>
      <c r="AP441" s="313"/>
      <c r="AQ441" s="6"/>
      <c r="AR441" s="6"/>
      <c r="AS441" s="313"/>
      <c r="AT441" s="313"/>
      <c r="AU441" s="313"/>
      <c r="AV441" s="313"/>
      <c r="AW441" s="313"/>
      <c r="AX441" s="6"/>
      <c r="AY441" s="6"/>
      <c r="AZ441" s="313"/>
      <c r="BA441" s="313"/>
      <c r="BB441" s="313"/>
      <c r="BC441" s="313"/>
      <c r="BD441" s="313"/>
      <c r="BE441" s="6"/>
      <c r="BF441" s="6"/>
      <c r="BG441" s="313"/>
      <c r="BH441" s="313"/>
      <c r="BI441" s="313"/>
      <c r="BJ441" s="313"/>
      <c r="BK441" s="313"/>
      <c r="BL441" s="6"/>
      <c r="BM441" s="6"/>
      <c r="BN441" s="313"/>
      <c r="BO441" s="313"/>
      <c r="BP441" s="313"/>
      <c r="BQ441" s="313"/>
      <c r="BR441" s="313"/>
      <c r="BS441" s="313"/>
      <c r="BT441" s="313"/>
      <c r="BU441" s="313"/>
      <c r="BV441" s="313"/>
      <c r="BW441" s="313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161"/>
      <c r="DQ441" s="161"/>
      <c r="DR441" s="161"/>
      <c r="DS441" s="161"/>
      <c r="DT441" s="161"/>
      <c r="DU441" s="161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6"/>
      <c r="IN441" s="6"/>
      <c r="IO441" s="6"/>
      <c r="IP441" s="6"/>
      <c r="IQ441" s="6"/>
      <c r="IR441" s="6"/>
      <c r="IS441" s="6"/>
      <c r="IT441" s="6"/>
      <c r="IU441" s="6"/>
      <c r="IV441" s="6"/>
      <c r="IW441" s="6"/>
      <c r="IX441" s="6"/>
      <c r="IY441" s="6"/>
      <c r="IZ441" s="6"/>
      <c r="JA441" s="314"/>
      <c r="JB441" s="314"/>
      <c r="JC441" s="314"/>
      <c r="JD441" s="314"/>
      <c r="JE441" s="314"/>
      <c r="JF441" s="314"/>
      <c r="JG441" s="314"/>
      <c r="JH441" s="314"/>
      <c r="JI441" s="314"/>
      <c r="JJ441" s="314"/>
      <c r="JK441" s="314"/>
      <c r="JL441" s="314"/>
      <c r="JM441" s="314"/>
      <c r="JN441" s="314"/>
      <c r="JO441" s="314"/>
      <c r="JP441" s="314"/>
      <c r="JQ441" s="314"/>
      <c r="JR441" s="314"/>
      <c r="JS441" s="314"/>
      <c r="JT441" s="314"/>
      <c r="JU441" s="314"/>
      <c r="JV441" s="314"/>
      <c r="JW441" s="314"/>
      <c r="JX441" s="314"/>
      <c r="JY441" s="314"/>
      <c r="JZ441" s="314"/>
      <c r="KA441" s="314"/>
      <c r="KB441" s="314"/>
      <c r="KC441" s="314"/>
      <c r="KD441" s="314"/>
      <c r="KE441" s="314"/>
      <c r="KF441" s="314"/>
      <c r="KG441" s="314"/>
      <c r="KH441" s="314"/>
      <c r="KI441" s="314"/>
      <c r="KJ441" s="314"/>
      <c r="KK441" s="314"/>
      <c r="KL441" s="6"/>
      <c r="KM441" s="6"/>
      <c r="KN441" s="6"/>
      <c r="KO441" s="6"/>
      <c r="KP441" s="6"/>
      <c r="KQ441" s="6"/>
      <c r="KR441" s="6"/>
      <c r="KS441" s="6"/>
      <c r="KT441" s="6"/>
    </row>
    <row r="442" spans="5:306" s="305" customFormat="1">
      <c r="E442" s="316"/>
      <c r="F442" s="316"/>
      <c r="G442" s="317"/>
      <c r="W442" s="6"/>
      <c r="X442" s="6"/>
      <c r="Y442" s="6"/>
      <c r="Z442" s="313"/>
      <c r="AA442" s="313"/>
      <c r="AB442" s="313"/>
      <c r="AC442" s="6"/>
      <c r="AD442" s="6"/>
      <c r="AE442" s="313"/>
      <c r="AF442" s="313"/>
      <c r="AG442" s="313"/>
      <c r="AH442" s="313"/>
      <c r="AI442" s="313"/>
      <c r="AJ442" s="6"/>
      <c r="AK442" s="6"/>
      <c r="AL442" s="313"/>
      <c r="AM442" s="313"/>
      <c r="AN442" s="313"/>
      <c r="AO442" s="313"/>
      <c r="AP442" s="313"/>
      <c r="AQ442" s="6"/>
      <c r="AR442" s="6"/>
      <c r="AS442" s="313"/>
      <c r="AT442" s="313"/>
      <c r="AU442" s="313"/>
      <c r="AV442" s="313"/>
      <c r="AW442" s="313"/>
      <c r="AX442" s="6"/>
      <c r="AY442" s="6"/>
      <c r="AZ442" s="313"/>
      <c r="BA442" s="313"/>
      <c r="BB442" s="313"/>
      <c r="BC442" s="313"/>
      <c r="BD442" s="313"/>
      <c r="BE442" s="6"/>
      <c r="BF442" s="6"/>
      <c r="BG442" s="313"/>
      <c r="BH442" s="313"/>
      <c r="BI442" s="313"/>
      <c r="BJ442" s="313"/>
      <c r="BK442" s="313"/>
      <c r="BL442" s="6"/>
      <c r="BM442" s="6"/>
      <c r="BN442" s="313"/>
      <c r="BO442" s="313"/>
      <c r="BP442" s="313"/>
      <c r="BQ442" s="313"/>
      <c r="BR442" s="313"/>
      <c r="BS442" s="313"/>
      <c r="BT442" s="313"/>
      <c r="BU442" s="313"/>
      <c r="BV442" s="313"/>
      <c r="BW442" s="313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161"/>
      <c r="DQ442" s="161"/>
      <c r="DR442" s="161"/>
      <c r="DS442" s="161"/>
      <c r="DT442" s="161"/>
      <c r="DU442" s="161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6"/>
      <c r="IN442" s="6"/>
      <c r="IO442" s="6"/>
      <c r="IP442" s="6"/>
      <c r="IQ442" s="6"/>
      <c r="IR442" s="6"/>
      <c r="IS442" s="6"/>
      <c r="IT442" s="6"/>
      <c r="IU442" s="6"/>
      <c r="IV442" s="6"/>
      <c r="IW442" s="6"/>
      <c r="IX442" s="6"/>
      <c r="IY442" s="6"/>
      <c r="IZ442" s="6"/>
      <c r="JA442" s="314"/>
      <c r="JB442" s="314"/>
      <c r="JC442" s="314"/>
      <c r="JD442" s="314"/>
      <c r="JE442" s="314"/>
      <c r="JF442" s="314"/>
      <c r="JG442" s="314"/>
      <c r="JH442" s="314"/>
      <c r="JI442" s="314"/>
      <c r="JJ442" s="314"/>
      <c r="JK442" s="314"/>
      <c r="JL442" s="314"/>
      <c r="JM442" s="314"/>
      <c r="JN442" s="314"/>
      <c r="JO442" s="314"/>
      <c r="JP442" s="314"/>
      <c r="JQ442" s="314"/>
      <c r="JR442" s="314"/>
      <c r="JS442" s="314"/>
      <c r="JT442" s="314"/>
      <c r="JU442" s="314"/>
      <c r="JV442" s="314"/>
      <c r="JW442" s="314"/>
      <c r="JX442" s="314"/>
      <c r="JY442" s="314"/>
      <c r="JZ442" s="314"/>
      <c r="KA442" s="314"/>
      <c r="KB442" s="314"/>
      <c r="KC442" s="314"/>
      <c r="KD442" s="314"/>
      <c r="KE442" s="314"/>
      <c r="KF442" s="314"/>
      <c r="KG442" s="314"/>
      <c r="KH442" s="314"/>
      <c r="KI442" s="314"/>
      <c r="KJ442" s="314"/>
      <c r="KK442" s="314"/>
      <c r="KL442" s="6"/>
      <c r="KM442" s="6"/>
      <c r="KN442" s="6"/>
      <c r="KO442" s="6"/>
      <c r="KP442" s="6"/>
      <c r="KQ442" s="6"/>
      <c r="KR442" s="6"/>
      <c r="KS442" s="6"/>
      <c r="KT442" s="6"/>
    </row>
    <row r="443" spans="5:306" s="305" customFormat="1">
      <c r="E443" s="316"/>
      <c r="F443" s="316"/>
      <c r="G443" s="317"/>
      <c r="W443" s="6"/>
      <c r="X443" s="6"/>
      <c r="Y443" s="6"/>
      <c r="Z443" s="313"/>
      <c r="AA443" s="313"/>
      <c r="AB443" s="313"/>
      <c r="AC443" s="6"/>
      <c r="AD443" s="6"/>
      <c r="AE443" s="313"/>
      <c r="AF443" s="313"/>
      <c r="AG443" s="313"/>
      <c r="AH443" s="313"/>
      <c r="AI443" s="313"/>
      <c r="AJ443" s="6"/>
      <c r="AK443" s="6"/>
      <c r="AL443" s="313"/>
      <c r="AM443" s="313"/>
      <c r="AN443" s="313"/>
      <c r="AO443" s="313"/>
      <c r="AP443" s="313"/>
      <c r="AQ443" s="6"/>
      <c r="AR443" s="6"/>
      <c r="AS443" s="313"/>
      <c r="AT443" s="313"/>
      <c r="AU443" s="313"/>
      <c r="AV443" s="313"/>
      <c r="AW443" s="313"/>
      <c r="AX443" s="6"/>
      <c r="AY443" s="6"/>
      <c r="AZ443" s="313"/>
      <c r="BA443" s="313"/>
      <c r="BB443" s="313"/>
      <c r="BC443" s="313"/>
      <c r="BD443" s="313"/>
      <c r="BE443" s="6"/>
      <c r="BF443" s="6"/>
      <c r="BG443" s="313"/>
      <c r="BH443" s="313"/>
      <c r="BI443" s="313"/>
      <c r="BJ443" s="313"/>
      <c r="BK443" s="313"/>
      <c r="BL443" s="6"/>
      <c r="BM443" s="6"/>
      <c r="BN443" s="313"/>
      <c r="BO443" s="313"/>
      <c r="BP443" s="313"/>
      <c r="BQ443" s="313"/>
      <c r="BR443" s="313"/>
      <c r="BS443" s="313"/>
      <c r="BT443" s="313"/>
      <c r="BU443" s="313"/>
      <c r="BV443" s="313"/>
      <c r="BW443" s="313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161"/>
      <c r="DQ443" s="161"/>
      <c r="DR443" s="161"/>
      <c r="DS443" s="161"/>
      <c r="DT443" s="161"/>
      <c r="DU443" s="161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6"/>
      <c r="IN443" s="6"/>
      <c r="IO443" s="6"/>
      <c r="IP443" s="6"/>
      <c r="IQ443" s="6"/>
      <c r="IR443" s="6"/>
      <c r="IS443" s="6"/>
      <c r="IT443" s="6"/>
      <c r="IU443" s="6"/>
      <c r="IV443" s="6"/>
      <c r="IW443" s="6"/>
      <c r="IX443" s="6"/>
      <c r="IY443" s="6"/>
      <c r="IZ443" s="6"/>
      <c r="JA443" s="314"/>
      <c r="JB443" s="314"/>
      <c r="JC443" s="314"/>
      <c r="JD443" s="314"/>
      <c r="JE443" s="314"/>
      <c r="JF443" s="314"/>
      <c r="JG443" s="314"/>
      <c r="JH443" s="314"/>
      <c r="JI443" s="314"/>
      <c r="JJ443" s="314"/>
      <c r="JK443" s="314"/>
      <c r="JL443" s="314"/>
      <c r="JM443" s="314"/>
      <c r="JN443" s="314"/>
      <c r="JO443" s="314"/>
      <c r="JP443" s="314"/>
      <c r="JQ443" s="314"/>
      <c r="JR443" s="314"/>
      <c r="JS443" s="314"/>
      <c r="JT443" s="314"/>
      <c r="JU443" s="314"/>
      <c r="JV443" s="314"/>
      <c r="JW443" s="314"/>
      <c r="JX443" s="314"/>
      <c r="JY443" s="314"/>
      <c r="JZ443" s="314"/>
      <c r="KA443" s="314"/>
      <c r="KB443" s="314"/>
      <c r="KC443" s="314"/>
      <c r="KD443" s="314"/>
      <c r="KE443" s="314"/>
      <c r="KF443" s="314"/>
      <c r="KG443" s="314"/>
      <c r="KH443" s="314"/>
      <c r="KI443" s="314"/>
      <c r="KJ443" s="314"/>
      <c r="KK443" s="314"/>
      <c r="KL443" s="6"/>
      <c r="KM443" s="6"/>
      <c r="KN443" s="6"/>
      <c r="KO443" s="6"/>
      <c r="KP443" s="6"/>
      <c r="KQ443" s="6"/>
      <c r="KR443" s="6"/>
      <c r="KS443" s="6"/>
      <c r="KT443" s="6"/>
    </row>
    <row r="444" spans="5:306" s="305" customFormat="1">
      <c r="E444" s="316"/>
      <c r="F444" s="316"/>
      <c r="G444" s="317"/>
      <c r="W444" s="6"/>
      <c r="X444" s="6"/>
      <c r="Y444" s="6"/>
      <c r="Z444" s="313"/>
      <c r="AA444" s="313"/>
      <c r="AB444" s="313"/>
      <c r="AC444" s="6"/>
      <c r="AD444" s="6"/>
      <c r="AE444" s="313"/>
      <c r="AF444" s="313"/>
      <c r="AG444" s="313"/>
      <c r="AH444" s="313"/>
      <c r="AI444" s="313"/>
      <c r="AJ444" s="6"/>
      <c r="AK444" s="6"/>
      <c r="AL444" s="313"/>
      <c r="AM444" s="313"/>
      <c r="AN444" s="313"/>
      <c r="AO444" s="313"/>
      <c r="AP444" s="313"/>
      <c r="AQ444" s="6"/>
      <c r="AR444" s="6"/>
      <c r="AS444" s="313"/>
      <c r="AT444" s="313"/>
      <c r="AU444" s="313"/>
      <c r="AV444" s="313"/>
      <c r="AW444" s="313"/>
      <c r="AX444" s="6"/>
      <c r="AY444" s="6"/>
      <c r="AZ444" s="313"/>
      <c r="BA444" s="313"/>
      <c r="BB444" s="313"/>
      <c r="BC444" s="313"/>
      <c r="BD444" s="313"/>
      <c r="BE444" s="6"/>
      <c r="BF444" s="6"/>
      <c r="BG444" s="313"/>
      <c r="BH444" s="313"/>
      <c r="BI444" s="313"/>
      <c r="BJ444" s="313"/>
      <c r="BK444" s="313"/>
      <c r="BL444" s="6"/>
      <c r="BM444" s="6"/>
      <c r="BN444" s="313"/>
      <c r="BO444" s="313"/>
      <c r="BP444" s="313"/>
      <c r="BQ444" s="313"/>
      <c r="BR444" s="313"/>
      <c r="BS444" s="313"/>
      <c r="BT444" s="313"/>
      <c r="BU444" s="313"/>
      <c r="BV444" s="313"/>
      <c r="BW444" s="313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161"/>
      <c r="DQ444" s="161"/>
      <c r="DR444" s="161"/>
      <c r="DS444" s="161"/>
      <c r="DT444" s="161"/>
      <c r="DU444" s="161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314"/>
      <c r="JB444" s="314"/>
      <c r="JC444" s="314"/>
      <c r="JD444" s="314"/>
      <c r="JE444" s="314"/>
      <c r="JF444" s="314"/>
      <c r="JG444" s="314"/>
      <c r="JH444" s="314"/>
      <c r="JI444" s="314"/>
      <c r="JJ444" s="314"/>
      <c r="JK444" s="314"/>
      <c r="JL444" s="314"/>
      <c r="JM444" s="314"/>
      <c r="JN444" s="314"/>
      <c r="JO444" s="314"/>
      <c r="JP444" s="314"/>
      <c r="JQ444" s="314"/>
      <c r="JR444" s="314"/>
      <c r="JS444" s="314"/>
      <c r="JT444" s="314"/>
      <c r="JU444" s="314"/>
      <c r="JV444" s="314"/>
      <c r="JW444" s="314"/>
      <c r="JX444" s="314"/>
      <c r="JY444" s="314"/>
      <c r="JZ444" s="314"/>
      <c r="KA444" s="314"/>
      <c r="KB444" s="314"/>
      <c r="KC444" s="314"/>
      <c r="KD444" s="314"/>
      <c r="KE444" s="314"/>
      <c r="KF444" s="314"/>
      <c r="KG444" s="314"/>
      <c r="KH444" s="314"/>
      <c r="KI444" s="314"/>
      <c r="KJ444" s="314"/>
      <c r="KK444" s="314"/>
      <c r="KL444" s="6"/>
      <c r="KM444" s="6"/>
      <c r="KN444" s="6"/>
      <c r="KO444" s="6"/>
      <c r="KP444" s="6"/>
      <c r="KQ444" s="6"/>
      <c r="KR444" s="6"/>
      <c r="KS444" s="6"/>
      <c r="KT444" s="6"/>
    </row>
    <row r="445" spans="5:306" s="305" customFormat="1">
      <c r="E445" s="316"/>
      <c r="F445" s="316"/>
      <c r="G445" s="317"/>
      <c r="W445" s="6"/>
      <c r="X445" s="6"/>
      <c r="Y445" s="6"/>
      <c r="Z445" s="313"/>
      <c r="AA445" s="313"/>
      <c r="AB445" s="313"/>
      <c r="AC445" s="6"/>
      <c r="AD445" s="6"/>
      <c r="AE445" s="313"/>
      <c r="AF445" s="313"/>
      <c r="AG445" s="313"/>
      <c r="AH445" s="313"/>
      <c r="AI445" s="313"/>
      <c r="AJ445" s="6"/>
      <c r="AK445" s="6"/>
      <c r="AL445" s="313"/>
      <c r="AM445" s="313"/>
      <c r="AN445" s="313"/>
      <c r="AO445" s="313"/>
      <c r="AP445" s="313"/>
      <c r="AQ445" s="6"/>
      <c r="AR445" s="6"/>
      <c r="AS445" s="313"/>
      <c r="AT445" s="313"/>
      <c r="AU445" s="313"/>
      <c r="AV445" s="313"/>
      <c r="AW445" s="313"/>
      <c r="AX445" s="6"/>
      <c r="AY445" s="6"/>
      <c r="AZ445" s="313"/>
      <c r="BA445" s="313"/>
      <c r="BB445" s="313"/>
      <c r="BC445" s="313"/>
      <c r="BD445" s="313"/>
      <c r="BE445" s="6"/>
      <c r="BF445" s="6"/>
      <c r="BG445" s="313"/>
      <c r="BH445" s="313"/>
      <c r="BI445" s="313"/>
      <c r="BJ445" s="313"/>
      <c r="BK445" s="313"/>
      <c r="BL445" s="6"/>
      <c r="BM445" s="6"/>
      <c r="BN445" s="313"/>
      <c r="BO445" s="313"/>
      <c r="BP445" s="313"/>
      <c r="BQ445" s="313"/>
      <c r="BR445" s="313"/>
      <c r="BS445" s="313"/>
      <c r="BT445" s="313"/>
      <c r="BU445" s="313"/>
      <c r="BV445" s="313"/>
      <c r="BW445" s="313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161"/>
      <c r="DQ445" s="161"/>
      <c r="DR445" s="161"/>
      <c r="DS445" s="161"/>
      <c r="DT445" s="161"/>
      <c r="DU445" s="161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314"/>
      <c r="JB445" s="314"/>
      <c r="JC445" s="314"/>
      <c r="JD445" s="314"/>
      <c r="JE445" s="314"/>
      <c r="JF445" s="314"/>
      <c r="JG445" s="314"/>
      <c r="JH445" s="314"/>
      <c r="JI445" s="314"/>
      <c r="JJ445" s="314"/>
      <c r="JK445" s="314"/>
      <c r="JL445" s="314"/>
      <c r="JM445" s="314"/>
      <c r="JN445" s="314"/>
      <c r="JO445" s="314"/>
      <c r="JP445" s="314"/>
      <c r="JQ445" s="314"/>
      <c r="JR445" s="314"/>
      <c r="JS445" s="314"/>
      <c r="JT445" s="314"/>
      <c r="JU445" s="314"/>
      <c r="JV445" s="314"/>
      <c r="JW445" s="314"/>
      <c r="JX445" s="314"/>
      <c r="JY445" s="314"/>
      <c r="JZ445" s="314"/>
      <c r="KA445" s="314"/>
      <c r="KB445" s="314"/>
      <c r="KC445" s="314"/>
      <c r="KD445" s="314"/>
      <c r="KE445" s="314"/>
      <c r="KF445" s="314"/>
      <c r="KG445" s="314"/>
      <c r="KH445" s="314"/>
      <c r="KI445" s="314"/>
      <c r="KJ445" s="314"/>
      <c r="KK445" s="314"/>
      <c r="KL445" s="6"/>
      <c r="KM445" s="6"/>
      <c r="KN445" s="6"/>
      <c r="KO445" s="6"/>
      <c r="KP445" s="6"/>
      <c r="KQ445" s="6"/>
      <c r="KR445" s="6"/>
      <c r="KS445" s="6"/>
      <c r="KT445" s="6"/>
    </row>
    <row r="446" spans="5:306" s="305" customFormat="1">
      <c r="E446" s="316"/>
      <c r="F446" s="316"/>
      <c r="G446" s="317"/>
      <c r="W446" s="6"/>
      <c r="X446" s="6"/>
      <c r="Y446" s="6"/>
      <c r="Z446" s="313"/>
      <c r="AA446" s="313"/>
      <c r="AB446" s="313"/>
      <c r="AC446" s="6"/>
      <c r="AD446" s="6"/>
      <c r="AE446" s="313"/>
      <c r="AF446" s="313"/>
      <c r="AG446" s="313"/>
      <c r="AH446" s="313"/>
      <c r="AI446" s="313"/>
      <c r="AJ446" s="6"/>
      <c r="AK446" s="6"/>
      <c r="AL446" s="313"/>
      <c r="AM446" s="313"/>
      <c r="AN446" s="313"/>
      <c r="AO446" s="313"/>
      <c r="AP446" s="313"/>
      <c r="AQ446" s="6"/>
      <c r="AR446" s="6"/>
      <c r="AS446" s="313"/>
      <c r="AT446" s="313"/>
      <c r="AU446" s="313"/>
      <c r="AV446" s="313"/>
      <c r="AW446" s="313"/>
      <c r="AX446" s="6"/>
      <c r="AY446" s="6"/>
      <c r="AZ446" s="313"/>
      <c r="BA446" s="313"/>
      <c r="BB446" s="313"/>
      <c r="BC446" s="313"/>
      <c r="BD446" s="313"/>
      <c r="BE446" s="6"/>
      <c r="BF446" s="6"/>
      <c r="BG446" s="313"/>
      <c r="BH446" s="313"/>
      <c r="BI446" s="313"/>
      <c r="BJ446" s="313"/>
      <c r="BK446" s="313"/>
      <c r="BL446" s="6"/>
      <c r="BM446" s="6"/>
      <c r="BN446" s="313"/>
      <c r="BO446" s="313"/>
      <c r="BP446" s="313"/>
      <c r="BQ446" s="313"/>
      <c r="BR446" s="313"/>
      <c r="BS446" s="313"/>
      <c r="BT446" s="313"/>
      <c r="BU446" s="313"/>
      <c r="BV446" s="313"/>
      <c r="BW446" s="313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161"/>
      <c r="DQ446" s="161"/>
      <c r="DR446" s="161"/>
      <c r="DS446" s="161"/>
      <c r="DT446" s="161"/>
      <c r="DU446" s="161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  <c r="FS446" s="6"/>
      <c r="FT446" s="6"/>
      <c r="FU446" s="6"/>
      <c r="FV446" s="6"/>
      <c r="FW446" s="6"/>
      <c r="FX446" s="6"/>
      <c r="FY446" s="6"/>
      <c r="FZ446" s="6"/>
      <c r="GA446" s="6"/>
      <c r="GB446" s="6"/>
      <c r="GC446" s="6"/>
      <c r="GD446" s="6"/>
      <c r="GE446" s="6"/>
      <c r="GF446" s="6"/>
      <c r="GG446" s="6"/>
      <c r="GH446" s="6"/>
      <c r="GI446" s="6"/>
      <c r="GJ446" s="6"/>
      <c r="GK446" s="6"/>
      <c r="GL446" s="6"/>
      <c r="GM446" s="6"/>
      <c r="GN446" s="6"/>
      <c r="GO446" s="6"/>
      <c r="GP446" s="6"/>
      <c r="GQ446" s="6"/>
      <c r="GR446" s="6"/>
      <c r="GS446" s="6"/>
      <c r="GT446" s="6"/>
      <c r="GU446" s="6"/>
      <c r="GV446" s="6"/>
      <c r="GW446" s="6"/>
      <c r="GX446" s="6"/>
      <c r="GY446" s="6"/>
      <c r="GZ446" s="6"/>
      <c r="HA446" s="6"/>
      <c r="HB446" s="6"/>
      <c r="HC446" s="6"/>
      <c r="HD446" s="6"/>
      <c r="HE446" s="6"/>
      <c r="HF446" s="6"/>
      <c r="HG446" s="6"/>
      <c r="HH446" s="6"/>
      <c r="HI446" s="6"/>
      <c r="HJ446" s="6"/>
      <c r="HK446" s="6"/>
      <c r="HL446" s="6"/>
      <c r="HM446" s="6"/>
      <c r="HN446" s="6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IM446" s="6"/>
      <c r="IN446" s="6"/>
      <c r="IO446" s="6"/>
      <c r="IP446" s="6"/>
      <c r="IQ446" s="6"/>
      <c r="IR446" s="6"/>
      <c r="IS446" s="6"/>
      <c r="IT446" s="6"/>
      <c r="IU446" s="6"/>
      <c r="IV446" s="6"/>
      <c r="IW446" s="6"/>
      <c r="IX446" s="6"/>
      <c r="IY446" s="6"/>
      <c r="IZ446" s="6"/>
      <c r="JA446" s="314"/>
      <c r="JB446" s="314"/>
      <c r="JC446" s="314"/>
      <c r="JD446" s="314"/>
      <c r="JE446" s="314"/>
      <c r="JF446" s="314"/>
      <c r="JG446" s="314"/>
      <c r="JH446" s="314"/>
      <c r="JI446" s="314"/>
      <c r="JJ446" s="314"/>
      <c r="JK446" s="314"/>
      <c r="JL446" s="314"/>
      <c r="JM446" s="314"/>
      <c r="JN446" s="314"/>
      <c r="JO446" s="314"/>
      <c r="JP446" s="314"/>
      <c r="JQ446" s="314"/>
      <c r="JR446" s="314"/>
      <c r="JS446" s="314"/>
      <c r="JT446" s="314"/>
      <c r="JU446" s="314"/>
      <c r="JV446" s="314"/>
      <c r="JW446" s="314"/>
      <c r="JX446" s="314"/>
      <c r="JY446" s="314"/>
      <c r="JZ446" s="314"/>
      <c r="KA446" s="314"/>
      <c r="KB446" s="314"/>
      <c r="KC446" s="314"/>
      <c r="KD446" s="314"/>
      <c r="KE446" s="314"/>
      <c r="KF446" s="314"/>
      <c r="KG446" s="314"/>
      <c r="KH446" s="314"/>
      <c r="KI446" s="314"/>
      <c r="KJ446" s="314"/>
      <c r="KK446" s="314"/>
      <c r="KL446" s="6"/>
      <c r="KM446" s="6"/>
      <c r="KN446" s="6"/>
      <c r="KO446" s="6"/>
      <c r="KP446" s="6"/>
      <c r="KQ446" s="6"/>
      <c r="KR446" s="6"/>
      <c r="KS446" s="6"/>
      <c r="KT446" s="6"/>
    </row>
    <row r="447" spans="5:306" s="305" customFormat="1">
      <c r="E447" s="316"/>
      <c r="F447" s="316"/>
      <c r="G447" s="317"/>
      <c r="W447" s="6"/>
      <c r="X447" s="6"/>
      <c r="Y447" s="6"/>
      <c r="Z447" s="313"/>
      <c r="AA447" s="313"/>
      <c r="AB447" s="313"/>
      <c r="AC447" s="6"/>
      <c r="AD447" s="6"/>
      <c r="AE447" s="313"/>
      <c r="AF447" s="313"/>
      <c r="AG447" s="313"/>
      <c r="AH447" s="313"/>
      <c r="AI447" s="313"/>
      <c r="AJ447" s="6"/>
      <c r="AK447" s="6"/>
      <c r="AL447" s="313"/>
      <c r="AM447" s="313"/>
      <c r="AN447" s="313"/>
      <c r="AO447" s="313"/>
      <c r="AP447" s="313"/>
      <c r="AQ447" s="6"/>
      <c r="AR447" s="6"/>
      <c r="AS447" s="313"/>
      <c r="AT447" s="313"/>
      <c r="AU447" s="313"/>
      <c r="AV447" s="313"/>
      <c r="AW447" s="313"/>
      <c r="AX447" s="6"/>
      <c r="AY447" s="6"/>
      <c r="AZ447" s="313"/>
      <c r="BA447" s="313"/>
      <c r="BB447" s="313"/>
      <c r="BC447" s="313"/>
      <c r="BD447" s="313"/>
      <c r="BE447" s="6"/>
      <c r="BF447" s="6"/>
      <c r="BG447" s="313"/>
      <c r="BH447" s="313"/>
      <c r="BI447" s="313"/>
      <c r="BJ447" s="313"/>
      <c r="BK447" s="313"/>
      <c r="BL447" s="6"/>
      <c r="BM447" s="6"/>
      <c r="BN447" s="313"/>
      <c r="BO447" s="313"/>
      <c r="BP447" s="313"/>
      <c r="BQ447" s="313"/>
      <c r="BR447" s="313"/>
      <c r="BS447" s="313"/>
      <c r="BT447" s="313"/>
      <c r="BU447" s="313"/>
      <c r="BV447" s="313"/>
      <c r="BW447" s="313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161"/>
      <c r="DQ447" s="161"/>
      <c r="DR447" s="161"/>
      <c r="DS447" s="161"/>
      <c r="DT447" s="161"/>
      <c r="DU447" s="161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  <c r="FS447" s="6"/>
      <c r="FT447" s="6"/>
      <c r="FU447" s="6"/>
      <c r="FV447" s="6"/>
      <c r="FW447" s="6"/>
      <c r="FX447" s="6"/>
      <c r="FY447" s="6"/>
      <c r="FZ447" s="6"/>
      <c r="GA447" s="6"/>
      <c r="GB447" s="6"/>
      <c r="GC447" s="6"/>
      <c r="GD447" s="6"/>
      <c r="GE447" s="6"/>
      <c r="GF447" s="6"/>
      <c r="GG447" s="6"/>
      <c r="GH447" s="6"/>
      <c r="GI447" s="6"/>
      <c r="GJ447" s="6"/>
      <c r="GK447" s="6"/>
      <c r="GL447" s="6"/>
      <c r="GM447" s="6"/>
      <c r="GN447" s="6"/>
      <c r="GO447" s="6"/>
      <c r="GP447" s="6"/>
      <c r="GQ447" s="6"/>
      <c r="GR447" s="6"/>
      <c r="GS447" s="6"/>
      <c r="GT447" s="6"/>
      <c r="GU447" s="6"/>
      <c r="GV447" s="6"/>
      <c r="GW447" s="6"/>
      <c r="GX447" s="6"/>
      <c r="GY447" s="6"/>
      <c r="GZ447" s="6"/>
      <c r="HA447" s="6"/>
      <c r="HB447" s="6"/>
      <c r="HC447" s="6"/>
      <c r="HD447" s="6"/>
      <c r="HE447" s="6"/>
      <c r="HF447" s="6"/>
      <c r="HG447" s="6"/>
      <c r="HH447" s="6"/>
      <c r="HI447" s="6"/>
      <c r="HJ447" s="6"/>
      <c r="HK447" s="6"/>
      <c r="HL447" s="6"/>
      <c r="HM447" s="6"/>
      <c r="HN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6"/>
      <c r="IN447" s="6"/>
      <c r="IO447" s="6"/>
      <c r="IP447" s="6"/>
      <c r="IQ447" s="6"/>
      <c r="IR447" s="6"/>
      <c r="IS447" s="6"/>
      <c r="IT447" s="6"/>
      <c r="IU447" s="6"/>
      <c r="IV447" s="6"/>
      <c r="IW447" s="6"/>
      <c r="IX447" s="6"/>
      <c r="IY447" s="6"/>
      <c r="IZ447" s="6"/>
      <c r="JA447" s="314"/>
      <c r="JB447" s="314"/>
      <c r="JC447" s="314"/>
      <c r="JD447" s="314"/>
      <c r="JE447" s="314"/>
      <c r="JF447" s="314"/>
      <c r="JG447" s="314"/>
      <c r="JH447" s="314"/>
      <c r="JI447" s="314"/>
      <c r="JJ447" s="314"/>
      <c r="JK447" s="314"/>
      <c r="JL447" s="314"/>
      <c r="JM447" s="314"/>
      <c r="JN447" s="314"/>
      <c r="JO447" s="314"/>
      <c r="JP447" s="314"/>
      <c r="JQ447" s="314"/>
      <c r="JR447" s="314"/>
      <c r="JS447" s="314"/>
      <c r="JT447" s="314"/>
      <c r="JU447" s="314"/>
      <c r="JV447" s="314"/>
      <c r="JW447" s="314"/>
      <c r="JX447" s="314"/>
      <c r="JY447" s="314"/>
      <c r="JZ447" s="314"/>
      <c r="KA447" s="314"/>
      <c r="KB447" s="314"/>
      <c r="KC447" s="314"/>
      <c r="KD447" s="314"/>
      <c r="KE447" s="314"/>
      <c r="KF447" s="314"/>
      <c r="KG447" s="314"/>
      <c r="KH447" s="314"/>
      <c r="KI447" s="314"/>
      <c r="KJ447" s="314"/>
      <c r="KK447" s="314"/>
      <c r="KL447" s="6"/>
      <c r="KM447" s="6"/>
      <c r="KN447" s="6"/>
      <c r="KO447" s="6"/>
      <c r="KP447" s="6"/>
      <c r="KQ447" s="6"/>
      <c r="KR447" s="6"/>
      <c r="KS447" s="6"/>
      <c r="KT447" s="6"/>
    </row>
    <row r="448" spans="5:306" s="305" customFormat="1">
      <c r="E448" s="316"/>
      <c r="F448" s="316"/>
      <c r="G448" s="317"/>
      <c r="W448" s="6"/>
      <c r="X448" s="6"/>
      <c r="Y448" s="6"/>
      <c r="Z448" s="313"/>
      <c r="AA448" s="313"/>
      <c r="AB448" s="313"/>
      <c r="AC448" s="6"/>
      <c r="AD448" s="6"/>
      <c r="AE448" s="313"/>
      <c r="AF448" s="313"/>
      <c r="AG448" s="313"/>
      <c r="AH448" s="313"/>
      <c r="AI448" s="313"/>
      <c r="AJ448" s="6"/>
      <c r="AK448" s="6"/>
      <c r="AL448" s="313"/>
      <c r="AM448" s="313"/>
      <c r="AN448" s="313"/>
      <c r="AO448" s="313"/>
      <c r="AP448" s="313"/>
      <c r="AQ448" s="6"/>
      <c r="AR448" s="6"/>
      <c r="AS448" s="313"/>
      <c r="AT448" s="313"/>
      <c r="AU448" s="313"/>
      <c r="AV448" s="313"/>
      <c r="AW448" s="313"/>
      <c r="AX448" s="6"/>
      <c r="AY448" s="6"/>
      <c r="AZ448" s="313"/>
      <c r="BA448" s="313"/>
      <c r="BB448" s="313"/>
      <c r="BC448" s="313"/>
      <c r="BD448" s="313"/>
      <c r="BE448" s="6"/>
      <c r="BF448" s="6"/>
      <c r="BG448" s="313"/>
      <c r="BH448" s="313"/>
      <c r="BI448" s="313"/>
      <c r="BJ448" s="313"/>
      <c r="BK448" s="313"/>
      <c r="BL448" s="6"/>
      <c r="BM448" s="6"/>
      <c r="BN448" s="313"/>
      <c r="BO448" s="313"/>
      <c r="BP448" s="313"/>
      <c r="BQ448" s="313"/>
      <c r="BR448" s="313"/>
      <c r="BS448" s="313"/>
      <c r="BT448" s="313"/>
      <c r="BU448" s="313"/>
      <c r="BV448" s="313"/>
      <c r="BW448" s="313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161"/>
      <c r="DQ448" s="161"/>
      <c r="DR448" s="161"/>
      <c r="DS448" s="161"/>
      <c r="DT448" s="161"/>
      <c r="DU448" s="161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  <c r="HW448" s="6"/>
      <c r="HX448" s="6"/>
      <c r="HY448" s="6"/>
      <c r="HZ448" s="6"/>
      <c r="IA448" s="6"/>
      <c r="IB448" s="6"/>
      <c r="IC448" s="6"/>
      <c r="ID448" s="6"/>
      <c r="IE448" s="6"/>
      <c r="IF448" s="6"/>
      <c r="IG448" s="6"/>
      <c r="IH448" s="6"/>
      <c r="II448" s="6"/>
      <c r="IJ448" s="6"/>
      <c r="IK448" s="6"/>
      <c r="IL448" s="6"/>
      <c r="IM448" s="6"/>
      <c r="IN448" s="6"/>
      <c r="IO448" s="6"/>
      <c r="IP448" s="6"/>
      <c r="IQ448" s="6"/>
      <c r="IR448" s="6"/>
      <c r="IS448" s="6"/>
      <c r="IT448" s="6"/>
      <c r="IU448" s="6"/>
      <c r="IV448" s="6"/>
      <c r="IW448" s="6"/>
      <c r="IX448" s="6"/>
      <c r="IY448" s="6"/>
      <c r="IZ448" s="6"/>
      <c r="JA448" s="314"/>
      <c r="JB448" s="314"/>
      <c r="JC448" s="314"/>
      <c r="JD448" s="314"/>
      <c r="JE448" s="314"/>
      <c r="JF448" s="314"/>
      <c r="JG448" s="314"/>
      <c r="JH448" s="314"/>
      <c r="JI448" s="314"/>
      <c r="JJ448" s="314"/>
      <c r="JK448" s="314"/>
      <c r="JL448" s="314"/>
      <c r="JM448" s="314"/>
      <c r="JN448" s="314"/>
      <c r="JO448" s="314"/>
      <c r="JP448" s="314"/>
      <c r="JQ448" s="314"/>
      <c r="JR448" s="314"/>
      <c r="JS448" s="314"/>
      <c r="JT448" s="314"/>
      <c r="JU448" s="314"/>
      <c r="JV448" s="314"/>
      <c r="JW448" s="314"/>
      <c r="JX448" s="314"/>
      <c r="JY448" s="314"/>
      <c r="JZ448" s="314"/>
      <c r="KA448" s="314"/>
      <c r="KB448" s="314"/>
      <c r="KC448" s="314"/>
      <c r="KD448" s="314"/>
      <c r="KE448" s="314"/>
      <c r="KF448" s="314"/>
      <c r="KG448" s="314"/>
      <c r="KH448" s="314"/>
      <c r="KI448" s="314"/>
      <c r="KJ448" s="314"/>
      <c r="KK448" s="314"/>
      <c r="KL448" s="6"/>
      <c r="KM448" s="6"/>
      <c r="KN448" s="6"/>
      <c r="KO448" s="6"/>
      <c r="KP448" s="6"/>
      <c r="KQ448" s="6"/>
      <c r="KR448" s="6"/>
      <c r="KS448" s="6"/>
      <c r="KT448" s="6"/>
    </row>
    <row r="449" spans="5:306" s="305" customFormat="1">
      <c r="E449" s="316"/>
      <c r="F449" s="316"/>
      <c r="G449" s="317"/>
      <c r="W449" s="6"/>
      <c r="X449" s="6"/>
      <c r="Y449" s="6"/>
      <c r="Z449" s="313"/>
      <c r="AA449" s="313"/>
      <c r="AB449" s="313"/>
      <c r="AC449" s="6"/>
      <c r="AD449" s="6"/>
      <c r="AE449" s="313"/>
      <c r="AF449" s="313"/>
      <c r="AG449" s="313"/>
      <c r="AH449" s="313"/>
      <c r="AI449" s="313"/>
      <c r="AJ449" s="6"/>
      <c r="AK449" s="6"/>
      <c r="AL449" s="313"/>
      <c r="AM449" s="313"/>
      <c r="AN449" s="313"/>
      <c r="AO449" s="313"/>
      <c r="AP449" s="313"/>
      <c r="AQ449" s="6"/>
      <c r="AR449" s="6"/>
      <c r="AS449" s="313"/>
      <c r="AT449" s="313"/>
      <c r="AU449" s="313"/>
      <c r="AV449" s="313"/>
      <c r="AW449" s="313"/>
      <c r="AX449" s="6"/>
      <c r="AY449" s="6"/>
      <c r="AZ449" s="313"/>
      <c r="BA449" s="313"/>
      <c r="BB449" s="313"/>
      <c r="BC449" s="313"/>
      <c r="BD449" s="313"/>
      <c r="BE449" s="6"/>
      <c r="BF449" s="6"/>
      <c r="BG449" s="313"/>
      <c r="BH449" s="313"/>
      <c r="BI449" s="313"/>
      <c r="BJ449" s="313"/>
      <c r="BK449" s="313"/>
      <c r="BL449" s="6"/>
      <c r="BM449" s="6"/>
      <c r="BN449" s="313"/>
      <c r="BO449" s="313"/>
      <c r="BP449" s="313"/>
      <c r="BQ449" s="313"/>
      <c r="BR449" s="313"/>
      <c r="BS449" s="313"/>
      <c r="BT449" s="313"/>
      <c r="BU449" s="313"/>
      <c r="BV449" s="313"/>
      <c r="BW449" s="313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161"/>
      <c r="DQ449" s="161"/>
      <c r="DR449" s="161"/>
      <c r="DS449" s="161"/>
      <c r="DT449" s="161"/>
      <c r="DU449" s="161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  <c r="HW449" s="6"/>
      <c r="HX449" s="6"/>
      <c r="HY449" s="6"/>
      <c r="HZ449" s="6"/>
      <c r="IA449" s="6"/>
      <c r="IB449" s="6"/>
      <c r="IC449" s="6"/>
      <c r="ID449" s="6"/>
      <c r="IE449" s="6"/>
      <c r="IF449" s="6"/>
      <c r="IG449" s="6"/>
      <c r="IH449" s="6"/>
      <c r="II449" s="6"/>
      <c r="IJ449" s="6"/>
      <c r="IK449" s="6"/>
      <c r="IL449" s="6"/>
      <c r="IM449" s="6"/>
      <c r="IN449" s="6"/>
      <c r="IO449" s="6"/>
      <c r="IP449" s="6"/>
      <c r="IQ449" s="6"/>
      <c r="IR449" s="6"/>
      <c r="IS449" s="6"/>
      <c r="IT449" s="6"/>
      <c r="IU449" s="6"/>
      <c r="IV449" s="6"/>
      <c r="IW449" s="6"/>
      <c r="IX449" s="6"/>
      <c r="IY449" s="6"/>
      <c r="IZ449" s="6"/>
      <c r="JA449" s="314"/>
      <c r="JB449" s="314"/>
      <c r="JC449" s="314"/>
      <c r="JD449" s="314"/>
      <c r="JE449" s="314"/>
      <c r="JF449" s="314"/>
      <c r="JG449" s="314"/>
      <c r="JH449" s="314"/>
      <c r="JI449" s="314"/>
      <c r="JJ449" s="314"/>
      <c r="JK449" s="314"/>
      <c r="JL449" s="314"/>
      <c r="JM449" s="314"/>
      <c r="JN449" s="314"/>
      <c r="JO449" s="314"/>
      <c r="JP449" s="314"/>
      <c r="JQ449" s="314"/>
      <c r="JR449" s="314"/>
      <c r="JS449" s="314"/>
      <c r="JT449" s="314"/>
      <c r="JU449" s="314"/>
      <c r="JV449" s="314"/>
      <c r="JW449" s="314"/>
      <c r="JX449" s="314"/>
      <c r="JY449" s="314"/>
      <c r="JZ449" s="314"/>
      <c r="KA449" s="314"/>
      <c r="KB449" s="314"/>
      <c r="KC449" s="314"/>
      <c r="KD449" s="314"/>
      <c r="KE449" s="314"/>
      <c r="KF449" s="314"/>
      <c r="KG449" s="314"/>
      <c r="KH449" s="314"/>
      <c r="KI449" s="314"/>
      <c r="KJ449" s="314"/>
      <c r="KK449" s="314"/>
      <c r="KL449" s="6"/>
      <c r="KM449" s="6"/>
      <c r="KN449" s="6"/>
      <c r="KO449" s="6"/>
      <c r="KP449" s="6"/>
      <c r="KQ449" s="6"/>
      <c r="KR449" s="6"/>
      <c r="KS449" s="6"/>
      <c r="KT449" s="6"/>
    </row>
    <row r="450" spans="5:306" s="305" customFormat="1">
      <c r="E450" s="316"/>
      <c r="F450" s="316"/>
      <c r="G450" s="317"/>
      <c r="W450" s="6"/>
      <c r="X450" s="6"/>
      <c r="Y450" s="6"/>
      <c r="Z450" s="313"/>
      <c r="AA450" s="313"/>
      <c r="AB450" s="313"/>
      <c r="AC450" s="6"/>
      <c r="AD450" s="6"/>
      <c r="AE450" s="313"/>
      <c r="AF450" s="313"/>
      <c r="AG450" s="313"/>
      <c r="AH450" s="313"/>
      <c r="AI450" s="313"/>
      <c r="AJ450" s="6"/>
      <c r="AK450" s="6"/>
      <c r="AL450" s="313"/>
      <c r="AM450" s="313"/>
      <c r="AN450" s="313"/>
      <c r="AO450" s="313"/>
      <c r="AP450" s="313"/>
      <c r="AQ450" s="6"/>
      <c r="AR450" s="6"/>
      <c r="AS450" s="313"/>
      <c r="AT450" s="313"/>
      <c r="AU450" s="313"/>
      <c r="AV450" s="313"/>
      <c r="AW450" s="313"/>
      <c r="AX450" s="6"/>
      <c r="AY450" s="6"/>
      <c r="AZ450" s="313"/>
      <c r="BA450" s="313"/>
      <c r="BB450" s="313"/>
      <c r="BC450" s="313"/>
      <c r="BD450" s="313"/>
      <c r="BE450" s="6"/>
      <c r="BF450" s="6"/>
      <c r="BG450" s="313"/>
      <c r="BH450" s="313"/>
      <c r="BI450" s="313"/>
      <c r="BJ450" s="313"/>
      <c r="BK450" s="313"/>
      <c r="BL450" s="6"/>
      <c r="BM450" s="6"/>
      <c r="BN450" s="313"/>
      <c r="BO450" s="313"/>
      <c r="BP450" s="313"/>
      <c r="BQ450" s="313"/>
      <c r="BR450" s="313"/>
      <c r="BS450" s="313"/>
      <c r="BT450" s="313"/>
      <c r="BU450" s="313"/>
      <c r="BV450" s="313"/>
      <c r="BW450" s="313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161"/>
      <c r="DQ450" s="161"/>
      <c r="DR450" s="161"/>
      <c r="DS450" s="161"/>
      <c r="DT450" s="161"/>
      <c r="DU450" s="161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  <c r="HW450" s="6"/>
      <c r="HX450" s="6"/>
      <c r="HY450" s="6"/>
      <c r="HZ450" s="6"/>
      <c r="IA450" s="6"/>
      <c r="IB450" s="6"/>
      <c r="IC450" s="6"/>
      <c r="ID450" s="6"/>
      <c r="IE450" s="6"/>
      <c r="IF450" s="6"/>
      <c r="IG450" s="6"/>
      <c r="IH450" s="6"/>
      <c r="II450" s="6"/>
      <c r="IJ450" s="6"/>
      <c r="IK450" s="6"/>
      <c r="IL450" s="6"/>
      <c r="IM450" s="6"/>
      <c r="IN450" s="6"/>
      <c r="IO450" s="6"/>
      <c r="IP450" s="6"/>
      <c r="IQ450" s="6"/>
      <c r="IR450" s="6"/>
      <c r="IS450" s="6"/>
      <c r="IT450" s="6"/>
      <c r="IU450" s="6"/>
      <c r="IV450" s="6"/>
      <c r="IW450" s="6"/>
      <c r="IX450" s="6"/>
      <c r="IY450" s="6"/>
      <c r="IZ450" s="6"/>
      <c r="JA450" s="314"/>
      <c r="JB450" s="314"/>
      <c r="JC450" s="314"/>
      <c r="JD450" s="314"/>
      <c r="JE450" s="314"/>
      <c r="JF450" s="314"/>
      <c r="JG450" s="314"/>
      <c r="JH450" s="314"/>
      <c r="JI450" s="314"/>
      <c r="JJ450" s="314"/>
      <c r="JK450" s="314"/>
      <c r="JL450" s="314"/>
      <c r="JM450" s="314"/>
      <c r="JN450" s="314"/>
      <c r="JO450" s="314"/>
      <c r="JP450" s="314"/>
      <c r="JQ450" s="314"/>
      <c r="JR450" s="314"/>
      <c r="JS450" s="314"/>
      <c r="JT450" s="314"/>
      <c r="JU450" s="314"/>
      <c r="JV450" s="314"/>
      <c r="JW450" s="314"/>
      <c r="JX450" s="314"/>
      <c r="JY450" s="314"/>
      <c r="JZ450" s="314"/>
      <c r="KA450" s="314"/>
      <c r="KB450" s="314"/>
      <c r="KC450" s="314"/>
      <c r="KD450" s="314"/>
      <c r="KE450" s="314"/>
      <c r="KF450" s="314"/>
      <c r="KG450" s="314"/>
      <c r="KH450" s="314"/>
      <c r="KI450" s="314"/>
      <c r="KJ450" s="314"/>
      <c r="KK450" s="314"/>
      <c r="KL450" s="6"/>
      <c r="KM450" s="6"/>
      <c r="KN450" s="6"/>
      <c r="KO450" s="6"/>
      <c r="KP450" s="6"/>
      <c r="KQ450" s="6"/>
      <c r="KR450" s="6"/>
      <c r="KS450" s="6"/>
      <c r="KT450" s="6"/>
    </row>
    <row r="451" spans="5:306" s="305" customFormat="1">
      <c r="E451" s="316"/>
      <c r="F451" s="316"/>
      <c r="G451" s="317"/>
      <c r="W451" s="6"/>
      <c r="X451" s="6"/>
      <c r="Y451" s="6"/>
      <c r="Z451" s="313"/>
      <c r="AA451" s="313"/>
      <c r="AB451" s="313"/>
      <c r="AC451" s="6"/>
      <c r="AD451" s="6"/>
      <c r="AE451" s="313"/>
      <c r="AF451" s="313"/>
      <c r="AG451" s="313"/>
      <c r="AH451" s="313"/>
      <c r="AI451" s="313"/>
      <c r="AJ451" s="6"/>
      <c r="AK451" s="6"/>
      <c r="AL451" s="313"/>
      <c r="AM451" s="313"/>
      <c r="AN451" s="313"/>
      <c r="AO451" s="313"/>
      <c r="AP451" s="313"/>
      <c r="AQ451" s="6"/>
      <c r="AR451" s="6"/>
      <c r="AS451" s="313"/>
      <c r="AT451" s="313"/>
      <c r="AU451" s="313"/>
      <c r="AV451" s="313"/>
      <c r="AW451" s="313"/>
      <c r="AX451" s="6"/>
      <c r="AY451" s="6"/>
      <c r="AZ451" s="313"/>
      <c r="BA451" s="313"/>
      <c r="BB451" s="313"/>
      <c r="BC451" s="313"/>
      <c r="BD451" s="313"/>
      <c r="BE451" s="6"/>
      <c r="BF451" s="6"/>
      <c r="BG451" s="313"/>
      <c r="BH451" s="313"/>
      <c r="BI451" s="313"/>
      <c r="BJ451" s="313"/>
      <c r="BK451" s="313"/>
      <c r="BL451" s="6"/>
      <c r="BM451" s="6"/>
      <c r="BN451" s="313"/>
      <c r="BO451" s="313"/>
      <c r="BP451" s="313"/>
      <c r="BQ451" s="313"/>
      <c r="BR451" s="313"/>
      <c r="BS451" s="313"/>
      <c r="BT451" s="313"/>
      <c r="BU451" s="313"/>
      <c r="BV451" s="313"/>
      <c r="BW451" s="313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161"/>
      <c r="DQ451" s="161"/>
      <c r="DR451" s="161"/>
      <c r="DS451" s="161"/>
      <c r="DT451" s="161"/>
      <c r="DU451" s="161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  <c r="HW451" s="6"/>
      <c r="HX451" s="6"/>
      <c r="HY451" s="6"/>
      <c r="HZ451" s="6"/>
      <c r="IA451" s="6"/>
      <c r="IB451" s="6"/>
      <c r="IC451" s="6"/>
      <c r="ID451" s="6"/>
      <c r="IE451" s="6"/>
      <c r="IF451" s="6"/>
      <c r="IG451" s="6"/>
      <c r="IH451" s="6"/>
      <c r="II451" s="6"/>
      <c r="IJ451" s="6"/>
      <c r="IK451" s="6"/>
      <c r="IL451" s="6"/>
      <c r="IM451" s="6"/>
      <c r="IN451" s="6"/>
      <c r="IO451" s="6"/>
      <c r="IP451" s="6"/>
      <c r="IQ451" s="6"/>
      <c r="IR451" s="6"/>
      <c r="IS451" s="6"/>
      <c r="IT451" s="6"/>
      <c r="IU451" s="6"/>
      <c r="IV451" s="6"/>
      <c r="IW451" s="6"/>
      <c r="IX451" s="6"/>
      <c r="IY451" s="6"/>
      <c r="IZ451" s="6"/>
      <c r="JA451" s="314"/>
      <c r="JB451" s="314"/>
      <c r="JC451" s="314"/>
      <c r="JD451" s="314"/>
      <c r="JE451" s="314"/>
      <c r="JF451" s="314"/>
      <c r="JG451" s="314"/>
      <c r="JH451" s="314"/>
      <c r="JI451" s="314"/>
      <c r="JJ451" s="314"/>
      <c r="JK451" s="314"/>
      <c r="JL451" s="314"/>
      <c r="JM451" s="314"/>
      <c r="JN451" s="314"/>
      <c r="JO451" s="314"/>
      <c r="JP451" s="314"/>
      <c r="JQ451" s="314"/>
      <c r="JR451" s="314"/>
      <c r="JS451" s="314"/>
      <c r="JT451" s="314"/>
      <c r="JU451" s="314"/>
      <c r="JV451" s="314"/>
      <c r="JW451" s="314"/>
      <c r="JX451" s="314"/>
      <c r="JY451" s="314"/>
      <c r="JZ451" s="314"/>
      <c r="KA451" s="314"/>
      <c r="KB451" s="314"/>
      <c r="KC451" s="314"/>
      <c r="KD451" s="314"/>
      <c r="KE451" s="314"/>
      <c r="KF451" s="314"/>
      <c r="KG451" s="314"/>
      <c r="KH451" s="314"/>
      <c r="KI451" s="314"/>
      <c r="KJ451" s="314"/>
      <c r="KK451" s="314"/>
      <c r="KL451" s="6"/>
      <c r="KM451" s="6"/>
      <c r="KN451" s="6"/>
      <c r="KO451" s="6"/>
      <c r="KP451" s="6"/>
      <c r="KQ451" s="6"/>
      <c r="KR451" s="6"/>
      <c r="KS451" s="6"/>
      <c r="KT451" s="6"/>
    </row>
    <row r="452" spans="5:306" s="305" customFormat="1">
      <c r="E452" s="316"/>
      <c r="F452" s="316"/>
      <c r="G452" s="317"/>
      <c r="W452" s="6"/>
      <c r="X452" s="6"/>
      <c r="Y452" s="6"/>
      <c r="Z452" s="313"/>
      <c r="AA452" s="313"/>
      <c r="AB452" s="313"/>
      <c r="AC452" s="6"/>
      <c r="AD452" s="6"/>
      <c r="AE452" s="313"/>
      <c r="AF452" s="313"/>
      <c r="AG452" s="313"/>
      <c r="AH452" s="313"/>
      <c r="AI452" s="313"/>
      <c r="AJ452" s="6"/>
      <c r="AK452" s="6"/>
      <c r="AL452" s="313"/>
      <c r="AM452" s="313"/>
      <c r="AN452" s="313"/>
      <c r="AO452" s="313"/>
      <c r="AP452" s="313"/>
      <c r="AQ452" s="6"/>
      <c r="AR452" s="6"/>
      <c r="AS452" s="313"/>
      <c r="AT452" s="313"/>
      <c r="AU452" s="313"/>
      <c r="AV452" s="313"/>
      <c r="AW452" s="313"/>
      <c r="AX452" s="6"/>
      <c r="AY452" s="6"/>
      <c r="AZ452" s="313"/>
      <c r="BA452" s="313"/>
      <c r="BB452" s="313"/>
      <c r="BC452" s="313"/>
      <c r="BD452" s="313"/>
      <c r="BE452" s="6"/>
      <c r="BF452" s="6"/>
      <c r="BG452" s="313"/>
      <c r="BH452" s="313"/>
      <c r="BI452" s="313"/>
      <c r="BJ452" s="313"/>
      <c r="BK452" s="313"/>
      <c r="BL452" s="6"/>
      <c r="BM452" s="6"/>
      <c r="BN452" s="313"/>
      <c r="BO452" s="313"/>
      <c r="BP452" s="313"/>
      <c r="BQ452" s="313"/>
      <c r="BR452" s="313"/>
      <c r="BS452" s="313"/>
      <c r="BT452" s="313"/>
      <c r="BU452" s="313"/>
      <c r="BV452" s="313"/>
      <c r="BW452" s="313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161"/>
      <c r="DQ452" s="161"/>
      <c r="DR452" s="161"/>
      <c r="DS452" s="161"/>
      <c r="DT452" s="161"/>
      <c r="DU452" s="161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  <c r="HW452" s="6"/>
      <c r="HX452" s="6"/>
      <c r="HY452" s="6"/>
      <c r="HZ452" s="6"/>
      <c r="IA452" s="6"/>
      <c r="IB452" s="6"/>
      <c r="IC452" s="6"/>
      <c r="ID452" s="6"/>
      <c r="IE452" s="6"/>
      <c r="IF452" s="6"/>
      <c r="IG452" s="6"/>
      <c r="IH452" s="6"/>
      <c r="II452" s="6"/>
      <c r="IJ452" s="6"/>
      <c r="IK452" s="6"/>
      <c r="IL452" s="6"/>
      <c r="IM452" s="6"/>
      <c r="IN452" s="6"/>
      <c r="IO452" s="6"/>
      <c r="IP452" s="6"/>
      <c r="IQ452" s="6"/>
      <c r="IR452" s="6"/>
      <c r="IS452" s="6"/>
      <c r="IT452" s="6"/>
      <c r="IU452" s="6"/>
      <c r="IV452" s="6"/>
      <c r="IW452" s="6"/>
      <c r="IX452" s="6"/>
      <c r="IY452" s="6"/>
      <c r="IZ452" s="6"/>
      <c r="JA452" s="314"/>
      <c r="JB452" s="314"/>
      <c r="JC452" s="314"/>
      <c r="JD452" s="314"/>
      <c r="JE452" s="314"/>
      <c r="JF452" s="314"/>
      <c r="JG452" s="314"/>
      <c r="JH452" s="314"/>
      <c r="JI452" s="314"/>
      <c r="JJ452" s="314"/>
      <c r="JK452" s="314"/>
      <c r="JL452" s="314"/>
      <c r="JM452" s="314"/>
      <c r="JN452" s="314"/>
      <c r="JO452" s="314"/>
      <c r="JP452" s="314"/>
      <c r="JQ452" s="314"/>
      <c r="JR452" s="314"/>
      <c r="JS452" s="314"/>
      <c r="JT452" s="314"/>
      <c r="JU452" s="314"/>
      <c r="JV452" s="314"/>
      <c r="JW452" s="314"/>
      <c r="JX452" s="314"/>
      <c r="JY452" s="314"/>
      <c r="JZ452" s="314"/>
      <c r="KA452" s="314"/>
      <c r="KB452" s="314"/>
      <c r="KC452" s="314"/>
      <c r="KD452" s="314"/>
      <c r="KE452" s="314"/>
      <c r="KF452" s="314"/>
      <c r="KG452" s="314"/>
      <c r="KH452" s="314"/>
      <c r="KI452" s="314"/>
      <c r="KJ452" s="314"/>
      <c r="KK452" s="314"/>
      <c r="KL452" s="6"/>
      <c r="KM452" s="6"/>
      <c r="KN452" s="6"/>
      <c r="KO452" s="6"/>
      <c r="KP452" s="6"/>
      <c r="KQ452" s="6"/>
      <c r="KR452" s="6"/>
      <c r="KS452" s="6"/>
      <c r="KT452" s="6"/>
    </row>
    <row r="453" spans="5:306" s="305" customFormat="1">
      <c r="E453" s="316"/>
      <c r="F453" s="316"/>
      <c r="G453" s="317"/>
      <c r="W453" s="6"/>
      <c r="X453" s="6"/>
      <c r="Y453" s="6"/>
      <c r="Z453" s="313"/>
      <c r="AA453" s="313"/>
      <c r="AB453" s="313"/>
      <c r="AC453" s="6"/>
      <c r="AD453" s="6"/>
      <c r="AE453" s="313"/>
      <c r="AF453" s="313"/>
      <c r="AG453" s="313"/>
      <c r="AH453" s="313"/>
      <c r="AI453" s="313"/>
      <c r="AJ453" s="6"/>
      <c r="AK453" s="6"/>
      <c r="AL453" s="313"/>
      <c r="AM453" s="313"/>
      <c r="AN453" s="313"/>
      <c r="AO453" s="313"/>
      <c r="AP453" s="313"/>
      <c r="AQ453" s="6"/>
      <c r="AR453" s="6"/>
      <c r="AS453" s="313"/>
      <c r="AT453" s="313"/>
      <c r="AU453" s="313"/>
      <c r="AV453" s="313"/>
      <c r="AW453" s="313"/>
      <c r="AX453" s="6"/>
      <c r="AY453" s="6"/>
      <c r="AZ453" s="313"/>
      <c r="BA453" s="313"/>
      <c r="BB453" s="313"/>
      <c r="BC453" s="313"/>
      <c r="BD453" s="313"/>
      <c r="BE453" s="6"/>
      <c r="BF453" s="6"/>
      <c r="BG453" s="313"/>
      <c r="BH453" s="313"/>
      <c r="BI453" s="313"/>
      <c r="BJ453" s="313"/>
      <c r="BK453" s="313"/>
      <c r="BL453" s="6"/>
      <c r="BM453" s="6"/>
      <c r="BN453" s="313"/>
      <c r="BO453" s="313"/>
      <c r="BP453" s="313"/>
      <c r="BQ453" s="313"/>
      <c r="BR453" s="313"/>
      <c r="BS453" s="313"/>
      <c r="BT453" s="313"/>
      <c r="BU453" s="313"/>
      <c r="BV453" s="313"/>
      <c r="BW453" s="313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161"/>
      <c r="DQ453" s="161"/>
      <c r="DR453" s="161"/>
      <c r="DS453" s="161"/>
      <c r="DT453" s="161"/>
      <c r="DU453" s="161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IM453" s="6"/>
      <c r="IN453" s="6"/>
      <c r="IO453" s="6"/>
      <c r="IP453" s="6"/>
      <c r="IQ453" s="6"/>
      <c r="IR453" s="6"/>
      <c r="IS453" s="6"/>
      <c r="IT453" s="6"/>
      <c r="IU453" s="6"/>
      <c r="IV453" s="6"/>
      <c r="IW453" s="6"/>
      <c r="IX453" s="6"/>
      <c r="IY453" s="6"/>
      <c r="IZ453" s="6"/>
      <c r="JA453" s="314"/>
      <c r="JB453" s="314"/>
      <c r="JC453" s="314"/>
      <c r="JD453" s="314"/>
      <c r="JE453" s="314"/>
      <c r="JF453" s="314"/>
      <c r="JG453" s="314"/>
      <c r="JH453" s="314"/>
      <c r="JI453" s="314"/>
      <c r="JJ453" s="314"/>
      <c r="JK453" s="314"/>
      <c r="JL453" s="314"/>
      <c r="JM453" s="314"/>
      <c r="JN453" s="314"/>
      <c r="JO453" s="314"/>
      <c r="JP453" s="314"/>
      <c r="JQ453" s="314"/>
      <c r="JR453" s="314"/>
      <c r="JS453" s="314"/>
      <c r="JT453" s="314"/>
      <c r="JU453" s="314"/>
      <c r="JV453" s="314"/>
      <c r="JW453" s="314"/>
      <c r="JX453" s="314"/>
      <c r="JY453" s="314"/>
      <c r="JZ453" s="314"/>
      <c r="KA453" s="314"/>
      <c r="KB453" s="314"/>
      <c r="KC453" s="314"/>
      <c r="KD453" s="314"/>
      <c r="KE453" s="314"/>
      <c r="KF453" s="314"/>
      <c r="KG453" s="314"/>
      <c r="KH453" s="314"/>
      <c r="KI453" s="314"/>
      <c r="KJ453" s="314"/>
      <c r="KK453" s="314"/>
      <c r="KL453" s="6"/>
      <c r="KM453" s="6"/>
      <c r="KN453" s="6"/>
      <c r="KO453" s="6"/>
      <c r="KP453" s="6"/>
      <c r="KQ453" s="6"/>
      <c r="KR453" s="6"/>
      <c r="KS453" s="6"/>
      <c r="KT453" s="6"/>
    </row>
    <row r="454" spans="5:306" s="305" customFormat="1">
      <c r="E454" s="316"/>
      <c r="F454" s="316"/>
      <c r="G454" s="317"/>
      <c r="W454" s="6"/>
      <c r="X454" s="6"/>
      <c r="Y454" s="6"/>
      <c r="Z454" s="313"/>
      <c r="AA454" s="313"/>
      <c r="AB454" s="313"/>
      <c r="AC454" s="6"/>
      <c r="AD454" s="6"/>
      <c r="AE454" s="313"/>
      <c r="AF454" s="313"/>
      <c r="AG454" s="313"/>
      <c r="AH454" s="313"/>
      <c r="AI454" s="313"/>
      <c r="AJ454" s="6"/>
      <c r="AK454" s="6"/>
      <c r="AL454" s="313"/>
      <c r="AM454" s="313"/>
      <c r="AN454" s="313"/>
      <c r="AO454" s="313"/>
      <c r="AP454" s="313"/>
      <c r="AQ454" s="6"/>
      <c r="AR454" s="6"/>
      <c r="AS454" s="313"/>
      <c r="AT454" s="313"/>
      <c r="AU454" s="313"/>
      <c r="AV454" s="313"/>
      <c r="AW454" s="313"/>
      <c r="AX454" s="6"/>
      <c r="AY454" s="6"/>
      <c r="AZ454" s="313"/>
      <c r="BA454" s="313"/>
      <c r="BB454" s="313"/>
      <c r="BC454" s="313"/>
      <c r="BD454" s="313"/>
      <c r="BE454" s="6"/>
      <c r="BF454" s="6"/>
      <c r="BG454" s="313"/>
      <c r="BH454" s="313"/>
      <c r="BI454" s="313"/>
      <c r="BJ454" s="313"/>
      <c r="BK454" s="313"/>
      <c r="BL454" s="6"/>
      <c r="BM454" s="6"/>
      <c r="BN454" s="313"/>
      <c r="BO454" s="313"/>
      <c r="BP454" s="313"/>
      <c r="BQ454" s="313"/>
      <c r="BR454" s="313"/>
      <c r="BS454" s="313"/>
      <c r="BT454" s="313"/>
      <c r="BU454" s="313"/>
      <c r="BV454" s="313"/>
      <c r="BW454" s="313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161"/>
      <c r="DQ454" s="161"/>
      <c r="DR454" s="161"/>
      <c r="DS454" s="161"/>
      <c r="DT454" s="161"/>
      <c r="DU454" s="161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6"/>
      <c r="IN454" s="6"/>
      <c r="IO454" s="6"/>
      <c r="IP454" s="6"/>
      <c r="IQ454" s="6"/>
      <c r="IR454" s="6"/>
      <c r="IS454" s="6"/>
      <c r="IT454" s="6"/>
      <c r="IU454" s="6"/>
      <c r="IV454" s="6"/>
      <c r="IW454" s="6"/>
      <c r="IX454" s="6"/>
      <c r="IY454" s="6"/>
      <c r="IZ454" s="6"/>
      <c r="JA454" s="314"/>
      <c r="JB454" s="314"/>
      <c r="JC454" s="314"/>
      <c r="JD454" s="314"/>
      <c r="JE454" s="314"/>
      <c r="JF454" s="314"/>
      <c r="JG454" s="314"/>
      <c r="JH454" s="314"/>
      <c r="JI454" s="314"/>
      <c r="JJ454" s="314"/>
      <c r="JK454" s="314"/>
      <c r="JL454" s="314"/>
      <c r="JM454" s="314"/>
      <c r="JN454" s="314"/>
      <c r="JO454" s="314"/>
      <c r="JP454" s="314"/>
      <c r="JQ454" s="314"/>
      <c r="JR454" s="314"/>
      <c r="JS454" s="314"/>
      <c r="JT454" s="314"/>
      <c r="JU454" s="314"/>
      <c r="JV454" s="314"/>
      <c r="JW454" s="314"/>
      <c r="JX454" s="314"/>
      <c r="JY454" s="314"/>
      <c r="JZ454" s="314"/>
      <c r="KA454" s="314"/>
      <c r="KB454" s="314"/>
      <c r="KC454" s="314"/>
      <c r="KD454" s="314"/>
      <c r="KE454" s="314"/>
      <c r="KF454" s="314"/>
      <c r="KG454" s="314"/>
      <c r="KH454" s="314"/>
      <c r="KI454" s="314"/>
      <c r="KJ454" s="314"/>
      <c r="KK454" s="314"/>
      <c r="KL454" s="6"/>
      <c r="KM454" s="6"/>
      <c r="KN454" s="6"/>
      <c r="KO454" s="6"/>
      <c r="KP454" s="6"/>
      <c r="KQ454" s="6"/>
      <c r="KR454" s="6"/>
      <c r="KS454" s="6"/>
      <c r="KT454" s="6"/>
    </row>
    <row r="455" spans="5:306" s="305" customFormat="1">
      <c r="E455" s="316"/>
      <c r="F455" s="316"/>
      <c r="G455" s="317"/>
      <c r="W455" s="6"/>
      <c r="X455" s="6"/>
      <c r="Y455" s="6"/>
      <c r="Z455" s="313"/>
      <c r="AA455" s="313"/>
      <c r="AB455" s="313"/>
      <c r="AC455" s="6"/>
      <c r="AD455" s="6"/>
      <c r="AE455" s="313"/>
      <c r="AF455" s="313"/>
      <c r="AG455" s="313"/>
      <c r="AH455" s="313"/>
      <c r="AI455" s="313"/>
      <c r="AJ455" s="6"/>
      <c r="AK455" s="6"/>
      <c r="AL455" s="313"/>
      <c r="AM455" s="313"/>
      <c r="AN455" s="313"/>
      <c r="AO455" s="313"/>
      <c r="AP455" s="313"/>
      <c r="AQ455" s="6"/>
      <c r="AR455" s="6"/>
      <c r="AS455" s="313"/>
      <c r="AT455" s="313"/>
      <c r="AU455" s="313"/>
      <c r="AV455" s="313"/>
      <c r="AW455" s="313"/>
      <c r="AX455" s="6"/>
      <c r="AY455" s="6"/>
      <c r="AZ455" s="313"/>
      <c r="BA455" s="313"/>
      <c r="BB455" s="313"/>
      <c r="BC455" s="313"/>
      <c r="BD455" s="313"/>
      <c r="BE455" s="6"/>
      <c r="BF455" s="6"/>
      <c r="BG455" s="313"/>
      <c r="BH455" s="313"/>
      <c r="BI455" s="313"/>
      <c r="BJ455" s="313"/>
      <c r="BK455" s="313"/>
      <c r="BL455" s="6"/>
      <c r="BM455" s="6"/>
      <c r="BN455" s="313"/>
      <c r="BO455" s="313"/>
      <c r="BP455" s="313"/>
      <c r="BQ455" s="313"/>
      <c r="BR455" s="313"/>
      <c r="BS455" s="313"/>
      <c r="BT455" s="313"/>
      <c r="BU455" s="313"/>
      <c r="BV455" s="313"/>
      <c r="BW455" s="313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161"/>
      <c r="DQ455" s="161"/>
      <c r="DR455" s="161"/>
      <c r="DS455" s="161"/>
      <c r="DT455" s="161"/>
      <c r="DU455" s="161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HO455" s="6"/>
      <c r="HP455" s="6"/>
      <c r="HQ455" s="6"/>
      <c r="HR455" s="6"/>
      <c r="HS455" s="6"/>
      <c r="HT455" s="6"/>
      <c r="HU455" s="6"/>
      <c r="HV455" s="6"/>
      <c r="HW455" s="6"/>
      <c r="HX455" s="6"/>
      <c r="HY455" s="6"/>
      <c r="HZ455" s="6"/>
      <c r="IA455" s="6"/>
      <c r="IB455" s="6"/>
      <c r="IC455" s="6"/>
      <c r="ID455" s="6"/>
      <c r="IE455" s="6"/>
      <c r="IF455" s="6"/>
      <c r="IG455" s="6"/>
      <c r="IH455" s="6"/>
      <c r="II455" s="6"/>
      <c r="IJ455" s="6"/>
      <c r="IK455" s="6"/>
      <c r="IL455" s="6"/>
      <c r="IM455" s="6"/>
      <c r="IN455" s="6"/>
      <c r="IO455" s="6"/>
      <c r="IP455" s="6"/>
      <c r="IQ455" s="6"/>
      <c r="IR455" s="6"/>
      <c r="IS455" s="6"/>
      <c r="IT455" s="6"/>
      <c r="IU455" s="6"/>
      <c r="IV455" s="6"/>
      <c r="IW455" s="6"/>
      <c r="IX455" s="6"/>
      <c r="IY455" s="6"/>
      <c r="IZ455" s="6"/>
      <c r="JA455" s="314"/>
      <c r="JB455" s="314"/>
      <c r="JC455" s="314"/>
      <c r="JD455" s="314"/>
      <c r="JE455" s="314"/>
      <c r="JF455" s="314"/>
      <c r="JG455" s="314"/>
      <c r="JH455" s="314"/>
      <c r="JI455" s="314"/>
      <c r="JJ455" s="314"/>
      <c r="JK455" s="314"/>
      <c r="JL455" s="314"/>
      <c r="JM455" s="314"/>
      <c r="JN455" s="314"/>
      <c r="JO455" s="314"/>
      <c r="JP455" s="314"/>
      <c r="JQ455" s="314"/>
      <c r="JR455" s="314"/>
      <c r="JS455" s="314"/>
      <c r="JT455" s="314"/>
      <c r="JU455" s="314"/>
      <c r="JV455" s="314"/>
      <c r="JW455" s="314"/>
      <c r="JX455" s="314"/>
      <c r="JY455" s="314"/>
      <c r="JZ455" s="314"/>
      <c r="KA455" s="314"/>
      <c r="KB455" s="314"/>
      <c r="KC455" s="314"/>
      <c r="KD455" s="314"/>
      <c r="KE455" s="314"/>
      <c r="KF455" s="314"/>
      <c r="KG455" s="314"/>
      <c r="KH455" s="314"/>
      <c r="KI455" s="314"/>
      <c r="KJ455" s="314"/>
      <c r="KK455" s="314"/>
      <c r="KL455" s="6"/>
      <c r="KM455" s="6"/>
      <c r="KN455" s="6"/>
      <c r="KO455" s="6"/>
      <c r="KP455" s="6"/>
      <c r="KQ455" s="6"/>
      <c r="KR455" s="6"/>
      <c r="KS455" s="6"/>
      <c r="KT455" s="6"/>
    </row>
    <row r="456" spans="5:306" s="305" customFormat="1">
      <c r="E456" s="316"/>
      <c r="F456" s="316"/>
      <c r="G456" s="317"/>
      <c r="W456" s="6"/>
      <c r="X456" s="6"/>
      <c r="Y456" s="6"/>
      <c r="Z456" s="313"/>
      <c r="AA456" s="313"/>
      <c r="AB456" s="313"/>
      <c r="AC456" s="6"/>
      <c r="AD456" s="6"/>
      <c r="AE456" s="313"/>
      <c r="AF456" s="313"/>
      <c r="AG456" s="313"/>
      <c r="AH456" s="313"/>
      <c r="AI456" s="313"/>
      <c r="AJ456" s="6"/>
      <c r="AK456" s="6"/>
      <c r="AL456" s="313"/>
      <c r="AM456" s="313"/>
      <c r="AN456" s="313"/>
      <c r="AO456" s="313"/>
      <c r="AP456" s="313"/>
      <c r="AQ456" s="6"/>
      <c r="AR456" s="6"/>
      <c r="AS456" s="313"/>
      <c r="AT456" s="313"/>
      <c r="AU456" s="313"/>
      <c r="AV456" s="313"/>
      <c r="AW456" s="313"/>
      <c r="AX456" s="6"/>
      <c r="AY456" s="6"/>
      <c r="AZ456" s="313"/>
      <c r="BA456" s="313"/>
      <c r="BB456" s="313"/>
      <c r="BC456" s="313"/>
      <c r="BD456" s="313"/>
      <c r="BE456" s="6"/>
      <c r="BF456" s="6"/>
      <c r="BG456" s="313"/>
      <c r="BH456" s="313"/>
      <c r="BI456" s="313"/>
      <c r="BJ456" s="313"/>
      <c r="BK456" s="313"/>
      <c r="BL456" s="6"/>
      <c r="BM456" s="6"/>
      <c r="BN456" s="313"/>
      <c r="BO456" s="313"/>
      <c r="BP456" s="313"/>
      <c r="BQ456" s="313"/>
      <c r="BR456" s="313"/>
      <c r="BS456" s="313"/>
      <c r="BT456" s="313"/>
      <c r="BU456" s="313"/>
      <c r="BV456" s="313"/>
      <c r="BW456" s="313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161"/>
      <c r="DQ456" s="161"/>
      <c r="DR456" s="161"/>
      <c r="DS456" s="161"/>
      <c r="DT456" s="161"/>
      <c r="DU456" s="161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  <c r="FS456" s="6"/>
      <c r="FT456" s="6"/>
      <c r="FU456" s="6"/>
      <c r="FV456" s="6"/>
      <c r="FW456" s="6"/>
      <c r="FX456" s="6"/>
      <c r="FY456" s="6"/>
      <c r="FZ456" s="6"/>
      <c r="GA456" s="6"/>
      <c r="GB456" s="6"/>
      <c r="GC456" s="6"/>
      <c r="GD456" s="6"/>
      <c r="GE456" s="6"/>
      <c r="GF456" s="6"/>
      <c r="GG456" s="6"/>
      <c r="GH456" s="6"/>
      <c r="GI456" s="6"/>
      <c r="GJ456" s="6"/>
      <c r="GK456" s="6"/>
      <c r="GL456" s="6"/>
      <c r="GM456" s="6"/>
      <c r="GN456" s="6"/>
      <c r="GO456" s="6"/>
      <c r="GP456" s="6"/>
      <c r="GQ456" s="6"/>
      <c r="GR456" s="6"/>
      <c r="GS456" s="6"/>
      <c r="GT456" s="6"/>
      <c r="GU456" s="6"/>
      <c r="GV456" s="6"/>
      <c r="GW456" s="6"/>
      <c r="GX456" s="6"/>
      <c r="GY456" s="6"/>
      <c r="GZ456" s="6"/>
      <c r="HA456" s="6"/>
      <c r="HB456" s="6"/>
      <c r="HC456" s="6"/>
      <c r="HD456" s="6"/>
      <c r="HE456" s="6"/>
      <c r="HF456" s="6"/>
      <c r="HG456" s="6"/>
      <c r="HH456" s="6"/>
      <c r="HI456" s="6"/>
      <c r="HJ456" s="6"/>
      <c r="HK456" s="6"/>
      <c r="HL456" s="6"/>
      <c r="HM456" s="6"/>
      <c r="HN456" s="6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6"/>
      <c r="IN456" s="6"/>
      <c r="IO456" s="6"/>
      <c r="IP456" s="6"/>
      <c r="IQ456" s="6"/>
      <c r="IR456" s="6"/>
      <c r="IS456" s="6"/>
      <c r="IT456" s="6"/>
      <c r="IU456" s="6"/>
      <c r="IV456" s="6"/>
      <c r="IW456" s="6"/>
      <c r="IX456" s="6"/>
      <c r="IY456" s="6"/>
      <c r="IZ456" s="6"/>
      <c r="JA456" s="314"/>
      <c r="JB456" s="314"/>
      <c r="JC456" s="314"/>
      <c r="JD456" s="314"/>
      <c r="JE456" s="314"/>
      <c r="JF456" s="314"/>
      <c r="JG456" s="314"/>
      <c r="JH456" s="314"/>
      <c r="JI456" s="314"/>
      <c r="JJ456" s="314"/>
      <c r="JK456" s="314"/>
      <c r="JL456" s="314"/>
      <c r="JM456" s="314"/>
      <c r="JN456" s="314"/>
      <c r="JO456" s="314"/>
      <c r="JP456" s="314"/>
      <c r="JQ456" s="314"/>
      <c r="JR456" s="314"/>
      <c r="JS456" s="314"/>
      <c r="JT456" s="314"/>
      <c r="JU456" s="314"/>
      <c r="JV456" s="314"/>
      <c r="JW456" s="314"/>
      <c r="JX456" s="314"/>
      <c r="JY456" s="314"/>
      <c r="JZ456" s="314"/>
      <c r="KA456" s="314"/>
      <c r="KB456" s="314"/>
      <c r="KC456" s="314"/>
      <c r="KD456" s="314"/>
      <c r="KE456" s="314"/>
      <c r="KF456" s="314"/>
      <c r="KG456" s="314"/>
      <c r="KH456" s="314"/>
      <c r="KI456" s="314"/>
      <c r="KJ456" s="314"/>
      <c r="KK456" s="314"/>
      <c r="KL456" s="6"/>
      <c r="KM456" s="6"/>
      <c r="KN456" s="6"/>
      <c r="KO456" s="6"/>
      <c r="KP456" s="6"/>
      <c r="KQ456" s="6"/>
      <c r="KR456" s="6"/>
      <c r="KS456" s="6"/>
      <c r="KT456" s="6"/>
    </row>
    <row r="457" spans="5:306" s="305" customFormat="1">
      <c r="E457" s="316"/>
      <c r="F457" s="316"/>
      <c r="G457" s="317"/>
      <c r="W457" s="6"/>
      <c r="X457" s="6"/>
      <c r="Y457" s="6"/>
      <c r="Z457" s="313"/>
      <c r="AA457" s="313"/>
      <c r="AB457" s="313"/>
      <c r="AC457" s="6"/>
      <c r="AD457" s="6"/>
      <c r="AE457" s="313"/>
      <c r="AF457" s="313"/>
      <c r="AG457" s="313"/>
      <c r="AH457" s="313"/>
      <c r="AI457" s="313"/>
      <c r="AJ457" s="6"/>
      <c r="AK457" s="6"/>
      <c r="AL457" s="313"/>
      <c r="AM457" s="313"/>
      <c r="AN457" s="313"/>
      <c r="AO457" s="313"/>
      <c r="AP457" s="313"/>
      <c r="AQ457" s="6"/>
      <c r="AR457" s="6"/>
      <c r="AS457" s="313"/>
      <c r="AT457" s="313"/>
      <c r="AU457" s="313"/>
      <c r="AV457" s="313"/>
      <c r="AW457" s="313"/>
      <c r="AX457" s="6"/>
      <c r="AY457" s="6"/>
      <c r="AZ457" s="313"/>
      <c r="BA457" s="313"/>
      <c r="BB457" s="313"/>
      <c r="BC457" s="313"/>
      <c r="BD457" s="313"/>
      <c r="BE457" s="6"/>
      <c r="BF457" s="6"/>
      <c r="BG457" s="313"/>
      <c r="BH457" s="313"/>
      <c r="BI457" s="313"/>
      <c r="BJ457" s="313"/>
      <c r="BK457" s="313"/>
      <c r="BL457" s="6"/>
      <c r="BM457" s="6"/>
      <c r="BN457" s="313"/>
      <c r="BO457" s="313"/>
      <c r="BP457" s="313"/>
      <c r="BQ457" s="313"/>
      <c r="BR457" s="313"/>
      <c r="BS457" s="313"/>
      <c r="BT457" s="313"/>
      <c r="BU457" s="313"/>
      <c r="BV457" s="313"/>
      <c r="BW457" s="313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161"/>
      <c r="DQ457" s="161"/>
      <c r="DR457" s="161"/>
      <c r="DS457" s="161"/>
      <c r="DT457" s="161"/>
      <c r="DU457" s="161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  <c r="FS457" s="6"/>
      <c r="FT457" s="6"/>
      <c r="FU457" s="6"/>
      <c r="FV457" s="6"/>
      <c r="FW457" s="6"/>
      <c r="FX457" s="6"/>
      <c r="FY457" s="6"/>
      <c r="FZ457" s="6"/>
      <c r="GA457" s="6"/>
      <c r="GB457" s="6"/>
      <c r="GC457" s="6"/>
      <c r="GD457" s="6"/>
      <c r="GE457" s="6"/>
      <c r="GF457" s="6"/>
      <c r="GG457" s="6"/>
      <c r="GH457" s="6"/>
      <c r="GI457" s="6"/>
      <c r="GJ457" s="6"/>
      <c r="GK457" s="6"/>
      <c r="GL457" s="6"/>
      <c r="GM457" s="6"/>
      <c r="GN457" s="6"/>
      <c r="GO457" s="6"/>
      <c r="GP457" s="6"/>
      <c r="GQ457" s="6"/>
      <c r="GR457" s="6"/>
      <c r="GS457" s="6"/>
      <c r="GT457" s="6"/>
      <c r="GU457" s="6"/>
      <c r="GV457" s="6"/>
      <c r="GW457" s="6"/>
      <c r="GX457" s="6"/>
      <c r="GY457" s="6"/>
      <c r="GZ457" s="6"/>
      <c r="HA457" s="6"/>
      <c r="HB457" s="6"/>
      <c r="HC457" s="6"/>
      <c r="HD457" s="6"/>
      <c r="HE457" s="6"/>
      <c r="HF457" s="6"/>
      <c r="HG457" s="6"/>
      <c r="HH457" s="6"/>
      <c r="HI457" s="6"/>
      <c r="HJ457" s="6"/>
      <c r="HK457" s="6"/>
      <c r="HL457" s="6"/>
      <c r="HM457" s="6"/>
      <c r="HN457" s="6"/>
      <c r="HO457" s="6"/>
      <c r="HP457" s="6"/>
      <c r="HQ457" s="6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IM457" s="6"/>
      <c r="IN457" s="6"/>
      <c r="IO457" s="6"/>
      <c r="IP457" s="6"/>
      <c r="IQ457" s="6"/>
      <c r="IR457" s="6"/>
      <c r="IS457" s="6"/>
      <c r="IT457" s="6"/>
      <c r="IU457" s="6"/>
      <c r="IV457" s="6"/>
      <c r="IW457" s="6"/>
      <c r="IX457" s="6"/>
      <c r="IY457" s="6"/>
      <c r="IZ457" s="6"/>
      <c r="JA457" s="314"/>
      <c r="JB457" s="314"/>
      <c r="JC457" s="314"/>
      <c r="JD457" s="314"/>
      <c r="JE457" s="314"/>
      <c r="JF457" s="314"/>
      <c r="JG457" s="314"/>
      <c r="JH457" s="314"/>
      <c r="JI457" s="314"/>
      <c r="JJ457" s="314"/>
      <c r="JK457" s="314"/>
      <c r="JL457" s="314"/>
      <c r="JM457" s="314"/>
      <c r="JN457" s="314"/>
      <c r="JO457" s="314"/>
      <c r="JP457" s="314"/>
      <c r="JQ457" s="314"/>
      <c r="JR457" s="314"/>
      <c r="JS457" s="314"/>
      <c r="JT457" s="314"/>
      <c r="JU457" s="314"/>
      <c r="JV457" s="314"/>
      <c r="JW457" s="314"/>
      <c r="JX457" s="314"/>
      <c r="JY457" s="314"/>
      <c r="JZ457" s="314"/>
      <c r="KA457" s="314"/>
      <c r="KB457" s="314"/>
      <c r="KC457" s="314"/>
      <c r="KD457" s="314"/>
      <c r="KE457" s="314"/>
      <c r="KF457" s="314"/>
      <c r="KG457" s="314"/>
      <c r="KH457" s="314"/>
      <c r="KI457" s="314"/>
      <c r="KJ457" s="314"/>
      <c r="KK457" s="314"/>
      <c r="KL457" s="6"/>
      <c r="KM457" s="6"/>
      <c r="KN457" s="6"/>
      <c r="KO457" s="6"/>
      <c r="KP457" s="6"/>
      <c r="KQ457" s="6"/>
      <c r="KR457" s="6"/>
      <c r="KS457" s="6"/>
      <c r="KT457" s="6"/>
    </row>
    <row r="458" spans="5:306" s="305" customFormat="1">
      <c r="E458" s="316"/>
      <c r="F458" s="316"/>
      <c r="G458" s="317"/>
      <c r="W458" s="6"/>
      <c r="X458" s="6"/>
      <c r="Y458" s="6"/>
      <c r="Z458" s="313"/>
      <c r="AA458" s="313"/>
      <c r="AB458" s="313"/>
      <c r="AC458" s="6"/>
      <c r="AD458" s="6"/>
      <c r="AE458" s="313"/>
      <c r="AF458" s="313"/>
      <c r="AG458" s="313"/>
      <c r="AH458" s="313"/>
      <c r="AI458" s="313"/>
      <c r="AJ458" s="6"/>
      <c r="AK458" s="6"/>
      <c r="AL458" s="313"/>
      <c r="AM458" s="313"/>
      <c r="AN458" s="313"/>
      <c r="AO458" s="313"/>
      <c r="AP458" s="313"/>
      <c r="AQ458" s="6"/>
      <c r="AR458" s="6"/>
      <c r="AS458" s="313"/>
      <c r="AT458" s="313"/>
      <c r="AU458" s="313"/>
      <c r="AV458" s="313"/>
      <c r="AW458" s="313"/>
      <c r="AX458" s="6"/>
      <c r="AY458" s="6"/>
      <c r="AZ458" s="313"/>
      <c r="BA458" s="313"/>
      <c r="BB458" s="313"/>
      <c r="BC458" s="313"/>
      <c r="BD458" s="313"/>
      <c r="BE458" s="6"/>
      <c r="BF458" s="6"/>
      <c r="BG458" s="313"/>
      <c r="BH458" s="313"/>
      <c r="BI458" s="313"/>
      <c r="BJ458" s="313"/>
      <c r="BK458" s="313"/>
      <c r="BL458" s="6"/>
      <c r="BM458" s="6"/>
      <c r="BN458" s="313"/>
      <c r="BO458" s="313"/>
      <c r="BP458" s="313"/>
      <c r="BQ458" s="313"/>
      <c r="BR458" s="313"/>
      <c r="BS458" s="313"/>
      <c r="BT458" s="313"/>
      <c r="BU458" s="313"/>
      <c r="BV458" s="313"/>
      <c r="BW458" s="313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161"/>
      <c r="DQ458" s="161"/>
      <c r="DR458" s="161"/>
      <c r="DS458" s="161"/>
      <c r="DT458" s="161"/>
      <c r="DU458" s="161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314"/>
      <c r="JB458" s="314"/>
      <c r="JC458" s="314"/>
      <c r="JD458" s="314"/>
      <c r="JE458" s="314"/>
      <c r="JF458" s="314"/>
      <c r="JG458" s="314"/>
      <c r="JH458" s="314"/>
      <c r="JI458" s="314"/>
      <c r="JJ458" s="314"/>
      <c r="JK458" s="314"/>
      <c r="JL458" s="314"/>
      <c r="JM458" s="314"/>
      <c r="JN458" s="314"/>
      <c r="JO458" s="314"/>
      <c r="JP458" s="314"/>
      <c r="JQ458" s="314"/>
      <c r="JR458" s="314"/>
      <c r="JS458" s="314"/>
      <c r="JT458" s="314"/>
      <c r="JU458" s="314"/>
      <c r="JV458" s="314"/>
      <c r="JW458" s="314"/>
      <c r="JX458" s="314"/>
      <c r="JY458" s="314"/>
      <c r="JZ458" s="314"/>
      <c r="KA458" s="314"/>
      <c r="KB458" s="314"/>
      <c r="KC458" s="314"/>
      <c r="KD458" s="314"/>
      <c r="KE458" s="314"/>
      <c r="KF458" s="314"/>
      <c r="KG458" s="314"/>
      <c r="KH458" s="314"/>
      <c r="KI458" s="314"/>
      <c r="KJ458" s="314"/>
      <c r="KK458" s="314"/>
      <c r="KL458" s="6"/>
      <c r="KM458" s="6"/>
      <c r="KN458" s="6"/>
      <c r="KO458" s="6"/>
      <c r="KP458" s="6"/>
      <c r="KQ458" s="6"/>
      <c r="KR458" s="6"/>
      <c r="KS458" s="6"/>
      <c r="KT458" s="6"/>
    </row>
    <row r="459" spans="5:306" s="305" customFormat="1">
      <c r="E459" s="316"/>
      <c r="F459" s="316"/>
      <c r="G459" s="317"/>
      <c r="W459" s="6"/>
      <c r="X459" s="6"/>
      <c r="Y459" s="6"/>
      <c r="Z459" s="313"/>
      <c r="AA459" s="313"/>
      <c r="AB459" s="313"/>
      <c r="AC459" s="6"/>
      <c r="AD459" s="6"/>
      <c r="AE459" s="313"/>
      <c r="AF459" s="313"/>
      <c r="AG459" s="313"/>
      <c r="AH459" s="313"/>
      <c r="AI459" s="313"/>
      <c r="AJ459" s="6"/>
      <c r="AK459" s="6"/>
      <c r="AL459" s="313"/>
      <c r="AM459" s="313"/>
      <c r="AN459" s="313"/>
      <c r="AO459" s="313"/>
      <c r="AP459" s="313"/>
      <c r="AQ459" s="6"/>
      <c r="AR459" s="6"/>
      <c r="AS459" s="313"/>
      <c r="AT459" s="313"/>
      <c r="AU459" s="313"/>
      <c r="AV459" s="313"/>
      <c r="AW459" s="313"/>
      <c r="AX459" s="6"/>
      <c r="AY459" s="6"/>
      <c r="AZ459" s="313"/>
      <c r="BA459" s="313"/>
      <c r="BB459" s="313"/>
      <c r="BC459" s="313"/>
      <c r="BD459" s="313"/>
      <c r="BE459" s="6"/>
      <c r="BF459" s="6"/>
      <c r="BG459" s="313"/>
      <c r="BH459" s="313"/>
      <c r="BI459" s="313"/>
      <c r="BJ459" s="313"/>
      <c r="BK459" s="313"/>
      <c r="BL459" s="6"/>
      <c r="BM459" s="6"/>
      <c r="BN459" s="313"/>
      <c r="BO459" s="313"/>
      <c r="BP459" s="313"/>
      <c r="BQ459" s="313"/>
      <c r="BR459" s="313"/>
      <c r="BS459" s="313"/>
      <c r="BT459" s="313"/>
      <c r="BU459" s="313"/>
      <c r="BV459" s="313"/>
      <c r="BW459" s="313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161"/>
      <c r="DQ459" s="161"/>
      <c r="DR459" s="161"/>
      <c r="DS459" s="161"/>
      <c r="DT459" s="161"/>
      <c r="DU459" s="161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  <c r="FS459" s="6"/>
      <c r="FT459" s="6"/>
      <c r="FU459" s="6"/>
      <c r="FV459" s="6"/>
      <c r="FW459" s="6"/>
      <c r="FX459" s="6"/>
      <c r="FY459" s="6"/>
      <c r="FZ459" s="6"/>
      <c r="GA459" s="6"/>
      <c r="GB459" s="6"/>
      <c r="GC459" s="6"/>
      <c r="GD459" s="6"/>
      <c r="GE459" s="6"/>
      <c r="GF459" s="6"/>
      <c r="GG459" s="6"/>
      <c r="GH459" s="6"/>
      <c r="GI459" s="6"/>
      <c r="GJ459" s="6"/>
      <c r="GK459" s="6"/>
      <c r="GL459" s="6"/>
      <c r="GM459" s="6"/>
      <c r="GN459" s="6"/>
      <c r="GO459" s="6"/>
      <c r="GP459" s="6"/>
      <c r="GQ459" s="6"/>
      <c r="GR459" s="6"/>
      <c r="GS459" s="6"/>
      <c r="GT459" s="6"/>
      <c r="GU459" s="6"/>
      <c r="GV459" s="6"/>
      <c r="GW459" s="6"/>
      <c r="GX459" s="6"/>
      <c r="GY459" s="6"/>
      <c r="GZ459" s="6"/>
      <c r="HA459" s="6"/>
      <c r="HB459" s="6"/>
      <c r="HC459" s="6"/>
      <c r="HD459" s="6"/>
      <c r="HE459" s="6"/>
      <c r="HF459" s="6"/>
      <c r="HG459" s="6"/>
      <c r="HH459" s="6"/>
      <c r="HI459" s="6"/>
      <c r="HJ459" s="6"/>
      <c r="HK459" s="6"/>
      <c r="HL459" s="6"/>
      <c r="HM459" s="6"/>
      <c r="HN459" s="6"/>
      <c r="HO459" s="6"/>
      <c r="HP459" s="6"/>
      <c r="HQ459" s="6"/>
      <c r="HR459" s="6"/>
      <c r="HS459" s="6"/>
      <c r="HT459" s="6"/>
      <c r="HU459" s="6"/>
      <c r="HV459" s="6"/>
      <c r="HW459" s="6"/>
      <c r="HX459" s="6"/>
      <c r="HY459" s="6"/>
      <c r="HZ459" s="6"/>
      <c r="IA459" s="6"/>
      <c r="IB459" s="6"/>
      <c r="IC459" s="6"/>
      <c r="ID459" s="6"/>
      <c r="IE459" s="6"/>
      <c r="IF459" s="6"/>
      <c r="IG459" s="6"/>
      <c r="IH459" s="6"/>
      <c r="II459" s="6"/>
      <c r="IJ459" s="6"/>
      <c r="IK459" s="6"/>
      <c r="IL459" s="6"/>
      <c r="IM459" s="6"/>
      <c r="IN459" s="6"/>
      <c r="IO459" s="6"/>
      <c r="IP459" s="6"/>
      <c r="IQ459" s="6"/>
      <c r="IR459" s="6"/>
      <c r="IS459" s="6"/>
      <c r="IT459" s="6"/>
      <c r="IU459" s="6"/>
      <c r="IV459" s="6"/>
      <c r="IW459" s="6"/>
      <c r="IX459" s="6"/>
      <c r="IY459" s="6"/>
      <c r="IZ459" s="6"/>
      <c r="JA459" s="314"/>
      <c r="JB459" s="314"/>
      <c r="JC459" s="314"/>
      <c r="JD459" s="314"/>
      <c r="JE459" s="314"/>
      <c r="JF459" s="314"/>
      <c r="JG459" s="314"/>
      <c r="JH459" s="314"/>
      <c r="JI459" s="314"/>
      <c r="JJ459" s="314"/>
      <c r="JK459" s="314"/>
      <c r="JL459" s="314"/>
      <c r="JM459" s="314"/>
      <c r="JN459" s="314"/>
      <c r="JO459" s="314"/>
      <c r="JP459" s="314"/>
      <c r="JQ459" s="314"/>
      <c r="JR459" s="314"/>
      <c r="JS459" s="314"/>
      <c r="JT459" s="314"/>
      <c r="JU459" s="314"/>
      <c r="JV459" s="314"/>
      <c r="JW459" s="314"/>
      <c r="JX459" s="314"/>
      <c r="JY459" s="314"/>
      <c r="JZ459" s="314"/>
      <c r="KA459" s="314"/>
      <c r="KB459" s="314"/>
      <c r="KC459" s="314"/>
      <c r="KD459" s="314"/>
      <c r="KE459" s="314"/>
      <c r="KF459" s="314"/>
      <c r="KG459" s="314"/>
      <c r="KH459" s="314"/>
      <c r="KI459" s="314"/>
      <c r="KJ459" s="314"/>
      <c r="KK459" s="314"/>
      <c r="KL459" s="6"/>
      <c r="KM459" s="6"/>
      <c r="KN459" s="6"/>
      <c r="KO459" s="6"/>
      <c r="KP459" s="6"/>
      <c r="KQ459" s="6"/>
      <c r="KR459" s="6"/>
      <c r="KS459" s="6"/>
      <c r="KT459" s="6"/>
    </row>
    <row r="460" spans="5:306" s="305" customFormat="1">
      <c r="E460" s="316"/>
      <c r="F460" s="316"/>
      <c r="G460" s="317"/>
      <c r="W460" s="6"/>
      <c r="X460" s="6"/>
      <c r="Y460" s="6"/>
      <c r="Z460" s="313"/>
      <c r="AA460" s="313"/>
      <c r="AB460" s="313"/>
      <c r="AC460" s="6"/>
      <c r="AD460" s="6"/>
      <c r="AE460" s="313"/>
      <c r="AF460" s="313"/>
      <c r="AG460" s="313"/>
      <c r="AH460" s="313"/>
      <c r="AI460" s="313"/>
      <c r="AJ460" s="6"/>
      <c r="AK460" s="6"/>
      <c r="AL460" s="313"/>
      <c r="AM460" s="313"/>
      <c r="AN460" s="313"/>
      <c r="AO460" s="313"/>
      <c r="AP460" s="313"/>
      <c r="AQ460" s="6"/>
      <c r="AR460" s="6"/>
      <c r="AS460" s="313"/>
      <c r="AT460" s="313"/>
      <c r="AU460" s="313"/>
      <c r="AV460" s="313"/>
      <c r="AW460" s="313"/>
      <c r="AX460" s="6"/>
      <c r="AY460" s="6"/>
      <c r="AZ460" s="313"/>
      <c r="BA460" s="313"/>
      <c r="BB460" s="313"/>
      <c r="BC460" s="313"/>
      <c r="BD460" s="313"/>
      <c r="BE460" s="6"/>
      <c r="BF460" s="6"/>
      <c r="BG460" s="313"/>
      <c r="BH460" s="313"/>
      <c r="BI460" s="313"/>
      <c r="BJ460" s="313"/>
      <c r="BK460" s="313"/>
      <c r="BL460" s="6"/>
      <c r="BM460" s="6"/>
      <c r="BN460" s="313"/>
      <c r="BO460" s="313"/>
      <c r="BP460" s="313"/>
      <c r="BQ460" s="313"/>
      <c r="BR460" s="313"/>
      <c r="BS460" s="313"/>
      <c r="BT460" s="313"/>
      <c r="BU460" s="313"/>
      <c r="BV460" s="313"/>
      <c r="BW460" s="313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161"/>
      <c r="DQ460" s="161"/>
      <c r="DR460" s="161"/>
      <c r="DS460" s="161"/>
      <c r="DT460" s="161"/>
      <c r="DU460" s="161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  <c r="FS460" s="6"/>
      <c r="FT460" s="6"/>
      <c r="FU460" s="6"/>
      <c r="FV460" s="6"/>
      <c r="FW460" s="6"/>
      <c r="FX460" s="6"/>
      <c r="FY460" s="6"/>
      <c r="FZ460" s="6"/>
      <c r="GA460" s="6"/>
      <c r="GB460" s="6"/>
      <c r="GC460" s="6"/>
      <c r="GD460" s="6"/>
      <c r="GE460" s="6"/>
      <c r="GF460" s="6"/>
      <c r="GG460" s="6"/>
      <c r="GH460" s="6"/>
      <c r="GI460" s="6"/>
      <c r="GJ460" s="6"/>
      <c r="GK460" s="6"/>
      <c r="GL460" s="6"/>
      <c r="GM460" s="6"/>
      <c r="GN460" s="6"/>
      <c r="GO460" s="6"/>
      <c r="GP460" s="6"/>
      <c r="GQ460" s="6"/>
      <c r="GR460" s="6"/>
      <c r="GS460" s="6"/>
      <c r="GT460" s="6"/>
      <c r="GU460" s="6"/>
      <c r="GV460" s="6"/>
      <c r="GW460" s="6"/>
      <c r="GX460" s="6"/>
      <c r="GY460" s="6"/>
      <c r="GZ460" s="6"/>
      <c r="HA460" s="6"/>
      <c r="HB460" s="6"/>
      <c r="HC460" s="6"/>
      <c r="HD460" s="6"/>
      <c r="HE460" s="6"/>
      <c r="HF460" s="6"/>
      <c r="HG460" s="6"/>
      <c r="HH460" s="6"/>
      <c r="HI460" s="6"/>
      <c r="HJ460" s="6"/>
      <c r="HK460" s="6"/>
      <c r="HL460" s="6"/>
      <c r="HM460" s="6"/>
      <c r="HN460" s="6"/>
      <c r="HO460" s="6"/>
      <c r="HP460" s="6"/>
      <c r="HQ460" s="6"/>
      <c r="HR460" s="6"/>
      <c r="HS460" s="6"/>
      <c r="HT460" s="6"/>
      <c r="HU460" s="6"/>
      <c r="HV460" s="6"/>
      <c r="HW460" s="6"/>
      <c r="HX460" s="6"/>
      <c r="HY460" s="6"/>
      <c r="HZ460" s="6"/>
      <c r="IA460" s="6"/>
      <c r="IB460" s="6"/>
      <c r="IC460" s="6"/>
      <c r="ID460" s="6"/>
      <c r="IE460" s="6"/>
      <c r="IF460" s="6"/>
      <c r="IG460" s="6"/>
      <c r="IH460" s="6"/>
      <c r="II460" s="6"/>
      <c r="IJ460" s="6"/>
      <c r="IK460" s="6"/>
      <c r="IL460" s="6"/>
      <c r="IM460" s="6"/>
      <c r="IN460" s="6"/>
      <c r="IO460" s="6"/>
      <c r="IP460" s="6"/>
      <c r="IQ460" s="6"/>
      <c r="IR460" s="6"/>
      <c r="IS460" s="6"/>
      <c r="IT460" s="6"/>
      <c r="IU460" s="6"/>
      <c r="IV460" s="6"/>
      <c r="IW460" s="6"/>
      <c r="IX460" s="6"/>
      <c r="IY460" s="6"/>
      <c r="IZ460" s="6"/>
      <c r="JA460" s="314"/>
      <c r="JB460" s="314"/>
      <c r="JC460" s="314"/>
      <c r="JD460" s="314"/>
      <c r="JE460" s="314"/>
      <c r="JF460" s="314"/>
      <c r="JG460" s="314"/>
      <c r="JH460" s="314"/>
      <c r="JI460" s="314"/>
      <c r="JJ460" s="314"/>
      <c r="JK460" s="314"/>
      <c r="JL460" s="314"/>
      <c r="JM460" s="314"/>
      <c r="JN460" s="314"/>
      <c r="JO460" s="314"/>
      <c r="JP460" s="314"/>
      <c r="JQ460" s="314"/>
      <c r="JR460" s="314"/>
      <c r="JS460" s="314"/>
      <c r="JT460" s="314"/>
      <c r="JU460" s="314"/>
      <c r="JV460" s="314"/>
      <c r="JW460" s="314"/>
      <c r="JX460" s="314"/>
      <c r="JY460" s="314"/>
      <c r="JZ460" s="314"/>
      <c r="KA460" s="314"/>
      <c r="KB460" s="314"/>
      <c r="KC460" s="314"/>
      <c r="KD460" s="314"/>
      <c r="KE460" s="314"/>
      <c r="KF460" s="314"/>
      <c r="KG460" s="314"/>
      <c r="KH460" s="314"/>
      <c r="KI460" s="314"/>
      <c r="KJ460" s="314"/>
      <c r="KK460" s="314"/>
      <c r="KL460" s="6"/>
      <c r="KM460" s="6"/>
      <c r="KN460" s="6"/>
      <c r="KO460" s="6"/>
      <c r="KP460" s="6"/>
      <c r="KQ460" s="6"/>
      <c r="KR460" s="6"/>
      <c r="KS460" s="6"/>
      <c r="KT460" s="6"/>
    </row>
    <row r="461" spans="5:306" s="305" customFormat="1">
      <c r="E461" s="316"/>
      <c r="F461" s="316"/>
      <c r="G461" s="317"/>
      <c r="W461" s="6"/>
      <c r="X461" s="6"/>
      <c r="Y461" s="6"/>
      <c r="Z461" s="313"/>
      <c r="AA461" s="313"/>
      <c r="AB461" s="313"/>
      <c r="AC461" s="6"/>
      <c r="AD461" s="6"/>
      <c r="AE461" s="313"/>
      <c r="AF461" s="313"/>
      <c r="AG461" s="313"/>
      <c r="AH461" s="313"/>
      <c r="AI461" s="313"/>
      <c r="AJ461" s="6"/>
      <c r="AK461" s="6"/>
      <c r="AL461" s="313"/>
      <c r="AM461" s="313"/>
      <c r="AN461" s="313"/>
      <c r="AO461" s="313"/>
      <c r="AP461" s="313"/>
      <c r="AQ461" s="6"/>
      <c r="AR461" s="6"/>
      <c r="AS461" s="313"/>
      <c r="AT461" s="313"/>
      <c r="AU461" s="313"/>
      <c r="AV461" s="313"/>
      <c r="AW461" s="313"/>
      <c r="AX461" s="6"/>
      <c r="AY461" s="6"/>
      <c r="AZ461" s="313"/>
      <c r="BA461" s="313"/>
      <c r="BB461" s="313"/>
      <c r="BC461" s="313"/>
      <c r="BD461" s="313"/>
      <c r="BE461" s="6"/>
      <c r="BF461" s="6"/>
      <c r="BG461" s="313"/>
      <c r="BH461" s="313"/>
      <c r="BI461" s="313"/>
      <c r="BJ461" s="313"/>
      <c r="BK461" s="313"/>
      <c r="BL461" s="6"/>
      <c r="BM461" s="6"/>
      <c r="BN461" s="313"/>
      <c r="BO461" s="313"/>
      <c r="BP461" s="313"/>
      <c r="BQ461" s="313"/>
      <c r="BR461" s="313"/>
      <c r="BS461" s="313"/>
      <c r="BT461" s="313"/>
      <c r="BU461" s="313"/>
      <c r="BV461" s="313"/>
      <c r="BW461" s="313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161"/>
      <c r="DQ461" s="161"/>
      <c r="DR461" s="161"/>
      <c r="DS461" s="161"/>
      <c r="DT461" s="161"/>
      <c r="DU461" s="161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  <c r="FS461" s="6"/>
      <c r="FT461" s="6"/>
      <c r="FU461" s="6"/>
      <c r="FV461" s="6"/>
      <c r="FW461" s="6"/>
      <c r="FX461" s="6"/>
      <c r="FY461" s="6"/>
      <c r="FZ461" s="6"/>
      <c r="GA461" s="6"/>
      <c r="GB461" s="6"/>
      <c r="GC461" s="6"/>
      <c r="GD461" s="6"/>
      <c r="GE461" s="6"/>
      <c r="GF461" s="6"/>
      <c r="GG461" s="6"/>
      <c r="GH461" s="6"/>
      <c r="GI461" s="6"/>
      <c r="GJ461" s="6"/>
      <c r="GK461" s="6"/>
      <c r="GL461" s="6"/>
      <c r="GM461" s="6"/>
      <c r="GN461" s="6"/>
      <c r="GO461" s="6"/>
      <c r="GP461" s="6"/>
      <c r="GQ461" s="6"/>
      <c r="GR461" s="6"/>
      <c r="GS461" s="6"/>
      <c r="GT461" s="6"/>
      <c r="GU461" s="6"/>
      <c r="GV461" s="6"/>
      <c r="GW461" s="6"/>
      <c r="GX461" s="6"/>
      <c r="GY461" s="6"/>
      <c r="GZ461" s="6"/>
      <c r="HA461" s="6"/>
      <c r="HB461" s="6"/>
      <c r="HC461" s="6"/>
      <c r="HD461" s="6"/>
      <c r="HE461" s="6"/>
      <c r="HF461" s="6"/>
      <c r="HG461" s="6"/>
      <c r="HH461" s="6"/>
      <c r="HI461" s="6"/>
      <c r="HJ461" s="6"/>
      <c r="HK461" s="6"/>
      <c r="HL461" s="6"/>
      <c r="HM461" s="6"/>
      <c r="HN461" s="6"/>
      <c r="HO461" s="6"/>
      <c r="HP461" s="6"/>
      <c r="HQ461" s="6"/>
      <c r="HR461" s="6"/>
      <c r="HS461" s="6"/>
      <c r="HT461" s="6"/>
      <c r="HU461" s="6"/>
      <c r="HV461" s="6"/>
      <c r="HW461" s="6"/>
      <c r="HX461" s="6"/>
      <c r="HY461" s="6"/>
      <c r="HZ461" s="6"/>
      <c r="IA461" s="6"/>
      <c r="IB461" s="6"/>
      <c r="IC461" s="6"/>
      <c r="ID461" s="6"/>
      <c r="IE461" s="6"/>
      <c r="IF461" s="6"/>
      <c r="IG461" s="6"/>
      <c r="IH461" s="6"/>
      <c r="II461" s="6"/>
      <c r="IJ461" s="6"/>
      <c r="IK461" s="6"/>
      <c r="IL461" s="6"/>
      <c r="IM461" s="6"/>
      <c r="IN461" s="6"/>
      <c r="IO461" s="6"/>
      <c r="IP461" s="6"/>
      <c r="IQ461" s="6"/>
      <c r="IR461" s="6"/>
      <c r="IS461" s="6"/>
      <c r="IT461" s="6"/>
      <c r="IU461" s="6"/>
      <c r="IV461" s="6"/>
      <c r="IW461" s="6"/>
      <c r="IX461" s="6"/>
      <c r="IY461" s="6"/>
      <c r="IZ461" s="6"/>
      <c r="JA461" s="314"/>
      <c r="JB461" s="314"/>
      <c r="JC461" s="314"/>
      <c r="JD461" s="314"/>
      <c r="JE461" s="314"/>
      <c r="JF461" s="314"/>
      <c r="JG461" s="314"/>
      <c r="JH461" s="314"/>
      <c r="JI461" s="314"/>
      <c r="JJ461" s="314"/>
      <c r="JK461" s="314"/>
      <c r="JL461" s="314"/>
      <c r="JM461" s="314"/>
      <c r="JN461" s="314"/>
      <c r="JO461" s="314"/>
      <c r="JP461" s="314"/>
      <c r="JQ461" s="314"/>
      <c r="JR461" s="314"/>
      <c r="JS461" s="314"/>
      <c r="JT461" s="314"/>
      <c r="JU461" s="314"/>
      <c r="JV461" s="314"/>
      <c r="JW461" s="314"/>
      <c r="JX461" s="314"/>
      <c r="JY461" s="314"/>
      <c r="JZ461" s="314"/>
      <c r="KA461" s="314"/>
      <c r="KB461" s="314"/>
      <c r="KC461" s="314"/>
      <c r="KD461" s="314"/>
      <c r="KE461" s="314"/>
      <c r="KF461" s="314"/>
      <c r="KG461" s="314"/>
      <c r="KH461" s="314"/>
      <c r="KI461" s="314"/>
      <c r="KJ461" s="314"/>
      <c r="KK461" s="314"/>
      <c r="KL461" s="6"/>
      <c r="KM461" s="6"/>
      <c r="KN461" s="6"/>
      <c r="KO461" s="6"/>
      <c r="KP461" s="6"/>
      <c r="KQ461" s="6"/>
      <c r="KR461" s="6"/>
      <c r="KS461" s="6"/>
      <c r="KT461" s="6"/>
    </row>
    <row r="462" spans="5:306" s="305" customFormat="1">
      <c r="E462" s="316"/>
      <c r="F462" s="316"/>
      <c r="G462" s="317"/>
      <c r="W462" s="6"/>
      <c r="X462" s="6"/>
      <c r="Y462" s="6"/>
      <c r="Z462" s="313"/>
      <c r="AA462" s="313"/>
      <c r="AB462" s="313"/>
      <c r="AC462" s="6"/>
      <c r="AD462" s="6"/>
      <c r="AE462" s="313"/>
      <c r="AF462" s="313"/>
      <c r="AG462" s="313"/>
      <c r="AH462" s="313"/>
      <c r="AI462" s="313"/>
      <c r="AJ462" s="6"/>
      <c r="AK462" s="6"/>
      <c r="AL462" s="313"/>
      <c r="AM462" s="313"/>
      <c r="AN462" s="313"/>
      <c r="AO462" s="313"/>
      <c r="AP462" s="313"/>
      <c r="AQ462" s="6"/>
      <c r="AR462" s="6"/>
      <c r="AS462" s="313"/>
      <c r="AT462" s="313"/>
      <c r="AU462" s="313"/>
      <c r="AV462" s="313"/>
      <c r="AW462" s="313"/>
      <c r="AX462" s="6"/>
      <c r="AY462" s="6"/>
      <c r="AZ462" s="313"/>
      <c r="BA462" s="313"/>
      <c r="BB462" s="313"/>
      <c r="BC462" s="313"/>
      <c r="BD462" s="313"/>
      <c r="BE462" s="6"/>
      <c r="BF462" s="6"/>
      <c r="BG462" s="313"/>
      <c r="BH462" s="313"/>
      <c r="BI462" s="313"/>
      <c r="BJ462" s="313"/>
      <c r="BK462" s="313"/>
      <c r="BL462" s="6"/>
      <c r="BM462" s="6"/>
      <c r="BN462" s="313"/>
      <c r="BO462" s="313"/>
      <c r="BP462" s="313"/>
      <c r="BQ462" s="313"/>
      <c r="BR462" s="313"/>
      <c r="BS462" s="313"/>
      <c r="BT462" s="313"/>
      <c r="BU462" s="313"/>
      <c r="BV462" s="313"/>
      <c r="BW462" s="313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161"/>
      <c r="DQ462" s="161"/>
      <c r="DR462" s="161"/>
      <c r="DS462" s="161"/>
      <c r="DT462" s="161"/>
      <c r="DU462" s="161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  <c r="FS462" s="6"/>
      <c r="FT462" s="6"/>
      <c r="FU462" s="6"/>
      <c r="FV462" s="6"/>
      <c r="FW462" s="6"/>
      <c r="FX462" s="6"/>
      <c r="FY462" s="6"/>
      <c r="FZ462" s="6"/>
      <c r="GA462" s="6"/>
      <c r="GB462" s="6"/>
      <c r="GC462" s="6"/>
      <c r="GD462" s="6"/>
      <c r="GE462" s="6"/>
      <c r="GF462" s="6"/>
      <c r="GG462" s="6"/>
      <c r="GH462" s="6"/>
      <c r="GI462" s="6"/>
      <c r="GJ462" s="6"/>
      <c r="GK462" s="6"/>
      <c r="GL462" s="6"/>
      <c r="GM462" s="6"/>
      <c r="GN462" s="6"/>
      <c r="GO462" s="6"/>
      <c r="GP462" s="6"/>
      <c r="GQ462" s="6"/>
      <c r="GR462" s="6"/>
      <c r="GS462" s="6"/>
      <c r="GT462" s="6"/>
      <c r="GU462" s="6"/>
      <c r="GV462" s="6"/>
      <c r="GW462" s="6"/>
      <c r="GX462" s="6"/>
      <c r="GY462" s="6"/>
      <c r="GZ462" s="6"/>
      <c r="HA462" s="6"/>
      <c r="HB462" s="6"/>
      <c r="HC462" s="6"/>
      <c r="HD462" s="6"/>
      <c r="HE462" s="6"/>
      <c r="HF462" s="6"/>
      <c r="HG462" s="6"/>
      <c r="HH462" s="6"/>
      <c r="HI462" s="6"/>
      <c r="HJ462" s="6"/>
      <c r="HK462" s="6"/>
      <c r="HL462" s="6"/>
      <c r="HM462" s="6"/>
      <c r="HN462" s="6"/>
      <c r="HO462" s="6"/>
      <c r="HP462" s="6"/>
      <c r="HQ462" s="6"/>
      <c r="HR462" s="6"/>
      <c r="HS462" s="6"/>
      <c r="HT462" s="6"/>
      <c r="HU462" s="6"/>
      <c r="HV462" s="6"/>
      <c r="HW462" s="6"/>
      <c r="HX462" s="6"/>
      <c r="HY462" s="6"/>
      <c r="HZ462" s="6"/>
      <c r="IA462" s="6"/>
      <c r="IB462" s="6"/>
      <c r="IC462" s="6"/>
      <c r="ID462" s="6"/>
      <c r="IE462" s="6"/>
      <c r="IF462" s="6"/>
      <c r="IG462" s="6"/>
      <c r="IH462" s="6"/>
      <c r="II462" s="6"/>
      <c r="IJ462" s="6"/>
      <c r="IK462" s="6"/>
      <c r="IL462" s="6"/>
      <c r="IM462" s="6"/>
      <c r="IN462" s="6"/>
      <c r="IO462" s="6"/>
      <c r="IP462" s="6"/>
      <c r="IQ462" s="6"/>
      <c r="IR462" s="6"/>
      <c r="IS462" s="6"/>
      <c r="IT462" s="6"/>
      <c r="IU462" s="6"/>
      <c r="IV462" s="6"/>
      <c r="IW462" s="6"/>
      <c r="IX462" s="6"/>
      <c r="IY462" s="6"/>
      <c r="IZ462" s="6"/>
      <c r="JA462" s="314"/>
      <c r="JB462" s="314"/>
      <c r="JC462" s="314"/>
      <c r="JD462" s="314"/>
      <c r="JE462" s="314"/>
      <c r="JF462" s="314"/>
      <c r="JG462" s="314"/>
      <c r="JH462" s="314"/>
      <c r="JI462" s="314"/>
      <c r="JJ462" s="314"/>
      <c r="JK462" s="314"/>
      <c r="JL462" s="314"/>
      <c r="JM462" s="314"/>
      <c r="JN462" s="314"/>
      <c r="JO462" s="314"/>
      <c r="JP462" s="314"/>
      <c r="JQ462" s="314"/>
      <c r="JR462" s="314"/>
      <c r="JS462" s="314"/>
      <c r="JT462" s="314"/>
      <c r="JU462" s="314"/>
      <c r="JV462" s="314"/>
      <c r="JW462" s="314"/>
      <c r="JX462" s="314"/>
      <c r="JY462" s="314"/>
      <c r="JZ462" s="314"/>
      <c r="KA462" s="314"/>
      <c r="KB462" s="314"/>
      <c r="KC462" s="314"/>
      <c r="KD462" s="314"/>
      <c r="KE462" s="314"/>
      <c r="KF462" s="314"/>
      <c r="KG462" s="314"/>
      <c r="KH462" s="314"/>
      <c r="KI462" s="314"/>
      <c r="KJ462" s="314"/>
      <c r="KK462" s="314"/>
      <c r="KL462" s="6"/>
      <c r="KM462" s="6"/>
      <c r="KN462" s="6"/>
      <c r="KO462" s="6"/>
      <c r="KP462" s="6"/>
      <c r="KQ462" s="6"/>
      <c r="KR462" s="6"/>
      <c r="KS462" s="6"/>
      <c r="KT462" s="6"/>
    </row>
    <row r="463" spans="5:306" s="305" customFormat="1">
      <c r="E463" s="316"/>
      <c r="F463" s="316"/>
      <c r="G463" s="317"/>
      <c r="W463" s="6"/>
      <c r="X463" s="6"/>
      <c r="Y463" s="6"/>
      <c r="Z463" s="313"/>
      <c r="AA463" s="313"/>
      <c r="AB463" s="313"/>
      <c r="AC463" s="6"/>
      <c r="AD463" s="6"/>
      <c r="AE463" s="313"/>
      <c r="AF463" s="313"/>
      <c r="AG463" s="313"/>
      <c r="AH463" s="313"/>
      <c r="AI463" s="313"/>
      <c r="AJ463" s="6"/>
      <c r="AK463" s="6"/>
      <c r="AL463" s="313"/>
      <c r="AM463" s="313"/>
      <c r="AN463" s="313"/>
      <c r="AO463" s="313"/>
      <c r="AP463" s="313"/>
      <c r="AQ463" s="6"/>
      <c r="AR463" s="6"/>
      <c r="AS463" s="313"/>
      <c r="AT463" s="313"/>
      <c r="AU463" s="313"/>
      <c r="AV463" s="313"/>
      <c r="AW463" s="313"/>
      <c r="AX463" s="6"/>
      <c r="AY463" s="6"/>
      <c r="AZ463" s="313"/>
      <c r="BA463" s="313"/>
      <c r="BB463" s="313"/>
      <c r="BC463" s="313"/>
      <c r="BD463" s="313"/>
      <c r="BE463" s="6"/>
      <c r="BF463" s="6"/>
      <c r="BG463" s="313"/>
      <c r="BH463" s="313"/>
      <c r="BI463" s="313"/>
      <c r="BJ463" s="313"/>
      <c r="BK463" s="313"/>
      <c r="BL463" s="6"/>
      <c r="BM463" s="6"/>
      <c r="BN463" s="313"/>
      <c r="BO463" s="313"/>
      <c r="BP463" s="313"/>
      <c r="BQ463" s="313"/>
      <c r="BR463" s="313"/>
      <c r="BS463" s="313"/>
      <c r="BT463" s="313"/>
      <c r="BU463" s="313"/>
      <c r="BV463" s="313"/>
      <c r="BW463" s="313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161"/>
      <c r="DQ463" s="161"/>
      <c r="DR463" s="161"/>
      <c r="DS463" s="161"/>
      <c r="DT463" s="161"/>
      <c r="DU463" s="161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  <c r="FS463" s="6"/>
      <c r="FT463" s="6"/>
      <c r="FU463" s="6"/>
      <c r="FV463" s="6"/>
      <c r="FW463" s="6"/>
      <c r="FX463" s="6"/>
      <c r="FY463" s="6"/>
      <c r="FZ463" s="6"/>
      <c r="GA463" s="6"/>
      <c r="GB463" s="6"/>
      <c r="GC463" s="6"/>
      <c r="GD463" s="6"/>
      <c r="GE463" s="6"/>
      <c r="GF463" s="6"/>
      <c r="GG463" s="6"/>
      <c r="GH463" s="6"/>
      <c r="GI463" s="6"/>
      <c r="GJ463" s="6"/>
      <c r="GK463" s="6"/>
      <c r="GL463" s="6"/>
      <c r="GM463" s="6"/>
      <c r="GN463" s="6"/>
      <c r="GO463" s="6"/>
      <c r="GP463" s="6"/>
      <c r="GQ463" s="6"/>
      <c r="GR463" s="6"/>
      <c r="GS463" s="6"/>
      <c r="GT463" s="6"/>
      <c r="GU463" s="6"/>
      <c r="GV463" s="6"/>
      <c r="GW463" s="6"/>
      <c r="GX463" s="6"/>
      <c r="GY463" s="6"/>
      <c r="GZ463" s="6"/>
      <c r="HA463" s="6"/>
      <c r="HB463" s="6"/>
      <c r="HC463" s="6"/>
      <c r="HD463" s="6"/>
      <c r="HE463" s="6"/>
      <c r="HF463" s="6"/>
      <c r="HG463" s="6"/>
      <c r="HH463" s="6"/>
      <c r="HI463" s="6"/>
      <c r="HJ463" s="6"/>
      <c r="HK463" s="6"/>
      <c r="HL463" s="6"/>
      <c r="HM463" s="6"/>
      <c r="HN463" s="6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6"/>
      <c r="IN463" s="6"/>
      <c r="IO463" s="6"/>
      <c r="IP463" s="6"/>
      <c r="IQ463" s="6"/>
      <c r="IR463" s="6"/>
      <c r="IS463" s="6"/>
      <c r="IT463" s="6"/>
      <c r="IU463" s="6"/>
      <c r="IV463" s="6"/>
      <c r="IW463" s="6"/>
      <c r="IX463" s="6"/>
      <c r="IY463" s="6"/>
      <c r="IZ463" s="6"/>
      <c r="JA463" s="314"/>
      <c r="JB463" s="314"/>
      <c r="JC463" s="314"/>
      <c r="JD463" s="314"/>
      <c r="JE463" s="314"/>
      <c r="JF463" s="314"/>
      <c r="JG463" s="314"/>
      <c r="JH463" s="314"/>
      <c r="JI463" s="314"/>
      <c r="JJ463" s="314"/>
      <c r="JK463" s="314"/>
      <c r="JL463" s="314"/>
      <c r="JM463" s="314"/>
      <c r="JN463" s="314"/>
      <c r="JO463" s="314"/>
      <c r="JP463" s="314"/>
      <c r="JQ463" s="314"/>
      <c r="JR463" s="314"/>
      <c r="JS463" s="314"/>
      <c r="JT463" s="314"/>
      <c r="JU463" s="314"/>
      <c r="JV463" s="314"/>
      <c r="JW463" s="314"/>
      <c r="JX463" s="314"/>
      <c r="JY463" s="314"/>
      <c r="JZ463" s="314"/>
      <c r="KA463" s="314"/>
      <c r="KB463" s="314"/>
      <c r="KC463" s="314"/>
      <c r="KD463" s="314"/>
      <c r="KE463" s="314"/>
      <c r="KF463" s="314"/>
      <c r="KG463" s="314"/>
      <c r="KH463" s="314"/>
      <c r="KI463" s="314"/>
      <c r="KJ463" s="314"/>
      <c r="KK463" s="314"/>
      <c r="KL463" s="6"/>
      <c r="KM463" s="6"/>
      <c r="KN463" s="6"/>
      <c r="KO463" s="6"/>
      <c r="KP463" s="6"/>
      <c r="KQ463" s="6"/>
      <c r="KR463" s="6"/>
      <c r="KS463" s="6"/>
      <c r="KT463" s="6"/>
    </row>
    <row r="464" spans="5:306" s="305" customFormat="1">
      <c r="E464" s="316"/>
      <c r="F464" s="316"/>
      <c r="G464" s="317"/>
      <c r="W464" s="6"/>
      <c r="X464" s="6"/>
      <c r="Y464" s="6"/>
      <c r="Z464" s="313"/>
      <c r="AA464" s="313"/>
      <c r="AB464" s="313"/>
      <c r="AC464" s="6"/>
      <c r="AD464" s="6"/>
      <c r="AE464" s="313"/>
      <c r="AF464" s="313"/>
      <c r="AG464" s="313"/>
      <c r="AH464" s="313"/>
      <c r="AI464" s="313"/>
      <c r="AJ464" s="6"/>
      <c r="AK464" s="6"/>
      <c r="AL464" s="313"/>
      <c r="AM464" s="313"/>
      <c r="AN464" s="313"/>
      <c r="AO464" s="313"/>
      <c r="AP464" s="313"/>
      <c r="AQ464" s="6"/>
      <c r="AR464" s="6"/>
      <c r="AS464" s="313"/>
      <c r="AT464" s="313"/>
      <c r="AU464" s="313"/>
      <c r="AV464" s="313"/>
      <c r="AW464" s="313"/>
      <c r="AX464" s="6"/>
      <c r="AY464" s="6"/>
      <c r="AZ464" s="313"/>
      <c r="BA464" s="313"/>
      <c r="BB464" s="313"/>
      <c r="BC464" s="313"/>
      <c r="BD464" s="313"/>
      <c r="BE464" s="6"/>
      <c r="BF464" s="6"/>
      <c r="BG464" s="313"/>
      <c r="BH464" s="313"/>
      <c r="BI464" s="313"/>
      <c r="BJ464" s="313"/>
      <c r="BK464" s="313"/>
      <c r="BL464" s="6"/>
      <c r="BM464" s="6"/>
      <c r="BN464" s="313"/>
      <c r="BO464" s="313"/>
      <c r="BP464" s="313"/>
      <c r="BQ464" s="313"/>
      <c r="BR464" s="313"/>
      <c r="BS464" s="313"/>
      <c r="BT464" s="313"/>
      <c r="BU464" s="313"/>
      <c r="BV464" s="313"/>
      <c r="BW464" s="313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161"/>
      <c r="DQ464" s="161"/>
      <c r="DR464" s="161"/>
      <c r="DS464" s="161"/>
      <c r="DT464" s="161"/>
      <c r="DU464" s="161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  <c r="FS464" s="6"/>
      <c r="FT464" s="6"/>
      <c r="FU464" s="6"/>
      <c r="FV464" s="6"/>
      <c r="FW464" s="6"/>
      <c r="FX464" s="6"/>
      <c r="FY464" s="6"/>
      <c r="FZ464" s="6"/>
      <c r="GA464" s="6"/>
      <c r="GB464" s="6"/>
      <c r="GC464" s="6"/>
      <c r="GD464" s="6"/>
      <c r="GE464" s="6"/>
      <c r="GF464" s="6"/>
      <c r="GG464" s="6"/>
      <c r="GH464" s="6"/>
      <c r="GI464" s="6"/>
      <c r="GJ464" s="6"/>
      <c r="GK464" s="6"/>
      <c r="GL464" s="6"/>
      <c r="GM464" s="6"/>
      <c r="GN464" s="6"/>
      <c r="GO464" s="6"/>
      <c r="GP464" s="6"/>
      <c r="GQ464" s="6"/>
      <c r="GR464" s="6"/>
      <c r="GS464" s="6"/>
      <c r="GT464" s="6"/>
      <c r="GU464" s="6"/>
      <c r="GV464" s="6"/>
      <c r="GW464" s="6"/>
      <c r="GX464" s="6"/>
      <c r="GY464" s="6"/>
      <c r="GZ464" s="6"/>
      <c r="HA464" s="6"/>
      <c r="HB464" s="6"/>
      <c r="HC464" s="6"/>
      <c r="HD464" s="6"/>
      <c r="HE464" s="6"/>
      <c r="HF464" s="6"/>
      <c r="HG464" s="6"/>
      <c r="HH464" s="6"/>
      <c r="HI464" s="6"/>
      <c r="HJ464" s="6"/>
      <c r="HK464" s="6"/>
      <c r="HL464" s="6"/>
      <c r="HM464" s="6"/>
      <c r="HN464" s="6"/>
      <c r="HO464" s="6"/>
      <c r="HP464" s="6"/>
      <c r="HQ464" s="6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IM464" s="6"/>
      <c r="IN464" s="6"/>
      <c r="IO464" s="6"/>
      <c r="IP464" s="6"/>
      <c r="IQ464" s="6"/>
      <c r="IR464" s="6"/>
      <c r="IS464" s="6"/>
      <c r="IT464" s="6"/>
      <c r="IU464" s="6"/>
      <c r="IV464" s="6"/>
      <c r="IW464" s="6"/>
      <c r="IX464" s="6"/>
      <c r="IY464" s="6"/>
      <c r="IZ464" s="6"/>
      <c r="JA464" s="314"/>
      <c r="JB464" s="314"/>
      <c r="JC464" s="314"/>
      <c r="JD464" s="314"/>
      <c r="JE464" s="314"/>
      <c r="JF464" s="314"/>
      <c r="JG464" s="314"/>
      <c r="JH464" s="314"/>
      <c r="JI464" s="314"/>
      <c r="JJ464" s="314"/>
      <c r="JK464" s="314"/>
      <c r="JL464" s="314"/>
      <c r="JM464" s="314"/>
      <c r="JN464" s="314"/>
      <c r="JO464" s="314"/>
      <c r="JP464" s="314"/>
      <c r="JQ464" s="314"/>
      <c r="JR464" s="314"/>
      <c r="JS464" s="314"/>
      <c r="JT464" s="314"/>
      <c r="JU464" s="314"/>
      <c r="JV464" s="314"/>
      <c r="JW464" s="314"/>
      <c r="JX464" s="314"/>
      <c r="JY464" s="314"/>
      <c r="JZ464" s="314"/>
      <c r="KA464" s="314"/>
      <c r="KB464" s="314"/>
      <c r="KC464" s="314"/>
      <c r="KD464" s="314"/>
      <c r="KE464" s="314"/>
      <c r="KF464" s="314"/>
      <c r="KG464" s="314"/>
      <c r="KH464" s="314"/>
      <c r="KI464" s="314"/>
      <c r="KJ464" s="314"/>
      <c r="KK464" s="314"/>
      <c r="KL464" s="6"/>
      <c r="KM464" s="6"/>
      <c r="KN464" s="6"/>
      <c r="KO464" s="6"/>
      <c r="KP464" s="6"/>
      <c r="KQ464" s="6"/>
      <c r="KR464" s="6"/>
      <c r="KS464" s="6"/>
      <c r="KT464" s="6"/>
    </row>
    <row r="465" spans="5:306" s="305" customFormat="1">
      <c r="E465" s="316"/>
      <c r="F465" s="316"/>
      <c r="G465" s="317"/>
      <c r="W465" s="6"/>
      <c r="X465" s="6"/>
      <c r="Y465" s="6"/>
      <c r="Z465" s="313"/>
      <c r="AA465" s="313"/>
      <c r="AB465" s="313"/>
      <c r="AC465" s="6"/>
      <c r="AD465" s="6"/>
      <c r="AE465" s="313"/>
      <c r="AF465" s="313"/>
      <c r="AG465" s="313"/>
      <c r="AH465" s="313"/>
      <c r="AI465" s="313"/>
      <c r="AJ465" s="6"/>
      <c r="AK465" s="6"/>
      <c r="AL465" s="313"/>
      <c r="AM465" s="313"/>
      <c r="AN465" s="313"/>
      <c r="AO465" s="313"/>
      <c r="AP465" s="313"/>
      <c r="AQ465" s="6"/>
      <c r="AR465" s="6"/>
      <c r="AS465" s="313"/>
      <c r="AT465" s="313"/>
      <c r="AU465" s="313"/>
      <c r="AV465" s="313"/>
      <c r="AW465" s="313"/>
      <c r="AX465" s="6"/>
      <c r="AY465" s="6"/>
      <c r="AZ465" s="313"/>
      <c r="BA465" s="313"/>
      <c r="BB465" s="313"/>
      <c r="BC465" s="313"/>
      <c r="BD465" s="313"/>
      <c r="BE465" s="6"/>
      <c r="BF465" s="6"/>
      <c r="BG465" s="313"/>
      <c r="BH465" s="313"/>
      <c r="BI465" s="313"/>
      <c r="BJ465" s="313"/>
      <c r="BK465" s="313"/>
      <c r="BL465" s="6"/>
      <c r="BM465" s="6"/>
      <c r="BN465" s="313"/>
      <c r="BO465" s="313"/>
      <c r="BP465" s="313"/>
      <c r="BQ465" s="313"/>
      <c r="BR465" s="313"/>
      <c r="BS465" s="313"/>
      <c r="BT465" s="313"/>
      <c r="BU465" s="313"/>
      <c r="BV465" s="313"/>
      <c r="BW465" s="313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161"/>
      <c r="DQ465" s="161"/>
      <c r="DR465" s="161"/>
      <c r="DS465" s="161"/>
      <c r="DT465" s="161"/>
      <c r="DU465" s="161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  <c r="FS465" s="6"/>
      <c r="FT465" s="6"/>
      <c r="FU465" s="6"/>
      <c r="FV465" s="6"/>
      <c r="FW465" s="6"/>
      <c r="FX465" s="6"/>
      <c r="FY465" s="6"/>
      <c r="FZ465" s="6"/>
      <c r="GA465" s="6"/>
      <c r="GB465" s="6"/>
      <c r="GC465" s="6"/>
      <c r="GD465" s="6"/>
      <c r="GE465" s="6"/>
      <c r="GF465" s="6"/>
      <c r="GG465" s="6"/>
      <c r="GH465" s="6"/>
      <c r="GI465" s="6"/>
      <c r="GJ465" s="6"/>
      <c r="GK465" s="6"/>
      <c r="GL465" s="6"/>
      <c r="GM465" s="6"/>
      <c r="GN465" s="6"/>
      <c r="GO465" s="6"/>
      <c r="GP465" s="6"/>
      <c r="GQ465" s="6"/>
      <c r="GR465" s="6"/>
      <c r="GS465" s="6"/>
      <c r="GT465" s="6"/>
      <c r="GU465" s="6"/>
      <c r="GV465" s="6"/>
      <c r="GW465" s="6"/>
      <c r="GX465" s="6"/>
      <c r="GY465" s="6"/>
      <c r="GZ465" s="6"/>
      <c r="HA465" s="6"/>
      <c r="HB465" s="6"/>
      <c r="HC465" s="6"/>
      <c r="HD465" s="6"/>
      <c r="HE465" s="6"/>
      <c r="HF465" s="6"/>
      <c r="HG465" s="6"/>
      <c r="HH465" s="6"/>
      <c r="HI465" s="6"/>
      <c r="HJ465" s="6"/>
      <c r="HK465" s="6"/>
      <c r="HL465" s="6"/>
      <c r="HM465" s="6"/>
      <c r="HN465" s="6"/>
      <c r="HO465" s="6"/>
      <c r="HP465" s="6"/>
      <c r="HQ465" s="6"/>
      <c r="HR465" s="6"/>
      <c r="HS465" s="6"/>
      <c r="HT465" s="6"/>
      <c r="HU465" s="6"/>
      <c r="HV465" s="6"/>
      <c r="HW465" s="6"/>
      <c r="HX465" s="6"/>
      <c r="HY465" s="6"/>
      <c r="HZ465" s="6"/>
      <c r="IA465" s="6"/>
      <c r="IB465" s="6"/>
      <c r="IC465" s="6"/>
      <c r="ID465" s="6"/>
      <c r="IE465" s="6"/>
      <c r="IF465" s="6"/>
      <c r="IG465" s="6"/>
      <c r="IH465" s="6"/>
      <c r="II465" s="6"/>
      <c r="IJ465" s="6"/>
      <c r="IK465" s="6"/>
      <c r="IL465" s="6"/>
      <c r="IM465" s="6"/>
      <c r="IN465" s="6"/>
      <c r="IO465" s="6"/>
      <c r="IP465" s="6"/>
      <c r="IQ465" s="6"/>
      <c r="IR465" s="6"/>
      <c r="IS465" s="6"/>
      <c r="IT465" s="6"/>
      <c r="IU465" s="6"/>
      <c r="IV465" s="6"/>
      <c r="IW465" s="6"/>
      <c r="IX465" s="6"/>
      <c r="IY465" s="6"/>
      <c r="IZ465" s="6"/>
      <c r="JA465" s="314"/>
      <c r="JB465" s="314"/>
      <c r="JC465" s="314"/>
      <c r="JD465" s="314"/>
      <c r="JE465" s="314"/>
      <c r="JF465" s="314"/>
      <c r="JG465" s="314"/>
      <c r="JH465" s="314"/>
      <c r="JI465" s="314"/>
      <c r="JJ465" s="314"/>
      <c r="JK465" s="314"/>
      <c r="JL465" s="314"/>
      <c r="JM465" s="314"/>
      <c r="JN465" s="314"/>
      <c r="JO465" s="314"/>
      <c r="JP465" s="314"/>
      <c r="JQ465" s="314"/>
      <c r="JR465" s="314"/>
      <c r="JS465" s="314"/>
      <c r="JT465" s="314"/>
      <c r="JU465" s="314"/>
      <c r="JV465" s="314"/>
      <c r="JW465" s="314"/>
      <c r="JX465" s="314"/>
      <c r="JY465" s="314"/>
      <c r="JZ465" s="314"/>
      <c r="KA465" s="314"/>
      <c r="KB465" s="314"/>
      <c r="KC465" s="314"/>
      <c r="KD465" s="314"/>
      <c r="KE465" s="314"/>
      <c r="KF465" s="314"/>
      <c r="KG465" s="314"/>
      <c r="KH465" s="314"/>
      <c r="KI465" s="314"/>
      <c r="KJ465" s="314"/>
      <c r="KK465" s="314"/>
      <c r="KL465" s="6"/>
      <c r="KM465" s="6"/>
      <c r="KN465" s="6"/>
      <c r="KO465" s="6"/>
      <c r="KP465" s="6"/>
      <c r="KQ465" s="6"/>
      <c r="KR465" s="6"/>
      <c r="KS465" s="6"/>
      <c r="KT465" s="6"/>
    </row>
    <row r="466" spans="5:306" s="305" customFormat="1">
      <c r="E466" s="316"/>
      <c r="F466" s="316"/>
      <c r="G466" s="317"/>
      <c r="W466" s="6"/>
      <c r="X466" s="6"/>
      <c r="Y466" s="6"/>
      <c r="Z466" s="313"/>
      <c r="AA466" s="313"/>
      <c r="AB466" s="313"/>
      <c r="AC466" s="6"/>
      <c r="AD466" s="6"/>
      <c r="AE466" s="313"/>
      <c r="AF466" s="313"/>
      <c r="AG466" s="313"/>
      <c r="AH466" s="313"/>
      <c r="AI466" s="313"/>
      <c r="AJ466" s="6"/>
      <c r="AK466" s="6"/>
      <c r="AL466" s="313"/>
      <c r="AM466" s="313"/>
      <c r="AN466" s="313"/>
      <c r="AO466" s="313"/>
      <c r="AP466" s="313"/>
      <c r="AQ466" s="6"/>
      <c r="AR466" s="6"/>
      <c r="AS466" s="313"/>
      <c r="AT466" s="313"/>
      <c r="AU466" s="313"/>
      <c r="AV466" s="313"/>
      <c r="AW466" s="313"/>
      <c r="AX466" s="6"/>
      <c r="AY466" s="6"/>
      <c r="AZ466" s="313"/>
      <c r="BA466" s="313"/>
      <c r="BB466" s="313"/>
      <c r="BC466" s="313"/>
      <c r="BD466" s="313"/>
      <c r="BE466" s="6"/>
      <c r="BF466" s="6"/>
      <c r="BG466" s="313"/>
      <c r="BH466" s="313"/>
      <c r="BI466" s="313"/>
      <c r="BJ466" s="313"/>
      <c r="BK466" s="313"/>
      <c r="BL466" s="6"/>
      <c r="BM466" s="6"/>
      <c r="BN466" s="313"/>
      <c r="BO466" s="313"/>
      <c r="BP466" s="313"/>
      <c r="BQ466" s="313"/>
      <c r="BR466" s="313"/>
      <c r="BS466" s="313"/>
      <c r="BT466" s="313"/>
      <c r="BU466" s="313"/>
      <c r="BV466" s="313"/>
      <c r="BW466" s="313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161"/>
      <c r="DQ466" s="161"/>
      <c r="DR466" s="161"/>
      <c r="DS466" s="161"/>
      <c r="DT466" s="161"/>
      <c r="DU466" s="161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  <c r="FS466" s="6"/>
      <c r="FT466" s="6"/>
      <c r="FU466" s="6"/>
      <c r="FV466" s="6"/>
      <c r="FW466" s="6"/>
      <c r="FX466" s="6"/>
      <c r="FY466" s="6"/>
      <c r="FZ466" s="6"/>
      <c r="GA466" s="6"/>
      <c r="GB466" s="6"/>
      <c r="GC466" s="6"/>
      <c r="GD466" s="6"/>
      <c r="GE466" s="6"/>
      <c r="GF466" s="6"/>
      <c r="GG466" s="6"/>
      <c r="GH466" s="6"/>
      <c r="GI466" s="6"/>
      <c r="GJ466" s="6"/>
      <c r="GK466" s="6"/>
      <c r="GL466" s="6"/>
      <c r="GM466" s="6"/>
      <c r="GN466" s="6"/>
      <c r="GO466" s="6"/>
      <c r="GP466" s="6"/>
      <c r="GQ466" s="6"/>
      <c r="GR466" s="6"/>
      <c r="GS466" s="6"/>
      <c r="GT466" s="6"/>
      <c r="GU466" s="6"/>
      <c r="GV466" s="6"/>
      <c r="GW466" s="6"/>
      <c r="GX466" s="6"/>
      <c r="GY466" s="6"/>
      <c r="GZ466" s="6"/>
      <c r="HA466" s="6"/>
      <c r="HB466" s="6"/>
      <c r="HC466" s="6"/>
      <c r="HD466" s="6"/>
      <c r="HE466" s="6"/>
      <c r="HF466" s="6"/>
      <c r="HG466" s="6"/>
      <c r="HH466" s="6"/>
      <c r="HI466" s="6"/>
      <c r="HJ466" s="6"/>
      <c r="HK466" s="6"/>
      <c r="HL466" s="6"/>
      <c r="HM466" s="6"/>
      <c r="HN466" s="6"/>
      <c r="HO466" s="6"/>
      <c r="HP466" s="6"/>
      <c r="HQ466" s="6"/>
      <c r="HR466" s="6"/>
      <c r="HS466" s="6"/>
      <c r="HT466" s="6"/>
      <c r="HU466" s="6"/>
      <c r="HV466" s="6"/>
      <c r="HW466" s="6"/>
      <c r="HX466" s="6"/>
      <c r="HY466" s="6"/>
      <c r="HZ466" s="6"/>
      <c r="IA466" s="6"/>
      <c r="IB466" s="6"/>
      <c r="IC466" s="6"/>
      <c r="ID466" s="6"/>
      <c r="IE466" s="6"/>
      <c r="IF466" s="6"/>
      <c r="IG466" s="6"/>
      <c r="IH466" s="6"/>
      <c r="II466" s="6"/>
      <c r="IJ466" s="6"/>
      <c r="IK466" s="6"/>
      <c r="IL466" s="6"/>
      <c r="IM466" s="6"/>
      <c r="IN466" s="6"/>
      <c r="IO466" s="6"/>
      <c r="IP466" s="6"/>
      <c r="IQ466" s="6"/>
      <c r="IR466" s="6"/>
      <c r="IS466" s="6"/>
      <c r="IT466" s="6"/>
      <c r="IU466" s="6"/>
      <c r="IV466" s="6"/>
      <c r="IW466" s="6"/>
      <c r="IX466" s="6"/>
      <c r="IY466" s="6"/>
      <c r="IZ466" s="6"/>
      <c r="JA466" s="314"/>
      <c r="JB466" s="314"/>
      <c r="JC466" s="314"/>
      <c r="JD466" s="314"/>
      <c r="JE466" s="314"/>
      <c r="JF466" s="314"/>
      <c r="JG466" s="314"/>
      <c r="JH466" s="314"/>
      <c r="JI466" s="314"/>
      <c r="JJ466" s="314"/>
      <c r="JK466" s="314"/>
      <c r="JL466" s="314"/>
      <c r="JM466" s="314"/>
      <c r="JN466" s="314"/>
      <c r="JO466" s="314"/>
      <c r="JP466" s="314"/>
      <c r="JQ466" s="314"/>
      <c r="JR466" s="314"/>
      <c r="JS466" s="314"/>
      <c r="JT466" s="314"/>
      <c r="JU466" s="314"/>
      <c r="JV466" s="314"/>
      <c r="JW466" s="314"/>
      <c r="JX466" s="314"/>
      <c r="JY466" s="314"/>
      <c r="JZ466" s="314"/>
      <c r="KA466" s="314"/>
      <c r="KB466" s="314"/>
      <c r="KC466" s="314"/>
      <c r="KD466" s="314"/>
      <c r="KE466" s="314"/>
      <c r="KF466" s="314"/>
      <c r="KG466" s="314"/>
      <c r="KH466" s="314"/>
      <c r="KI466" s="314"/>
      <c r="KJ466" s="314"/>
      <c r="KK466" s="314"/>
      <c r="KL466" s="6"/>
      <c r="KM466" s="6"/>
      <c r="KN466" s="6"/>
      <c r="KO466" s="6"/>
      <c r="KP466" s="6"/>
      <c r="KQ466" s="6"/>
      <c r="KR466" s="6"/>
      <c r="KS466" s="6"/>
      <c r="KT466" s="6"/>
    </row>
    <row r="467" spans="5:306" s="305" customFormat="1">
      <c r="E467" s="316"/>
      <c r="F467" s="316"/>
      <c r="G467" s="317"/>
      <c r="W467" s="6"/>
      <c r="X467" s="6"/>
      <c r="Y467" s="6"/>
      <c r="Z467" s="313"/>
      <c r="AA467" s="313"/>
      <c r="AB467" s="313"/>
      <c r="AC467" s="6"/>
      <c r="AD467" s="6"/>
      <c r="AE467" s="313"/>
      <c r="AF467" s="313"/>
      <c r="AG467" s="313"/>
      <c r="AH467" s="313"/>
      <c r="AI467" s="313"/>
      <c r="AJ467" s="6"/>
      <c r="AK467" s="6"/>
      <c r="AL467" s="313"/>
      <c r="AM467" s="313"/>
      <c r="AN467" s="313"/>
      <c r="AO467" s="313"/>
      <c r="AP467" s="313"/>
      <c r="AQ467" s="6"/>
      <c r="AR467" s="6"/>
      <c r="AS467" s="313"/>
      <c r="AT467" s="313"/>
      <c r="AU467" s="313"/>
      <c r="AV467" s="313"/>
      <c r="AW467" s="313"/>
      <c r="AX467" s="6"/>
      <c r="AY467" s="6"/>
      <c r="AZ467" s="313"/>
      <c r="BA467" s="313"/>
      <c r="BB467" s="313"/>
      <c r="BC467" s="313"/>
      <c r="BD467" s="313"/>
      <c r="BE467" s="6"/>
      <c r="BF467" s="6"/>
      <c r="BG467" s="313"/>
      <c r="BH467" s="313"/>
      <c r="BI467" s="313"/>
      <c r="BJ467" s="313"/>
      <c r="BK467" s="313"/>
      <c r="BL467" s="6"/>
      <c r="BM467" s="6"/>
      <c r="BN467" s="313"/>
      <c r="BO467" s="313"/>
      <c r="BP467" s="313"/>
      <c r="BQ467" s="313"/>
      <c r="BR467" s="313"/>
      <c r="BS467" s="313"/>
      <c r="BT467" s="313"/>
      <c r="BU467" s="313"/>
      <c r="BV467" s="313"/>
      <c r="BW467" s="313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161"/>
      <c r="DQ467" s="161"/>
      <c r="DR467" s="161"/>
      <c r="DS467" s="161"/>
      <c r="DT467" s="161"/>
      <c r="DU467" s="161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  <c r="FS467" s="6"/>
      <c r="FT467" s="6"/>
      <c r="FU467" s="6"/>
      <c r="FV467" s="6"/>
      <c r="FW467" s="6"/>
      <c r="FX467" s="6"/>
      <c r="FY467" s="6"/>
      <c r="FZ467" s="6"/>
      <c r="GA467" s="6"/>
      <c r="GB467" s="6"/>
      <c r="GC467" s="6"/>
      <c r="GD467" s="6"/>
      <c r="GE467" s="6"/>
      <c r="GF467" s="6"/>
      <c r="GG467" s="6"/>
      <c r="GH467" s="6"/>
      <c r="GI467" s="6"/>
      <c r="GJ467" s="6"/>
      <c r="GK467" s="6"/>
      <c r="GL467" s="6"/>
      <c r="GM467" s="6"/>
      <c r="GN467" s="6"/>
      <c r="GO467" s="6"/>
      <c r="GP467" s="6"/>
      <c r="GQ467" s="6"/>
      <c r="GR467" s="6"/>
      <c r="GS467" s="6"/>
      <c r="GT467" s="6"/>
      <c r="GU467" s="6"/>
      <c r="GV467" s="6"/>
      <c r="GW467" s="6"/>
      <c r="GX467" s="6"/>
      <c r="GY467" s="6"/>
      <c r="GZ467" s="6"/>
      <c r="HA467" s="6"/>
      <c r="HB467" s="6"/>
      <c r="HC467" s="6"/>
      <c r="HD467" s="6"/>
      <c r="HE467" s="6"/>
      <c r="HF467" s="6"/>
      <c r="HG467" s="6"/>
      <c r="HH467" s="6"/>
      <c r="HI467" s="6"/>
      <c r="HJ467" s="6"/>
      <c r="HK467" s="6"/>
      <c r="HL467" s="6"/>
      <c r="HM467" s="6"/>
      <c r="HN467" s="6"/>
      <c r="HO467" s="6"/>
      <c r="HP467" s="6"/>
      <c r="HQ467" s="6"/>
      <c r="HR467" s="6"/>
      <c r="HS467" s="6"/>
      <c r="HT467" s="6"/>
      <c r="HU467" s="6"/>
      <c r="HV467" s="6"/>
      <c r="HW467" s="6"/>
      <c r="HX467" s="6"/>
      <c r="HY467" s="6"/>
      <c r="HZ467" s="6"/>
      <c r="IA467" s="6"/>
      <c r="IB467" s="6"/>
      <c r="IC467" s="6"/>
      <c r="ID467" s="6"/>
      <c r="IE467" s="6"/>
      <c r="IF467" s="6"/>
      <c r="IG467" s="6"/>
      <c r="IH467" s="6"/>
      <c r="II467" s="6"/>
      <c r="IJ467" s="6"/>
      <c r="IK467" s="6"/>
      <c r="IL467" s="6"/>
      <c r="IM467" s="6"/>
      <c r="IN467" s="6"/>
      <c r="IO467" s="6"/>
      <c r="IP467" s="6"/>
      <c r="IQ467" s="6"/>
      <c r="IR467" s="6"/>
      <c r="IS467" s="6"/>
      <c r="IT467" s="6"/>
      <c r="IU467" s="6"/>
      <c r="IV467" s="6"/>
      <c r="IW467" s="6"/>
      <c r="IX467" s="6"/>
      <c r="IY467" s="6"/>
      <c r="IZ467" s="6"/>
      <c r="JA467" s="314"/>
      <c r="JB467" s="314"/>
      <c r="JC467" s="314"/>
      <c r="JD467" s="314"/>
      <c r="JE467" s="314"/>
      <c r="JF467" s="314"/>
      <c r="JG467" s="314"/>
      <c r="JH467" s="314"/>
      <c r="JI467" s="314"/>
      <c r="JJ467" s="314"/>
      <c r="JK467" s="314"/>
      <c r="JL467" s="314"/>
      <c r="JM467" s="314"/>
      <c r="JN467" s="314"/>
      <c r="JO467" s="314"/>
      <c r="JP467" s="314"/>
      <c r="JQ467" s="314"/>
      <c r="JR467" s="314"/>
      <c r="JS467" s="314"/>
      <c r="JT467" s="314"/>
      <c r="JU467" s="314"/>
      <c r="JV467" s="314"/>
      <c r="JW467" s="314"/>
      <c r="JX467" s="314"/>
      <c r="JY467" s="314"/>
      <c r="JZ467" s="314"/>
      <c r="KA467" s="314"/>
      <c r="KB467" s="314"/>
      <c r="KC467" s="314"/>
      <c r="KD467" s="314"/>
      <c r="KE467" s="314"/>
      <c r="KF467" s="314"/>
      <c r="KG467" s="314"/>
      <c r="KH467" s="314"/>
      <c r="KI467" s="314"/>
      <c r="KJ467" s="314"/>
      <c r="KK467" s="314"/>
      <c r="KL467" s="6"/>
      <c r="KM467" s="6"/>
      <c r="KN467" s="6"/>
      <c r="KO467" s="6"/>
      <c r="KP467" s="6"/>
      <c r="KQ467" s="6"/>
      <c r="KR467" s="6"/>
      <c r="KS467" s="6"/>
      <c r="KT467" s="6"/>
    </row>
    <row r="468" spans="5:306" s="305" customFormat="1">
      <c r="E468" s="316"/>
      <c r="F468" s="316"/>
      <c r="G468" s="317"/>
      <c r="W468" s="6"/>
      <c r="X468" s="6"/>
      <c r="Y468" s="6"/>
      <c r="Z468" s="313"/>
      <c r="AA468" s="313"/>
      <c r="AB468" s="313"/>
      <c r="AC468" s="6"/>
      <c r="AD468" s="6"/>
      <c r="AE468" s="313"/>
      <c r="AF468" s="313"/>
      <c r="AG468" s="313"/>
      <c r="AH468" s="313"/>
      <c r="AI468" s="313"/>
      <c r="AJ468" s="6"/>
      <c r="AK468" s="6"/>
      <c r="AL468" s="313"/>
      <c r="AM468" s="313"/>
      <c r="AN468" s="313"/>
      <c r="AO468" s="313"/>
      <c r="AP468" s="313"/>
      <c r="AQ468" s="6"/>
      <c r="AR468" s="6"/>
      <c r="AS468" s="313"/>
      <c r="AT468" s="313"/>
      <c r="AU468" s="313"/>
      <c r="AV468" s="313"/>
      <c r="AW468" s="313"/>
      <c r="AX468" s="6"/>
      <c r="AY468" s="6"/>
      <c r="AZ468" s="313"/>
      <c r="BA468" s="313"/>
      <c r="BB468" s="313"/>
      <c r="BC468" s="313"/>
      <c r="BD468" s="313"/>
      <c r="BE468" s="6"/>
      <c r="BF468" s="6"/>
      <c r="BG468" s="313"/>
      <c r="BH468" s="313"/>
      <c r="BI468" s="313"/>
      <c r="BJ468" s="313"/>
      <c r="BK468" s="313"/>
      <c r="BL468" s="6"/>
      <c r="BM468" s="6"/>
      <c r="BN468" s="313"/>
      <c r="BO468" s="313"/>
      <c r="BP468" s="313"/>
      <c r="BQ468" s="313"/>
      <c r="BR468" s="313"/>
      <c r="BS468" s="313"/>
      <c r="BT468" s="313"/>
      <c r="BU468" s="313"/>
      <c r="BV468" s="313"/>
      <c r="BW468" s="313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161"/>
      <c r="DQ468" s="161"/>
      <c r="DR468" s="161"/>
      <c r="DS468" s="161"/>
      <c r="DT468" s="161"/>
      <c r="DU468" s="161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  <c r="FS468" s="6"/>
      <c r="FT468" s="6"/>
      <c r="FU468" s="6"/>
      <c r="FV468" s="6"/>
      <c r="FW468" s="6"/>
      <c r="FX468" s="6"/>
      <c r="FY468" s="6"/>
      <c r="FZ468" s="6"/>
      <c r="GA468" s="6"/>
      <c r="GB468" s="6"/>
      <c r="GC468" s="6"/>
      <c r="GD468" s="6"/>
      <c r="GE468" s="6"/>
      <c r="GF468" s="6"/>
      <c r="GG468" s="6"/>
      <c r="GH468" s="6"/>
      <c r="GI468" s="6"/>
      <c r="GJ468" s="6"/>
      <c r="GK468" s="6"/>
      <c r="GL468" s="6"/>
      <c r="GM468" s="6"/>
      <c r="GN468" s="6"/>
      <c r="GO468" s="6"/>
      <c r="GP468" s="6"/>
      <c r="GQ468" s="6"/>
      <c r="GR468" s="6"/>
      <c r="GS468" s="6"/>
      <c r="GT468" s="6"/>
      <c r="GU468" s="6"/>
      <c r="GV468" s="6"/>
      <c r="GW468" s="6"/>
      <c r="GX468" s="6"/>
      <c r="GY468" s="6"/>
      <c r="GZ468" s="6"/>
      <c r="HA468" s="6"/>
      <c r="HB468" s="6"/>
      <c r="HC468" s="6"/>
      <c r="HD468" s="6"/>
      <c r="HE468" s="6"/>
      <c r="HF468" s="6"/>
      <c r="HG468" s="6"/>
      <c r="HH468" s="6"/>
      <c r="HI468" s="6"/>
      <c r="HJ468" s="6"/>
      <c r="HK468" s="6"/>
      <c r="HL468" s="6"/>
      <c r="HM468" s="6"/>
      <c r="HN468" s="6"/>
      <c r="HO468" s="6"/>
      <c r="HP468" s="6"/>
      <c r="HQ468" s="6"/>
      <c r="HR468" s="6"/>
      <c r="HS468" s="6"/>
      <c r="HT468" s="6"/>
      <c r="HU468" s="6"/>
      <c r="HV468" s="6"/>
      <c r="HW468" s="6"/>
      <c r="HX468" s="6"/>
      <c r="HY468" s="6"/>
      <c r="HZ468" s="6"/>
      <c r="IA468" s="6"/>
      <c r="IB468" s="6"/>
      <c r="IC468" s="6"/>
      <c r="ID468" s="6"/>
      <c r="IE468" s="6"/>
      <c r="IF468" s="6"/>
      <c r="IG468" s="6"/>
      <c r="IH468" s="6"/>
      <c r="II468" s="6"/>
      <c r="IJ468" s="6"/>
      <c r="IK468" s="6"/>
      <c r="IL468" s="6"/>
      <c r="IM468" s="6"/>
      <c r="IN468" s="6"/>
      <c r="IO468" s="6"/>
      <c r="IP468" s="6"/>
      <c r="IQ468" s="6"/>
      <c r="IR468" s="6"/>
      <c r="IS468" s="6"/>
      <c r="IT468" s="6"/>
      <c r="IU468" s="6"/>
      <c r="IV468" s="6"/>
      <c r="IW468" s="6"/>
      <c r="IX468" s="6"/>
      <c r="IY468" s="6"/>
      <c r="IZ468" s="6"/>
      <c r="JA468" s="314"/>
      <c r="JB468" s="314"/>
      <c r="JC468" s="314"/>
      <c r="JD468" s="314"/>
      <c r="JE468" s="314"/>
      <c r="JF468" s="314"/>
      <c r="JG468" s="314"/>
      <c r="JH468" s="314"/>
      <c r="JI468" s="314"/>
      <c r="JJ468" s="314"/>
      <c r="JK468" s="314"/>
      <c r="JL468" s="314"/>
      <c r="JM468" s="314"/>
      <c r="JN468" s="314"/>
      <c r="JO468" s="314"/>
      <c r="JP468" s="314"/>
      <c r="JQ468" s="314"/>
      <c r="JR468" s="314"/>
      <c r="JS468" s="314"/>
      <c r="JT468" s="314"/>
      <c r="JU468" s="314"/>
      <c r="JV468" s="314"/>
      <c r="JW468" s="314"/>
      <c r="JX468" s="314"/>
      <c r="JY468" s="314"/>
      <c r="JZ468" s="314"/>
      <c r="KA468" s="314"/>
      <c r="KB468" s="314"/>
      <c r="KC468" s="314"/>
      <c r="KD468" s="314"/>
      <c r="KE468" s="314"/>
      <c r="KF468" s="314"/>
      <c r="KG468" s="314"/>
      <c r="KH468" s="314"/>
      <c r="KI468" s="314"/>
      <c r="KJ468" s="314"/>
      <c r="KK468" s="314"/>
      <c r="KL468" s="6"/>
      <c r="KM468" s="6"/>
      <c r="KN468" s="6"/>
      <c r="KO468" s="6"/>
      <c r="KP468" s="6"/>
      <c r="KQ468" s="6"/>
      <c r="KR468" s="6"/>
      <c r="KS468" s="6"/>
      <c r="KT468" s="6"/>
    </row>
    <row r="469" spans="5:306" s="305" customFormat="1">
      <c r="E469" s="316"/>
      <c r="F469" s="316"/>
      <c r="G469" s="317"/>
      <c r="W469" s="6"/>
      <c r="X469" s="6"/>
      <c r="Y469" s="6"/>
      <c r="Z469" s="313"/>
      <c r="AA469" s="313"/>
      <c r="AB469" s="313"/>
      <c r="AC469" s="6"/>
      <c r="AD469" s="6"/>
      <c r="AE469" s="313"/>
      <c r="AF469" s="313"/>
      <c r="AG469" s="313"/>
      <c r="AH469" s="313"/>
      <c r="AI469" s="313"/>
      <c r="AJ469" s="6"/>
      <c r="AK469" s="6"/>
      <c r="AL469" s="313"/>
      <c r="AM469" s="313"/>
      <c r="AN469" s="313"/>
      <c r="AO469" s="313"/>
      <c r="AP469" s="313"/>
      <c r="AQ469" s="6"/>
      <c r="AR469" s="6"/>
      <c r="AS469" s="313"/>
      <c r="AT469" s="313"/>
      <c r="AU469" s="313"/>
      <c r="AV469" s="313"/>
      <c r="AW469" s="313"/>
      <c r="AX469" s="6"/>
      <c r="AY469" s="6"/>
      <c r="AZ469" s="313"/>
      <c r="BA469" s="313"/>
      <c r="BB469" s="313"/>
      <c r="BC469" s="313"/>
      <c r="BD469" s="313"/>
      <c r="BE469" s="6"/>
      <c r="BF469" s="6"/>
      <c r="BG469" s="313"/>
      <c r="BH469" s="313"/>
      <c r="BI469" s="313"/>
      <c r="BJ469" s="313"/>
      <c r="BK469" s="313"/>
      <c r="BL469" s="6"/>
      <c r="BM469" s="6"/>
      <c r="BN469" s="313"/>
      <c r="BO469" s="313"/>
      <c r="BP469" s="313"/>
      <c r="BQ469" s="313"/>
      <c r="BR469" s="313"/>
      <c r="BS469" s="313"/>
      <c r="BT469" s="313"/>
      <c r="BU469" s="313"/>
      <c r="BV469" s="313"/>
      <c r="BW469" s="313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161"/>
      <c r="DQ469" s="161"/>
      <c r="DR469" s="161"/>
      <c r="DS469" s="161"/>
      <c r="DT469" s="161"/>
      <c r="DU469" s="161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  <c r="FS469" s="6"/>
      <c r="FT469" s="6"/>
      <c r="FU469" s="6"/>
      <c r="FV469" s="6"/>
      <c r="FW469" s="6"/>
      <c r="FX469" s="6"/>
      <c r="FY469" s="6"/>
      <c r="FZ469" s="6"/>
      <c r="GA469" s="6"/>
      <c r="GB469" s="6"/>
      <c r="GC469" s="6"/>
      <c r="GD469" s="6"/>
      <c r="GE469" s="6"/>
      <c r="GF469" s="6"/>
      <c r="GG469" s="6"/>
      <c r="GH469" s="6"/>
      <c r="GI469" s="6"/>
      <c r="GJ469" s="6"/>
      <c r="GK469" s="6"/>
      <c r="GL469" s="6"/>
      <c r="GM469" s="6"/>
      <c r="GN469" s="6"/>
      <c r="GO469" s="6"/>
      <c r="GP469" s="6"/>
      <c r="GQ469" s="6"/>
      <c r="GR469" s="6"/>
      <c r="GS469" s="6"/>
      <c r="GT469" s="6"/>
      <c r="GU469" s="6"/>
      <c r="GV469" s="6"/>
      <c r="GW469" s="6"/>
      <c r="GX469" s="6"/>
      <c r="GY469" s="6"/>
      <c r="GZ469" s="6"/>
      <c r="HA469" s="6"/>
      <c r="HB469" s="6"/>
      <c r="HC469" s="6"/>
      <c r="HD469" s="6"/>
      <c r="HE469" s="6"/>
      <c r="HF469" s="6"/>
      <c r="HG469" s="6"/>
      <c r="HH469" s="6"/>
      <c r="HI469" s="6"/>
      <c r="HJ469" s="6"/>
      <c r="HK469" s="6"/>
      <c r="HL469" s="6"/>
      <c r="HM469" s="6"/>
      <c r="HN469" s="6"/>
      <c r="HO469" s="6"/>
      <c r="HP469" s="6"/>
      <c r="HQ469" s="6"/>
      <c r="HR469" s="6"/>
      <c r="HS469" s="6"/>
      <c r="HT469" s="6"/>
      <c r="HU469" s="6"/>
      <c r="HV469" s="6"/>
      <c r="HW469" s="6"/>
      <c r="HX469" s="6"/>
      <c r="HY469" s="6"/>
      <c r="HZ469" s="6"/>
      <c r="IA469" s="6"/>
      <c r="IB469" s="6"/>
      <c r="IC469" s="6"/>
      <c r="ID469" s="6"/>
      <c r="IE469" s="6"/>
      <c r="IF469" s="6"/>
      <c r="IG469" s="6"/>
      <c r="IH469" s="6"/>
      <c r="II469" s="6"/>
      <c r="IJ469" s="6"/>
      <c r="IK469" s="6"/>
      <c r="IL469" s="6"/>
      <c r="IM469" s="6"/>
      <c r="IN469" s="6"/>
      <c r="IO469" s="6"/>
      <c r="IP469" s="6"/>
      <c r="IQ469" s="6"/>
      <c r="IR469" s="6"/>
      <c r="IS469" s="6"/>
      <c r="IT469" s="6"/>
      <c r="IU469" s="6"/>
      <c r="IV469" s="6"/>
      <c r="IW469" s="6"/>
      <c r="IX469" s="6"/>
      <c r="IY469" s="6"/>
      <c r="IZ469" s="6"/>
      <c r="JA469" s="314"/>
      <c r="JB469" s="314"/>
      <c r="JC469" s="314"/>
      <c r="JD469" s="314"/>
      <c r="JE469" s="314"/>
      <c r="JF469" s="314"/>
      <c r="JG469" s="314"/>
      <c r="JH469" s="314"/>
      <c r="JI469" s="314"/>
      <c r="JJ469" s="314"/>
      <c r="JK469" s="314"/>
      <c r="JL469" s="314"/>
      <c r="JM469" s="314"/>
      <c r="JN469" s="314"/>
      <c r="JO469" s="314"/>
      <c r="JP469" s="314"/>
      <c r="JQ469" s="314"/>
      <c r="JR469" s="314"/>
      <c r="JS469" s="314"/>
      <c r="JT469" s="314"/>
      <c r="JU469" s="314"/>
      <c r="JV469" s="314"/>
      <c r="JW469" s="314"/>
      <c r="JX469" s="314"/>
      <c r="JY469" s="314"/>
      <c r="JZ469" s="314"/>
      <c r="KA469" s="314"/>
      <c r="KB469" s="314"/>
      <c r="KC469" s="314"/>
      <c r="KD469" s="314"/>
      <c r="KE469" s="314"/>
      <c r="KF469" s="314"/>
      <c r="KG469" s="314"/>
      <c r="KH469" s="314"/>
      <c r="KI469" s="314"/>
      <c r="KJ469" s="314"/>
      <c r="KK469" s="314"/>
      <c r="KL469" s="6"/>
      <c r="KM469" s="6"/>
      <c r="KN469" s="6"/>
      <c r="KO469" s="6"/>
      <c r="KP469" s="6"/>
      <c r="KQ469" s="6"/>
      <c r="KR469" s="6"/>
      <c r="KS469" s="6"/>
      <c r="KT469" s="6"/>
    </row>
    <row r="470" spans="5:306" s="305" customFormat="1">
      <c r="E470" s="316"/>
      <c r="F470" s="316"/>
      <c r="G470" s="317"/>
      <c r="W470" s="6"/>
      <c r="X470" s="6"/>
      <c r="Y470" s="6"/>
      <c r="Z470" s="313"/>
      <c r="AA470" s="313"/>
      <c r="AB470" s="313"/>
      <c r="AC470" s="6"/>
      <c r="AD470" s="6"/>
      <c r="AE470" s="313"/>
      <c r="AF470" s="313"/>
      <c r="AG470" s="313"/>
      <c r="AH470" s="313"/>
      <c r="AI470" s="313"/>
      <c r="AJ470" s="6"/>
      <c r="AK470" s="6"/>
      <c r="AL470" s="313"/>
      <c r="AM470" s="313"/>
      <c r="AN470" s="313"/>
      <c r="AO470" s="313"/>
      <c r="AP470" s="313"/>
      <c r="AQ470" s="6"/>
      <c r="AR470" s="6"/>
      <c r="AS470" s="313"/>
      <c r="AT470" s="313"/>
      <c r="AU470" s="313"/>
      <c r="AV470" s="313"/>
      <c r="AW470" s="313"/>
      <c r="AX470" s="6"/>
      <c r="AY470" s="6"/>
      <c r="AZ470" s="313"/>
      <c r="BA470" s="313"/>
      <c r="BB470" s="313"/>
      <c r="BC470" s="313"/>
      <c r="BD470" s="313"/>
      <c r="BE470" s="6"/>
      <c r="BF470" s="6"/>
      <c r="BG470" s="313"/>
      <c r="BH470" s="313"/>
      <c r="BI470" s="313"/>
      <c r="BJ470" s="313"/>
      <c r="BK470" s="313"/>
      <c r="BL470" s="6"/>
      <c r="BM470" s="6"/>
      <c r="BN470" s="313"/>
      <c r="BO470" s="313"/>
      <c r="BP470" s="313"/>
      <c r="BQ470" s="313"/>
      <c r="BR470" s="313"/>
      <c r="BS470" s="313"/>
      <c r="BT470" s="313"/>
      <c r="BU470" s="313"/>
      <c r="BV470" s="313"/>
      <c r="BW470" s="313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161"/>
      <c r="DQ470" s="161"/>
      <c r="DR470" s="161"/>
      <c r="DS470" s="161"/>
      <c r="DT470" s="161"/>
      <c r="DU470" s="161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  <c r="FS470" s="6"/>
      <c r="FT470" s="6"/>
      <c r="FU470" s="6"/>
      <c r="FV470" s="6"/>
      <c r="FW470" s="6"/>
      <c r="FX470" s="6"/>
      <c r="FY470" s="6"/>
      <c r="FZ470" s="6"/>
      <c r="GA470" s="6"/>
      <c r="GB470" s="6"/>
      <c r="GC470" s="6"/>
      <c r="GD470" s="6"/>
      <c r="GE470" s="6"/>
      <c r="GF470" s="6"/>
      <c r="GG470" s="6"/>
      <c r="GH470" s="6"/>
      <c r="GI470" s="6"/>
      <c r="GJ470" s="6"/>
      <c r="GK470" s="6"/>
      <c r="GL470" s="6"/>
      <c r="GM470" s="6"/>
      <c r="GN470" s="6"/>
      <c r="GO470" s="6"/>
      <c r="GP470" s="6"/>
      <c r="GQ470" s="6"/>
      <c r="GR470" s="6"/>
      <c r="GS470" s="6"/>
      <c r="GT470" s="6"/>
      <c r="GU470" s="6"/>
      <c r="GV470" s="6"/>
      <c r="GW470" s="6"/>
      <c r="GX470" s="6"/>
      <c r="GY470" s="6"/>
      <c r="GZ470" s="6"/>
      <c r="HA470" s="6"/>
      <c r="HB470" s="6"/>
      <c r="HC470" s="6"/>
      <c r="HD470" s="6"/>
      <c r="HE470" s="6"/>
      <c r="HF470" s="6"/>
      <c r="HG470" s="6"/>
      <c r="HH470" s="6"/>
      <c r="HI470" s="6"/>
      <c r="HJ470" s="6"/>
      <c r="HK470" s="6"/>
      <c r="HL470" s="6"/>
      <c r="HM470" s="6"/>
      <c r="HN470" s="6"/>
      <c r="HO470" s="6"/>
      <c r="HP470" s="6"/>
      <c r="HQ470" s="6"/>
      <c r="HR470" s="6"/>
      <c r="HS470" s="6"/>
      <c r="HT470" s="6"/>
      <c r="HU470" s="6"/>
      <c r="HV470" s="6"/>
      <c r="HW470" s="6"/>
      <c r="HX470" s="6"/>
      <c r="HY470" s="6"/>
      <c r="HZ470" s="6"/>
      <c r="IA470" s="6"/>
      <c r="IB470" s="6"/>
      <c r="IC470" s="6"/>
      <c r="ID470" s="6"/>
      <c r="IE470" s="6"/>
      <c r="IF470" s="6"/>
      <c r="IG470" s="6"/>
      <c r="IH470" s="6"/>
      <c r="II470" s="6"/>
      <c r="IJ470" s="6"/>
      <c r="IK470" s="6"/>
      <c r="IL470" s="6"/>
      <c r="IM470" s="6"/>
      <c r="IN470" s="6"/>
      <c r="IO470" s="6"/>
      <c r="IP470" s="6"/>
      <c r="IQ470" s="6"/>
      <c r="IR470" s="6"/>
      <c r="IS470" s="6"/>
      <c r="IT470" s="6"/>
      <c r="IU470" s="6"/>
      <c r="IV470" s="6"/>
      <c r="IW470" s="6"/>
      <c r="IX470" s="6"/>
      <c r="IY470" s="6"/>
      <c r="IZ470" s="6"/>
      <c r="JA470" s="314"/>
      <c r="JB470" s="314"/>
      <c r="JC470" s="314"/>
      <c r="JD470" s="314"/>
      <c r="JE470" s="314"/>
      <c r="JF470" s="314"/>
      <c r="JG470" s="314"/>
      <c r="JH470" s="314"/>
      <c r="JI470" s="314"/>
      <c r="JJ470" s="314"/>
      <c r="JK470" s="314"/>
      <c r="JL470" s="314"/>
      <c r="JM470" s="314"/>
      <c r="JN470" s="314"/>
      <c r="JO470" s="314"/>
      <c r="JP470" s="314"/>
      <c r="JQ470" s="314"/>
      <c r="JR470" s="314"/>
      <c r="JS470" s="314"/>
      <c r="JT470" s="314"/>
      <c r="JU470" s="314"/>
      <c r="JV470" s="314"/>
      <c r="JW470" s="314"/>
      <c r="JX470" s="314"/>
      <c r="JY470" s="314"/>
      <c r="JZ470" s="314"/>
      <c r="KA470" s="314"/>
      <c r="KB470" s="314"/>
      <c r="KC470" s="314"/>
      <c r="KD470" s="314"/>
      <c r="KE470" s="314"/>
      <c r="KF470" s="314"/>
      <c r="KG470" s="314"/>
      <c r="KH470" s="314"/>
      <c r="KI470" s="314"/>
      <c r="KJ470" s="314"/>
      <c r="KK470" s="314"/>
      <c r="KL470" s="6"/>
      <c r="KM470" s="6"/>
      <c r="KN470" s="6"/>
      <c r="KO470" s="6"/>
      <c r="KP470" s="6"/>
      <c r="KQ470" s="6"/>
      <c r="KR470" s="6"/>
      <c r="KS470" s="6"/>
      <c r="KT470" s="6"/>
    </row>
    <row r="471" spans="5:306" s="305" customFormat="1">
      <c r="E471" s="316"/>
      <c r="F471" s="316"/>
      <c r="G471" s="317"/>
      <c r="W471" s="6"/>
      <c r="X471" s="6"/>
      <c r="Y471" s="6"/>
      <c r="Z471" s="313"/>
      <c r="AA471" s="313"/>
      <c r="AB471" s="313"/>
      <c r="AC471" s="6"/>
      <c r="AD471" s="6"/>
      <c r="AE471" s="313"/>
      <c r="AF471" s="313"/>
      <c r="AG471" s="313"/>
      <c r="AH471" s="313"/>
      <c r="AI471" s="313"/>
      <c r="AJ471" s="6"/>
      <c r="AK471" s="6"/>
      <c r="AL471" s="313"/>
      <c r="AM471" s="313"/>
      <c r="AN471" s="313"/>
      <c r="AO471" s="313"/>
      <c r="AP471" s="313"/>
      <c r="AQ471" s="6"/>
      <c r="AR471" s="6"/>
      <c r="AS471" s="313"/>
      <c r="AT471" s="313"/>
      <c r="AU471" s="313"/>
      <c r="AV471" s="313"/>
      <c r="AW471" s="313"/>
      <c r="AX471" s="6"/>
      <c r="AY471" s="6"/>
      <c r="AZ471" s="313"/>
      <c r="BA471" s="313"/>
      <c r="BB471" s="313"/>
      <c r="BC471" s="313"/>
      <c r="BD471" s="313"/>
      <c r="BE471" s="6"/>
      <c r="BF471" s="6"/>
      <c r="BG471" s="313"/>
      <c r="BH471" s="313"/>
      <c r="BI471" s="313"/>
      <c r="BJ471" s="313"/>
      <c r="BK471" s="313"/>
      <c r="BL471" s="6"/>
      <c r="BM471" s="6"/>
      <c r="BN471" s="313"/>
      <c r="BO471" s="313"/>
      <c r="BP471" s="313"/>
      <c r="BQ471" s="313"/>
      <c r="BR471" s="313"/>
      <c r="BS471" s="313"/>
      <c r="BT471" s="313"/>
      <c r="BU471" s="313"/>
      <c r="BV471" s="313"/>
      <c r="BW471" s="313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161"/>
      <c r="DQ471" s="161"/>
      <c r="DR471" s="161"/>
      <c r="DS471" s="161"/>
      <c r="DT471" s="161"/>
      <c r="DU471" s="161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  <c r="FS471" s="6"/>
      <c r="FT471" s="6"/>
      <c r="FU471" s="6"/>
      <c r="FV471" s="6"/>
      <c r="FW471" s="6"/>
      <c r="FX471" s="6"/>
      <c r="FY471" s="6"/>
      <c r="FZ471" s="6"/>
      <c r="GA471" s="6"/>
      <c r="GB471" s="6"/>
      <c r="GC471" s="6"/>
      <c r="GD471" s="6"/>
      <c r="GE471" s="6"/>
      <c r="GF471" s="6"/>
      <c r="GG471" s="6"/>
      <c r="GH471" s="6"/>
      <c r="GI471" s="6"/>
      <c r="GJ471" s="6"/>
      <c r="GK471" s="6"/>
      <c r="GL471" s="6"/>
      <c r="GM471" s="6"/>
      <c r="GN471" s="6"/>
      <c r="GO471" s="6"/>
      <c r="GP471" s="6"/>
      <c r="GQ471" s="6"/>
      <c r="GR471" s="6"/>
      <c r="GS471" s="6"/>
      <c r="GT471" s="6"/>
      <c r="GU471" s="6"/>
      <c r="GV471" s="6"/>
      <c r="GW471" s="6"/>
      <c r="GX471" s="6"/>
      <c r="GY471" s="6"/>
      <c r="GZ471" s="6"/>
      <c r="HA471" s="6"/>
      <c r="HB471" s="6"/>
      <c r="HC471" s="6"/>
      <c r="HD471" s="6"/>
      <c r="HE471" s="6"/>
      <c r="HF471" s="6"/>
      <c r="HG471" s="6"/>
      <c r="HH471" s="6"/>
      <c r="HI471" s="6"/>
      <c r="HJ471" s="6"/>
      <c r="HK471" s="6"/>
      <c r="HL471" s="6"/>
      <c r="HM471" s="6"/>
      <c r="HN471" s="6"/>
      <c r="HO471" s="6"/>
      <c r="HP471" s="6"/>
      <c r="HQ471" s="6"/>
      <c r="HR471" s="6"/>
      <c r="HS471" s="6"/>
      <c r="HT471" s="6"/>
      <c r="HU471" s="6"/>
      <c r="HV471" s="6"/>
      <c r="HW471" s="6"/>
      <c r="HX471" s="6"/>
      <c r="HY471" s="6"/>
      <c r="HZ471" s="6"/>
      <c r="IA471" s="6"/>
      <c r="IB471" s="6"/>
      <c r="IC471" s="6"/>
      <c r="ID471" s="6"/>
      <c r="IE471" s="6"/>
      <c r="IF471" s="6"/>
      <c r="IG471" s="6"/>
      <c r="IH471" s="6"/>
      <c r="II471" s="6"/>
      <c r="IJ471" s="6"/>
      <c r="IK471" s="6"/>
      <c r="IL471" s="6"/>
      <c r="IM471" s="6"/>
      <c r="IN471" s="6"/>
      <c r="IO471" s="6"/>
      <c r="IP471" s="6"/>
      <c r="IQ471" s="6"/>
      <c r="IR471" s="6"/>
      <c r="IS471" s="6"/>
      <c r="IT471" s="6"/>
      <c r="IU471" s="6"/>
      <c r="IV471" s="6"/>
      <c r="IW471" s="6"/>
      <c r="IX471" s="6"/>
      <c r="IY471" s="6"/>
      <c r="IZ471" s="6"/>
      <c r="JA471" s="314"/>
      <c r="JB471" s="314"/>
      <c r="JC471" s="314"/>
      <c r="JD471" s="314"/>
      <c r="JE471" s="314"/>
      <c r="JF471" s="314"/>
      <c r="JG471" s="314"/>
      <c r="JH471" s="314"/>
      <c r="JI471" s="314"/>
      <c r="JJ471" s="314"/>
      <c r="JK471" s="314"/>
      <c r="JL471" s="314"/>
      <c r="JM471" s="314"/>
      <c r="JN471" s="314"/>
      <c r="JO471" s="314"/>
      <c r="JP471" s="314"/>
      <c r="JQ471" s="314"/>
      <c r="JR471" s="314"/>
      <c r="JS471" s="314"/>
      <c r="JT471" s="314"/>
      <c r="JU471" s="314"/>
      <c r="JV471" s="314"/>
      <c r="JW471" s="314"/>
      <c r="JX471" s="314"/>
      <c r="JY471" s="314"/>
      <c r="JZ471" s="314"/>
      <c r="KA471" s="314"/>
      <c r="KB471" s="314"/>
      <c r="KC471" s="314"/>
      <c r="KD471" s="314"/>
      <c r="KE471" s="314"/>
      <c r="KF471" s="314"/>
      <c r="KG471" s="314"/>
      <c r="KH471" s="314"/>
      <c r="KI471" s="314"/>
      <c r="KJ471" s="314"/>
      <c r="KK471" s="314"/>
      <c r="KL471" s="6"/>
      <c r="KM471" s="6"/>
      <c r="KN471" s="6"/>
      <c r="KO471" s="6"/>
      <c r="KP471" s="6"/>
      <c r="KQ471" s="6"/>
      <c r="KR471" s="6"/>
      <c r="KS471" s="6"/>
      <c r="KT471" s="6"/>
    </row>
    <row r="472" spans="5:306" s="305" customFormat="1">
      <c r="E472" s="316"/>
      <c r="F472" s="316"/>
      <c r="G472" s="317"/>
      <c r="W472" s="6"/>
      <c r="X472" s="6"/>
      <c r="Y472" s="6"/>
      <c r="Z472" s="313"/>
      <c r="AA472" s="313"/>
      <c r="AB472" s="313"/>
      <c r="AC472" s="6"/>
      <c r="AD472" s="6"/>
      <c r="AE472" s="313"/>
      <c r="AF472" s="313"/>
      <c r="AG472" s="313"/>
      <c r="AH472" s="313"/>
      <c r="AI472" s="313"/>
      <c r="AJ472" s="6"/>
      <c r="AK472" s="6"/>
      <c r="AL472" s="313"/>
      <c r="AM472" s="313"/>
      <c r="AN472" s="313"/>
      <c r="AO472" s="313"/>
      <c r="AP472" s="313"/>
      <c r="AQ472" s="6"/>
      <c r="AR472" s="6"/>
      <c r="AS472" s="313"/>
      <c r="AT472" s="313"/>
      <c r="AU472" s="313"/>
      <c r="AV472" s="313"/>
      <c r="AW472" s="313"/>
      <c r="AX472" s="6"/>
      <c r="AY472" s="6"/>
      <c r="AZ472" s="313"/>
      <c r="BA472" s="313"/>
      <c r="BB472" s="313"/>
      <c r="BC472" s="313"/>
      <c r="BD472" s="313"/>
      <c r="BE472" s="6"/>
      <c r="BF472" s="6"/>
      <c r="BG472" s="313"/>
      <c r="BH472" s="313"/>
      <c r="BI472" s="313"/>
      <c r="BJ472" s="313"/>
      <c r="BK472" s="313"/>
      <c r="BL472" s="6"/>
      <c r="BM472" s="6"/>
      <c r="BN472" s="313"/>
      <c r="BO472" s="313"/>
      <c r="BP472" s="313"/>
      <c r="BQ472" s="313"/>
      <c r="BR472" s="313"/>
      <c r="BS472" s="313"/>
      <c r="BT472" s="313"/>
      <c r="BU472" s="313"/>
      <c r="BV472" s="313"/>
      <c r="BW472" s="313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161"/>
      <c r="DQ472" s="161"/>
      <c r="DR472" s="161"/>
      <c r="DS472" s="161"/>
      <c r="DT472" s="161"/>
      <c r="DU472" s="161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  <c r="FS472" s="6"/>
      <c r="FT472" s="6"/>
      <c r="FU472" s="6"/>
      <c r="FV472" s="6"/>
      <c r="FW472" s="6"/>
      <c r="FX472" s="6"/>
      <c r="FY472" s="6"/>
      <c r="FZ472" s="6"/>
      <c r="GA472" s="6"/>
      <c r="GB472" s="6"/>
      <c r="GC472" s="6"/>
      <c r="GD472" s="6"/>
      <c r="GE472" s="6"/>
      <c r="GF472" s="6"/>
      <c r="GG472" s="6"/>
      <c r="GH472" s="6"/>
      <c r="GI472" s="6"/>
      <c r="GJ472" s="6"/>
      <c r="GK472" s="6"/>
      <c r="GL472" s="6"/>
      <c r="GM472" s="6"/>
      <c r="GN472" s="6"/>
      <c r="GO472" s="6"/>
      <c r="GP472" s="6"/>
      <c r="GQ472" s="6"/>
      <c r="GR472" s="6"/>
      <c r="GS472" s="6"/>
      <c r="GT472" s="6"/>
      <c r="GU472" s="6"/>
      <c r="GV472" s="6"/>
      <c r="GW472" s="6"/>
      <c r="GX472" s="6"/>
      <c r="GY472" s="6"/>
      <c r="GZ472" s="6"/>
      <c r="HA472" s="6"/>
      <c r="HB472" s="6"/>
      <c r="HC472" s="6"/>
      <c r="HD472" s="6"/>
      <c r="HE472" s="6"/>
      <c r="HF472" s="6"/>
      <c r="HG472" s="6"/>
      <c r="HH472" s="6"/>
      <c r="HI472" s="6"/>
      <c r="HJ472" s="6"/>
      <c r="HK472" s="6"/>
      <c r="HL472" s="6"/>
      <c r="HM472" s="6"/>
      <c r="HN472" s="6"/>
      <c r="HO472" s="6"/>
      <c r="HP472" s="6"/>
      <c r="HQ472" s="6"/>
      <c r="HR472" s="6"/>
      <c r="HS472" s="6"/>
      <c r="HT472" s="6"/>
      <c r="HU472" s="6"/>
      <c r="HV472" s="6"/>
      <c r="HW472" s="6"/>
      <c r="HX472" s="6"/>
      <c r="HY472" s="6"/>
      <c r="HZ472" s="6"/>
      <c r="IA472" s="6"/>
      <c r="IB472" s="6"/>
      <c r="IC472" s="6"/>
      <c r="ID472" s="6"/>
      <c r="IE472" s="6"/>
      <c r="IF472" s="6"/>
      <c r="IG472" s="6"/>
      <c r="IH472" s="6"/>
      <c r="II472" s="6"/>
      <c r="IJ472" s="6"/>
      <c r="IK472" s="6"/>
      <c r="IL472" s="6"/>
      <c r="IM472" s="6"/>
      <c r="IN472" s="6"/>
      <c r="IO472" s="6"/>
      <c r="IP472" s="6"/>
      <c r="IQ472" s="6"/>
      <c r="IR472" s="6"/>
      <c r="IS472" s="6"/>
      <c r="IT472" s="6"/>
      <c r="IU472" s="6"/>
      <c r="IV472" s="6"/>
      <c r="IW472" s="6"/>
      <c r="IX472" s="6"/>
      <c r="IY472" s="6"/>
      <c r="IZ472" s="6"/>
      <c r="JA472" s="314"/>
      <c r="JB472" s="314"/>
      <c r="JC472" s="314"/>
      <c r="JD472" s="314"/>
      <c r="JE472" s="314"/>
      <c r="JF472" s="314"/>
      <c r="JG472" s="314"/>
      <c r="JH472" s="314"/>
      <c r="JI472" s="314"/>
      <c r="JJ472" s="314"/>
      <c r="JK472" s="314"/>
      <c r="JL472" s="314"/>
      <c r="JM472" s="314"/>
      <c r="JN472" s="314"/>
      <c r="JO472" s="314"/>
      <c r="JP472" s="314"/>
      <c r="JQ472" s="314"/>
      <c r="JR472" s="314"/>
      <c r="JS472" s="314"/>
      <c r="JT472" s="314"/>
      <c r="JU472" s="314"/>
      <c r="JV472" s="314"/>
      <c r="JW472" s="314"/>
      <c r="JX472" s="314"/>
      <c r="JY472" s="314"/>
      <c r="JZ472" s="314"/>
      <c r="KA472" s="314"/>
      <c r="KB472" s="314"/>
      <c r="KC472" s="314"/>
      <c r="KD472" s="314"/>
      <c r="KE472" s="314"/>
      <c r="KF472" s="314"/>
      <c r="KG472" s="314"/>
      <c r="KH472" s="314"/>
      <c r="KI472" s="314"/>
      <c r="KJ472" s="314"/>
      <c r="KK472" s="314"/>
      <c r="KL472" s="6"/>
      <c r="KM472" s="6"/>
      <c r="KN472" s="6"/>
      <c r="KO472" s="6"/>
      <c r="KP472" s="6"/>
      <c r="KQ472" s="6"/>
      <c r="KR472" s="6"/>
      <c r="KS472" s="6"/>
      <c r="KT472" s="6"/>
    </row>
    <row r="473" spans="5:306" s="305" customFormat="1">
      <c r="E473" s="316"/>
      <c r="F473" s="316"/>
      <c r="G473" s="317"/>
      <c r="W473" s="6"/>
      <c r="X473" s="6"/>
      <c r="Y473" s="6"/>
      <c r="Z473" s="313"/>
      <c r="AA473" s="313"/>
      <c r="AB473" s="313"/>
      <c r="AC473" s="6"/>
      <c r="AD473" s="6"/>
      <c r="AE473" s="313"/>
      <c r="AF473" s="313"/>
      <c r="AG473" s="313"/>
      <c r="AH473" s="313"/>
      <c r="AI473" s="313"/>
      <c r="AJ473" s="6"/>
      <c r="AK473" s="6"/>
      <c r="AL473" s="313"/>
      <c r="AM473" s="313"/>
      <c r="AN473" s="313"/>
      <c r="AO473" s="313"/>
      <c r="AP473" s="313"/>
      <c r="AQ473" s="6"/>
      <c r="AR473" s="6"/>
      <c r="AS473" s="313"/>
      <c r="AT473" s="313"/>
      <c r="AU473" s="313"/>
      <c r="AV473" s="313"/>
      <c r="AW473" s="313"/>
      <c r="AX473" s="6"/>
      <c r="AY473" s="6"/>
      <c r="AZ473" s="313"/>
      <c r="BA473" s="313"/>
      <c r="BB473" s="313"/>
      <c r="BC473" s="313"/>
      <c r="BD473" s="313"/>
      <c r="BE473" s="6"/>
      <c r="BF473" s="6"/>
      <c r="BG473" s="313"/>
      <c r="BH473" s="313"/>
      <c r="BI473" s="313"/>
      <c r="BJ473" s="313"/>
      <c r="BK473" s="313"/>
      <c r="BL473" s="6"/>
      <c r="BM473" s="6"/>
      <c r="BN473" s="313"/>
      <c r="BO473" s="313"/>
      <c r="BP473" s="313"/>
      <c r="BQ473" s="313"/>
      <c r="BR473" s="313"/>
      <c r="BS473" s="313"/>
      <c r="BT473" s="313"/>
      <c r="BU473" s="313"/>
      <c r="BV473" s="313"/>
      <c r="BW473" s="313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161"/>
      <c r="DQ473" s="161"/>
      <c r="DR473" s="161"/>
      <c r="DS473" s="161"/>
      <c r="DT473" s="161"/>
      <c r="DU473" s="161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  <c r="FS473" s="6"/>
      <c r="FT473" s="6"/>
      <c r="FU473" s="6"/>
      <c r="FV473" s="6"/>
      <c r="FW473" s="6"/>
      <c r="FX473" s="6"/>
      <c r="FY473" s="6"/>
      <c r="FZ473" s="6"/>
      <c r="GA473" s="6"/>
      <c r="GB473" s="6"/>
      <c r="GC473" s="6"/>
      <c r="GD473" s="6"/>
      <c r="GE473" s="6"/>
      <c r="GF473" s="6"/>
      <c r="GG473" s="6"/>
      <c r="GH473" s="6"/>
      <c r="GI473" s="6"/>
      <c r="GJ473" s="6"/>
      <c r="GK473" s="6"/>
      <c r="GL473" s="6"/>
      <c r="GM473" s="6"/>
      <c r="GN473" s="6"/>
      <c r="GO473" s="6"/>
      <c r="GP473" s="6"/>
      <c r="GQ473" s="6"/>
      <c r="GR473" s="6"/>
      <c r="GS473" s="6"/>
      <c r="GT473" s="6"/>
      <c r="GU473" s="6"/>
      <c r="GV473" s="6"/>
      <c r="GW473" s="6"/>
      <c r="GX473" s="6"/>
      <c r="GY473" s="6"/>
      <c r="GZ473" s="6"/>
      <c r="HA473" s="6"/>
      <c r="HB473" s="6"/>
      <c r="HC473" s="6"/>
      <c r="HD473" s="6"/>
      <c r="HE473" s="6"/>
      <c r="HF473" s="6"/>
      <c r="HG473" s="6"/>
      <c r="HH473" s="6"/>
      <c r="HI473" s="6"/>
      <c r="HJ473" s="6"/>
      <c r="HK473" s="6"/>
      <c r="HL473" s="6"/>
      <c r="HM473" s="6"/>
      <c r="HN473" s="6"/>
      <c r="HO473" s="6"/>
      <c r="HP473" s="6"/>
      <c r="HQ473" s="6"/>
      <c r="HR473" s="6"/>
      <c r="HS473" s="6"/>
      <c r="HT473" s="6"/>
      <c r="HU473" s="6"/>
      <c r="HV473" s="6"/>
      <c r="HW473" s="6"/>
      <c r="HX473" s="6"/>
      <c r="HY473" s="6"/>
      <c r="HZ473" s="6"/>
      <c r="IA473" s="6"/>
      <c r="IB473" s="6"/>
      <c r="IC473" s="6"/>
      <c r="ID473" s="6"/>
      <c r="IE473" s="6"/>
      <c r="IF473" s="6"/>
      <c r="IG473" s="6"/>
      <c r="IH473" s="6"/>
      <c r="II473" s="6"/>
      <c r="IJ473" s="6"/>
      <c r="IK473" s="6"/>
      <c r="IL473" s="6"/>
      <c r="IM473" s="6"/>
      <c r="IN473" s="6"/>
      <c r="IO473" s="6"/>
      <c r="IP473" s="6"/>
      <c r="IQ473" s="6"/>
      <c r="IR473" s="6"/>
      <c r="IS473" s="6"/>
      <c r="IT473" s="6"/>
      <c r="IU473" s="6"/>
      <c r="IV473" s="6"/>
      <c r="IW473" s="6"/>
      <c r="IX473" s="6"/>
      <c r="IY473" s="6"/>
      <c r="IZ473" s="6"/>
      <c r="JA473" s="314"/>
      <c r="JB473" s="314"/>
      <c r="JC473" s="314"/>
      <c r="JD473" s="314"/>
      <c r="JE473" s="314"/>
      <c r="JF473" s="314"/>
      <c r="JG473" s="314"/>
      <c r="JH473" s="314"/>
      <c r="JI473" s="314"/>
      <c r="JJ473" s="314"/>
      <c r="JK473" s="314"/>
      <c r="JL473" s="314"/>
      <c r="JM473" s="314"/>
      <c r="JN473" s="314"/>
      <c r="JO473" s="314"/>
      <c r="JP473" s="314"/>
      <c r="JQ473" s="314"/>
      <c r="JR473" s="314"/>
      <c r="JS473" s="314"/>
      <c r="JT473" s="314"/>
      <c r="JU473" s="314"/>
      <c r="JV473" s="314"/>
      <c r="JW473" s="314"/>
      <c r="JX473" s="314"/>
      <c r="JY473" s="314"/>
      <c r="JZ473" s="314"/>
      <c r="KA473" s="314"/>
      <c r="KB473" s="314"/>
      <c r="KC473" s="314"/>
      <c r="KD473" s="314"/>
      <c r="KE473" s="314"/>
      <c r="KF473" s="314"/>
      <c r="KG473" s="314"/>
      <c r="KH473" s="314"/>
      <c r="KI473" s="314"/>
      <c r="KJ473" s="314"/>
      <c r="KK473" s="314"/>
      <c r="KL473" s="6"/>
      <c r="KM473" s="6"/>
      <c r="KN473" s="6"/>
      <c r="KO473" s="6"/>
      <c r="KP473" s="6"/>
      <c r="KQ473" s="6"/>
      <c r="KR473" s="6"/>
      <c r="KS473" s="6"/>
      <c r="KT473" s="6"/>
    </row>
    <row r="474" spans="5:306" s="305" customFormat="1">
      <c r="E474" s="316"/>
      <c r="F474" s="316"/>
      <c r="G474" s="317"/>
      <c r="W474" s="6"/>
      <c r="X474" s="6"/>
      <c r="Y474" s="6"/>
      <c r="Z474" s="313"/>
      <c r="AA474" s="313"/>
      <c r="AB474" s="313"/>
      <c r="AC474" s="6"/>
      <c r="AD474" s="6"/>
      <c r="AE474" s="313"/>
      <c r="AF474" s="313"/>
      <c r="AG474" s="313"/>
      <c r="AH474" s="313"/>
      <c r="AI474" s="313"/>
      <c r="AJ474" s="6"/>
      <c r="AK474" s="6"/>
      <c r="AL474" s="313"/>
      <c r="AM474" s="313"/>
      <c r="AN474" s="313"/>
      <c r="AO474" s="313"/>
      <c r="AP474" s="313"/>
      <c r="AQ474" s="6"/>
      <c r="AR474" s="6"/>
      <c r="AS474" s="313"/>
      <c r="AT474" s="313"/>
      <c r="AU474" s="313"/>
      <c r="AV474" s="313"/>
      <c r="AW474" s="313"/>
      <c r="AX474" s="6"/>
      <c r="AY474" s="6"/>
      <c r="AZ474" s="313"/>
      <c r="BA474" s="313"/>
      <c r="BB474" s="313"/>
      <c r="BC474" s="313"/>
      <c r="BD474" s="313"/>
      <c r="BE474" s="6"/>
      <c r="BF474" s="6"/>
      <c r="BG474" s="313"/>
      <c r="BH474" s="313"/>
      <c r="BI474" s="313"/>
      <c r="BJ474" s="313"/>
      <c r="BK474" s="313"/>
      <c r="BL474" s="6"/>
      <c r="BM474" s="6"/>
      <c r="BN474" s="313"/>
      <c r="BO474" s="313"/>
      <c r="BP474" s="313"/>
      <c r="BQ474" s="313"/>
      <c r="BR474" s="313"/>
      <c r="BS474" s="313"/>
      <c r="BT474" s="313"/>
      <c r="BU474" s="313"/>
      <c r="BV474" s="313"/>
      <c r="BW474" s="313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161"/>
      <c r="DQ474" s="161"/>
      <c r="DR474" s="161"/>
      <c r="DS474" s="161"/>
      <c r="DT474" s="161"/>
      <c r="DU474" s="161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  <c r="FS474" s="6"/>
      <c r="FT474" s="6"/>
      <c r="FU474" s="6"/>
      <c r="FV474" s="6"/>
      <c r="FW474" s="6"/>
      <c r="FX474" s="6"/>
      <c r="FY474" s="6"/>
      <c r="FZ474" s="6"/>
      <c r="GA474" s="6"/>
      <c r="GB474" s="6"/>
      <c r="GC474" s="6"/>
      <c r="GD474" s="6"/>
      <c r="GE474" s="6"/>
      <c r="GF474" s="6"/>
      <c r="GG474" s="6"/>
      <c r="GH474" s="6"/>
      <c r="GI474" s="6"/>
      <c r="GJ474" s="6"/>
      <c r="GK474" s="6"/>
      <c r="GL474" s="6"/>
      <c r="GM474" s="6"/>
      <c r="GN474" s="6"/>
      <c r="GO474" s="6"/>
      <c r="GP474" s="6"/>
      <c r="GQ474" s="6"/>
      <c r="GR474" s="6"/>
      <c r="GS474" s="6"/>
      <c r="GT474" s="6"/>
      <c r="GU474" s="6"/>
      <c r="GV474" s="6"/>
      <c r="GW474" s="6"/>
      <c r="GX474" s="6"/>
      <c r="GY474" s="6"/>
      <c r="GZ474" s="6"/>
      <c r="HA474" s="6"/>
      <c r="HB474" s="6"/>
      <c r="HC474" s="6"/>
      <c r="HD474" s="6"/>
      <c r="HE474" s="6"/>
      <c r="HF474" s="6"/>
      <c r="HG474" s="6"/>
      <c r="HH474" s="6"/>
      <c r="HI474" s="6"/>
      <c r="HJ474" s="6"/>
      <c r="HK474" s="6"/>
      <c r="HL474" s="6"/>
      <c r="HM474" s="6"/>
      <c r="HN474" s="6"/>
      <c r="HO474" s="6"/>
      <c r="HP474" s="6"/>
      <c r="HQ474" s="6"/>
      <c r="HR474" s="6"/>
      <c r="HS474" s="6"/>
      <c r="HT474" s="6"/>
      <c r="HU474" s="6"/>
      <c r="HV474" s="6"/>
      <c r="HW474" s="6"/>
      <c r="HX474" s="6"/>
      <c r="HY474" s="6"/>
      <c r="HZ474" s="6"/>
      <c r="IA474" s="6"/>
      <c r="IB474" s="6"/>
      <c r="IC474" s="6"/>
      <c r="ID474" s="6"/>
      <c r="IE474" s="6"/>
      <c r="IF474" s="6"/>
      <c r="IG474" s="6"/>
      <c r="IH474" s="6"/>
      <c r="II474" s="6"/>
      <c r="IJ474" s="6"/>
      <c r="IK474" s="6"/>
      <c r="IL474" s="6"/>
      <c r="IM474" s="6"/>
      <c r="IN474" s="6"/>
      <c r="IO474" s="6"/>
      <c r="IP474" s="6"/>
      <c r="IQ474" s="6"/>
      <c r="IR474" s="6"/>
      <c r="IS474" s="6"/>
      <c r="IT474" s="6"/>
      <c r="IU474" s="6"/>
      <c r="IV474" s="6"/>
      <c r="IW474" s="6"/>
      <c r="IX474" s="6"/>
      <c r="IY474" s="6"/>
      <c r="IZ474" s="6"/>
      <c r="JA474" s="314"/>
      <c r="JB474" s="314"/>
      <c r="JC474" s="314"/>
      <c r="JD474" s="314"/>
      <c r="JE474" s="314"/>
      <c r="JF474" s="314"/>
      <c r="JG474" s="314"/>
      <c r="JH474" s="314"/>
      <c r="JI474" s="314"/>
      <c r="JJ474" s="314"/>
      <c r="JK474" s="314"/>
      <c r="JL474" s="314"/>
      <c r="JM474" s="314"/>
      <c r="JN474" s="314"/>
      <c r="JO474" s="314"/>
      <c r="JP474" s="314"/>
      <c r="JQ474" s="314"/>
      <c r="JR474" s="314"/>
      <c r="JS474" s="314"/>
      <c r="JT474" s="314"/>
      <c r="JU474" s="314"/>
      <c r="JV474" s="314"/>
      <c r="JW474" s="314"/>
      <c r="JX474" s="314"/>
      <c r="JY474" s="314"/>
      <c r="JZ474" s="314"/>
      <c r="KA474" s="314"/>
      <c r="KB474" s="314"/>
      <c r="KC474" s="314"/>
      <c r="KD474" s="314"/>
      <c r="KE474" s="314"/>
      <c r="KF474" s="314"/>
      <c r="KG474" s="314"/>
      <c r="KH474" s="314"/>
      <c r="KI474" s="314"/>
      <c r="KJ474" s="314"/>
      <c r="KK474" s="314"/>
      <c r="KL474" s="6"/>
      <c r="KM474" s="6"/>
      <c r="KN474" s="6"/>
      <c r="KO474" s="6"/>
      <c r="KP474" s="6"/>
      <c r="KQ474" s="6"/>
      <c r="KR474" s="6"/>
      <c r="KS474" s="6"/>
      <c r="KT474" s="6"/>
    </row>
    <row r="475" spans="5:306" s="305" customFormat="1">
      <c r="E475" s="316"/>
      <c r="F475" s="316"/>
      <c r="G475" s="317"/>
      <c r="W475" s="6"/>
      <c r="X475" s="6"/>
      <c r="Y475" s="6"/>
      <c r="Z475" s="313"/>
      <c r="AA475" s="313"/>
      <c r="AB475" s="313"/>
      <c r="AC475" s="6"/>
      <c r="AD475" s="6"/>
      <c r="AE475" s="313"/>
      <c r="AF475" s="313"/>
      <c r="AG475" s="313"/>
      <c r="AH475" s="313"/>
      <c r="AI475" s="313"/>
      <c r="AJ475" s="6"/>
      <c r="AK475" s="6"/>
      <c r="AL475" s="313"/>
      <c r="AM475" s="313"/>
      <c r="AN475" s="313"/>
      <c r="AO475" s="313"/>
      <c r="AP475" s="313"/>
      <c r="AQ475" s="6"/>
      <c r="AR475" s="6"/>
      <c r="AS475" s="313"/>
      <c r="AT475" s="313"/>
      <c r="AU475" s="313"/>
      <c r="AV475" s="313"/>
      <c r="AW475" s="313"/>
      <c r="AX475" s="6"/>
      <c r="AY475" s="6"/>
      <c r="AZ475" s="313"/>
      <c r="BA475" s="313"/>
      <c r="BB475" s="313"/>
      <c r="BC475" s="313"/>
      <c r="BD475" s="313"/>
      <c r="BE475" s="6"/>
      <c r="BF475" s="6"/>
      <c r="BG475" s="313"/>
      <c r="BH475" s="313"/>
      <c r="BI475" s="313"/>
      <c r="BJ475" s="313"/>
      <c r="BK475" s="313"/>
      <c r="BL475" s="6"/>
      <c r="BM475" s="6"/>
      <c r="BN475" s="313"/>
      <c r="BO475" s="313"/>
      <c r="BP475" s="313"/>
      <c r="BQ475" s="313"/>
      <c r="BR475" s="313"/>
      <c r="BS475" s="313"/>
      <c r="BT475" s="313"/>
      <c r="BU475" s="313"/>
      <c r="BV475" s="313"/>
      <c r="BW475" s="313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161"/>
      <c r="DQ475" s="161"/>
      <c r="DR475" s="161"/>
      <c r="DS475" s="161"/>
      <c r="DT475" s="161"/>
      <c r="DU475" s="161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  <c r="FS475" s="6"/>
      <c r="FT475" s="6"/>
      <c r="FU475" s="6"/>
      <c r="FV475" s="6"/>
      <c r="FW475" s="6"/>
      <c r="FX475" s="6"/>
      <c r="FY475" s="6"/>
      <c r="FZ475" s="6"/>
      <c r="GA475" s="6"/>
      <c r="GB475" s="6"/>
      <c r="GC475" s="6"/>
      <c r="GD475" s="6"/>
      <c r="GE475" s="6"/>
      <c r="GF475" s="6"/>
      <c r="GG475" s="6"/>
      <c r="GH475" s="6"/>
      <c r="GI475" s="6"/>
      <c r="GJ475" s="6"/>
      <c r="GK475" s="6"/>
      <c r="GL475" s="6"/>
      <c r="GM475" s="6"/>
      <c r="GN475" s="6"/>
      <c r="GO475" s="6"/>
      <c r="GP475" s="6"/>
      <c r="GQ475" s="6"/>
      <c r="GR475" s="6"/>
      <c r="GS475" s="6"/>
      <c r="GT475" s="6"/>
      <c r="GU475" s="6"/>
      <c r="GV475" s="6"/>
      <c r="GW475" s="6"/>
      <c r="GX475" s="6"/>
      <c r="GY475" s="6"/>
      <c r="GZ475" s="6"/>
      <c r="HA475" s="6"/>
      <c r="HB475" s="6"/>
      <c r="HC475" s="6"/>
      <c r="HD475" s="6"/>
      <c r="HE475" s="6"/>
      <c r="HF475" s="6"/>
      <c r="HG475" s="6"/>
      <c r="HH475" s="6"/>
      <c r="HI475" s="6"/>
      <c r="HJ475" s="6"/>
      <c r="HK475" s="6"/>
      <c r="HL475" s="6"/>
      <c r="HM475" s="6"/>
      <c r="HN475" s="6"/>
      <c r="HO475" s="6"/>
      <c r="HP475" s="6"/>
      <c r="HQ475" s="6"/>
      <c r="HR475" s="6"/>
      <c r="HS475" s="6"/>
      <c r="HT475" s="6"/>
      <c r="HU475" s="6"/>
      <c r="HV475" s="6"/>
      <c r="HW475" s="6"/>
      <c r="HX475" s="6"/>
      <c r="HY475" s="6"/>
      <c r="HZ475" s="6"/>
      <c r="IA475" s="6"/>
      <c r="IB475" s="6"/>
      <c r="IC475" s="6"/>
      <c r="ID475" s="6"/>
      <c r="IE475" s="6"/>
      <c r="IF475" s="6"/>
      <c r="IG475" s="6"/>
      <c r="IH475" s="6"/>
      <c r="II475" s="6"/>
      <c r="IJ475" s="6"/>
      <c r="IK475" s="6"/>
      <c r="IL475" s="6"/>
      <c r="IM475" s="6"/>
      <c r="IN475" s="6"/>
      <c r="IO475" s="6"/>
      <c r="IP475" s="6"/>
      <c r="IQ475" s="6"/>
      <c r="IR475" s="6"/>
      <c r="IS475" s="6"/>
      <c r="IT475" s="6"/>
      <c r="IU475" s="6"/>
      <c r="IV475" s="6"/>
      <c r="IW475" s="6"/>
      <c r="IX475" s="6"/>
      <c r="IY475" s="6"/>
      <c r="IZ475" s="6"/>
      <c r="JA475" s="314"/>
      <c r="JB475" s="314"/>
      <c r="JC475" s="314"/>
      <c r="JD475" s="314"/>
      <c r="JE475" s="314"/>
      <c r="JF475" s="314"/>
      <c r="JG475" s="314"/>
      <c r="JH475" s="314"/>
      <c r="JI475" s="314"/>
      <c r="JJ475" s="314"/>
      <c r="JK475" s="314"/>
      <c r="JL475" s="314"/>
      <c r="JM475" s="314"/>
      <c r="JN475" s="314"/>
      <c r="JO475" s="314"/>
      <c r="JP475" s="314"/>
      <c r="JQ475" s="314"/>
      <c r="JR475" s="314"/>
      <c r="JS475" s="314"/>
      <c r="JT475" s="314"/>
      <c r="JU475" s="314"/>
      <c r="JV475" s="314"/>
      <c r="JW475" s="314"/>
      <c r="JX475" s="314"/>
      <c r="JY475" s="314"/>
      <c r="JZ475" s="314"/>
      <c r="KA475" s="314"/>
      <c r="KB475" s="314"/>
      <c r="KC475" s="314"/>
      <c r="KD475" s="314"/>
      <c r="KE475" s="314"/>
      <c r="KF475" s="314"/>
      <c r="KG475" s="314"/>
      <c r="KH475" s="314"/>
      <c r="KI475" s="314"/>
      <c r="KJ475" s="314"/>
      <c r="KK475" s="314"/>
      <c r="KL475" s="6"/>
      <c r="KM475" s="6"/>
      <c r="KN475" s="6"/>
      <c r="KO475" s="6"/>
      <c r="KP475" s="6"/>
      <c r="KQ475" s="6"/>
      <c r="KR475" s="6"/>
      <c r="KS475" s="6"/>
      <c r="KT475" s="6"/>
    </row>
    <row r="476" spans="5:306" s="305" customFormat="1">
      <c r="E476" s="316"/>
      <c r="F476" s="316"/>
      <c r="G476" s="317"/>
      <c r="W476" s="6"/>
      <c r="X476" s="6"/>
      <c r="Y476" s="6"/>
      <c r="Z476" s="313"/>
      <c r="AA476" s="313"/>
      <c r="AB476" s="313"/>
      <c r="AC476" s="6"/>
      <c r="AD476" s="6"/>
      <c r="AE476" s="313"/>
      <c r="AF476" s="313"/>
      <c r="AG476" s="313"/>
      <c r="AH476" s="313"/>
      <c r="AI476" s="313"/>
      <c r="AJ476" s="6"/>
      <c r="AK476" s="6"/>
      <c r="AL476" s="313"/>
      <c r="AM476" s="313"/>
      <c r="AN476" s="313"/>
      <c r="AO476" s="313"/>
      <c r="AP476" s="313"/>
      <c r="AQ476" s="6"/>
      <c r="AR476" s="6"/>
      <c r="AS476" s="313"/>
      <c r="AT476" s="313"/>
      <c r="AU476" s="313"/>
      <c r="AV476" s="313"/>
      <c r="AW476" s="313"/>
      <c r="AX476" s="6"/>
      <c r="AY476" s="6"/>
      <c r="AZ476" s="313"/>
      <c r="BA476" s="313"/>
      <c r="BB476" s="313"/>
      <c r="BC476" s="313"/>
      <c r="BD476" s="313"/>
      <c r="BE476" s="6"/>
      <c r="BF476" s="6"/>
      <c r="BG476" s="313"/>
      <c r="BH476" s="313"/>
      <c r="BI476" s="313"/>
      <c r="BJ476" s="313"/>
      <c r="BK476" s="313"/>
      <c r="BL476" s="6"/>
      <c r="BM476" s="6"/>
      <c r="BN476" s="313"/>
      <c r="BO476" s="313"/>
      <c r="BP476" s="313"/>
      <c r="BQ476" s="313"/>
      <c r="BR476" s="313"/>
      <c r="BS476" s="313"/>
      <c r="BT476" s="313"/>
      <c r="BU476" s="313"/>
      <c r="BV476" s="313"/>
      <c r="BW476" s="313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161"/>
      <c r="DQ476" s="161"/>
      <c r="DR476" s="161"/>
      <c r="DS476" s="161"/>
      <c r="DT476" s="161"/>
      <c r="DU476" s="161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  <c r="FS476" s="6"/>
      <c r="FT476" s="6"/>
      <c r="FU476" s="6"/>
      <c r="FV476" s="6"/>
      <c r="FW476" s="6"/>
      <c r="FX476" s="6"/>
      <c r="FY476" s="6"/>
      <c r="FZ476" s="6"/>
      <c r="GA476" s="6"/>
      <c r="GB476" s="6"/>
      <c r="GC476" s="6"/>
      <c r="GD476" s="6"/>
      <c r="GE476" s="6"/>
      <c r="GF476" s="6"/>
      <c r="GG476" s="6"/>
      <c r="GH476" s="6"/>
      <c r="GI476" s="6"/>
      <c r="GJ476" s="6"/>
      <c r="GK476" s="6"/>
      <c r="GL476" s="6"/>
      <c r="GM476" s="6"/>
      <c r="GN476" s="6"/>
      <c r="GO476" s="6"/>
      <c r="GP476" s="6"/>
      <c r="GQ476" s="6"/>
      <c r="GR476" s="6"/>
      <c r="GS476" s="6"/>
      <c r="GT476" s="6"/>
      <c r="GU476" s="6"/>
      <c r="GV476" s="6"/>
      <c r="GW476" s="6"/>
      <c r="GX476" s="6"/>
      <c r="GY476" s="6"/>
      <c r="GZ476" s="6"/>
      <c r="HA476" s="6"/>
      <c r="HB476" s="6"/>
      <c r="HC476" s="6"/>
      <c r="HD476" s="6"/>
      <c r="HE476" s="6"/>
      <c r="HF476" s="6"/>
      <c r="HG476" s="6"/>
      <c r="HH476" s="6"/>
      <c r="HI476" s="6"/>
      <c r="HJ476" s="6"/>
      <c r="HK476" s="6"/>
      <c r="HL476" s="6"/>
      <c r="HM476" s="6"/>
      <c r="HN476" s="6"/>
      <c r="HO476" s="6"/>
      <c r="HP476" s="6"/>
      <c r="HQ476" s="6"/>
      <c r="HR476" s="6"/>
      <c r="HS476" s="6"/>
      <c r="HT476" s="6"/>
      <c r="HU476" s="6"/>
      <c r="HV476" s="6"/>
      <c r="HW476" s="6"/>
      <c r="HX476" s="6"/>
      <c r="HY476" s="6"/>
      <c r="HZ476" s="6"/>
      <c r="IA476" s="6"/>
      <c r="IB476" s="6"/>
      <c r="IC476" s="6"/>
      <c r="ID476" s="6"/>
      <c r="IE476" s="6"/>
      <c r="IF476" s="6"/>
      <c r="IG476" s="6"/>
      <c r="IH476" s="6"/>
      <c r="II476" s="6"/>
      <c r="IJ476" s="6"/>
      <c r="IK476" s="6"/>
      <c r="IL476" s="6"/>
      <c r="IM476" s="6"/>
      <c r="IN476" s="6"/>
      <c r="IO476" s="6"/>
      <c r="IP476" s="6"/>
      <c r="IQ476" s="6"/>
      <c r="IR476" s="6"/>
      <c r="IS476" s="6"/>
      <c r="IT476" s="6"/>
      <c r="IU476" s="6"/>
      <c r="IV476" s="6"/>
      <c r="IW476" s="6"/>
      <c r="IX476" s="6"/>
      <c r="IY476" s="6"/>
      <c r="IZ476" s="6"/>
      <c r="JA476" s="314"/>
      <c r="JB476" s="314"/>
      <c r="JC476" s="314"/>
      <c r="JD476" s="314"/>
      <c r="JE476" s="314"/>
      <c r="JF476" s="314"/>
      <c r="JG476" s="314"/>
      <c r="JH476" s="314"/>
      <c r="JI476" s="314"/>
      <c r="JJ476" s="314"/>
      <c r="JK476" s="314"/>
      <c r="JL476" s="314"/>
      <c r="JM476" s="314"/>
      <c r="JN476" s="314"/>
      <c r="JO476" s="314"/>
      <c r="JP476" s="314"/>
      <c r="JQ476" s="314"/>
      <c r="JR476" s="314"/>
      <c r="JS476" s="314"/>
      <c r="JT476" s="314"/>
      <c r="JU476" s="314"/>
      <c r="JV476" s="314"/>
      <c r="JW476" s="314"/>
      <c r="JX476" s="314"/>
      <c r="JY476" s="314"/>
      <c r="JZ476" s="314"/>
      <c r="KA476" s="314"/>
      <c r="KB476" s="314"/>
      <c r="KC476" s="314"/>
      <c r="KD476" s="314"/>
      <c r="KE476" s="314"/>
      <c r="KF476" s="314"/>
      <c r="KG476" s="314"/>
      <c r="KH476" s="314"/>
      <c r="KI476" s="314"/>
      <c r="KJ476" s="314"/>
      <c r="KK476" s="314"/>
      <c r="KL476" s="6"/>
      <c r="KM476" s="6"/>
      <c r="KN476" s="6"/>
      <c r="KO476" s="6"/>
      <c r="KP476" s="6"/>
      <c r="KQ476" s="6"/>
      <c r="KR476" s="6"/>
      <c r="KS476" s="6"/>
      <c r="KT476" s="6"/>
    </row>
    <row r="477" spans="5:306" s="305" customFormat="1">
      <c r="E477" s="316"/>
      <c r="F477" s="316"/>
      <c r="G477" s="317"/>
      <c r="W477" s="6"/>
      <c r="X477" s="6"/>
      <c r="Y477" s="6"/>
      <c r="Z477" s="313"/>
      <c r="AA477" s="313"/>
      <c r="AB477" s="313"/>
      <c r="AC477" s="6"/>
      <c r="AD477" s="6"/>
      <c r="AE477" s="313"/>
      <c r="AF477" s="313"/>
      <c r="AG477" s="313"/>
      <c r="AH477" s="313"/>
      <c r="AI477" s="313"/>
      <c r="AJ477" s="6"/>
      <c r="AK477" s="6"/>
      <c r="AL477" s="313"/>
      <c r="AM477" s="313"/>
      <c r="AN477" s="313"/>
      <c r="AO477" s="313"/>
      <c r="AP477" s="313"/>
      <c r="AQ477" s="6"/>
      <c r="AR477" s="6"/>
      <c r="AS477" s="313"/>
      <c r="AT477" s="313"/>
      <c r="AU477" s="313"/>
      <c r="AV477" s="313"/>
      <c r="AW477" s="313"/>
      <c r="AX477" s="6"/>
      <c r="AY477" s="6"/>
      <c r="AZ477" s="313"/>
      <c r="BA477" s="313"/>
      <c r="BB477" s="313"/>
      <c r="BC477" s="313"/>
      <c r="BD477" s="313"/>
      <c r="BE477" s="6"/>
      <c r="BF477" s="6"/>
      <c r="BG477" s="313"/>
      <c r="BH477" s="313"/>
      <c r="BI477" s="313"/>
      <c r="BJ477" s="313"/>
      <c r="BK477" s="313"/>
      <c r="BL477" s="6"/>
      <c r="BM477" s="6"/>
      <c r="BN477" s="313"/>
      <c r="BO477" s="313"/>
      <c r="BP477" s="313"/>
      <c r="BQ477" s="313"/>
      <c r="BR477" s="313"/>
      <c r="BS477" s="313"/>
      <c r="BT477" s="313"/>
      <c r="BU477" s="313"/>
      <c r="BV477" s="313"/>
      <c r="BW477" s="313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161"/>
      <c r="DQ477" s="161"/>
      <c r="DR477" s="161"/>
      <c r="DS477" s="161"/>
      <c r="DT477" s="161"/>
      <c r="DU477" s="161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  <c r="FS477" s="6"/>
      <c r="FT477" s="6"/>
      <c r="FU477" s="6"/>
      <c r="FV477" s="6"/>
      <c r="FW477" s="6"/>
      <c r="FX477" s="6"/>
      <c r="FY477" s="6"/>
      <c r="FZ477" s="6"/>
      <c r="GA477" s="6"/>
      <c r="GB477" s="6"/>
      <c r="GC477" s="6"/>
      <c r="GD477" s="6"/>
      <c r="GE477" s="6"/>
      <c r="GF477" s="6"/>
      <c r="GG477" s="6"/>
      <c r="GH477" s="6"/>
      <c r="GI477" s="6"/>
      <c r="GJ477" s="6"/>
      <c r="GK477" s="6"/>
      <c r="GL477" s="6"/>
      <c r="GM477" s="6"/>
      <c r="GN477" s="6"/>
      <c r="GO477" s="6"/>
      <c r="GP477" s="6"/>
      <c r="GQ477" s="6"/>
      <c r="GR477" s="6"/>
      <c r="GS477" s="6"/>
      <c r="GT477" s="6"/>
      <c r="GU477" s="6"/>
      <c r="GV477" s="6"/>
      <c r="GW477" s="6"/>
      <c r="GX477" s="6"/>
      <c r="GY477" s="6"/>
      <c r="GZ477" s="6"/>
      <c r="HA477" s="6"/>
      <c r="HB477" s="6"/>
      <c r="HC477" s="6"/>
      <c r="HD477" s="6"/>
      <c r="HE477" s="6"/>
      <c r="HF477" s="6"/>
      <c r="HG477" s="6"/>
      <c r="HH477" s="6"/>
      <c r="HI477" s="6"/>
      <c r="HJ477" s="6"/>
      <c r="HK477" s="6"/>
      <c r="HL477" s="6"/>
      <c r="HM477" s="6"/>
      <c r="HN477" s="6"/>
      <c r="HO477" s="6"/>
      <c r="HP477" s="6"/>
      <c r="HQ477" s="6"/>
      <c r="HR477" s="6"/>
      <c r="HS477" s="6"/>
      <c r="HT477" s="6"/>
      <c r="HU477" s="6"/>
      <c r="HV477" s="6"/>
      <c r="HW477" s="6"/>
      <c r="HX477" s="6"/>
      <c r="HY477" s="6"/>
      <c r="HZ477" s="6"/>
      <c r="IA477" s="6"/>
      <c r="IB477" s="6"/>
      <c r="IC477" s="6"/>
      <c r="ID477" s="6"/>
      <c r="IE477" s="6"/>
      <c r="IF477" s="6"/>
      <c r="IG477" s="6"/>
      <c r="IH477" s="6"/>
      <c r="II477" s="6"/>
      <c r="IJ477" s="6"/>
      <c r="IK477" s="6"/>
      <c r="IL477" s="6"/>
      <c r="IM477" s="6"/>
      <c r="IN477" s="6"/>
      <c r="IO477" s="6"/>
      <c r="IP477" s="6"/>
      <c r="IQ477" s="6"/>
      <c r="IR477" s="6"/>
      <c r="IS477" s="6"/>
      <c r="IT477" s="6"/>
      <c r="IU477" s="6"/>
      <c r="IV477" s="6"/>
      <c r="IW477" s="6"/>
      <c r="IX477" s="6"/>
      <c r="IY477" s="6"/>
      <c r="IZ477" s="6"/>
      <c r="JA477" s="314"/>
      <c r="JB477" s="314"/>
      <c r="JC477" s="314"/>
      <c r="JD477" s="314"/>
      <c r="JE477" s="314"/>
      <c r="JF477" s="314"/>
      <c r="JG477" s="314"/>
      <c r="JH477" s="314"/>
      <c r="JI477" s="314"/>
      <c r="JJ477" s="314"/>
      <c r="JK477" s="314"/>
      <c r="JL477" s="314"/>
      <c r="JM477" s="314"/>
      <c r="JN477" s="314"/>
      <c r="JO477" s="314"/>
      <c r="JP477" s="314"/>
      <c r="JQ477" s="314"/>
      <c r="JR477" s="314"/>
      <c r="JS477" s="314"/>
      <c r="JT477" s="314"/>
      <c r="JU477" s="314"/>
      <c r="JV477" s="314"/>
      <c r="JW477" s="314"/>
      <c r="JX477" s="314"/>
      <c r="JY477" s="314"/>
      <c r="JZ477" s="314"/>
      <c r="KA477" s="314"/>
      <c r="KB477" s="314"/>
      <c r="KC477" s="314"/>
      <c r="KD477" s="314"/>
      <c r="KE477" s="314"/>
      <c r="KF477" s="314"/>
      <c r="KG477" s="314"/>
      <c r="KH477" s="314"/>
      <c r="KI477" s="314"/>
      <c r="KJ477" s="314"/>
      <c r="KK477" s="314"/>
      <c r="KL477" s="6"/>
      <c r="KM477" s="6"/>
      <c r="KN477" s="6"/>
      <c r="KO477" s="6"/>
      <c r="KP477" s="6"/>
      <c r="KQ477" s="6"/>
      <c r="KR477" s="6"/>
      <c r="KS477" s="6"/>
      <c r="KT477" s="6"/>
    </row>
    <row r="478" spans="5:306" s="305" customFormat="1">
      <c r="E478" s="316"/>
      <c r="F478" s="316"/>
      <c r="G478" s="317"/>
      <c r="W478" s="6"/>
      <c r="X478" s="6"/>
      <c r="Y478" s="6"/>
      <c r="Z478" s="313"/>
      <c r="AA478" s="313"/>
      <c r="AB478" s="313"/>
      <c r="AC478" s="6"/>
      <c r="AD478" s="6"/>
      <c r="AE478" s="313"/>
      <c r="AF478" s="313"/>
      <c r="AG478" s="313"/>
      <c r="AH478" s="313"/>
      <c r="AI478" s="313"/>
      <c r="AJ478" s="6"/>
      <c r="AK478" s="6"/>
      <c r="AL478" s="313"/>
      <c r="AM478" s="313"/>
      <c r="AN478" s="313"/>
      <c r="AO478" s="313"/>
      <c r="AP478" s="313"/>
      <c r="AQ478" s="6"/>
      <c r="AR478" s="6"/>
      <c r="AS478" s="313"/>
      <c r="AT478" s="313"/>
      <c r="AU478" s="313"/>
      <c r="AV478" s="313"/>
      <c r="AW478" s="313"/>
      <c r="AX478" s="6"/>
      <c r="AY478" s="6"/>
      <c r="AZ478" s="313"/>
      <c r="BA478" s="313"/>
      <c r="BB478" s="313"/>
      <c r="BC478" s="313"/>
      <c r="BD478" s="313"/>
      <c r="BE478" s="6"/>
      <c r="BF478" s="6"/>
      <c r="BG478" s="313"/>
      <c r="BH478" s="313"/>
      <c r="BI478" s="313"/>
      <c r="BJ478" s="313"/>
      <c r="BK478" s="313"/>
      <c r="BL478" s="6"/>
      <c r="BM478" s="6"/>
      <c r="BN478" s="313"/>
      <c r="BO478" s="313"/>
      <c r="BP478" s="313"/>
      <c r="BQ478" s="313"/>
      <c r="BR478" s="313"/>
      <c r="BS478" s="313"/>
      <c r="BT478" s="313"/>
      <c r="BU478" s="313"/>
      <c r="BV478" s="313"/>
      <c r="BW478" s="313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161"/>
      <c r="DQ478" s="161"/>
      <c r="DR478" s="161"/>
      <c r="DS478" s="161"/>
      <c r="DT478" s="161"/>
      <c r="DU478" s="161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  <c r="FS478" s="6"/>
      <c r="FT478" s="6"/>
      <c r="FU478" s="6"/>
      <c r="FV478" s="6"/>
      <c r="FW478" s="6"/>
      <c r="FX478" s="6"/>
      <c r="FY478" s="6"/>
      <c r="FZ478" s="6"/>
      <c r="GA478" s="6"/>
      <c r="GB478" s="6"/>
      <c r="GC478" s="6"/>
      <c r="GD478" s="6"/>
      <c r="GE478" s="6"/>
      <c r="GF478" s="6"/>
      <c r="GG478" s="6"/>
      <c r="GH478" s="6"/>
      <c r="GI478" s="6"/>
      <c r="GJ478" s="6"/>
      <c r="GK478" s="6"/>
      <c r="GL478" s="6"/>
      <c r="GM478" s="6"/>
      <c r="GN478" s="6"/>
      <c r="GO478" s="6"/>
      <c r="GP478" s="6"/>
      <c r="GQ478" s="6"/>
      <c r="GR478" s="6"/>
      <c r="GS478" s="6"/>
      <c r="GT478" s="6"/>
      <c r="GU478" s="6"/>
      <c r="GV478" s="6"/>
      <c r="GW478" s="6"/>
      <c r="GX478" s="6"/>
      <c r="GY478" s="6"/>
      <c r="GZ478" s="6"/>
      <c r="HA478" s="6"/>
      <c r="HB478" s="6"/>
      <c r="HC478" s="6"/>
      <c r="HD478" s="6"/>
      <c r="HE478" s="6"/>
      <c r="HF478" s="6"/>
      <c r="HG478" s="6"/>
      <c r="HH478" s="6"/>
      <c r="HI478" s="6"/>
      <c r="HJ478" s="6"/>
      <c r="HK478" s="6"/>
      <c r="HL478" s="6"/>
      <c r="HM478" s="6"/>
      <c r="HN478" s="6"/>
      <c r="HO478" s="6"/>
      <c r="HP478" s="6"/>
      <c r="HQ478" s="6"/>
      <c r="HR478" s="6"/>
      <c r="HS478" s="6"/>
      <c r="HT478" s="6"/>
      <c r="HU478" s="6"/>
      <c r="HV478" s="6"/>
      <c r="HW478" s="6"/>
      <c r="HX478" s="6"/>
      <c r="HY478" s="6"/>
      <c r="HZ478" s="6"/>
      <c r="IA478" s="6"/>
      <c r="IB478" s="6"/>
      <c r="IC478" s="6"/>
      <c r="ID478" s="6"/>
      <c r="IE478" s="6"/>
      <c r="IF478" s="6"/>
      <c r="IG478" s="6"/>
      <c r="IH478" s="6"/>
      <c r="II478" s="6"/>
      <c r="IJ478" s="6"/>
      <c r="IK478" s="6"/>
      <c r="IL478" s="6"/>
      <c r="IM478" s="6"/>
      <c r="IN478" s="6"/>
      <c r="IO478" s="6"/>
      <c r="IP478" s="6"/>
      <c r="IQ478" s="6"/>
      <c r="IR478" s="6"/>
      <c r="IS478" s="6"/>
      <c r="IT478" s="6"/>
      <c r="IU478" s="6"/>
      <c r="IV478" s="6"/>
      <c r="IW478" s="6"/>
      <c r="IX478" s="6"/>
      <c r="IY478" s="6"/>
      <c r="IZ478" s="6"/>
      <c r="JA478" s="314"/>
      <c r="JB478" s="314"/>
      <c r="JC478" s="314"/>
      <c r="JD478" s="314"/>
      <c r="JE478" s="314"/>
      <c r="JF478" s="314"/>
      <c r="JG478" s="314"/>
      <c r="JH478" s="314"/>
      <c r="JI478" s="314"/>
      <c r="JJ478" s="314"/>
      <c r="JK478" s="314"/>
      <c r="JL478" s="314"/>
      <c r="JM478" s="314"/>
      <c r="JN478" s="314"/>
      <c r="JO478" s="314"/>
      <c r="JP478" s="314"/>
      <c r="JQ478" s="314"/>
      <c r="JR478" s="314"/>
      <c r="JS478" s="314"/>
      <c r="JT478" s="314"/>
      <c r="JU478" s="314"/>
      <c r="JV478" s="314"/>
      <c r="JW478" s="314"/>
      <c r="JX478" s="314"/>
      <c r="JY478" s="314"/>
      <c r="JZ478" s="314"/>
      <c r="KA478" s="314"/>
      <c r="KB478" s="314"/>
      <c r="KC478" s="314"/>
      <c r="KD478" s="314"/>
      <c r="KE478" s="314"/>
      <c r="KF478" s="314"/>
      <c r="KG478" s="314"/>
      <c r="KH478" s="314"/>
      <c r="KI478" s="314"/>
      <c r="KJ478" s="314"/>
      <c r="KK478" s="314"/>
      <c r="KL478" s="6"/>
      <c r="KM478" s="6"/>
      <c r="KN478" s="6"/>
      <c r="KO478" s="6"/>
      <c r="KP478" s="6"/>
      <c r="KQ478" s="6"/>
      <c r="KR478" s="6"/>
      <c r="KS478" s="6"/>
      <c r="KT478" s="6"/>
    </row>
    <row r="479" spans="5:306" s="305" customFormat="1">
      <c r="E479" s="316"/>
      <c r="F479" s="316"/>
      <c r="G479" s="317"/>
      <c r="W479" s="6"/>
      <c r="X479" s="6"/>
      <c r="Y479" s="6"/>
      <c r="Z479" s="313"/>
      <c r="AA479" s="313"/>
      <c r="AB479" s="313"/>
      <c r="AC479" s="6"/>
      <c r="AD479" s="6"/>
      <c r="AE479" s="313"/>
      <c r="AF479" s="313"/>
      <c r="AG479" s="313"/>
      <c r="AH479" s="313"/>
      <c r="AI479" s="313"/>
      <c r="AJ479" s="6"/>
      <c r="AK479" s="6"/>
      <c r="AL479" s="313"/>
      <c r="AM479" s="313"/>
      <c r="AN479" s="313"/>
      <c r="AO479" s="313"/>
      <c r="AP479" s="313"/>
      <c r="AQ479" s="6"/>
      <c r="AR479" s="6"/>
      <c r="AS479" s="313"/>
      <c r="AT479" s="313"/>
      <c r="AU479" s="313"/>
      <c r="AV479" s="313"/>
      <c r="AW479" s="313"/>
      <c r="AX479" s="6"/>
      <c r="AY479" s="6"/>
      <c r="AZ479" s="313"/>
      <c r="BA479" s="313"/>
      <c r="BB479" s="313"/>
      <c r="BC479" s="313"/>
      <c r="BD479" s="313"/>
      <c r="BE479" s="6"/>
      <c r="BF479" s="6"/>
      <c r="BG479" s="313"/>
      <c r="BH479" s="313"/>
      <c r="BI479" s="313"/>
      <c r="BJ479" s="313"/>
      <c r="BK479" s="313"/>
      <c r="BL479" s="6"/>
      <c r="BM479" s="6"/>
      <c r="BN479" s="313"/>
      <c r="BO479" s="313"/>
      <c r="BP479" s="313"/>
      <c r="BQ479" s="313"/>
      <c r="BR479" s="313"/>
      <c r="BS479" s="313"/>
      <c r="BT479" s="313"/>
      <c r="BU479" s="313"/>
      <c r="BV479" s="313"/>
      <c r="BW479" s="313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161"/>
      <c r="DQ479" s="161"/>
      <c r="DR479" s="161"/>
      <c r="DS479" s="161"/>
      <c r="DT479" s="161"/>
      <c r="DU479" s="161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314"/>
      <c r="JB479" s="314"/>
      <c r="JC479" s="314"/>
      <c r="JD479" s="314"/>
      <c r="JE479" s="314"/>
      <c r="JF479" s="314"/>
      <c r="JG479" s="314"/>
      <c r="JH479" s="314"/>
      <c r="JI479" s="314"/>
      <c r="JJ479" s="314"/>
      <c r="JK479" s="314"/>
      <c r="JL479" s="314"/>
      <c r="JM479" s="314"/>
      <c r="JN479" s="314"/>
      <c r="JO479" s="314"/>
      <c r="JP479" s="314"/>
      <c r="JQ479" s="314"/>
      <c r="JR479" s="314"/>
      <c r="JS479" s="314"/>
      <c r="JT479" s="314"/>
      <c r="JU479" s="314"/>
      <c r="JV479" s="314"/>
      <c r="JW479" s="314"/>
      <c r="JX479" s="314"/>
      <c r="JY479" s="314"/>
      <c r="JZ479" s="314"/>
      <c r="KA479" s="314"/>
      <c r="KB479" s="314"/>
      <c r="KC479" s="314"/>
      <c r="KD479" s="314"/>
      <c r="KE479" s="314"/>
      <c r="KF479" s="314"/>
      <c r="KG479" s="314"/>
      <c r="KH479" s="314"/>
      <c r="KI479" s="314"/>
      <c r="KJ479" s="314"/>
      <c r="KK479" s="314"/>
      <c r="KL479" s="6"/>
      <c r="KM479" s="6"/>
      <c r="KN479" s="6"/>
      <c r="KO479" s="6"/>
      <c r="KP479" s="6"/>
      <c r="KQ479" s="6"/>
      <c r="KR479" s="6"/>
      <c r="KS479" s="6"/>
      <c r="KT479" s="6"/>
    </row>
    <row r="480" spans="5:306" s="305" customFormat="1">
      <c r="E480" s="316"/>
      <c r="F480" s="316"/>
      <c r="G480" s="317"/>
      <c r="W480" s="6"/>
      <c r="X480" s="6"/>
      <c r="Y480" s="6"/>
      <c r="Z480" s="313"/>
      <c r="AA480" s="313"/>
      <c r="AB480" s="313"/>
      <c r="AC480" s="6"/>
      <c r="AD480" s="6"/>
      <c r="AE480" s="313"/>
      <c r="AF480" s="313"/>
      <c r="AG480" s="313"/>
      <c r="AH480" s="313"/>
      <c r="AI480" s="313"/>
      <c r="AJ480" s="6"/>
      <c r="AK480" s="6"/>
      <c r="AL480" s="313"/>
      <c r="AM480" s="313"/>
      <c r="AN480" s="313"/>
      <c r="AO480" s="313"/>
      <c r="AP480" s="313"/>
      <c r="AQ480" s="6"/>
      <c r="AR480" s="6"/>
      <c r="AS480" s="313"/>
      <c r="AT480" s="313"/>
      <c r="AU480" s="313"/>
      <c r="AV480" s="313"/>
      <c r="AW480" s="313"/>
      <c r="AX480" s="6"/>
      <c r="AY480" s="6"/>
      <c r="AZ480" s="313"/>
      <c r="BA480" s="313"/>
      <c r="BB480" s="313"/>
      <c r="BC480" s="313"/>
      <c r="BD480" s="313"/>
      <c r="BE480" s="6"/>
      <c r="BF480" s="6"/>
      <c r="BG480" s="313"/>
      <c r="BH480" s="313"/>
      <c r="BI480" s="313"/>
      <c r="BJ480" s="313"/>
      <c r="BK480" s="313"/>
      <c r="BL480" s="6"/>
      <c r="BM480" s="6"/>
      <c r="BN480" s="313"/>
      <c r="BO480" s="313"/>
      <c r="BP480" s="313"/>
      <c r="BQ480" s="313"/>
      <c r="BR480" s="313"/>
      <c r="BS480" s="313"/>
      <c r="BT480" s="313"/>
      <c r="BU480" s="313"/>
      <c r="BV480" s="313"/>
      <c r="BW480" s="313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161"/>
      <c r="DQ480" s="161"/>
      <c r="DR480" s="161"/>
      <c r="DS480" s="161"/>
      <c r="DT480" s="161"/>
      <c r="DU480" s="161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  <c r="FS480" s="6"/>
      <c r="FT480" s="6"/>
      <c r="FU480" s="6"/>
      <c r="FV480" s="6"/>
      <c r="FW480" s="6"/>
      <c r="FX480" s="6"/>
      <c r="FY480" s="6"/>
      <c r="FZ480" s="6"/>
      <c r="GA480" s="6"/>
      <c r="GB480" s="6"/>
      <c r="GC480" s="6"/>
      <c r="GD480" s="6"/>
      <c r="GE480" s="6"/>
      <c r="GF480" s="6"/>
      <c r="GG480" s="6"/>
      <c r="GH480" s="6"/>
      <c r="GI480" s="6"/>
      <c r="GJ480" s="6"/>
      <c r="GK480" s="6"/>
      <c r="GL480" s="6"/>
      <c r="GM480" s="6"/>
      <c r="GN480" s="6"/>
      <c r="GO480" s="6"/>
      <c r="GP480" s="6"/>
      <c r="GQ480" s="6"/>
      <c r="GR480" s="6"/>
      <c r="GS480" s="6"/>
      <c r="GT480" s="6"/>
      <c r="GU480" s="6"/>
      <c r="GV480" s="6"/>
      <c r="GW480" s="6"/>
      <c r="GX480" s="6"/>
      <c r="GY480" s="6"/>
      <c r="GZ480" s="6"/>
      <c r="HA480" s="6"/>
      <c r="HB480" s="6"/>
      <c r="HC480" s="6"/>
      <c r="HD480" s="6"/>
      <c r="HE480" s="6"/>
      <c r="HF480" s="6"/>
      <c r="HG480" s="6"/>
      <c r="HH480" s="6"/>
      <c r="HI480" s="6"/>
      <c r="HJ480" s="6"/>
      <c r="HK480" s="6"/>
      <c r="HL480" s="6"/>
      <c r="HM480" s="6"/>
      <c r="HN480" s="6"/>
      <c r="HO480" s="6"/>
      <c r="HP480" s="6"/>
      <c r="HQ480" s="6"/>
      <c r="HR480" s="6"/>
      <c r="HS480" s="6"/>
      <c r="HT480" s="6"/>
      <c r="HU480" s="6"/>
      <c r="HV480" s="6"/>
      <c r="HW480" s="6"/>
      <c r="HX480" s="6"/>
      <c r="HY480" s="6"/>
      <c r="HZ480" s="6"/>
      <c r="IA480" s="6"/>
      <c r="IB480" s="6"/>
      <c r="IC480" s="6"/>
      <c r="ID480" s="6"/>
      <c r="IE480" s="6"/>
      <c r="IF480" s="6"/>
      <c r="IG480" s="6"/>
      <c r="IH480" s="6"/>
      <c r="II480" s="6"/>
      <c r="IJ480" s="6"/>
      <c r="IK480" s="6"/>
      <c r="IL480" s="6"/>
      <c r="IM480" s="6"/>
      <c r="IN480" s="6"/>
      <c r="IO480" s="6"/>
      <c r="IP480" s="6"/>
      <c r="IQ480" s="6"/>
      <c r="IR480" s="6"/>
      <c r="IS480" s="6"/>
      <c r="IT480" s="6"/>
      <c r="IU480" s="6"/>
      <c r="IV480" s="6"/>
      <c r="IW480" s="6"/>
      <c r="IX480" s="6"/>
      <c r="IY480" s="6"/>
      <c r="IZ480" s="6"/>
      <c r="JA480" s="314"/>
      <c r="JB480" s="314"/>
      <c r="JC480" s="314"/>
      <c r="JD480" s="314"/>
      <c r="JE480" s="314"/>
      <c r="JF480" s="314"/>
      <c r="JG480" s="314"/>
      <c r="JH480" s="314"/>
      <c r="JI480" s="314"/>
      <c r="JJ480" s="314"/>
      <c r="JK480" s="314"/>
      <c r="JL480" s="314"/>
      <c r="JM480" s="314"/>
      <c r="JN480" s="314"/>
      <c r="JO480" s="314"/>
      <c r="JP480" s="314"/>
      <c r="JQ480" s="314"/>
      <c r="JR480" s="314"/>
      <c r="JS480" s="314"/>
      <c r="JT480" s="314"/>
      <c r="JU480" s="314"/>
      <c r="JV480" s="314"/>
      <c r="JW480" s="314"/>
      <c r="JX480" s="314"/>
      <c r="JY480" s="314"/>
      <c r="JZ480" s="314"/>
      <c r="KA480" s="314"/>
      <c r="KB480" s="314"/>
      <c r="KC480" s="314"/>
      <c r="KD480" s="314"/>
      <c r="KE480" s="314"/>
      <c r="KF480" s="314"/>
      <c r="KG480" s="314"/>
      <c r="KH480" s="314"/>
      <c r="KI480" s="314"/>
      <c r="KJ480" s="314"/>
      <c r="KK480" s="314"/>
      <c r="KL480" s="6"/>
      <c r="KM480" s="6"/>
      <c r="KN480" s="6"/>
      <c r="KO480" s="6"/>
      <c r="KP480" s="6"/>
      <c r="KQ480" s="6"/>
      <c r="KR480" s="6"/>
      <c r="KS480" s="6"/>
      <c r="KT480" s="6"/>
    </row>
    <row r="481" spans="5:306" s="305" customFormat="1">
      <c r="E481" s="316"/>
      <c r="F481" s="316"/>
      <c r="G481" s="317"/>
      <c r="W481" s="6"/>
      <c r="X481" s="6"/>
      <c r="Y481" s="6"/>
      <c r="Z481" s="313"/>
      <c r="AA481" s="313"/>
      <c r="AB481" s="313"/>
      <c r="AC481" s="6"/>
      <c r="AD481" s="6"/>
      <c r="AE481" s="313"/>
      <c r="AF481" s="313"/>
      <c r="AG481" s="313"/>
      <c r="AH481" s="313"/>
      <c r="AI481" s="313"/>
      <c r="AJ481" s="6"/>
      <c r="AK481" s="6"/>
      <c r="AL481" s="313"/>
      <c r="AM481" s="313"/>
      <c r="AN481" s="313"/>
      <c r="AO481" s="313"/>
      <c r="AP481" s="313"/>
      <c r="AQ481" s="6"/>
      <c r="AR481" s="6"/>
      <c r="AS481" s="313"/>
      <c r="AT481" s="313"/>
      <c r="AU481" s="313"/>
      <c r="AV481" s="313"/>
      <c r="AW481" s="313"/>
      <c r="AX481" s="6"/>
      <c r="AY481" s="6"/>
      <c r="AZ481" s="313"/>
      <c r="BA481" s="313"/>
      <c r="BB481" s="313"/>
      <c r="BC481" s="313"/>
      <c r="BD481" s="313"/>
      <c r="BE481" s="6"/>
      <c r="BF481" s="6"/>
      <c r="BG481" s="313"/>
      <c r="BH481" s="313"/>
      <c r="BI481" s="313"/>
      <c r="BJ481" s="313"/>
      <c r="BK481" s="313"/>
      <c r="BL481" s="6"/>
      <c r="BM481" s="6"/>
      <c r="BN481" s="313"/>
      <c r="BO481" s="313"/>
      <c r="BP481" s="313"/>
      <c r="BQ481" s="313"/>
      <c r="BR481" s="313"/>
      <c r="BS481" s="313"/>
      <c r="BT481" s="313"/>
      <c r="BU481" s="313"/>
      <c r="BV481" s="313"/>
      <c r="BW481" s="313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161"/>
      <c r="DQ481" s="161"/>
      <c r="DR481" s="161"/>
      <c r="DS481" s="161"/>
      <c r="DT481" s="161"/>
      <c r="DU481" s="161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314"/>
      <c r="JB481" s="314"/>
      <c r="JC481" s="314"/>
      <c r="JD481" s="314"/>
      <c r="JE481" s="314"/>
      <c r="JF481" s="314"/>
      <c r="JG481" s="314"/>
      <c r="JH481" s="314"/>
      <c r="JI481" s="314"/>
      <c r="JJ481" s="314"/>
      <c r="JK481" s="314"/>
      <c r="JL481" s="314"/>
      <c r="JM481" s="314"/>
      <c r="JN481" s="314"/>
      <c r="JO481" s="314"/>
      <c r="JP481" s="314"/>
      <c r="JQ481" s="314"/>
      <c r="JR481" s="314"/>
      <c r="JS481" s="314"/>
      <c r="JT481" s="314"/>
      <c r="JU481" s="314"/>
      <c r="JV481" s="314"/>
      <c r="JW481" s="314"/>
      <c r="JX481" s="314"/>
      <c r="JY481" s="314"/>
      <c r="JZ481" s="314"/>
      <c r="KA481" s="314"/>
      <c r="KB481" s="314"/>
      <c r="KC481" s="314"/>
      <c r="KD481" s="314"/>
      <c r="KE481" s="314"/>
      <c r="KF481" s="314"/>
      <c r="KG481" s="314"/>
      <c r="KH481" s="314"/>
      <c r="KI481" s="314"/>
      <c r="KJ481" s="314"/>
      <c r="KK481" s="314"/>
      <c r="KL481" s="6"/>
      <c r="KM481" s="6"/>
      <c r="KN481" s="6"/>
      <c r="KO481" s="6"/>
      <c r="KP481" s="6"/>
      <c r="KQ481" s="6"/>
      <c r="KR481" s="6"/>
      <c r="KS481" s="6"/>
      <c r="KT481" s="6"/>
    </row>
    <row r="482" spans="5:306" s="305" customFormat="1">
      <c r="E482" s="316"/>
      <c r="F482" s="316"/>
      <c r="G482" s="317"/>
      <c r="W482" s="6"/>
      <c r="X482" s="6"/>
      <c r="Y482" s="6"/>
      <c r="Z482" s="313"/>
      <c r="AA482" s="313"/>
      <c r="AB482" s="313"/>
      <c r="AC482" s="6"/>
      <c r="AD482" s="6"/>
      <c r="AE482" s="313"/>
      <c r="AF482" s="313"/>
      <c r="AG482" s="313"/>
      <c r="AH482" s="313"/>
      <c r="AI482" s="313"/>
      <c r="AJ482" s="6"/>
      <c r="AK482" s="6"/>
      <c r="AL482" s="313"/>
      <c r="AM482" s="313"/>
      <c r="AN482" s="313"/>
      <c r="AO482" s="313"/>
      <c r="AP482" s="313"/>
      <c r="AQ482" s="6"/>
      <c r="AR482" s="6"/>
      <c r="AS482" s="313"/>
      <c r="AT482" s="313"/>
      <c r="AU482" s="313"/>
      <c r="AV482" s="313"/>
      <c r="AW482" s="313"/>
      <c r="AX482" s="6"/>
      <c r="AY482" s="6"/>
      <c r="AZ482" s="313"/>
      <c r="BA482" s="313"/>
      <c r="BB482" s="313"/>
      <c r="BC482" s="313"/>
      <c r="BD482" s="313"/>
      <c r="BE482" s="6"/>
      <c r="BF482" s="6"/>
      <c r="BG482" s="313"/>
      <c r="BH482" s="313"/>
      <c r="BI482" s="313"/>
      <c r="BJ482" s="313"/>
      <c r="BK482" s="313"/>
      <c r="BL482" s="6"/>
      <c r="BM482" s="6"/>
      <c r="BN482" s="313"/>
      <c r="BO482" s="313"/>
      <c r="BP482" s="313"/>
      <c r="BQ482" s="313"/>
      <c r="BR482" s="313"/>
      <c r="BS482" s="313"/>
      <c r="BT482" s="313"/>
      <c r="BU482" s="313"/>
      <c r="BV482" s="313"/>
      <c r="BW482" s="313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161"/>
      <c r="DQ482" s="161"/>
      <c r="DR482" s="161"/>
      <c r="DS482" s="161"/>
      <c r="DT482" s="161"/>
      <c r="DU482" s="161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  <c r="FS482" s="6"/>
      <c r="FT482" s="6"/>
      <c r="FU482" s="6"/>
      <c r="FV482" s="6"/>
      <c r="FW482" s="6"/>
      <c r="FX482" s="6"/>
      <c r="FY482" s="6"/>
      <c r="FZ482" s="6"/>
      <c r="GA482" s="6"/>
      <c r="GB482" s="6"/>
      <c r="GC482" s="6"/>
      <c r="GD482" s="6"/>
      <c r="GE482" s="6"/>
      <c r="GF482" s="6"/>
      <c r="GG482" s="6"/>
      <c r="GH482" s="6"/>
      <c r="GI482" s="6"/>
      <c r="GJ482" s="6"/>
      <c r="GK482" s="6"/>
      <c r="GL482" s="6"/>
      <c r="GM482" s="6"/>
      <c r="GN482" s="6"/>
      <c r="GO482" s="6"/>
      <c r="GP482" s="6"/>
      <c r="GQ482" s="6"/>
      <c r="GR482" s="6"/>
      <c r="GS482" s="6"/>
      <c r="GT482" s="6"/>
      <c r="GU482" s="6"/>
      <c r="GV482" s="6"/>
      <c r="GW482" s="6"/>
      <c r="GX482" s="6"/>
      <c r="GY482" s="6"/>
      <c r="GZ482" s="6"/>
      <c r="HA482" s="6"/>
      <c r="HB482" s="6"/>
      <c r="HC482" s="6"/>
      <c r="HD482" s="6"/>
      <c r="HE482" s="6"/>
      <c r="HF482" s="6"/>
      <c r="HG482" s="6"/>
      <c r="HH482" s="6"/>
      <c r="HI482" s="6"/>
      <c r="HJ482" s="6"/>
      <c r="HK482" s="6"/>
      <c r="HL482" s="6"/>
      <c r="HM482" s="6"/>
      <c r="HN482" s="6"/>
      <c r="HO482" s="6"/>
      <c r="HP482" s="6"/>
      <c r="HQ482" s="6"/>
      <c r="HR482" s="6"/>
      <c r="HS482" s="6"/>
      <c r="HT482" s="6"/>
      <c r="HU482" s="6"/>
      <c r="HV482" s="6"/>
      <c r="HW482" s="6"/>
      <c r="HX482" s="6"/>
      <c r="HY482" s="6"/>
      <c r="HZ482" s="6"/>
      <c r="IA482" s="6"/>
      <c r="IB482" s="6"/>
      <c r="IC482" s="6"/>
      <c r="ID482" s="6"/>
      <c r="IE482" s="6"/>
      <c r="IF482" s="6"/>
      <c r="IG482" s="6"/>
      <c r="IH482" s="6"/>
      <c r="II482" s="6"/>
      <c r="IJ482" s="6"/>
      <c r="IK482" s="6"/>
      <c r="IL482" s="6"/>
      <c r="IM482" s="6"/>
      <c r="IN482" s="6"/>
      <c r="IO482" s="6"/>
      <c r="IP482" s="6"/>
      <c r="IQ482" s="6"/>
      <c r="IR482" s="6"/>
      <c r="IS482" s="6"/>
      <c r="IT482" s="6"/>
      <c r="IU482" s="6"/>
      <c r="IV482" s="6"/>
      <c r="IW482" s="6"/>
      <c r="IX482" s="6"/>
      <c r="IY482" s="6"/>
      <c r="IZ482" s="6"/>
      <c r="JA482" s="314"/>
      <c r="JB482" s="314"/>
      <c r="JC482" s="314"/>
      <c r="JD482" s="314"/>
      <c r="JE482" s="314"/>
      <c r="JF482" s="314"/>
      <c r="JG482" s="314"/>
      <c r="JH482" s="314"/>
      <c r="JI482" s="314"/>
      <c r="JJ482" s="314"/>
      <c r="JK482" s="314"/>
      <c r="JL482" s="314"/>
      <c r="JM482" s="314"/>
      <c r="JN482" s="314"/>
      <c r="JO482" s="314"/>
      <c r="JP482" s="314"/>
      <c r="JQ482" s="314"/>
      <c r="JR482" s="314"/>
      <c r="JS482" s="314"/>
      <c r="JT482" s="314"/>
      <c r="JU482" s="314"/>
      <c r="JV482" s="314"/>
      <c r="JW482" s="314"/>
      <c r="JX482" s="314"/>
      <c r="JY482" s="314"/>
      <c r="JZ482" s="314"/>
      <c r="KA482" s="314"/>
      <c r="KB482" s="314"/>
      <c r="KC482" s="314"/>
      <c r="KD482" s="314"/>
      <c r="KE482" s="314"/>
      <c r="KF482" s="314"/>
      <c r="KG482" s="314"/>
      <c r="KH482" s="314"/>
      <c r="KI482" s="314"/>
      <c r="KJ482" s="314"/>
      <c r="KK482" s="314"/>
      <c r="KL482" s="6"/>
      <c r="KM482" s="6"/>
      <c r="KN482" s="6"/>
      <c r="KO482" s="6"/>
      <c r="KP482" s="6"/>
      <c r="KQ482" s="6"/>
      <c r="KR482" s="6"/>
      <c r="KS482" s="6"/>
      <c r="KT482" s="6"/>
    </row>
    <row r="483" spans="5:306" s="305" customFormat="1">
      <c r="E483" s="316"/>
      <c r="F483" s="316"/>
      <c r="G483" s="317"/>
      <c r="W483" s="6"/>
      <c r="X483" s="6"/>
      <c r="Y483" s="6"/>
      <c r="Z483" s="313"/>
      <c r="AA483" s="313"/>
      <c r="AB483" s="313"/>
      <c r="AC483" s="6"/>
      <c r="AD483" s="6"/>
      <c r="AE483" s="313"/>
      <c r="AF483" s="313"/>
      <c r="AG483" s="313"/>
      <c r="AH483" s="313"/>
      <c r="AI483" s="313"/>
      <c r="AJ483" s="6"/>
      <c r="AK483" s="6"/>
      <c r="AL483" s="313"/>
      <c r="AM483" s="313"/>
      <c r="AN483" s="313"/>
      <c r="AO483" s="313"/>
      <c r="AP483" s="313"/>
      <c r="AQ483" s="6"/>
      <c r="AR483" s="6"/>
      <c r="AS483" s="313"/>
      <c r="AT483" s="313"/>
      <c r="AU483" s="313"/>
      <c r="AV483" s="313"/>
      <c r="AW483" s="313"/>
      <c r="AX483" s="6"/>
      <c r="AY483" s="6"/>
      <c r="AZ483" s="313"/>
      <c r="BA483" s="313"/>
      <c r="BB483" s="313"/>
      <c r="BC483" s="313"/>
      <c r="BD483" s="313"/>
      <c r="BE483" s="6"/>
      <c r="BF483" s="6"/>
      <c r="BG483" s="313"/>
      <c r="BH483" s="313"/>
      <c r="BI483" s="313"/>
      <c r="BJ483" s="313"/>
      <c r="BK483" s="313"/>
      <c r="BL483" s="6"/>
      <c r="BM483" s="6"/>
      <c r="BN483" s="313"/>
      <c r="BO483" s="313"/>
      <c r="BP483" s="313"/>
      <c r="BQ483" s="313"/>
      <c r="BR483" s="313"/>
      <c r="BS483" s="313"/>
      <c r="BT483" s="313"/>
      <c r="BU483" s="313"/>
      <c r="BV483" s="313"/>
      <c r="BW483" s="313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161"/>
      <c r="DQ483" s="161"/>
      <c r="DR483" s="161"/>
      <c r="DS483" s="161"/>
      <c r="DT483" s="161"/>
      <c r="DU483" s="161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  <c r="FS483" s="6"/>
      <c r="FT483" s="6"/>
      <c r="FU483" s="6"/>
      <c r="FV483" s="6"/>
      <c r="FW483" s="6"/>
      <c r="FX483" s="6"/>
      <c r="FY483" s="6"/>
      <c r="FZ483" s="6"/>
      <c r="GA483" s="6"/>
      <c r="GB483" s="6"/>
      <c r="GC483" s="6"/>
      <c r="GD483" s="6"/>
      <c r="GE483" s="6"/>
      <c r="GF483" s="6"/>
      <c r="GG483" s="6"/>
      <c r="GH483" s="6"/>
      <c r="GI483" s="6"/>
      <c r="GJ483" s="6"/>
      <c r="GK483" s="6"/>
      <c r="GL483" s="6"/>
      <c r="GM483" s="6"/>
      <c r="GN483" s="6"/>
      <c r="GO483" s="6"/>
      <c r="GP483" s="6"/>
      <c r="GQ483" s="6"/>
      <c r="GR483" s="6"/>
      <c r="GS483" s="6"/>
      <c r="GT483" s="6"/>
      <c r="GU483" s="6"/>
      <c r="GV483" s="6"/>
      <c r="GW483" s="6"/>
      <c r="GX483" s="6"/>
      <c r="GY483" s="6"/>
      <c r="GZ483" s="6"/>
      <c r="HA483" s="6"/>
      <c r="HB483" s="6"/>
      <c r="HC483" s="6"/>
      <c r="HD483" s="6"/>
      <c r="HE483" s="6"/>
      <c r="HF483" s="6"/>
      <c r="HG483" s="6"/>
      <c r="HH483" s="6"/>
      <c r="HI483" s="6"/>
      <c r="HJ483" s="6"/>
      <c r="HK483" s="6"/>
      <c r="HL483" s="6"/>
      <c r="HM483" s="6"/>
      <c r="HN483" s="6"/>
      <c r="HO483" s="6"/>
      <c r="HP483" s="6"/>
      <c r="HQ483" s="6"/>
      <c r="HR483" s="6"/>
      <c r="HS483" s="6"/>
      <c r="HT483" s="6"/>
      <c r="HU483" s="6"/>
      <c r="HV483" s="6"/>
      <c r="HW483" s="6"/>
      <c r="HX483" s="6"/>
      <c r="HY483" s="6"/>
      <c r="HZ483" s="6"/>
      <c r="IA483" s="6"/>
      <c r="IB483" s="6"/>
      <c r="IC483" s="6"/>
      <c r="ID483" s="6"/>
      <c r="IE483" s="6"/>
      <c r="IF483" s="6"/>
      <c r="IG483" s="6"/>
      <c r="IH483" s="6"/>
      <c r="II483" s="6"/>
      <c r="IJ483" s="6"/>
      <c r="IK483" s="6"/>
      <c r="IL483" s="6"/>
      <c r="IM483" s="6"/>
      <c r="IN483" s="6"/>
      <c r="IO483" s="6"/>
      <c r="IP483" s="6"/>
      <c r="IQ483" s="6"/>
      <c r="IR483" s="6"/>
      <c r="IS483" s="6"/>
      <c r="IT483" s="6"/>
      <c r="IU483" s="6"/>
      <c r="IV483" s="6"/>
      <c r="IW483" s="6"/>
      <c r="IX483" s="6"/>
      <c r="IY483" s="6"/>
      <c r="IZ483" s="6"/>
      <c r="JA483" s="314"/>
      <c r="JB483" s="314"/>
      <c r="JC483" s="314"/>
      <c r="JD483" s="314"/>
      <c r="JE483" s="314"/>
      <c r="JF483" s="314"/>
      <c r="JG483" s="314"/>
      <c r="JH483" s="314"/>
      <c r="JI483" s="314"/>
      <c r="JJ483" s="314"/>
      <c r="JK483" s="314"/>
      <c r="JL483" s="314"/>
      <c r="JM483" s="314"/>
      <c r="JN483" s="314"/>
      <c r="JO483" s="314"/>
      <c r="JP483" s="314"/>
      <c r="JQ483" s="314"/>
      <c r="JR483" s="314"/>
      <c r="JS483" s="314"/>
      <c r="JT483" s="314"/>
      <c r="JU483" s="314"/>
      <c r="JV483" s="314"/>
      <c r="JW483" s="314"/>
      <c r="JX483" s="314"/>
      <c r="JY483" s="314"/>
      <c r="JZ483" s="314"/>
      <c r="KA483" s="314"/>
      <c r="KB483" s="314"/>
      <c r="KC483" s="314"/>
      <c r="KD483" s="314"/>
      <c r="KE483" s="314"/>
      <c r="KF483" s="314"/>
      <c r="KG483" s="314"/>
      <c r="KH483" s="314"/>
      <c r="KI483" s="314"/>
      <c r="KJ483" s="314"/>
      <c r="KK483" s="314"/>
      <c r="KL483" s="6"/>
      <c r="KM483" s="6"/>
      <c r="KN483" s="6"/>
      <c r="KO483" s="6"/>
      <c r="KP483" s="6"/>
      <c r="KQ483" s="6"/>
      <c r="KR483" s="6"/>
      <c r="KS483" s="6"/>
      <c r="KT483" s="6"/>
    </row>
    <row r="484" spans="5:306" s="305" customFormat="1">
      <c r="E484" s="316"/>
      <c r="F484" s="316"/>
      <c r="G484" s="317"/>
      <c r="W484" s="6"/>
      <c r="X484" s="6"/>
      <c r="Y484" s="6"/>
      <c r="Z484" s="313"/>
      <c r="AA484" s="313"/>
      <c r="AB484" s="313"/>
      <c r="AC484" s="6"/>
      <c r="AD484" s="6"/>
      <c r="AE484" s="313"/>
      <c r="AF484" s="313"/>
      <c r="AG484" s="313"/>
      <c r="AH484" s="313"/>
      <c r="AI484" s="313"/>
      <c r="AJ484" s="6"/>
      <c r="AK484" s="6"/>
      <c r="AL484" s="313"/>
      <c r="AM484" s="313"/>
      <c r="AN484" s="313"/>
      <c r="AO484" s="313"/>
      <c r="AP484" s="313"/>
      <c r="AQ484" s="6"/>
      <c r="AR484" s="6"/>
      <c r="AS484" s="313"/>
      <c r="AT484" s="313"/>
      <c r="AU484" s="313"/>
      <c r="AV484" s="313"/>
      <c r="AW484" s="313"/>
      <c r="AX484" s="6"/>
      <c r="AY484" s="6"/>
      <c r="AZ484" s="313"/>
      <c r="BA484" s="313"/>
      <c r="BB484" s="313"/>
      <c r="BC484" s="313"/>
      <c r="BD484" s="313"/>
      <c r="BE484" s="6"/>
      <c r="BF484" s="6"/>
      <c r="BG484" s="313"/>
      <c r="BH484" s="313"/>
      <c r="BI484" s="313"/>
      <c r="BJ484" s="313"/>
      <c r="BK484" s="313"/>
      <c r="BL484" s="6"/>
      <c r="BM484" s="6"/>
      <c r="BN484" s="313"/>
      <c r="BO484" s="313"/>
      <c r="BP484" s="313"/>
      <c r="BQ484" s="313"/>
      <c r="BR484" s="313"/>
      <c r="BS484" s="313"/>
      <c r="BT484" s="313"/>
      <c r="BU484" s="313"/>
      <c r="BV484" s="313"/>
      <c r="BW484" s="313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161"/>
      <c r="DQ484" s="161"/>
      <c r="DR484" s="161"/>
      <c r="DS484" s="161"/>
      <c r="DT484" s="161"/>
      <c r="DU484" s="161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  <c r="FS484" s="6"/>
      <c r="FT484" s="6"/>
      <c r="FU484" s="6"/>
      <c r="FV484" s="6"/>
      <c r="FW484" s="6"/>
      <c r="FX484" s="6"/>
      <c r="FY484" s="6"/>
      <c r="FZ484" s="6"/>
      <c r="GA484" s="6"/>
      <c r="GB484" s="6"/>
      <c r="GC484" s="6"/>
      <c r="GD484" s="6"/>
      <c r="GE484" s="6"/>
      <c r="GF484" s="6"/>
      <c r="GG484" s="6"/>
      <c r="GH484" s="6"/>
      <c r="GI484" s="6"/>
      <c r="GJ484" s="6"/>
      <c r="GK484" s="6"/>
      <c r="GL484" s="6"/>
      <c r="GM484" s="6"/>
      <c r="GN484" s="6"/>
      <c r="GO484" s="6"/>
      <c r="GP484" s="6"/>
      <c r="GQ484" s="6"/>
      <c r="GR484" s="6"/>
      <c r="GS484" s="6"/>
      <c r="GT484" s="6"/>
      <c r="GU484" s="6"/>
      <c r="GV484" s="6"/>
      <c r="GW484" s="6"/>
      <c r="GX484" s="6"/>
      <c r="GY484" s="6"/>
      <c r="GZ484" s="6"/>
      <c r="HA484" s="6"/>
      <c r="HB484" s="6"/>
      <c r="HC484" s="6"/>
      <c r="HD484" s="6"/>
      <c r="HE484" s="6"/>
      <c r="HF484" s="6"/>
      <c r="HG484" s="6"/>
      <c r="HH484" s="6"/>
      <c r="HI484" s="6"/>
      <c r="HJ484" s="6"/>
      <c r="HK484" s="6"/>
      <c r="HL484" s="6"/>
      <c r="HM484" s="6"/>
      <c r="HN484" s="6"/>
      <c r="HO484" s="6"/>
      <c r="HP484" s="6"/>
      <c r="HQ484" s="6"/>
      <c r="HR484" s="6"/>
      <c r="HS484" s="6"/>
      <c r="HT484" s="6"/>
      <c r="HU484" s="6"/>
      <c r="HV484" s="6"/>
      <c r="HW484" s="6"/>
      <c r="HX484" s="6"/>
      <c r="HY484" s="6"/>
      <c r="HZ484" s="6"/>
      <c r="IA484" s="6"/>
      <c r="IB484" s="6"/>
      <c r="IC484" s="6"/>
      <c r="ID484" s="6"/>
      <c r="IE484" s="6"/>
      <c r="IF484" s="6"/>
      <c r="IG484" s="6"/>
      <c r="IH484" s="6"/>
      <c r="II484" s="6"/>
      <c r="IJ484" s="6"/>
      <c r="IK484" s="6"/>
      <c r="IL484" s="6"/>
      <c r="IM484" s="6"/>
      <c r="IN484" s="6"/>
      <c r="IO484" s="6"/>
      <c r="IP484" s="6"/>
      <c r="IQ484" s="6"/>
      <c r="IR484" s="6"/>
      <c r="IS484" s="6"/>
      <c r="IT484" s="6"/>
      <c r="IU484" s="6"/>
      <c r="IV484" s="6"/>
      <c r="IW484" s="6"/>
      <c r="IX484" s="6"/>
      <c r="IY484" s="6"/>
      <c r="IZ484" s="6"/>
      <c r="JA484" s="314"/>
      <c r="JB484" s="314"/>
      <c r="JC484" s="314"/>
      <c r="JD484" s="314"/>
      <c r="JE484" s="314"/>
      <c r="JF484" s="314"/>
      <c r="JG484" s="314"/>
      <c r="JH484" s="314"/>
      <c r="JI484" s="314"/>
      <c r="JJ484" s="314"/>
      <c r="JK484" s="314"/>
      <c r="JL484" s="314"/>
      <c r="JM484" s="314"/>
      <c r="JN484" s="314"/>
      <c r="JO484" s="314"/>
      <c r="JP484" s="314"/>
      <c r="JQ484" s="314"/>
      <c r="JR484" s="314"/>
      <c r="JS484" s="314"/>
      <c r="JT484" s="314"/>
      <c r="JU484" s="314"/>
      <c r="JV484" s="314"/>
      <c r="JW484" s="314"/>
      <c r="JX484" s="314"/>
      <c r="JY484" s="314"/>
      <c r="JZ484" s="314"/>
      <c r="KA484" s="314"/>
      <c r="KB484" s="314"/>
      <c r="KC484" s="314"/>
      <c r="KD484" s="314"/>
      <c r="KE484" s="314"/>
      <c r="KF484" s="314"/>
      <c r="KG484" s="314"/>
      <c r="KH484" s="314"/>
      <c r="KI484" s="314"/>
      <c r="KJ484" s="314"/>
      <c r="KK484" s="314"/>
      <c r="KL484" s="6"/>
      <c r="KM484" s="6"/>
      <c r="KN484" s="6"/>
      <c r="KO484" s="6"/>
      <c r="KP484" s="6"/>
      <c r="KQ484" s="6"/>
      <c r="KR484" s="6"/>
      <c r="KS484" s="6"/>
      <c r="KT484" s="6"/>
    </row>
    <row r="485" spans="5:306" s="305" customFormat="1">
      <c r="E485" s="316"/>
      <c r="F485" s="316"/>
      <c r="G485" s="317"/>
      <c r="W485" s="6"/>
      <c r="X485" s="6"/>
      <c r="Y485" s="6"/>
      <c r="Z485" s="313"/>
      <c r="AA485" s="313"/>
      <c r="AB485" s="313"/>
      <c r="AC485" s="6"/>
      <c r="AD485" s="6"/>
      <c r="AE485" s="313"/>
      <c r="AF485" s="313"/>
      <c r="AG485" s="313"/>
      <c r="AH485" s="313"/>
      <c r="AI485" s="313"/>
      <c r="AJ485" s="6"/>
      <c r="AK485" s="6"/>
      <c r="AL485" s="313"/>
      <c r="AM485" s="313"/>
      <c r="AN485" s="313"/>
      <c r="AO485" s="313"/>
      <c r="AP485" s="313"/>
      <c r="AQ485" s="6"/>
      <c r="AR485" s="6"/>
      <c r="AS485" s="313"/>
      <c r="AT485" s="313"/>
      <c r="AU485" s="313"/>
      <c r="AV485" s="313"/>
      <c r="AW485" s="313"/>
      <c r="AX485" s="6"/>
      <c r="AY485" s="6"/>
      <c r="AZ485" s="313"/>
      <c r="BA485" s="313"/>
      <c r="BB485" s="313"/>
      <c r="BC485" s="313"/>
      <c r="BD485" s="313"/>
      <c r="BE485" s="6"/>
      <c r="BF485" s="6"/>
      <c r="BG485" s="313"/>
      <c r="BH485" s="313"/>
      <c r="BI485" s="313"/>
      <c r="BJ485" s="313"/>
      <c r="BK485" s="313"/>
      <c r="BL485" s="6"/>
      <c r="BM485" s="6"/>
      <c r="BN485" s="313"/>
      <c r="BO485" s="313"/>
      <c r="BP485" s="313"/>
      <c r="BQ485" s="313"/>
      <c r="BR485" s="313"/>
      <c r="BS485" s="313"/>
      <c r="BT485" s="313"/>
      <c r="BU485" s="313"/>
      <c r="BV485" s="313"/>
      <c r="BW485" s="313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161"/>
      <c r="DQ485" s="161"/>
      <c r="DR485" s="161"/>
      <c r="DS485" s="161"/>
      <c r="DT485" s="161"/>
      <c r="DU485" s="161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  <c r="FS485" s="6"/>
      <c r="FT485" s="6"/>
      <c r="FU485" s="6"/>
      <c r="FV485" s="6"/>
      <c r="FW485" s="6"/>
      <c r="FX485" s="6"/>
      <c r="FY485" s="6"/>
      <c r="FZ485" s="6"/>
      <c r="GA485" s="6"/>
      <c r="GB485" s="6"/>
      <c r="GC485" s="6"/>
      <c r="GD485" s="6"/>
      <c r="GE485" s="6"/>
      <c r="GF485" s="6"/>
      <c r="GG485" s="6"/>
      <c r="GH485" s="6"/>
      <c r="GI485" s="6"/>
      <c r="GJ485" s="6"/>
      <c r="GK485" s="6"/>
      <c r="GL485" s="6"/>
      <c r="GM485" s="6"/>
      <c r="GN485" s="6"/>
      <c r="GO485" s="6"/>
      <c r="GP485" s="6"/>
      <c r="GQ485" s="6"/>
      <c r="GR485" s="6"/>
      <c r="GS485" s="6"/>
      <c r="GT485" s="6"/>
      <c r="GU485" s="6"/>
      <c r="GV485" s="6"/>
      <c r="GW485" s="6"/>
      <c r="GX485" s="6"/>
      <c r="GY485" s="6"/>
      <c r="GZ485" s="6"/>
      <c r="HA485" s="6"/>
      <c r="HB485" s="6"/>
      <c r="HC485" s="6"/>
      <c r="HD485" s="6"/>
      <c r="HE485" s="6"/>
      <c r="HF485" s="6"/>
      <c r="HG485" s="6"/>
      <c r="HH485" s="6"/>
      <c r="HI485" s="6"/>
      <c r="HJ485" s="6"/>
      <c r="HK485" s="6"/>
      <c r="HL485" s="6"/>
      <c r="HM485" s="6"/>
      <c r="HN485" s="6"/>
      <c r="HO485" s="6"/>
      <c r="HP485" s="6"/>
      <c r="HQ485" s="6"/>
      <c r="HR485" s="6"/>
      <c r="HS485" s="6"/>
      <c r="HT485" s="6"/>
      <c r="HU485" s="6"/>
      <c r="HV485" s="6"/>
      <c r="HW485" s="6"/>
      <c r="HX485" s="6"/>
      <c r="HY485" s="6"/>
      <c r="HZ485" s="6"/>
      <c r="IA485" s="6"/>
      <c r="IB485" s="6"/>
      <c r="IC485" s="6"/>
      <c r="ID485" s="6"/>
      <c r="IE485" s="6"/>
      <c r="IF485" s="6"/>
      <c r="IG485" s="6"/>
      <c r="IH485" s="6"/>
      <c r="II485" s="6"/>
      <c r="IJ485" s="6"/>
      <c r="IK485" s="6"/>
      <c r="IL485" s="6"/>
      <c r="IM485" s="6"/>
      <c r="IN485" s="6"/>
      <c r="IO485" s="6"/>
      <c r="IP485" s="6"/>
      <c r="IQ485" s="6"/>
      <c r="IR485" s="6"/>
      <c r="IS485" s="6"/>
      <c r="IT485" s="6"/>
      <c r="IU485" s="6"/>
      <c r="IV485" s="6"/>
      <c r="IW485" s="6"/>
      <c r="IX485" s="6"/>
      <c r="IY485" s="6"/>
      <c r="IZ485" s="6"/>
      <c r="JA485" s="314"/>
      <c r="JB485" s="314"/>
      <c r="JC485" s="314"/>
      <c r="JD485" s="314"/>
      <c r="JE485" s="314"/>
      <c r="JF485" s="314"/>
      <c r="JG485" s="314"/>
      <c r="JH485" s="314"/>
      <c r="JI485" s="314"/>
      <c r="JJ485" s="314"/>
      <c r="JK485" s="314"/>
      <c r="JL485" s="314"/>
      <c r="JM485" s="314"/>
      <c r="JN485" s="314"/>
      <c r="JO485" s="314"/>
      <c r="JP485" s="314"/>
      <c r="JQ485" s="314"/>
      <c r="JR485" s="314"/>
      <c r="JS485" s="314"/>
      <c r="JT485" s="314"/>
      <c r="JU485" s="314"/>
      <c r="JV485" s="314"/>
      <c r="JW485" s="314"/>
      <c r="JX485" s="314"/>
      <c r="JY485" s="314"/>
      <c r="JZ485" s="314"/>
      <c r="KA485" s="314"/>
      <c r="KB485" s="314"/>
      <c r="KC485" s="314"/>
      <c r="KD485" s="314"/>
      <c r="KE485" s="314"/>
      <c r="KF485" s="314"/>
      <c r="KG485" s="314"/>
      <c r="KH485" s="314"/>
      <c r="KI485" s="314"/>
      <c r="KJ485" s="314"/>
      <c r="KK485" s="314"/>
      <c r="KL485" s="6"/>
      <c r="KM485" s="6"/>
      <c r="KN485" s="6"/>
      <c r="KO485" s="6"/>
      <c r="KP485" s="6"/>
      <c r="KQ485" s="6"/>
      <c r="KR485" s="6"/>
      <c r="KS485" s="6"/>
      <c r="KT485" s="6"/>
    </row>
    <row r="486" spans="5:306" s="305" customFormat="1">
      <c r="E486" s="316"/>
      <c r="F486" s="316"/>
      <c r="G486" s="317"/>
      <c r="W486" s="6"/>
      <c r="X486" s="6"/>
      <c r="Y486" s="6"/>
      <c r="Z486" s="313"/>
      <c r="AA486" s="313"/>
      <c r="AB486" s="313"/>
      <c r="AC486" s="6"/>
      <c r="AD486" s="6"/>
      <c r="AE486" s="313"/>
      <c r="AF486" s="313"/>
      <c r="AG486" s="313"/>
      <c r="AH486" s="313"/>
      <c r="AI486" s="313"/>
      <c r="AJ486" s="6"/>
      <c r="AK486" s="6"/>
      <c r="AL486" s="313"/>
      <c r="AM486" s="313"/>
      <c r="AN486" s="313"/>
      <c r="AO486" s="313"/>
      <c r="AP486" s="313"/>
      <c r="AQ486" s="6"/>
      <c r="AR486" s="6"/>
      <c r="AS486" s="313"/>
      <c r="AT486" s="313"/>
      <c r="AU486" s="313"/>
      <c r="AV486" s="313"/>
      <c r="AW486" s="313"/>
      <c r="AX486" s="6"/>
      <c r="AY486" s="6"/>
      <c r="AZ486" s="313"/>
      <c r="BA486" s="313"/>
      <c r="BB486" s="313"/>
      <c r="BC486" s="313"/>
      <c r="BD486" s="313"/>
      <c r="BE486" s="6"/>
      <c r="BF486" s="6"/>
      <c r="BG486" s="313"/>
      <c r="BH486" s="313"/>
      <c r="BI486" s="313"/>
      <c r="BJ486" s="313"/>
      <c r="BK486" s="313"/>
      <c r="BL486" s="6"/>
      <c r="BM486" s="6"/>
      <c r="BN486" s="313"/>
      <c r="BO486" s="313"/>
      <c r="BP486" s="313"/>
      <c r="BQ486" s="313"/>
      <c r="BR486" s="313"/>
      <c r="BS486" s="313"/>
      <c r="BT486" s="313"/>
      <c r="BU486" s="313"/>
      <c r="BV486" s="313"/>
      <c r="BW486" s="313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161"/>
      <c r="DQ486" s="161"/>
      <c r="DR486" s="161"/>
      <c r="DS486" s="161"/>
      <c r="DT486" s="161"/>
      <c r="DU486" s="161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  <c r="FS486" s="6"/>
      <c r="FT486" s="6"/>
      <c r="FU486" s="6"/>
      <c r="FV486" s="6"/>
      <c r="FW486" s="6"/>
      <c r="FX486" s="6"/>
      <c r="FY486" s="6"/>
      <c r="FZ486" s="6"/>
      <c r="GA486" s="6"/>
      <c r="GB486" s="6"/>
      <c r="GC486" s="6"/>
      <c r="GD486" s="6"/>
      <c r="GE486" s="6"/>
      <c r="GF486" s="6"/>
      <c r="GG486" s="6"/>
      <c r="GH486" s="6"/>
      <c r="GI486" s="6"/>
      <c r="GJ486" s="6"/>
      <c r="GK486" s="6"/>
      <c r="GL486" s="6"/>
      <c r="GM486" s="6"/>
      <c r="GN486" s="6"/>
      <c r="GO486" s="6"/>
      <c r="GP486" s="6"/>
      <c r="GQ486" s="6"/>
      <c r="GR486" s="6"/>
      <c r="GS486" s="6"/>
      <c r="GT486" s="6"/>
      <c r="GU486" s="6"/>
      <c r="GV486" s="6"/>
      <c r="GW486" s="6"/>
      <c r="GX486" s="6"/>
      <c r="GY486" s="6"/>
      <c r="GZ486" s="6"/>
      <c r="HA486" s="6"/>
      <c r="HB486" s="6"/>
      <c r="HC486" s="6"/>
      <c r="HD486" s="6"/>
      <c r="HE486" s="6"/>
      <c r="HF486" s="6"/>
      <c r="HG486" s="6"/>
      <c r="HH486" s="6"/>
      <c r="HI486" s="6"/>
      <c r="HJ486" s="6"/>
      <c r="HK486" s="6"/>
      <c r="HL486" s="6"/>
      <c r="HM486" s="6"/>
      <c r="HN486" s="6"/>
      <c r="HO486" s="6"/>
      <c r="HP486" s="6"/>
      <c r="HQ486" s="6"/>
      <c r="HR486" s="6"/>
      <c r="HS486" s="6"/>
      <c r="HT486" s="6"/>
      <c r="HU486" s="6"/>
      <c r="HV486" s="6"/>
      <c r="HW486" s="6"/>
      <c r="HX486" s="6"/>
      <c r="HY486" s="6"/>
      <c r="HZ486" s="6"/>
      <c r="IA486" s="6"/>
      <c r="IB486" s="6"/>
      <c r="IC486" s="6"/>
      <c r="ID486" s="6"/>
      <c r="IE486" s="6"/>
      <c r="IF486" s="6"/>
      <c r="IG486" s="6"/>
      <c r="IH486" s="6"/>
      <c r="II486" s="6"/>
      <c r="IJ486" s="6"/>
      <c r="IK486" s="6"/>
      <c r="IL486" s="6"/>
      <c r="IM486" s="6"/>
      <c r="IN486" s="6"/>
      <c r="IO486" s="6"/>
      <c r="IP486" s="6"/>
      <c r="IQ486" s="6"/>
      <c r="IR486" s="6"/>
      <c r="IS486" s="6"/>
      <c r="IT486" s="6"/>
      <c r="IU486" s="6"/>
      <c r="IV486" s="6"/>
      <c r="IW486" s="6"/>
      <c r="IX486" s="6"/>
      <c r="IY486" s="6"/>
      <c r="IZ486" s="6"/>
      <c r="JA486" s="314"/>
      <c r="JB486" s="314"/>
      <c r="JC486" s="314"/>
      <c r="JD486" s="314"/>
      <c r="JE486" s="314"/>
      <c r="JF486" s="314"/>
      <c r="JG486" s="314"/>
      <c r="JH486" s="314"/>
      <c r="JI486" s="314"/>
      <c r="JJ486" s="314"/>
      <c r="JK486" s="314"/>
      <c r="JL486" s="314"/>
      <c r="JM486" s="314"/>
      <c r="JN486" s="314"/>
      <c r="JO486" s="314"/>
      <c r="JP486" s="314"/>
      <c r="JQ486" s="314"/>
      <c r="JR486" s="314"/>
      <c r="JS486" s="314"/>
      <c r="JT486" s="314"/>
      <c r="JU486" s="314"/>
      <c r="JV486" s="314"/>
      <c r="JW486" s="314"/>
      <c r="JX486" s="314"/>
      <c r="JY486" s="314"/>
      <c r="JZ486" s="314"/>
      <c r="KA486" s="314"/>
      <c r="KB486" s="314"/>
      <c r="KC486" s="314"/>
      <c r="KD486" s="314"/>
      <c r="KE486" s="314"/>
      <c r="KF486" s="314"/>
      <c r="KG486" s="314"/>
      <c r="KH486" s="314"/>
      <c r="KI486" s="314"/>
      <c r="KJ486" s="314"/>
      <c r="KK486" s="314"/>
      <c r="KL486" s="6"/>
      <c r="KM486" s="6"/>
      <c r="KN486" s="6"/>
      <c r="KO486" s="6"/>
      <c r="KP486" s="6"/>
      <c r="KQ486" s="6"/>
      <c r="KR486" s="6"/>
      <c r="KS486" s="6"/>
      <c r="KT486" s="6"/>
    </row>
    <row r="487" spans="5:306" s="305" customFormat="1">
      <c r="E487" s="316"/>
      <c r="F487" s="316"/>
      <c r="G487" s="317"/>
      <c r="W487" s="6"/>
      <c r="X487" s="6"/>
      <c r="Y487" s="6"/>
      <c r="Z487" s="313"/>
      <c r="AA487" s="313"/>
      <c r="AB487" s="313"/>
      <c r="AC487" s="6"/>
      <c r="AD487" s="6"/>
      <c r="AE487" s="313"/>
      <c r="AF487" s="313"/>
      <c r="AG487" s="313"/>
      <c r="AH487" s="313"/>
      <c r="AI487" s="313"/>
      <c r="AJ487" s="6"/>
      <c r="AK487" s="6"/>
      <c r="AL487" s="313"/>
      <c r="AM487" s="313"/>
      <c r="AN487" s="313"/>
      <c r="AO487" s="313"/>
      <c r="AP487" s="313"/>
      <c r="AQ487" s="6"/>
      <c r="AR487" s="6"/>
      <c r="AS487" s="313"/>
      <c r="AT487" s="313"/>
      <c r="AU487" s="313"/>
      <c r="AV487" s="313"/>
      <c r="AW487" s="313"/>
      <c r="AX487" s="6"/>
      <c r="AY487" s="6"/>
      <c r="AZ487" s="313"/>
      <c r="BA487" s="313"/>
      <c r="BB487" s="313"/>
      <c r="BC487" s="313"/>
      <c r="BD487" s="313"/>
      <c r="BE487" s="6"/>
      <c r="BF487" s="6"/>
      <c r="BG487" s="313"/>
      <c r="BH487" s="313"/>
      <c r="BI487" s="313"/>
      <c r="BJ487" s="313"/>
      <c r="BK487" s="313"/>
      <c r="BL487" s="6"/>
      <c r="BM487" s="6"/>
      <c r="BN487" s="313"/>
      <c r="BO487" s="313"/>
      <c r="BP487" s="313"/>
      <c r="BQ487" s="313"/>
      <c r="BR487" s="313"/>
      <c r="BS487" s="313"/>
      <c r="BT487" s="313"/>
      <c r="BU487" s="313"/>
      <c r="BV487" s="313"/>
      <c r="BW487" s="313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161"/>
      <c r="DQ487" s="161"/>
      <c r="DR487" s="161"/>
      <c r="DS487" s="161"/>
      <c r="DT487" s="161"/>
      <c r="DU487" s="161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  <c r="FS487" s="6"/>
      <c r="FT487" s="6"/>
      <c r="FU487" s="6"/>
      <c r="FV487" s="6"/>
      <c r="FW487" s="6"/>
      <c r="FX487" s="6"/>
      <c r="FY487" s="6"/>
      <c r="FZ487" s="6"/>
      <c r="GA487" s="6"/>
      <c r="GB487" s="6"/>
      <c r="GC487" s="6"/>
      <c r="GD487" s="6"/>
      <c r="GE487" s="6"/>
      <c r="GF487" s="6"/>
      <c r="GG487" s="6"/>
      <c r="GH487" s="6"/>
      <c r="GI487" s="6"/>
      <c r="GJ487" s="6"/>
      <c r="GK487" s="6"/>
      <c r="GL487" s="6"/>
      <c r="GM487" s="6"/>
      <c r="GN487" s="6"/>
      <c r="GO487" s="6"/>
      <c r="GP487" s="6"/>
      <c r="GQ487" s="6"/>
      <c r="GR487" s="6"/>
      <c r="GS487" s="6"/>
      <c r="GT487" s="6"/>
      <c r="GU487" s="6"/>
      <c r="GV487" s="6"/>
      <c r="GW487" s="6"/>
      <c r="GX487" s="6"/>
      <c r="GY487" s="6"/>
      <c r="GZ487" s="6"/>
      <c r="HA487" s="6"/>
      <c r="HB487" s="6"/>
      <c r="HC487" s="6"/>
      <c r="HD487" s="6"/>
      <c r="HE487" s="6"/>
      <c r="HF487" s="6"/>
      <c r="HG487" s="6"/>
      <c r="HH487" s="6"/>
      <c r="HI487" s="6"/>
      <c r="HJ487" s="6"/>
      <c r="HK487" s="6"/>
      <c r="HL487" s="6"/>
      <c r="HM487" s="6"/>
      <c r="HN487" s="6"/>
      <c r="HO487" s="6"/>
      <c r="HP487" s="6"/>
      <c r="HQ487" s="6"/>
      <c r="HR487" s="6"/>
      <c r="HS487" s="6"/>
      <c r="HT487" s="6"/>
      <c r="HU487" s="6"/>
      <c r="HV487" s="6"/>
      <c r="HW487" s="6"/>
      <c r="HX487" s="6"/>
      <c r="HY487" s="6"/>
      <c r="HZ487" s="6"/>
      <c r="IA487" s="6"/>
      <c r="IB487" s="6"/>
      <c r="IC487" s="6"/>
      <c r="ID487" s="6"/>
      <c r="IE487" s="6"/>
      <c r="IF487" s="6"/>
      <c r="IG487" s="6"/>
      <c r="IH487" s="6"/>
      <c r="II487" s="6"/>
      <c r="IJ487" s="6"/>
      <c r="IK487" s="6"/>
      <c r="IL487" s="6"/>
      <c r="IM487" s="6"/>
      <c r="IN487" s="6"/>
      <c r="IO487" s="6"/>
      <c r="IP487" s="6"/>
      <c r="IQ487" s="6"/>
      <c r="IR487" s="6"/>
      <c r="IS487" s="6"/>
      <c r="IT487" s="6"/>
      <c r="IU487" s="6"/>
      <c r="IV487" s="6"/>
      <c r="IW487" s="6"/>
      <c r="IX487" s="6"/>
      <c r="IY487" s="6"/>
      <c r="IZ487" s="6"/>
      <c r="JA487" s="314"/>
      <c r="JB487" s="314"/>
      <c r="JC487" s="314"/>
      <c r="JD487" s="314"/>
      <c r="JE487" s="314"/>
      <c r="JF487" s="314"/>
      <c r="JG487" s="314"/>
      <c r="JH487" s="314"/>
      <c r="JI487" s="314"/>
      <c r="JJ487" s="314"/>
      <c r="JK487" s="314"/>
      <c r="JL487" s="314"/>
      <c r="JM487" s="314"/>
      <c r="JN487" s="314"/>
      <c r="JO487" s="314"/>
      <c r="JP487" s="314"/>
      <c r="JQ487" s="314"/>
      <c r="JR487" s="314"/>
      <c r="JS487" s="314"/>
      <c r="JT487" s="314"/>
      <c r="JU487" s="314"/>
      <c r="JV487" s="314"/>
      <c r="JW487" s="314"/>
      <c r="JX487" s="314"/>
      <c r="JY487" s="314"/>
      <c r="JZ487" s="314"/>
      <c r="KA487" s="314"/>
      <c r="KB487" s="314"/>
      <c r="KC487" s="314"/>
      <c r="KD487" s="314"/>
      <c r="KE487" s="314"/>
      <c r="KF487" s="314"/>
      <c r="KG487" s="314"/>
      <c r="KH487" s="314"/>
      <c r="KI487" s="314"/>
      <c r="KJ487" s="314"/>
      <c r="KK487" s="314"/>
      <c r="KL487" s="6"/>
      <c r="KM487" s="6"/>
      <c r="KN487" s="6"/>
      <c r="KO487" s="6"/>
      <c r="KP487" s="6"/>
      <c r="KQ487" s="6"/>
      <c r="KR487" s="6"/>
      <c r="KS487" s="6"/>
      <c r="KT487" s="6"/>
    </row>
    <row r="488" spans="5:306" s="305" customFormat="1">
      <c r="E488" s="316"/>
      <c r="F488" s="316"/>
      <c r="G488" s="317"/>
      <c r="W488" s="6"/>
      <c r="X488" s="6"/>
      <c r="Y488" s="6"/>
      <c r="Z488" s="313"/>
      <c r="AA488" s="313"/>
      <c r="AB488" s="313"/>
      <c r="AC488" s="6"/>
      <c r="AD488" s="6"/>
      <c r="AE488" s="313"/>
      <c r="AF488" s="313"/>
      <c r="AG488" s="313"/>
      <c r="AH488" s="313"/>
      <c r="AI488" s="313"/>
      <c r="AJ488" s="6"/>
      <c r="AK488" s="6"/>
      <c r="AL488" s="313"/>
      <c r="AM488" s="313"/>
      <c r="AN488" s="313"/>
      <c r="AO488" s="313"/>
      <c r="AP488" s="313"/>
      <c r="AQ488" s="6"/>
      <c r="AR488" s="6"/>
      <c r="AS488" s="313"/>
      <c r="AT488" s="313"/>
      <c r="AU488" s="313"/>
      <c r="AV488" s="313"/>
      <c r="AW488" s="313"/>
      <c r="AX488" s="6"/>
      <c r="AY488" s="6"/>
      <c r="AZ488" s="313"/>
      <c r="BA488" s="313"/>
      <c r="BB488" s="313"/>
      <c r="BC488" s="313"/>
      <c r="BD488" s="313"/>
      <c r="BE488" s="6"/>
      <c r="BF488" s="6"/>
      <c r="BG488" s="313"/>
      <c r="BH488" s="313"/>
      <c r="BI488" s="313"/>
      <c r="BJ488" s="313"/>
      <c r="BK488" s="313"/>
      <c r="BL488" s="6"/>
      <c r="BM488" s="6"/>
      <c r="BN488" s="313"/>
      <c r="BO488" s="313"/>
      <c r="BP488" s="313"/>
      <c r="BQ488" s="313"/>
      <c r="BR488" s="313"/>
      <c r="BS488" s="313"/>
      <c r="BT488" s="313"/>
      <c r="BU488" s="313"/>
      <c r="BV488" s="313"/>
      <c r="BW488" s="313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161"/>
      <c r="DQ488" s="161"/>
      <c r="DR488" s="161"/>
      <c r="DS488" s="161"/>
      <c r="DT488" s="161"/>
      <c r="DU488" s="161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  <c r="FS488" s="6"/>
      <c r="FT488" s="6"/>
      <c r="FU488" s="6"/>
      <c r="FV488" s="6"/>
      <c r="FW488" s="6"/>
      <c r="FX488" s="6"/>
      <c r="FY488" s="6"/>
      <c r="FZ488" s="6"/>
      <c r="GA488" s="6"/>
      <c r="GB488" s="6"/>
      <c r="GC488" s="6"/>
      <c r="GD488" s="6"/>
      <c r="GE488" s="6"/>
      <c r="GF488" s="6"/>
      <c r="GG488" s="6"/>
      <c r="GH488" s="6"/>
      <c r="GI488" s="6"/>
      <c r="GJ488" s="6"/>
      <c r="GK488" s="6"/>
      <c r="GL488" s="6"/>
      <c r="GM488" s="6"/>
      <c r="GN488" s="6"/>
      <c r="GO488" s="6"/>
      <c r="GP488" s="6"/>
      <c r="GQ488" s="6"/>
      <c r="GR488" s="6"/>
      <c r="GS488" s="6"/>
      <c r="GT488" s="6"/>
      <c r="GU488" s="6"/>
      <c r="GV488" s="6"/>
      <c r="GW488" s="6"/>
      <c r="GX488" s="6"/>
      <c r="GY488" s="6"/>
      <c r="GZ488" s="6"/>
      <c r="HA488" s="6"/>
      <c r="HB488" s="6"/>
      <c r="HC488" s="6"/>
      <c r="HD488" s="6"/>
      <c r="HE488" s="6"/>
      <c r="HF488" s="6"/>
      <c r="HG488" s="6"/>
      <c r="HH488" s="6"/>
      <c r="HI488" s="6"/>
      <c r="HJ488" s="6"/>
      <c r="HK488" s="6"/>
      <c r="HL488" s="6"/>
      <c r="HM488" s="6"/>
      <c r="HN488" s="6"/>
      <c r="HO488" s="6"/>
      <c r="HP488" s="6"/>
      <c r="HQ488" s="6"/>
      <c r="HR488" s="6"/>
      <c r="HS488" s="6"/>
      <c r="HT488" s="6"/>
      <c r="HU488" s="6"/>
      <c r="HV488" s="6"/>
      <c r="HW488" s="6"/>
      <c r="HX488" s="6"/>
      <c r="HY488" s="6"/>
      <c r="HZ488" s="6"/>
      <c r="IA488" s="6"/>
      <c r="IB488" s="6"/>
      <c r="IC488" s="6"/>
      <c r="ID488" s="6"/>
      <c r="IE488" s="6"/>
      <c r="IF488" s="6"/>
      <c r="IG488" s="6"/>
      <c r="IH488" s="6"/>
      <c r="II488" s="6"/>
      <c r="IJ488" s="6"/>
      <c r="IK488" s="6"/>
      <c r="IL488" s="6"/>
      <c r="IM488" s="6"/>
      <c r="IN488" s="6"/>
      <c r="IO488" s="6"/>
      <c r="IP488" s="6"/>
      <c r="IQ488" s="6"/>
      <c r="IR488" s="6"/>
      <c r="IS488" s="6"/>
      <c r="IT488" s="6"/>
      <c r="IU488" s="6"/>
      <c r="IV488" s="6"/>
      <c r="IW488" s="6"/>
      <c r="IX488" s="6"/>
      <c r="IY488" s="6"/>
      <c r="IZ488" s="6"/>
      <c r="JA488" s="314"/>
      <c r="JB488" s="314"/>
      <c r="JC488" s="314"/>
      <c r="JD488" s="314"/>
      <c r="JE488" s="314"/>
      <c r="JF488" s="314"/>
      <c r="JG488" s="314"/>
      <c r="JH488" s="314"/>
      <c r="JI488" s="314"/>
      <c r="JJ488" s="314"/>
      <c r="JK488" s="314"/>
      <c r="JL488" s="314"/>
      <c r="JM488" s="314"/>
      <c r="JN488" s="314"/>
      <c r="JO488" s="314"/>
      <c r="JP488" s="314"/>
      <c r="JQ488" s="314"/>
      <c r="JR488" s="314"/>
      <c r="JS488" s="314"/>
      <c r="JT488" s="314"/>
      <c r="JU488" s="314"/>
      <c r="JV488" s="314"/>
      <c r="JW488" s="314"/>
      <c r="JX488" s="314"/>
      <c r="JY488" s="314"/>
      <c r="JZ488" s="314"/>
      <c r="KA488" s="314"/>
      <c r="KB488" s="314"/>
      <c r="KC488" s="314"/>
      <c r="KD488" s="314"/>
      <c r="KE488" s="314"/>
      <c r="KF488" s="314"/>
      <c r="KG488" s="314"/>
      <c r="KH488" s="314"/>
      <c r="KI488" s="314"/>
      <c r="KJ488" s="314"/>
      <c r="KK488" s="314"/>
      <c r="KL488" s="6"/>
      <c r="KM488" s="6"/>
      <c r="KN488" s="6"/>
      <c r="KO488" s="6"/>
      <c r="KP488" s="6"/>
      <c r="KQ488" s="6"/>
      <c r="KR488" s="6"/>
      <c r="KS488" s="6"/>
      <c r="KT488" s="6"/>
    </row>
    <row r="489" spans="5:306" s="305" customFormat="1">
      <c r="E489" s="316"/>
      <c r="F489" s="316"/>
      <c r="G489" s="317"/>
      <c r="W489" s="6"/>
      <c r="X489" s="6"/>
      <c r="Y489" s="6"/>
      <c r="Z489" s="313"/>
      <c r="AA489" s="313"/>
      <c r="AB489" s="313"/>
      <c r="AC489" s="6"/>
      <c r="AD489" s="6"/>
      <c r="AE489" s="313"/>
      <c r="AF489" s="313"/>
      <c r="AG489" s="313"/>
      <c r="AH489" s="313"/>
      <c r="AI489" s="313"/>
      <c r="AJ489" s="6"/>
      <c r="AK489" s="6"/>
      <c r="AL489" s="313"/>
      <c r="AM489" s="313"/>
      <c r="AN489" s="313"/>
      <c r="AO489" s="313"/>
      <c r="AP489" s="313"/>
      <c r="AQ489" s="6"/>
      <c r="AR489" s="6"/>
      <c r="AS489" s="313"/>
      <c r="AT489" s="313"/>
      <c r="AU489" s="313"/>
      <c r="AV489" s="313"/>
      <c r="AW489" s="313"/>
      <c r="AX489" s="6"/>
      <c r="AY489" s="6"/>
      <c r="AZ489" s="313"/>
      <c r="BA489" s="313"/>
      <c r="BB489" s="313"/>
      <c r="BC489" s="313"/>
      <c r="BD489" s="313"/>
      <c r="BE489" s="6"/>
      <c r="BF489" s="6"/>
      <c r="BG489" s="313"/>
      <c r="BH489" s="313"/>
      <c r="BI489" s="313"/>
      <c r="BJ489" s="313"/>
      <c r="BK489" s="313"/>
      <c r="BL489" s="6"/>
      <c r="BM489" s="6"/>
      <c r="BN489" s="313"/>
      <c r="BO489" s="313"/>
      <c r="BP489" s="313"/>
      <c r="BQ489" s="313"/>
      <c r="BR489" s="313"/>
      <c r="BS489" s="313"/>
      <c r="BT489" s="313"/>
      <c r="BU489" s="313"/>
      <c r="BV489" s="313"/>
      <c r="BW489" s="313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161"/>
      <c r="DQ489" s="161"/>
      <c r="DR489" s="161"/>
      <c r="DS489" s="161"/>
      <c r="DT489" s="161"/>
      <c r="DU489" s="161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  <c r="FS489" s="6"/>
      <c r="FT489" s="6"/>
      <c r="FU489" s="6"/>
      <c r="FV489" s="6"/>
      <c r="FW489" s="6"/>
      <c r="FX489" s="6"/>
      <c r="FY489" s="6"/>
      <c r="FZ489" s="6"/>
      <c r="GA489" s="6"/>
      <c r="GB489" s="6"/>
      <c r="GC489" s="6"/>
      <c r="GD489" s="6"/>
      <c r="GE489" s="6"/>
      <c r="GF489" s="6"/>
      <c r="GG489" s="6"/>
      <c r="GH489" s="6"/>
      <c r="GI489" s="6"/>
      <c r="GJ489" s="6"/>
      <c r="GK489" s="6"/>
      <c r="GL489" s="6"/>
      <c r="GM489" s="6"/>
      <c r="GN489" s="6"/>
      <c r="GO489" s="6"/>
      <c r="GP489" s="6"/>
      <c r="GQ489" s="6"/>
      <c r="GR489" s="6"/>
      <c r="GS489" s="6"/>
      <c r="GT489" s="6"/>
      <c r="GU489" s="6"/>
      <c r="GV489" s="6"/>
      <c r="GW489" s="6"/>
      <c r="GX489" s="6"/>
      <c r="GY489" s="6"/>
      <c r="GZ489" s="6"/>
      <c r="HA489" s="6"/>
      <c r="HB489" s="6"/>
      <c r="HC489" s="6"/>
      <c r="HD489" s="6"/>
      <c r="HE489" s="6"/>
      <c r="HF489" s="6"/>
      <c r="HG489" s="6"/>
      <c r="HH489" s="6"/>
      <c r="HI489" s="6"/>
      <c r="HJ489" s="6"/>
      <c r="HK489" s="6"/>
      <c r="HL489" s="6"/>
      <c r="HM489" s="6"/>
      <c r="HN489" s="6"/>
      <c r="HO489" s="6"/>
      <c r="HP489" s="6"/>
      <c r="HQ489" s="6"/>
      <c r="HR489" s="6"/>
      <c r="HS489" s="6"/>
      <c r="HT489" s="6"/>
      <c r="HU489" s="6"/>
      <c r="HV489" s="6"/>
      <c r="HW489" s="6"/>
      <c r="HX489" s="6"/>
      <c r="HY489" s="6"/>
      <c r="HZ489" s="6"/>
      <c r="IA489" s="6"/>
      <c r="IB489" s="6"/>
      <c r="IC489" s="6"/>
      <c r="ID489" s="6"/>
      <c r="IE489" s="6"/>
      <c r="IF489" s="6"/>
      <c r="IG489" s="6"/>
      <c r="IH489" s="6"/>
      <c r="II489" s="6"/>
      <c r="IJ489" s="6"/>
      <c r="IK489" s="6"/>
      <c r="IL489" s="6"/>
      <c r="IM489" s="6"/>
      <c r="IN489" s="6"/>
      <c r="IO489" s="6"/>
      <c r="IP489" s="6"/>
      <c r="IQ489" s="6"/>
      <c r="IR489" s="6"/>
      <c r="IS489" s="6"/>
      <c r="IT489" s="6"/>
      <c r="IU489" s="6"/>
      <c r="IV489" s="6"/>
      <c r="IW489" s="6"/>
      <c r="IX489" s="6"/>
      <c r="IY489" s="6"/>
      <c r="IZ489" s="6"/>
      <c r="JA489" s="314"/>
      <c r="JB489" s="314"/>
      <c r="JC489" s="314"/>
      <c r="JD489" s="314"/>
      <c r="JE489" s="314"/>
      <c r="JF489" s="314"/>
      <c r="JG489" s="314"/>
      <c r="JH489" s="314"/>
      <c r="JI489" s="314"/>
      <c r="JJ489" s="314"/>
      <c r="JK489" s="314"/>
      <c r="JL489" s="314"/>
      <c r="JM489" s="314"/>
      <c r="JN489" s="314"/>
      <c r="JO489" s="314"/>
      <c r="JP489" s="314"/>
      <c r="JQ489" s="314"/>
      <c r="JR489" s="314"/>
      <c r="JS489" s="314"/>
      <c r="JT489" s="314"/>
      <c r="JU489" s="314"/>
      <c r="JV489" s="314"/>
      <c r="JW489" s="314"/>
      <c r="JX489" s="314"/>
      <c r="JY489" s="314"/>
      <c r="JZ489" s="314"/>
      <c r="KA489" s="314"/>
      <c r="KB489" s="314"/>
      <c r="KC489" s="314"/>
      <c r="KD489" s="314"/>
      <c r="KE489" s="314"/>
      <c r="KF489" s="314"/>
      <c r="KG489" s="314"/>
      <c r="KH489" s="314"/>
      <c r="KI489" s="314"/>
      <c r="KJ489" s="314"/>
      <c r="KK489" s="314"/>
      <c r="KL489" s="6"/>
      <c r="KM489" s="6"/>
      <c r="KN489" s="6"/>
      <c r="KO489" s="6"/>
      <c r="KP489" s="6"/>
      <c r="KQ489" s="6"/>
      <c r="KR489" s="6"/>
      <c r="KS489" s="6"/>
      <c r="KT489" s="6"/>
    </row>
    <row r="490" spans="5:306" s="305" customFormat="1">
      <c r="E490" s="316"/>
      <c r="F490" s="316"/>
      <c r="G490" s="317"/>
      <c r="W490" s="6"/>
      <c r="X490" s="6"/>
      <c r="Y490" s="6"/>
      <c r="Z490" s="313"/>
      <c r="AA490" s="313"/>
      <c r="AB490" s="313"/>
      <c r="AC490" s="6"/>
      <c r="AD490" s="6"/>
      <c r="AE490" s="313"/>
      <c r="AF490" s="313"/>
      <c r="AG490" s="313"/>
      <c r="AH490" s="313"/>
      <c r="AI490" s="313"/>
      <c r="AJ490" s="6"/>
      <c r="AK490" s="6"/>
      <c r="AL490" s="313"/>
      <c r="AM490" s="313"/>
      <c r="AN490" s="313"/>
      <c r="AO490" s="313"/>
      <c r="AP490" s="313"/>
      <c r="AQ490" s="6"/>
      <c r="AR490" s="6"/>
      <c r="AS490" s="313"/>
      <c r="AT490" s="313"/>
      <c r="AU490" s="313"/>
      <c r="AV490" s="313"/>
      <c r="AW490" s="313"/>
      <c r="AX490" s="6"/>
      <c r="AY490" s="6"/>
      <c r="AZ490" s="313"/>
      <c r="BA490" s="313"/>
      <c r="BB490" s="313"/>
      <c r="BC490" s="313"/>
      <c r="BD490" s="313"/>
      <c r="BE490" s="6"/>
      <c r="BF490" s="6"/>
      <c r="BG490" s="313"/>
      <c r="BH490" s="313"/>
      <c r="BI490" s="313"/>
      <c r="BJ490" s="313"/>
      <c r="BK490" s="313"/>
      <c r="BL490" s="6"/>
      <c r="BM490" s="6"/>
      <c r="BN490" s="313"/>
      <c r="BO490" s="313"/>
      <c r="BP490" s="313"/>
      <c r="BQ490" s="313"/>
      <c r="BR490" s="313"/>
      <c r="BS490" s="313"/>
      <c r="BT490" s="313"/>
      <c r="BU490" s="313"/>
      <c r="BV490" s="313"/>
      <c r="BW490" s="313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161"/>
      <c r="DQ490" s="161"/>
      <c r="DR490" s="161"/>
      <c r="DS490" s="161"/>
      <c r="DT490" s="161"/>
      <c r="DU490" s="161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  <c r="FS490" s="6"/>
      <c r="FT490" s="6"/>
      <c r="FU490" s="6"/>
      <c r="FV490" s="6"/>
      <c r="FW490" s="6"/>
      <c r="FX490" s="6"/>
      <c r="FY490" s="6"/>
      <c r="FZ490" s="6"/>
      <c r="GA490" s="6"/>
      <c r="GB490" s="6"/>
      <c r="GC490" s="6"/>
      <c r="GD490" s="6"/>
      <c r="GE490" s="6"/>
      <c r="GF490" s="6"/>
      <c r="GG490" s="6"/>
      <c r="GH490" s="6"/>
      <c r="GI490" s="6"/>
      <c r="GJ490" s="6"/>
      <c r="GK490" s="6"/>
      <c r="GL490" s="6"/>
      <c r="GM490" s="6"/>
      <c r="GN490" s="6"/>
      <c r="GO490" s="6"/>
      <c r="GP490" s="6"/>
      <c r="GQ490" s="6"/>
      <c r="GR490" s="6"/>
      <c r="GS490" s="6"/>
      <c r="GT490" s="6"/>
      <c r="GU490" s="6"/>
      <c r="GV490" s="6"/>
      <c r="GW490" s="6"/>
      <c r="GX490" s="6"/>
      <c r="GY490" s="6"/>
      <c r="GZ490" s="6"/>
      <c r="HA490" s="6"/>
      <c r="HB490" s="6"/>
      <c r="HC490" s="6"/>
      <c r="HD490" s="6"/>
      <c r="HE490" s="6"/>
      <c r="HF490" s="6"/>
      <c r="HG490" s="6"/>
      <c r="HH490" s="6"/>
      <c r="HI490" s="6"/>
      <c r="HJ490" s="6"/>
      <c r="HK490" s="6"/>
      <c r="HL490" s="6"/>
      <c r="HM490" s="6"/>
      <c r="HN490" s="6"/>
      <c r="HO490" s="6"/>
      <c r="HP490" s="6"/>
      <c r="HQ490" s="6"/>
      <c r="HR490" s="6"/>
      <c r="HS490" s="6"/>
      <c r="HT490" s="6"/>
      <c r="HU490" s="6"/>
      <c r="HV490" s="6"/>
      <c r="HW490" s="6"/>
      <c r="HX490" s="6"/>
      <c r="HY490" s="6"/>
      <c r="HZ490" s="6"/>
      <c r="IA490" s="6"/>
      <c r="IB490" s="6"/>
      <c r="IC490" s="6"/>
      <c r="ID490" s="6"/>
      <c r="IE490" s="6"/>
      <c r="IF490" s="6"/>
      <c r="IG490" s="6"/>
      <c r="IH490" s="6"/>
      <c r="II490" s="6"/>
      <c r="IJ490" s="6"/>
      <c r="IK490" s="6"/>
      <c r="IL490" s="6"/>
      <c r="IM490" s="6"/>
      <c r="IN490" s="6"/>
      <c r="IO490" s="6"/>
      <c r="IP490" s="6"/>
      <c r="IQ490" s="6"/>
      <c r="IR490" s="6"/>
      <c r="IS490" s="6"/>
      <c r="IT490" s="6"/>
      <c r="IU490" s="6"/>
      <c r="IV490" s="6"/>
      <c r="IW490" s="6"/>
      <c r="IX490" s="6"/>
      <c r="IY490" s="6"/>
      <c r="IZ490" s="6"/>
      <c r="JA490" s="314"/>
      <c r="JB490" s="314"/>
      <c r="JC490" s="314"/>
      <c r="JD490" s="314"/>
      <c r="JE490" s="314"/>
      <c r="JF490" s="314"/>
      <c r="JG490" s="314"/>
      <c r="JH490" s="314"/>
      <c r="JI490" s="314"/>
      <c r="JJ490" s="314"/>
      <c r="JK490" s="314"/>
      <c r="JL490" s="314"/>
      <c r="JM490" s="314"/>
      <c r="JN490" s="314"/>
      <c r="JO490" s="314"/>
      <c r="JP490" s="314"/>
      <c r="JQ490" s="314"/>
      <c r="JR490" s="314"/>
      <c r="JS490" s="314"/>
      <c r="JT490" s="314"/>
      <c r="JU490" s="314"/>
      <c r="JV490" s="314"/>
      <c r="JW490" s="314"/>
      <c r="JX490" s="314"/>
      <c r="JY490" s="314"/>
      <c r="JZ490" s="314"/>
      <c r="KA490" s="314"/>
      <c r="KB490" s="314"/>
      <c r="KC490" s="314"/>
      <c r="KD490" s="314"/>
      <c r="KE490" s="314"/>
      <c r="KF490" s="314"/>
      <c r="KG490" s="314"/>
      <c r="KH490" s="314"/>
      <c r="KI490" s="314"/>
      <c r="KJ490" s="314"/>
      <c r="KK490" s="314"/>
      <c r="KL490" s="6"/>
      <c r="KM490" s="6"/>
      <c r="KN490" s="6"/>
      <c r="KO490" s="6"/>
      <c r="KP490" s="6"/>
      <c r="KQ490" s="6"/>
      <c r="KR490" s="6"/>
      <c r="KS490" s="6"/>
      <c r="KT490" s="6"/>
    </row>
    <row r="491" spans="5:306" s="305" customFormat="1">
      <c r="E491" s="316"/>
      <c r="F491" s="316"/>
      <c r="G491" s="317"/>
      <c r="W491" s="6"/>
      <c r="X491" s="6"/>
      <c r="Y491" s="6"/>
      <c r="Z491" s="313"/>
      <c r="AA491" s="313"/>
      <c r="AB491" s="313"/>
      <c r="AC491" s="6"/>
      <c r="AD491" s="6"/>
      <c r="AE491" s="313"/>
      <c r="AF491" s="313"/>
      <c r="AG491" s="313"/>
      <c r="AH491" s="313"/>
      <c r="AI491" s="313"/>
      <c r="AJ491" s="6"/>
      <c r="AK491" s="6"/>
      <c r="AL491" s="313"/>
      <c r="AM491" s="313"/>
      <c r="AN491" s="313"/>
      <c r="AO491" s="313"/>
      <c r="AP491" s="313"/>
      <c r="AQ491" s="6"/>
      <c r="AR491" s="6"/>
      <c r="AS491" s="313"/>
      <c r="AT491" s="313"/>
      <c r="AU491" s="313"/>
      <c r="AV491" s="313"/>
      <c r="AW491" s="313"/>
      <c r="AX491" s="6"/>
      <c r="AY491" s="6"/>
      <c r="AZ491" s="313"/>
      <c r="BA491" s="313"/>
      <c r="BB491" s="313"/>
      <c r="BC491" s="313"/>
      <c r="BD491" s="313"/>
      <c r="BE491" s="6"/>
      <c r="BF491" s="6"/>
      <c r="BG491" s="313"/>
      <c r="BH491" s="313"/>
      <c r="BI491" s="313"/>
      <c r="BJ491" s="313"/>
      <c r="BK491" s="313"/>
      <c r="BL491" s="6"/>
      <c r="BM491" s="6"/>
      <c r="BN491" s="313"/>
      <c r="BO491" s="313"/>
      <c r="BP491" s="313"/>
      <c r="BQ491" s="313"/>
      <c r="BR491" s="313"/>
      <c r="BS491" s="313"/>
      <c r="BT491" s="313"/>
      <c r="BU491" s="313"/>
      <c r="BV491" s="313"/>
      <c r="BW491" s="313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161"/>
      <c r="DQ491" s="161"/>
      <c r="DR491" s="161"/>
      <c r="DS491" s="161"/>
      <c r="DT491" s="161"/>
      <c r="DU491" s="161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  <c r="FS491" s="6"/>
      <c r="FT491" s="6"/>
      <c r="FU491" s="6"/>
      <c r="FV491" s="6"/>
      <c r="FW491" s="6"/>
      <c r="FX491" s="6"/>
      <c r="FY491" s="6"/>
      <c r="FZ491" s="6"/>
      <c r="GA491" s="6"/>
      <c r="GB491" s="6"/>
      <c r="GC491" s="6"/>
      <c r="GD491" s="6"/>
      <c r="GE491" s="6"/>
      <c r="GF491" s="6"/>
      <c r="GG491" s="6"/>
      <c r="GH491" s="6"/>
      <c r="GI491" s="6"/>
      <c r="GJ491" s="6"/>
      <c r="GK491" s="6"/>
      <c r="GL491" s="6"/>
      <c r="GM491" s="6"/>
      <c r="GN491" s="6"/>
      <c r="GO491" s="6"/>
      <c r="GP491" s="6"/>
      <c r="GQ491" s="6"/>
      <c r="GR491" s="6"/>
      <c r="GS491" s="6"/>
      <c r="GT491" s="6"/>
      <c r="GU491" s="6"/>
      <c r="GV491" s="6"/>
      <c r="GW491" s="6"/>
      <c r="GX491" s="6"/>
      <c r="GY491" s="6"/>
      <c r="GZ491" s="6"/>
      <c r="HA491" s="6"/>
      <c r="HB491" s="6"/>
      <c r="HC491" s="6"/>
      <c r="HD491" s="6"/>
      <c r="HE491" s="6"/>
      <c r="HF491" s="6"/>
      <c r="HG491" s="6"/>
      <c r="HH491" s="6"/>
      <c r="HI491" s="6"/>
      <c r="HJ491" s="6"/>
      <c r="HK491" s="6"/>
      <c r="HL491" s="6"/>
      <c r="HM491" s="6"/>
      <c r="HN491" s="6"/>
      <c r="HO491" s="6"/>
      <c r="HP491" s="6"/>
      <c r="HQ491" s="6"/>
      <c r="HR491" s="6"/>
      <c r="HS491" s="6"/>
      <c r="HT491" s="6"/>
      <c r="HU491" s="6"/>
      <c r="HV491" s="6"/>
      <c r="HW491" s="6"/>
      <c r="HX491" s="6"/>
      <c r="HY491" s="6"/>
      <c r="HZ491" s="6"/>
      <c r="IA491" s="6"/>
      <c r="IB491" s="6"/>
      <c r="IC491" s="6"/>
      <c r="ID491" s="6"/>
      <c r="IE491" s="6"/>
      <c r="IF491" s="6"/>
      <c r="IG491" s="6"/>
      <c r="IH491" s="6"/>
      <c r="II491" s="6"/>
      <c r="IJ491" s="6"/>
      <c r="IK491" s="6"/>
      <c r="IL491" s="6"/>
      <c r="IM491" s="6"/>
      <c r="IN491" s="6"/>
      <c r="IO491" s="6"/>
      <c r="IP491" s="6"/>
      <c r="IQ491" s="6"/>
      <c r="IR491" s="6"/>
      <c r="IS491" s="6"/>
      <c r="IT491" s="6"/>
      <c r="IU491" s="6"/>
      <c r="IV491" s="6"/>
      <c r="IW491" s="6"/>
      <c r="IX491" s="6"/>
      <c r="IY491" s="6"/>
      <c r="IZ491" s="6"/>
      <c r="JA491" s="314"/>
      <c r="JB491" s="314"/>
      <c r="JC491" s="314"/>
      <c r="JD491" s="314"/>
      <c r="JE491" s="314"/>
      <c r="JF491" s="314"/>
      <c r="JG491" s="314"/>
      <c r="JH491" s="314"/>
      <c r="JI491" s="314"/>
      <c r="JJ491" s="314"/>
      <c r="JK491" s="314"/>
      <c r="JL491" s="314"/>
      <c r="JM491" s="314"/>
      <c r="JN491" s="314"/>
      <c r="JO491" s="314"/>
      <c r="JP491" s="314"/>
      <c r="JQ491" s="314"/>
      <c r="JR491" s="314"/>
      <c r="JS491" s="314"/>
      <c r="JT491" s="314"/>
      <c r="JU491" s="314"/>
      <c r="JV491" s="314"/>
      <c r="JW491" s="314"/>
      <c r="JX491" s="314"/>
      <c r="JY491" s="314"/>
      <c r="JZ491" s="314"/>
      <c r="KA491" s="314"/>
      <c r="KB491" s="314"/>
      <c r="KC491" s="314"/>
      <c r="KD491" s="314"/>
      <c r="KE491" s="314"/>
      <c r="KF491" s="314"/>
      <c r="KG491" s="314"/>
      <c r="KH491" s="314"/>
      <c r="KI491" s="314"/>
      <c r="KJ491" s="314"/>
      <c r="KK491" s="314"/>
      <c r="KL491" s="6"/>
      <c r="KM491" s="6"/>
      <c r="KN491" s="6"/>
      <c r="KO491" s="6"/>
      <c r="KP491" s="6"/>
      <c r="KQ491" s="6"/>
      <c r="KR491" s="6"/>
      <c r="KS491" s="6"/>
      <c r="KT491" s="6"/>
    </row>
    <row r="492" spans="5:306" s="305" customFormat="1">
      <c r="E492" s="316"/>
      <c r="F492" s="316"/>
      <c r="G492" s="317"/>
      <c r="W492" s="6"/>
      <c r="X492" s="6"/>
      <c r="Y492" s="6"/>
      <c r="Z492" s="313"/>
      <c r="AA492" s="313"/>
      <c r="AB492" s="313"/>
      <c r="AC492" s="6"/>
      <c r="AD492" s="6"/>
      <c r="AE492" s="313"/>
      <c r="AF492" s="313"/>
      <c r="AG492" s="313"/>
      <c r="AH492" s="313"/>
      <c r="AI492" s="313"/>
      <c r="AJ492" s="6"/>
      <c r="AK492" s="6"/>
      <c r="AL492" s="313"/>
      <c r="AM492" s="313"/>
      <c r="AN492" s="313"/>
      <c r="AO492" s="313"/>
      <c r="AP492" s="313"/>
      <c r="AQ492" s="6"/>
      <c r="AR492" s="6"/>
      <c r="AS492" s="313"/>
      <c r="AT492" s="313"/>
      <c r="AU492" s="313"/>
      <c r="AV492" s="313"/>
      <c r="AW492" s="313"/>
      <c r="AX492" s="6"/>
      <c r="AY492" s="6"/>
      <c r="AZ492" s="313"/>
      <c r="BA492" s="313"/>
      <c r="BB492" s="313"/>
      <c r="BC492" s="313"/>
      <c r="BD492" s="313"/>
      <c r="BE492" s="6"/>
      <c r="BF492" s="6"/>
      <c r="BG492" s="313"/>
      <c r="BH492" s="313"/>
      <c r="BI492" s="313"/>
      <c r="BJ492" s="313"/>
      <c r="BK492" s="313"/>
      <c r="BL492" s="6"/>
      <c r="BM492" s="6"/>
      <c r="BN492" s="313"/>
      <c r="BO492" s="313"/>
      <c r="BP492" s="313"/>
      <c r="BQ492" s="313"/>
      <c r="BR492" s="313"/>
      <c r="BS492" s="313"/>
      <c r="BT492" s="313"/>
      <c r="BU492" s="313"/>
      <c r="BV492" s="313"/>
      <c r="BW492" s="313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161"/>
      <c r="DQ492" s="161"/>
      <c r="DR492" s="161"/>
      <c r="DS492" s="161"/>
      <c r="DT492" s="161"/>
      <c r="DU492" s="161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  <c r="FS492" s="6"/>
      <c r="FT492" s="6"/>
      <c r="FU492" s="6"/>
      <c r="FV492" s="6"/>
      <c r="FW492" s="6"/>
      <c r="FX492" s="6"/>
      <c r="FY492" s="6"/>
      <c r="FZ492" s="6"/>
      <c r="GA492" s="6"/>
      <c r="GB492" s="6"/>
      <c r="GC492" s="6"/>
      <c r="GD492" s="6"/>
      <c r="GE492" s="6"/>
      <c r="GF492" s="6"/>
      <c r="GG492" s="6"/>
      <c r="GH492" s="6"/>
      <c r="GI492" s="6"/>
      <c r="GJ492" s="6"/>
      <c r="GK492" s="6"/>
      <c r="GL492" s="6"/>
      <c r="GM492" s="6"/>
      <c r="GN492" s="6"/>
      <c r="GO492" s="6"/>
      <c r="GP492" s="6"/>
      <c r="GQ492" s="6"/>
      <c r="GR492" s="6"/>
      <c r="GS492" s="6"/>
      <c r="GT492" s="6"/>
      <c r="GU492" s="6"/>
      <c r="GV492" s="6"/>
      <c r="GW492" s="6"/>
      <c r="GX492" s="6"/>
      <c r="GY492" s="6"/>
      <c r="GZ492" s="6"/>
      <c r="HA492" s="6"/>
      <c r="HB492" s="6"/>
      <c r="HC492" s="6"/>
      <c r="HD492" s="6"/>
      <c r="HE492" s="6"/>
      <c r="HF492" s="6"/>
      <c r="HG492" s="6"/>
      <c r="HH492" s="6"/>
      <c r="HI492" s="6"/>
      <c r="HJ492" s="6"/>
      <c r="HK492" s="6"/>
      <c r="HL492" s="6"/>
      <c r="HM492" s="6"/>
      <c r="HN492" s="6"/>
      <c r="HO492" s="6"/>
      <c r="HP492" s="6"/>
      <c r="HQ492" s="6"/>
      <c r="HR492" s="6"/>
      <c r="HS492" s="6"/>
      <c r="HT492" s="6"/>
      <c r="HU492" s="6"/>
      <c r="HV492" s="6"/>
      <c r="HW492" s="6"/>
      <c r="HX492" s="6"/>
      <c r="HY492" s="6"/>
      <c r="HZ492" s="6"/>
      <c r="IA492" s="6"/>
      <c r="IB492" s="6"/>
      <c r="IC492" s="6"/>
      <c r="ID492" s="6"/>
      <c r="IE492" s="6"/>
      <c r="IF492" s="6"/>
      <c r="IG492" s="6"/>
      <c r="IH492" s="6"/>
      <c r="II492" s="6"/>
      <c r="IJ492" s="6"/>
      <c r="IK492" s="6"/>
      <c r="IL492" s="6"/>
      <c r="IM492" s="6"/>
      <c r="IN492" s="6"/>
      <c r="IO492" s="6"/>
      <c r="IP492" s="6"/>
      <c r="IQ492" s="6"/>
      <c r="IR492" s="6"/>
      <c r="IS492" s="6"/>
      <c r="IT492" s="6"/>
      <c r="IU492" s="6"/>
      <c r="IV492" s="6"/>
      <c r="IW492" s="6"/>
      <c r="IX492" s="6"/>
      <c r="IY492" s="6"/>
      <c r="IZ492" s="6"/>
      <c r="JA492" s="314"/>
      <c r="JB492" s="314"/>
      <c r="JC492" s="314"/>
      <c r="JD492" s="314"/>
      <c r="JE492" s="314"/>
      <c r="JF492" s="314"/>
      <c r="JG492" s="314"/>
      <c r="JH492" s="314"/>
      <c r="JI492" s="314"/>
      <c r="JJ492" s="314"/>
      <c r="JK492" s="314"/>
      <c r="JL492" s="314"/>
      <c r="JM492" s="314"/>
      <c r="JN492" s="314"/>
      <c r="JO492" s="314"/>
      <c r="JP492" s="314"/>
      <c r="JQ492" s="314"/>
      <c r="JR492" s="314"/>
      <c r="JS492" s="314"/>
      <c r="JT492" s="314"/>
      <c r="JU492" s="314"/>
      <c r="JV492" s="314"/>
      <c r="JW492" s="314"/>
      <c r="JX492" s="314"/>
      <c r="JY492" s="314"/>
      <c r="JZ492" s="314"/>
      <c r="KA492" s="314"/>
      <c r="KB492" s="314"/>
      <c r="KC492" s="314"/>
      <c r="KD492" s="314"/>
      <c r="KE492" s="314"/>
      <c r="KF492" s="314"/>
      <c r="KG492" s="314"/>
      <c r="KH492" s="314"/>
      <c r="KI492" s="314"/>
      <c r="KJ492" s="314"/>
      <c r="KK492" s="314"/>
      <c r="KL492" s="6"/>
      <c r="KM492" s="6"/>
      <c r="KN492" s="6"/>
      <c r="KO492" s="6"/>
      <c r="KP492" s="6"/>
      <c r="KQ492" s="6"/>
      <c r="KR492" s="6"/>
      <c r="KS492" s="6"/>
      <c r="KT492" s="6"/>
    </row>
    <row r="493" spans="5:306" s="305" customFormat="1">
      <c r="E493" s="316"/>
      <c r="F493" s="316"/>
      <c r="G493" s="317"/>
      <c r="W493" s="6"/>
      <c r="X493" s="6"/>
      <c r="Y493" s="6"/>
      <c r="Z493" s="313"/>
      <c r="AA493" s="313"/>
      <c r="AB493" s="313"/>
      <c r="AC493" s="6"/>
      <c r="AD493" s="6"/>
      <c r="AE493" s="313"/>
      <c r="AF493" s="313"/>
      <c r="AG493" s="313"/>
      <c r="AH493" s="313"/>
      <c r="AI493" s="313"/>
      <c r="AJ493" s="6"/>
      <c r="AK493" s="6"/>
      <c r="AL493" s="313"/>
      <c r="AM493" s="313"/>
      <c r="AN493" s="313"/>
      <c r="AO493" s="313"/>
      <c r="AP493" s="313"/>
      <c r="AQ493" s="6"/>
      <c r="AR493" s="6"/>
      <c r="AS493" s="313"/>
      <c r="AT493" s="313"/>
      <c r="AU493" s="313"/>
      <c r="AV493" s="313"/>
      <c r="AW493" s="313"/>
      <c r="AX493" s="6"/>
      <c r="AY493" s="6"/>
      <c r="AZ493" s="313"/>
      <c r="BA493" s="313"/>
      <c r="BB493" s="313"/>
      <c r="BC493" s="313"/>
      <c r="BD493" s="313"/>
      <c r="BE493" s="6"/>
      <c r="BF493" s="6"/>
      <c r="BG493" s="313"/>
      <c r="BH493" s="313"/>
      <c r="BI493" s="313"/>
      <c r="BJ493" s="313"/>
      <c r="BK493" s="313"/>
      <c r="BL493" s="6"/>
      <c r="BM493" s="6"/>
      <c r="BN493" s="313"/>
      <c r="BO493" s="313"/>
      <c r="BP493" s="313"/>
      <c r="BQ493" s="313"/>
      <c r="BR493" s="313"/>
      <c r="BS493" s="313"/>
      <c r="BT493" s="313"/>
      <c r="BU493" s="313"/>
      <c r="BV493" s="313"/>
      <c r="BW493" s="313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161"/>
      <c r="DQ493" s="161"/>
      <c r="DR493" s="161"/>
      <c r="DS493" s="161"/>
      <c r="DT493" s="161"/>
      <c r="DU493" s="161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  <c r="FS493" s="6"/>
      <c r="FT493" s="6"/>
      <c r="FU493" s="6"/>
      <c r="FV493" s="6"/>
      <c r="FW493" s="6"/>
      <c r="FX493" s="6"/>
      <c r="FY493" s="6"/>
      <c r="FZ493" s="6"/>
      <c r="GA493" s="6"/>
      <c r="GB493" s="6"/>
      <c r="GC493" s="6"/>
      <c r="GD493" s="6"/>
      <c r="GE493" s="6"/>
      <c r="GF493" s="6"/>
      <c r="GG493" s="6"/>
      <c r="GH493" s="6"/>
      <c r="GI493" s="6"/>
      <c r="GJ493" s="6"/>
      <c r="GK493" s="6"/>
      <c r="GL493" s="6"/>
      <c r="GM493" s="6"/>
      <c r="GN493" s="6"/>
      <c r="GO493" s="6"/>
      <c r="GP493" s="6"/>
      <c r="GQ493" s="6"/>
      <c r="GR493" s="6"/>
      <c r="GS493" s="6"/>
      <c r="GT493" s="6"/>
      <c r="GU493" s="6"/>
      <c r="GV493" s="6"/>
      <c r="GW493" s="6"/>
      <c r="GX493" s="6"/>
      <c r="GY493" s="6"/>
      <c r="GZ493" s="6"/>
      <c r="HA493" s="6"/>
      <c r="HB493" s="6"/>
      <c r="HC493" s="6"/>
      <c r="HD493" s="6"/>
      <c r="HE493" s="6"/>
      <c r="HF493" s="6"/>
      <c r="HG493" s="6"/>
      <c r="HH493" s="6"/>
      <c r="HI493" s="6"/>
      <c r="HJ493" s="6"/>
      <c r="HK493" s="6"/>
      <c r="HL493" s="6"/>
      <c r="HM493" s="6"/>
      <c r="HN493" s="6"/>
      <c r="HO493" s="6"/>
      <c r="HP493" s="6"/>
      <c r="HQ493" s="6"/>
      <c r="HR493" s="6"/>
      <c r="HS493" s="6"/>
      <c r="HT493" s="6"/>
      <c r="HU493" s="6"/>
      <c r="HV493" s="6"/>
      <c r="HW493" s="6"/>
      <c r="HX493" s="6"/>
      <c r="HY493" s="6"/>
      <c r="HZ493" s="6"/>
      <c r="IA493" s="6"/>
      <c r="IB493" s="6"/>
      <c r="IC493" s="6"/>
      <c r="ID493" s="6"/>
      <c r="IE493" s="6"/>
      <c r="IF493" s="6"/>
      <c r="IG493" s="6"/>
      <c r="IH493" s="6"/>
      <c r="II493" s="6"/>
      <c r="IJ493" s="6"/>
      <c r="IK493" s="6"/>
      <c r="IL493" s="6"/>
      <c r="IM493" s="6"/>
      <c r="IN493" s="6"/>
      <c r="IO493" s="6"/>
      <c r="IP493" s="6"/>
      <c r="IQ493" s="6"/>
      <c r="IR493" s="6"/>
      <c r="IS493" s="6"/>
      <c r="IT493" s="6"/>
      <c r="IU493" s="6"/>
      <c r="IV493" s="6"/>
      <c r="IW493" s="6"/>
      <c r="IX493" s="6"/>
      <c r="IY493" s="6"/>
      <c r="IZ493" s="6"/>
      <c r="JA493" s="314"/>
      <c r="JB493" s="314"/>
      <c r="JC493" s="314"/>
      <c r="JD493" s="314"/>
      <c r="JE493" s="314"/>
      <c r="JF493" s="314"/>
      <c r="JG493" s="314"/>
      <c r="JH493" s="314"/>
      <c r="JI493" s="314"/>
      <c r="JJ493" s="314"/>
      <c r="JK493" s="314"/>
      <c r="JL493" s="314"/>
      <c r="JM493" s="314"/>
      <c r="JN493" s="314"/>
      <c r="JO493" s="314"/>
      <c r="JP493" s="314"/>
      <c r="JQ493" s="314"/>
      <c r="JR493" s="314"/>
      <c r="JS493" s="314"/>
      <c r="JT493" s="314"/>
      <c r="JU493" s="314"/>
      <c r="JV493" s="314"/>
      <c r="JW493" s="314"/>
      <c r="JX493" s="314"/>
      <c r="JY493" s="314"/>
      <c r="JZ493" s="314"/>
      <c r="KA493" s="314"/>
      <c r="KB493" s="314"/>
      <c r="KC493" s="314"/>
      <c r="KD493" s="314"/>
      <c r="KE493" s="314"/>
      <c r="KF493" s="314"/>
      <c r="KG493" s="314"/>
      <c r="KH493" s="314"/>
      <c r="KI493" s="314"/>
      <c r="KJ493" s="314"/>
      <c r="KK493" s="314"/>
      <c r="KL493" s="6"/>
      <c r="KM493" s="6"/>
      <c r="KN493" s="6"/>
      <c r="KO493" s="6"/>
      <c r="KP493" s="6"/>
      <c r="KQ493" s="6"/>
      <c r="KR493" s="6"/>
      <c r="KS493" s="6"/>
      <c r="KT493" s="6"/>
    </row>
    <row r="494" spans="5:306" s="305" customFormat="1">
      <c r="E494" s="316"/>
      <c r="F494" s="316"/>
      <c r="G494" s="317"/>
      <c r="W494" s="6"/>
      <c r="X494" s="6"/>
      <c r="Y494" s="6"/>
      <c r="Z494" s="313"/>
      <c r="AA494" s="313"/>
      <c r="AB494" s="313"/>
      <c r="AC494" s="6"/>
      <c r="AD494" s="6"/>
      <c r="AE494" s="313"/>
      <c r="AF494" s="313"/>
      <c r="AG494" s="313"/>
      <c r="AH494" s="313"/>
      <c r="AI494" s="313"/>
      <c r="AJ494" s="6"/>
      <c r="AK494" s="6"/>
      <c r="AL494" s="313"/>
      <c r="AM494" s="313"/>
      <c r="AN494" s="313"/>
      <c r="AO494" s="313"/>
      <c r="AP494" s="313"/>
      <c r="AQ494" s="6"/>
      <c r="AR494" s="6"/>
      <c r="AS494" s="313"/>
      <c r="AT494" s="313"/>
      <c r="AU494" s="313"/>
      <c r="AV494" s="313"/>
      <c r="AW494" s="313"/>
      <c r="AX494" s="6"/>
      <c r="AY494" s="6"/>
      <c r="AZ494" s="313"/>
      <c r="BA494" s="313"/>
      <c r="BB494" s="313"/>
      <c r="BC494" s="313"/>
      <c r="BD494" s="313"/>
      <c r="BE494" s="6"/>
      <c r="BF494" s="6"/>
      <c r="BG494" s="313"/>
      <c r="BH494" s="313"/>
      <c r="BI494" s="313"/>
      <c r="BJ494" s="313"/>
      <c r="BK494" s="313"/>
      <c r="BL494" s="6"/>
      <c r="BM494" s="6"/>
      <c r="BN494" s="313"/>
      <c r="BO494" s="313"/>
      <c r="BP494" s="313"/>
      <c r="BQ494" s="313"/>
      <c r="BR494" s="313"/>
      <c r="BS494" s="313"/>
      <c r="BT494" s="313"/>
      <c r="BU494" s="313"/>
      <c r="BV494" s="313"/>
      <c r="BW494" s="313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161"/>
      <c r="DQ494" s="161"/>
      <c r="DR494" s="161"/>
      <c r="DS494" s="161"/>
      <c r="DT494" s="161"/>
      <c r="DU494" s="161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  <c r="FS494" s="6"/>
      <c r="FT494" s="6"/>
      <c r="FU494" s="6"/>
      <c r="FV494" s="6"/>
      <c r="FW494" s="6"/>
      <c r="FX494" s="6"/>
      <c r="FY494" s="6"/>
      <c r="FZ494" s="6"/>
      <c r="GA494" s="6"/>
      <c r="GB494" s="6"/>
      <c r="GC494" s="6"/>
      <c r="GD494" s="6"/>
      <c r="GE494" s="6"/>
      <c r="GF494" s="6"/>
      <c r="GG494" s="6"/>
      <c r="GH494" s="6"/>
      <c r="GI494" s="6"/>
      <c r="GJ494" s="6"/>
      <c r="GK494" s="6"/>
      <c r="GL494" s="6"/>
      <c r="GM494" s="6"/>
      <c r="GN494" s="6"/>
      <c r="GO494" s="6"/>
      <c r="GP494" s="6"/>
      <c r="GQ494" s="6"/>
      <c r="GR494" s="6"/>
      <c r="GS494" s="6"/>
      <c r="GT494" s="6"/>
      <c r="GU494" s="6"/>
      <c r="GV494" s="6"/>
      <c r="GW494" s="6"/>
      <c r="GX494" s="6"/>
      <c r="GY494" s="6"/>
      <c r="GZ494" s="6"/>
      <c r="HA494" s="6"/>
      <c r="HB494" s="6"/>
      <c r="HC494" s="6"/>
      <c r="HD494" s="6"/>
      <c r="HE494" s="6"/>
      <c r="HF494" s="6"/>
      <c r="HG494" s="6"/>
      <c r="HH494" s="6"/>
      <c r="HI494" s="6"/>
      <c r="HJ494" s="6"/>
      <c r="HK494" s="6"/>
      <c r="HL494" s="6"/>
      <c r="HM494" s="6"/>
      <c r="HN494" s="6"/>
      <c r="HO494" s="6"/>
      <c r="HP494" s="6"/>
      <c r="HQ494" s="6"/>
      <c r="HR494" s="6"/>
      <c r="HS494" s="6"/>
      <c r="HT494" s="6"/>
      <c r="HU494" s="6"/>
      <c r="HV494" s="6"/>
      <c r="HW494" s="6"/>
      <c r="HX494" s="6"/>
      <c r="HY494" s="6"/>
      <c r="HZ494" s="6"/>
      <c r="IA494" s="6"/>
      <c r="IB494" s="6"/>
      <c r="IC494" s="6"/>
      <c r="ID494" s="6"/>
      <c r="IE494" s="6"/>
      <c r="IF494" s="6"/>
      <c r="IG494" s="6"/>
      <c r="IH494" s="6"/>
      <c r="II494" s="6"/>
      <c r="IJ494" s="6"/>
      <c r="IK494" s="6"/>
      <c r="IL494" s="6"/>
      <c r="IM494" s="6"/>
      <c r="IN494" s="6"/>
      <c r="IO494" s="6"/>
      <c r="IP494" s="6"/>
      <c r="IQ494" s="6"/>
      <c r="IR494" s="6"/>
      <c r="IS494" s="6"/>
      <c r="IT494" s="6"/>
      <c r="IU494" s="6"/>
      <c r="IV494" s="6"/>
      <c r="IW494" s="6"/>
      <c r="IX494" s="6"/>
      <c r="IY494" s="6"/>
      <c r="IZ494" s="6"/>
      <c r="JA494" s="314"/>
      <c r="JB494" s="314"/>
      <c r="JC494" s="314"/>
      <c r="JD494" s="314"/>
      <c r="JE494" s="314"/>
      <c r="JF494" s="314"/>
      <c r="JG494" s="314"/>
      <c r="JH494" s="314"/>
      <c r="JI494" s="314"/>
      <c r="JJ494" s="314"/>
      <c r="JK494" s="314"/>
      <c r="JL494" s="314"/>
      <c r="JM494" s="314"/>
      <c r="JN494" s="314"/>
      <c r="JO494" s="314"/>
      <c r="JP494" s="314"/>
      <c r="JQ494" s="314"/>
      <c r="JR494" s="314"/>
      <c r="JS494" s="314"/>
      <c r="JT494" s="314"/>
      <c r="JU494" s="314"/>
      <c r="JV494" s="314"/>
      <c r="JW494" s="314"/>
      <c r="JX494" s="314"/>
      <c r="JY494" s="314"/>
      <c r="JZ494" s="314"/>
      <c r="KA494" s="314"/>
      <c r="KB494" s="314"/>
      <c r="KC494" s="314"/>
      <c r="KD494" s="314"/>
      <c r="KE494" s="314"/>
      <c r="KF494" s="314"/>
      <c r="KG494" s="314"/>
      <c r="KH494" s="314"/>
      <c r="KI494" s="314"/>
      <c r="KJ494" s="314"/>
      <c r="KK494" s="314"/>
      <c r="KL494" s="6"/>
      <c r="KM494" s="6"/>
      <c r="KN494" s="6"/>
      <c r="KO494" s="6"/>
      <c r="KP494" s="6"/>
      <c r="KQ494" s="6"/>
      <c r="KR494" s="6"/>
      <c r="KS494" s="6"/>
      <c r="KT494" s="6"/>
    </row>
    <row r="495" spans="5:306" s="305" customFormat="1">
      <c r="E495" s="316"/>
      <c r="F495" s="316"/>
      <c r="G495" s="317"/>
      <c r="W495" s="6"/>
      <c r="X495" s="6"/>
      <c r="Y495" s="6"/>
      <c r="Z495" s="313"/>
      <c r="AA495" s="313"/>
      <c r="AB495" s="313"/>
      <c r="AC495" s="6"/>
      <c r="AD495" s="6"/>
      <c r="AE495" s="313"/>
      <c r="AF495" s="313"/>
      <c r="AG495" s="313"/>
      <c r="AH495" s="313"/>
      <c r="AI495" s="313"/>
      <c r="AJ495" s="6"/>
      <c r="AK495" s="6"/>
      <c r="AL495" s="313"/>
      <c r="AM495" s="313"/>
      <c r="AN495" s="313"/>
      <c r="AO495" s="313"/>
      <c r="AP495" s="313"/>
      <c r="AQ495" s="6"/>
      <c r="AR495" s="6"/>
      <c r="AS495" s="313"/>
      <c r="AT495" s="313"/>
      <c r="AU495" s="313"/>
      <c r="AV495" s="313"/>
      <c r="AW495" s="313"/>
      <c r="AX495" s="6"/>
      <c r="AY495" s="6"/>
      <c r="AZ495" s="313"/>
      <c r="BA495" s="313"/>
      <c r="BB495" s="313"/>
      <c r="BC495" s="313"/>
      <c r="BD495" s="313"/>
      <c r="BE495" s="6"/>
      <c r="BF495" s="6"/>
      <c r="BG495" s="313"/>
      <c r="BH495" s="313"/>
      <c r="BI495" s="313"/>
      <c r="BJ495" s="313"/>
      <c r="BK495" s="313"/>
      <c r="BL495" s="6"/>
      <c r="BM495" s="6"/>
      <c r="BN495" s="313"/>
      <c r="BO495" s="313"/>
      <c r="BP495" s="313"/>
      <c r="BQ495" s="313"/>
      <c r="BR495" s="313"/>
      <c r="BS495" s="313"/>
      <c r="BT495" s="313"/>
      <c r="BU495" s="313"/>
      <c r="BV495" s="313"/>
      <c r="BW495" s="313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161"/>
      <c r="DQ495" s="161"/>
      <c r="DR495" s="161"/>
      <c r="DS495" s="161"/>
      <c r="DT495" s="161"/>
      <c r="DU495" s="161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  <c r="FS495" s="6"/>
      <c r="FT495" s="6"/>
      <c r="FU495" s="6"/>
      <c r="FV495" s="6"/>
      <c r="FW495" s="6"/>
      <c r="FX495" s="6"/>
      <c r="FY495" s="6"/>
      <c r="FZ495" s="6"/>
      <c r="GA495" s="6"/>
      <c r="GB495" s="6"/>
      <c r="GC495" s="6"/>
      <c r="GD495" s="6"/>
      <c r="GE495" s="6"/>
      <c r="GF495" s="6"/>
      <c r="GG495" s="6"/>
      <c r="GH495" s="6"/>
      <c r="GI495" s="6"/>
      <c r="GJ495" s="6"/>
      <c r="GK495" s="6"/>
      <c r="GL495" s="6"/>
      <c r="GM495" s="6"/>
      <c r="GN495" s="6"/>
      <c r="GO495" s="6"/>
      <c r="GP495" s="6"/>
      <c r="GQ495" s="6"/>
      <c r="GR495" s="6"/>
      <c r="GS495" s="6"/>
      <c r="GT495" s="6"/>
      <c r="GU495" s="6"/>
      <c r="GV495" s="6"/>
      <c r="GW495" s="6"/>
      <c r="GX495" s="6"/>
      <c r="GY495" s="6"/>
      <c r="GZ495" s="6"/>
      <c r="HA495" s="6"/>
      <c r="HB495" s="6"/>
      <c r="HC495" s="6"/>
      <c r="HD495" s="6"/>
      <c r="HE495" s="6"/>
      <c r="HF495" s="6"/>
      <c r="HG495" s="6"/>
      <c r="HH495" s="6"/>
      <c r="HI495" s="6"/>
      <c r="HJ495" s="6"/>
      <c r="HK495" s="6"/>
      <c r="HL495" s="6"/>
      <c r="HM495" s="6"/>
      <c r="HN495" s="6"/>
      <c r="HO495" s="6"/>
      <c r="HP495" s="6"/>
      <c r="HQ495" s="6"/>
      <c r="HR495" s="6"/>
      <c r="HS495" s="6"/>
      <c r="HT495" s="6"/>
      <c r="HU495" s="6"/>
      <c r="HV495" s="6"/>
      <c r="HW495" s="6"/>
      <c r="HX495" s="6"/>
      <c r="HY495" s="6"/>
      <c r="HZ495" s="6"/>
      <c r="IA495" s="6"/>
      <c r="IB495" s="6"/>
      <c r="IC495" s="6"/>
      <c r="ID495" s="6"/>
      <c r="IE495" s="6"/>
      <c r="IF495" s="6"/>
      <c r="IG495" s="6"/>
      <c r="IH495" s="6"/>
      <c r="II495" s="6"/>
      <c r="IJ495" s="6"/>
      <c r="IK495" s="6"/>
      <c r="IL495" s="6"/>
      <c r="IM495" s="6"/>
      <c r="IN495" s="6"/>
      <c r="IO495" s="6"/>
      <c r="IP495" s="6"/>
      <c r="IQ495" s="6"/>
      <c r="IR495" s="6"/>
      <c r="IS495" s="6"/>
      <c r="IT495" s="6"/>
      <c r="IU495" s="6"/>
      <c r="IV495" s="6"/>
      <c r="IW495" s="6"/>
      <c r="IX495" s="6"/>
      <c r="IY495" s="6"/>
      <c r="IZ495" s="6"/>
      <c r="JA495" s="314"/>
      <c r="JB495" s="314"/>
      <c r="JC495" s="314"/>
      <c r="JD495" s="314"/>
      <c r="JE495" s="314"/>
      <c r="JF495" s="314"/>
      <c r="JG495" s="314"/>
      <c r="JH495" s="314"/>
      <c r="JI495" s="314"/>
      <c r="JJ495" s="314"/>
      <c r="JK495" s="314"/>
      <c r="JL495" s="314"/>
      <c r="JM495" s="314"/>
      <c r="JN495" s="314"/>
      <c r="JO495" s="314"/>
      <c r="JP495" s="314"/>
      <c r="JQ495" s="314"/>
      <c r="JR495" s="314"/>
      <c r="JS495" s="314"/>
      <c r="JT495" s="314"/>
      <c r="JU495" s="314"/>
      <c r="JV495" s="314"/>
      <c r="JW495" s="314"/>
      <c r="JX495" s="314"/>
      <c r="JY495" s="314"/>
      <c r="JZ495" s="314"/>
      <c r="KA495" s="314"/>
      <c r="KB495" s="314"/>
      <c r="KC495" s="314"/>
      <c r="KD495" s="314"/>
      <c r="KE495" s="314"/>
      <c r="KF495" s="314"/>
      <c r="KG495" s="314"/>
      <c r="KH495" s="314"/>
      <c r="KI495" s="314"/>
      <c r="KJ495" s="314"/>
      <c r="KK495" s="314"/>
      <c r="KL495" s="6"/>
      <c r="KM495" s="6"/>
      <c r="KN495" s="6"/>
      <c r="KO495" s="6"/>
      <c r="KP495" s="6"/>
      <c r="KQ495" s="6"/>
      <c r="KR495" s="6"/>
      <c r="KS495" s="6"/>
      <c r="KT495" s="6"/>
    </row>
    <row r="496" spans="5:306" s="305" customFormat="1">
      <c r="E496" s="316"/>
      <c r="F496" s="316"/>
      <c r="G496" s="317"/>
      <c r="W496" s="6"/>
      <c r="X496" s="6"/>
      <c r="Y496" s="6"/>
      <c r="Z496" s="313"/>
      <c r="AA496" s="313"/>
      <c r="AB496" s="313"/>
      <c r="AC496" s="6"/>
      <c r="AD496" s="6"/>
      <c r="AE496" s="313"/>
      <c r="AF496" s="313"/>
      <c r="AG496" s="313"/>
      <c r="AH496" s="313"/>
      <c r="AI496" s="313"/>
      <c r="AJ496" s="6"/>
      <c r="AK496" s="6"/>
      <c r="AL496" s="313"/>
      <c r="AM496" s="313"/>
      <c r="AN496" s="313"/>
      <c r="AO496" s="313"/>
      <c r="AP496" s="313"/>
      <c r="AQ496" s="6"/>
      <c r="AR496" s="6"/>
      <c r="AS496" s="313"/>
      <c r="AT496" s="313"/>
      <c r="AU496" s="313"/>
      <c r="AV496" s="313"/>
      <c r="AW496" s="313"/>
      <c r="AX496" s="6"/>
      <c r="AY496" s="6"/>
      <c r="AZ496" s="313"/>
      <c r="BA496" s="313"/>
      <c r="BB496" s="313"/>
      <c r="BC496" s="313"/>
      <c r="BD496" s="313"/>
      <c r="BE496" s="6"/>
      <c r="BF496" s="6"/>
      <c r="BG496" s="313"/>
      <c r="BH496" s="313"/>
      <c r="BI496" s="313"/>
      <c r="BJ496" s="313"/>
      <c r="BK496" s="313"/>
      <c r="BL496" s="6"/>
      <c r="BM496" s="6"/>
      <c r="BN496" s="313"/>
      <c r="BO496" s="313"/>
      <c r="BP496" s="313"/>
      <c r="BQ496" s="313"/>
      <c r="BR496" s="313"/>
      <c r="BS496" s="313"/>
      <c r="BT496" s="313"/>
      <c r="BU496" s="313"/>
      <c r="BV496" s="313"/>
      <c r="BW496" s="313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161"/>
      <c r="DQ496" s="161"/>
      <c r="DR496" s="161"/>
      <c r="DS496" s="161"/>
      <c r="DT496" s="161"/>
      <c r="DU496" s="161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  <c r="FS496" s="6"/>
      <c r="FT496" s="6"/>
      <c r="FU496" s="6"/>
      <c r="FV496" s="6"/>
      <c r="FW496" s="6"/>
      <c r="FX496" s="6"/>
      <c r="FY496" s="6"/>
      <c r="FZ496" s="6"/>
      <c r="GA496" s="6"/>
      <c r="GB496" s="6"/>
      <c r="GC496" s="6"/>
      <c r="GD496" s="6"/>
      <c r="GE496" s="6"/>
      <c r="GF496" s="6"/>
      <c r="GG496" s="6"/>
      <c r="GH496" s="6"/>
      <c r="GI496" s="6"/>
      <c r="GJ496" s="6"/>
      <c r="GK496" s="6"/>
      <c r="GL496" s="6"/>
      <c r="GM496" s="6"/>
      <c r="GN496" s="6"/>
      <c r="GO496" s="6"/>
      <c r="GP496" s="6"/>
      <c r="GQ496" s="6"/>
      <c r="GR496" s="6"/>
      <c r="GS496" s="6"/>
      <c r="GT496" s="6"/>
      <c r="GU496" s="6"/>
      <c r="GV496" s="6"/>
      <c r="GW496" s="6"/>
      <c r="GX496" s="6"/>
      <c r="GY496" s="6"/>
      <c r="GZ496" s="6"/>
      <c r="HA496" s="6"/>
      <c r="HB496" s="6"/>
      <c r="HC496" s="6"/>
      <c r="HD496" s="6"/>
      <c r="HE496" s="6"/>
      <c r="HF496" s="6"/>
      <c r="HG496" s="6"/>
      <c r="HH496" s="6"/>
      <c r="HI496" s="6"/>
      <c r="HJ496" s="6"/>
      <c r="HK496" s="6"/>
      <c r="HL496" s="6"/>
      <c r="HM496" s="6"/>
      <c r="HN496" s="6"/>
      <c r="HO496" s="6"/>
      <c r="HP496" s="6"/>
      <c r="HQ496" s="6"/>
      <c r="HR496" s="6"/>
      <c r="HS496" s="6"/>
      <c r="HT496" s="6"/>
      <c r="HU496" s="6"/>
      <c r="HV496" s="6"/>
      <c r="HW496" s="6"/>
      <c r="HX496" s="6"/>
      <c r="HY496" s="6"/>
      <c r="HZ496" s="6"/>
      <c r="IA496" s="6"/>
      <c r="IB496" s="6"/>
      <c r="IC496" s="6"/>
      <c r="ID496" s="6"/>
      <c r="IE496" s="6"/>
      <c r="IF496" s="6"/>
      <c r="IG496" s="6"/>
      <c r="IH496" s="6"/>
      <c r="II496" s="6"/>
      <c r="IJ496" s="6"/>
      <c r="IK496" s="6"/>
      <c r="IL496" s="6"/>
      <c r="IM496" s="6"/>
      <c r="IN496" s="6"/>
      <c r="IO496" s="6"/>
      <c r="IP496" s="6"/>
      <c r="IQ496" s="6"/>
      <c r="IR496" s="6"/>
      <c r="IS496" s="6"/>
      <c r="IT496" s="6"/>
      <c r="IU496" s="6"/>
      <c r="IV496" s="6"/>
      <c r="IW496" s="6"/>
      <c r="IX496" s="6"/>
      <c r="IY496" s="6"/>
      <c r="IZ496" s="6"/>
      <c r="JA496" s="314"/>
      <c r="JB496" s="314"/>
      <c r="JC496" s="314"/>
      <c r="JD496" s="314"/>
      <c r="JE496" s="314"/>
      <c r="JF496" s="314"/>
      <c r="JG496" s="314"/>
      <c r="JH496" s="314"/>
      <c r="JI496" s="314"/>
      <c r="JJ496" s="314"/>
      <c r="JK496" s="314"/>
      <c r="JL496" s="314"/>
      <c r="JM496" s="314"/>
      <c r="JN496" s="314"/>
      <c r="JO496" s="314"/>
      <c r="JP496" s="314"/>
      <c r="JQ496" s="314"/>
      <c r="JR496" s="314"/>
      <c r="JS496" s="314"/>
      <c r="JT496" s="314"/>
      <c r="JU496" s="314"/>
      <c r="JV496" s="314"/>
      <c r="JW496" s="314"/>
      <c r="JX496" s="314"/>
      <c r="JY496" s="314"/>
      <c r="JZ496" s="314"/>
      <c r="KA496" s="314"/>
      <c r="KB496" s="314"/>
      <c r="KC496" s="314"/>
      <c r="KD496" s="314"/>
      <c r="KE496" s="314"/>
      <c r="KF496" s="314"/>
      <c r="KG496" s="314"/>
      <c r="KH496" s="314"/>
      <c r="KI496" s="314"/>
      <c r="KJ496" s="314"/>
      <c r="KK496" s="314"/>
      <c r="KL496" s="6"/>
      <c r="KM496" s="6"/>
      <c r="KN496" s="6"/>
      <c r="KO496" s="6"/>
      <c r="KP496" s="6"/>
      <c r="KQ496" s="6"/>
      <c r="KR496" s="6"/>
      <c r="KS496" s="6"/>
      <c r="KT496" s="6"/>
    </row>
    <row r="497" spans="5:306" s="305" customFormat="1">
      <c r="E497" s="316"/>
      <c r="F497" s="316"/>
      <c r="G497" s="317"/>
      <c r="W497" s="6"/>
      <c r="X497" s="6"/>
      <c r="Y497" s="6"/>
      <c r="Z497" s="313"/>
      <c r="AA497" s="313"/>
      <c r="AB497" s="313"/>
      <c r="AC497" s="6"/>
      <c r="AD497" s="6"/>
      <c r="AE497" s="313"/>
      <c r="AF497" s="313"/>
      <c r="AG497" s="313"/>
      <c r="AH497" s="313"/>
      <c r="AI497" s="313"/>
      <c r="AJ497" s="6"/>
      <c r="AK497" s="6"/>
      <c r="AL497" s="313"/>
      <c r="AM497" s="313"/>
      <c r="AN497" s="313"/>
      <c r="AO497" s="313"/>
      <c r="AP497" s="313"/>
      <c r="AQ497" s="6"/>
      <c r="AR497" s="6"/>
      <c r="AS497" s="313"/>
      <c r="AT497" s="313"/>
      <c r="AU497" s="313"/>
      <c r="AV497" s="313"/>
      <c r="AW497" s="313"/>
      <c r="AX497" s="6"/>
      <c r="AY497" s="6"/>
      <c r="AZ497" s="313"/>
      <c r="BA497" s="313"/>
      <c r="BB497" s="313"/>
      <c r="BC497" s="313"/>
      <c r="BD497" s="313"/>
      <c r="BE497" s="6"/>
      <c r="BF497" s="6"/>
      <c r="BG497" s="313"/>
      <c r="BH497" s="313"/>
      <c r="BI497" s="313"/>
      <c r="BJ497" s="313"/>
      <c r="BK497" s="313"/>
      <c r="BL497" s="6"/>
      <c r="BM497" s="6"/>
      <c r="BN497" s="313"/>
      <c r="BO497" s="313"/>
      <c r="BP497" s="313"/>
      <c r="BQ497" s="313"/>
      <c r="BR497" s="313"/>
      <c r="BS497" s="313"/>
      <c r="BT497" s="313"/>
      <c r="BU497" s="313"/>
      <c r="BV497" s="313"/>
      <c r="BW497" s="313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161"/>
      <c r="DQ497" s="161"/>
      <c r="DR497" s="161"/>
      <c r="DS497" s="161"/>
      <c r="DT497" s="161"/>
      <c r="DU497" s="161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  <c r="FS497" s="6"/>
      <c r="FT497" s="6"/>
      <c r="FU497" s="6"/>
      <c r="FV497" s="6"/>
      <c r="FW497" s="6"/>
      <c r="FX497" s="6"/>
      <c r="FY497" s="6"/>
      <c r="FZ497" s="6"/>
      <c r="GA497" s="6"/>
      <c r="GB497" s="6"/>
      <c r="GC497" s="6"/>
      <c r="GD497" s="6"/>
      <c r="GE497" s="6"/>
      <c r="GF497" s="6"/>
      <c r="GG497" s="6"/>
      <c r="GH497" s="6"/>
      <c r="GI497" s="6"/>
      <c r="GJ497" s="6"/>
      <c r="GK497" s="6"/>
      <c r="GL497" s="6"/>
      <c r="GM497" s="6"/>
      <c r="GN497" s="6"/>
      <c r="GO497" s="6"/>
      <c r="GP497" s="6"/>
      <c r="GQ497" s="6"/>
      <c r="GR497" s="6"/>
      <c r="GS497" s="6"/>
      <c r="GT497" s="6"/>
      <c r="GU497" s="6"/>
      <c r="GV497" s="6"/>
      <c r="GW497" s="6"/>
      <c r="GX497" s="6"/>
      <c r="GY497" s="6"/>
      <c r="GZ497" s="6"/>
      <c r="HA497" s="6"/>
      <c r="HB497" s="6"/>
      <c r="HC497" s="6"/>
      <c r="HD497" s="6"/>
      <c r="HE497" s="6"/>
      <c r="HF497" s="6"/>
      <c r="HG497" s="6"/>
      <c r="HH497" s="6"/>
      <c r="HI497" s="6"/>
      <c r="HJ497" s="6"/>
      <c r="HK497" s="6"/>
      <c r="HL497" s="6"/>
      <c r="HM497" s="6"/>
      <c r="HN497" s="6"/>
      <c r="HO497" s="6"/>
      <c r="HP497" s="6"/>
      <c r="HQ497" s="6"/>
      <c r="HR497" s="6"/>
      <c r="HS497" s="6"/>
      <c r="HT497" s="6"/>
      <c r="HU497" s="6"/>
      <c r="HV497" s="6"/>
      <c r="HW497" s="6"/>
      <c r="HX497" s="6"/>
      <c r="HY497" s="6"/>
      <c r="HZ497" s="6"/>
      <c r="IA497" s="6"/>
      <c r="IB497" s="6"/>
      <c r="IC497" s="6"/>
      <c r="ID497" s="6"/>
      <c r="IE497" s="6"/>
      <c r="IF497" s="6"/>
      <c r="IG497" s="6"/>
      <c r="IH497" s="6"/>
      <c r="II497" s="6"/>
      <c r="IJ497" s="6"/>
      <c r="IK497" s="6"/>
      <c r="IL497" s="6"/>
      <c r="IM497" s="6"/>
      <c r="IN497" s="6"/>
      <c r="IO497" s="6"/>
      <c r="IP497" s="6"/>
      <c r="IQ497" s="6"/>
      <c r="IR497" s="6"/>
      <c r="IS497" s="6"/>
      <c r="IT497" s="6"/>
      <c r="IU497" s="6"/>
      <c r="IV497" s="6"/>
      <c r="IW497" s="6"/>
      <c r="IX497" s="6"/>
      <c r="IY497" s="6"/>
      <c r="IZ497" s="6"/>
      <c r="JA497" s="314"/>
      <c r="JB497" s="314"/>
      <c r="JC497" s="314"/>
      <c r="JD497" s="314"/>
      <c r="JE497" s="314"/>
      <c r="JF497" s="314"/>
      <c r="JG497" s="314"/>
      <c r="JH497" s="314"/>
      <c r="JI497" s="314"/>
      <c r="JJ497" s="314"/>
      <c r="JK497" s="314"/>
      <c r="JL497" s="314"/>
      <c r="JM497" s="314"/>
      <c r="JN497" s="314"/>
      <c r="JO497" s="314"/>
      <c r="JP497" s="314"/>
      <c r="JQ497" s="314"/>
      <c r="JR497" s="314"/>
      <c r="JS497" s="314"/>
      <c r="JT497" s="314"/>
      <c r="JU497" s="314"/>
      <c r="JV497" s="314"/>
      <c r="JW497" s="314"/>
      <c r="JX497" s="314"/>
      <c r="JY497" s="314"/>
      <c r="JZ497" s="314"/>
      <c r="KA497" s="314"/>
      <c r="KB497" s="314"/>
      <c r="KC497" s="314"/>
      <c r="KD497" s="314"/>
      <c r="KE497" s="314"/>
      <c r="KF497" s="314"/>
      <c r="KG497" s="314"/>
      <c r="KH497" s="314"/>
      <c r="KI497" s="314"/>
      <c r="KJ497" s="314"/>
      <c r="KK497" s="314"/>
      <c r="KL497" s="6"/>
      <c r="KM497" s="6"/>
      <c r="KN497" s="6"/>
      <c r="KO497" s="6"/>
      <c r="KP497" s="6"/>
      <c r="KQ497" s="6"/>
      <c r="KR497" s="6"/>
      <c r="KS497" s="6"/>
      <c r="KT497" s="6"/>
    </row>
    <row r="498" spans="5:306" s="305" customFormat="1">
      <c r="E498" s="316"/>
      <c r="F498" s="316"/>
      <c r="G498" s="317"/>
      <c r="W498" s="6"/>
      <c r="X498" s="6"/>
      <c r="Y498" s="6"/>
      <c r="Z498" s="313"/>
      <c r="AA498" s="313"/>
      <c r="AB498" s="313"/>
      <c r="AC498" s="6"/>
      <c r="AD498" s="6"/>
      <c r="AE498" s="313"/>
      <c r="AF498" s="313"/>
      <c r="AG498" s="313"/>
      <c r="AH498" s="313"/>
      <c r="AI498" s="313"/>
      <c r="AJ498" s="6"/>
      <c r="AK498" s="6"/>
      <c r="AL498" s="313"/>
      <c r="AM498" s="313"/>
      <c r="AN498" s="313"/>
      <c r="AO498" s="313"/>
      <c r="AP498" s="313"/>
      <c r="AQ498" s="6"/>
      <c r="AR498" s="6"/>
      <c r="AS498" s="313"/>
      <c r="AT498" s="313"/>
      <c r="AU498" s="313"/>
      <c r="AV498" s="313"/>
      <c r="AW498" s="313"/>
      <c r="AX498" s="6"/>
      <c r="AY498" s="6"/>
      <c r="AZ498" s="313"/>
      <c r="BA498" s="313"/>
      <c r="BB498" s="313"/>
      <c r="BC498" s="313"/>
      <c r="BD498" s="313"/>
      <c r="BE498" s="6"/>
      <c r="BF498" s="6"/>
      <c r="BG498" s="313"/>
      <c r="BH498" s="313"/>
      <c r="BI498" s="313"/>
      <c r="BJ498" s="313"/>
      <c r="BK498" s="313"/>
      <c r="BL498" s="6"/>
      <c r="BM498" s="6"/>
      <c r="BN498" s="313"/>
      <c r="BO498" s="313"/>
      <c r="BP498" s="313"/>
      <c r="BQ498" s="313"/>
      <c r="BR498" s="313"/>
      <c r="BS498" s="313"/>
      <c r="BT498" s="313"/>
      <c r="BU498" s="313"/>
      <c r="BV498" s="313"/>
      <c r="BW498" s="313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161"/>
      <c r="DQ498" s="161"/>
      <c r="DR498" s="161"/>
      <c r="DS498" s="161"/>
      <c r="DT498" s="161"/>
      <c r="DU498" s="161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  <c r="FS498" s="6"/>
      <c r="FT498" s="6"/>
      <c r="FU498" s="6"/>
      <c r="FV498" s="6"/>
      <c r="FW498" s="6"/>
      <c r="FX498" s="6"/>
      <c r="FY498" s="6"/>
      <c r="FZ498" s="6"/>
      <c r="GA498" s="6"/>
      <c r="GB498" s="6"/>
      <c r="GC498" s="6"/>
      <c r="GD498" s="6"/>
      <c r="GE498" s="6"/>
      <c r="GF498" s="6"/>
      <c r="GG498" s="6"/>
      <c r="GH498" s="6"/>
      <c r="GI498" s="6"/>
      <c r="GJ498" s="6"/>
      <c r="GK498" s="6"/>
      <c r="GL498" s="6"/>
      <c r="GM498" s="6"/>
      <c r="GN498" s="6"/>
      <c r="GO498" s="6"/>
      <c r="GP498" s="6"/>
      <c r="GQ498" s="6"/>
      <c r="GR498" s="6"/>
      <c r="GS498" s="6"/>
      <c r="GT498" s="6"/>
      <c r="GU498" s="6"/>
      <c r="GV498" s="6"/>
      <c r="GW498" s="6"/>
      <c r="GX498" s="6"/>
      <c r="GY498" s="6"/>
      <c r="GZ498" s="6"/>
      <c r="HA498" s="6"/>
      <c r="HB498" s="6"/>
      <c r="HC498" s="6"/>
      <c r="HD498" s="6"/>
      <c r="HE498" s="6"/>
      <c r="HF498" s="6"/>
      <c r="HG498" s="6"/>
      <c r="HH498" s="6"/>
      <c r="HI498" s="6"/>
      <c r="HJ498" s="6"/>
      <c r="HK498" s="6"/>
      <c r="HL498" s="6"/>
      <c r="HM498" s="6"/>
      <c r="HN498" s="6"/>
      <c r="HO498" s="6"/>
      <c r="HP498" s="6"/>
      <c r="HQ498" s="6"/>
      <c r="HR498" s="6"/>
      <c r="HS498" s="6"/>
      <c r="HT498" s="6"/>
      <c r="HU498" s="6"/>
      <c r="HV498" s="6"/>
      <c r="HW498" s="6"/>
      <c r="HX498" s="6"/>
      <c r="HY498" s="6"/>
      <c r="HZ498" s="6"/>
      <c r="IA498" s="6"/>
      <c r="IB498" s="6"/>
      <c r="IC498" s="6"/>
      <c r="ID498" s="6"/>
      <c r="IE498" s="6"/>
      <c r="IF498" s="6"/>
      <c r="IG498" s="6"/>
      <c r="IH498" s="6"/>
      <c r="II498" s="6"/>
      <c r="IJ498" s="6"/>
      <c r="IK498" s="6"/>
      <c r="IL498" s="6"/>
      <c r="IM498" s="6"/>
      <c r="IN498" s="6"/>
      <c r="IO498" s="6"/>
      <c r="IP498" s="6"/>
      <c r="IQ498" s="6"/>
      <c r="IR498" s="6"/>
      <c r="IS498" s="6"/>
      <c r="IT498" s="6"/>
      <c r="IU498" s="6"/>
      <c r="IV498" s="6"/>
      <c r="IW498" s="6"/>
      <c r="IX498" s="6"/>
      <c r="IY498" s="6"/>
      <c r="IZ498" s="6"/>
      <c r="JA498" s="314"/>
      <c r="JB498" s="314"/>
      <c r="JC498" s="314"/>
      <c r="JD498" s="314"/>
      <c r="JE498" s="314"/>
      <c r="JF498" s="314"/>
      <c r="JG498" s="314"/>
      <c r="JH498" s="314"/>
      <c r="JI498" s="314"/>
      <c r="JJ498" s="314"/>
      <c r="JK498" s="314"/>
      <c r="JL498" s="314"/>
      <c r="JM498" s="314"/>
      <c r="JN498" s="314"/>
      <c r="JO498" s="314"/>
      <c r="JP498" s="314"/>
      <c r="JQ498" s="314"/>
      <c r="JR498" s="314"/>
      <c r="JS498" s="314"/>
      <c r="JT498" s="314"/>
      <c r="JU498" s="314"/>
      <c r="JV498" s="314"/>
      <c r="JW498" s="314"/>
      <c r="JX498" s="314"/>
      <c r="JY498" s="314"/>
      <c r="JZ498" s="314"/>
      <c r="KA498" s="314"/>
      <c r="KB498" s="314"/>
      <c r="KC498" s="314"/>
      <c r="KD498" s="314"/>
      <c r="KE498" s="314"/>
      <c r="KF498" s="314"/>
      <c r="KG498" s="314"/>
      <c r="KH498" s="314"/>
      <c r="KI498" s="314"/>
      <c r="KJ498" s="314"/>
      <c r="KK498" s="314"/>
      <c r="KL498" s="6"/>
      <c r="KM498" s="6"/>
      <c r="KN498" s="6"/>
      <c r="KO498" s="6"/>
      <c r="KP498" s="6"/>
      <c r="KQ498" s="6"/>
      <c r="KR498" s="6"/>
      <c r="KS498" s="6"/>
      <c r="KT498" s="6"/>
    </row>
    <row r="499" spans="5:306" s="305" customFormat="1">
      <c r="E499" s="316"/>
      <c r="F499" s="316"/>
      <c r="G499" s="317"/>
      <c r="W499" s="6"/>
      <c r="X499" s="6"/>
      <c r="Y499" s="6"/>
      <c r="Z499" s="313"/>
      <c r="AA499" s="313"/>
      <c r="AB499" s="313"/>
      <c r="AC499" s="6"/>
      <c r="AD499" s="6"/>
      <c r="AE499" s="313"/>
      <c r="AF499" s="313"/>
      <c r="AG499" s="313"/>
      <c r="AH499" s="313"/>
      <c r="AI499" s="313"/>
      <c r="AJ499" s="6"/>
      <c r="AK499" s="6"/>
      <c r="AL499" s="313"/>
      <c r="AM499" s="313"/>
      <c r="AN499" s="313"/>
      <c r="AO499" s="313"/>
      <c r="AP499" s="313"/>
      <c r="AQ499" s="6"/>
      <c r="AR499" s="6"/>
      <c r="AS499" s="313"/>
      <c r="AT499" s="313"/>
      <c r="AU499" s="313"/>
      <c r="AV499" s="313"/>
      <c r="AW499" s="313"/>
      <c r="AX499" s="6"/>
      <c r="AY499" s="6"/>
      <c r="AZ499" s="313"/>
      <c r="BA499" s="313"/>
      <c r="BB499" s="313"/>
      <c r="BC499" s="313"/>
      <c r="BD499" s="313"/>
      <c r="BE499" s="6"/>
      <c r="BF499" s="6"/>
      <c r="BG499" s="313"/>
      <c r="BH499" s="313"/>
      <c r="BI499" s="313"/>
      <c r="BJ499" s="313"/>
      <c r="BK499" s="313"/>
      <c r="BL499" s="6"/>
      <c r="BM499" s="6"/>
      <c r="BN499" s="313"/>
      <c r="BO499" s="313"/>
      <c r="BP499" s="313"/>
      <c r="BQ499" s="313"/>
      <c r="BR499" s="313"/>
      <c r="BS499" s="313"/>
      <c r="BT499" s="313"/>
      <c r="BU499" s="313"/>
      <c r="BV499" s="313"/>
      <c r="BW499" s="313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161"/>
      <c r="DQ499" s="161"/>
      <c r="DR499" s="161"/>
      <c r="DS499" s="161"/>
      <c r="DT499" s="161"/>
      <c r="DU499" s="161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  <c r="FS499" s="6"/>
      <c r="FT499" s="6"/>
      <c r="FU499" s="6"/>
      <c r="FV499" s="6"/>
      <c r="FW499" s="6"/>
      <c r="FX499" s="6"/>
      <c r="FY499" s="6"/>
      <c r="FZ499" s="6"/>
      <c r="GA499" s="6"/>
      <c r="GB499" s="6"/>
      <c r="GC499" s="6"/>
      <c r="GD499" s="6"/>
      <c r="GE499" s="6"/>
      <c r="GF499" s="6"/>
      <c r="GG499" s="6"/>
      <c r="GH499" s="6"/>
      <c r="GI499" s="6"/>
      <c r="GJ499" s="6"/>
      <c r="GK499" s="6"/>
      <c r="GL499" s="6"/>
      <c r="GM499" s="6"/>
      <c r="GN499" s="6"/>
      <c r="GO499" s="6"/>
      <c r="GP499" s="6"/>
      <c r="GQ499" s="6"/>
      <c r="GR499" s="6"/>
      <c r="GS499" s="6"/>
      <c r="GT499" s="6"/>
      <c r="GU499" s="6"/>
      <c r="GV499" s="6"/>
      <c r="GW499" s="6"/>
      <c r="GX499" s="6"/>
      <c r="GY499" s="6"/>
      <c r="GZ499" s="6"/>
      <c r="HA499" s="6"/>
      <c r="HB499" s="6"/>
      <c r="HC499" s="6"/>
      <c r="HD499" s="6"/>
      <c r="HE499" s="6"/>
      <c r="HF499" s="6"/>
      <c r="HG499" s="6"/>
      <c r="HH499" s="6"/>
      <c r="HI499" s="6"/>
      <c r="HJ499" s="6"/>
      <c r="HK499" s="6"/>
      <c r="HL499" s="6"/>
      <c r="HM499" s="6"/>
      <c r="HN499" s="6"/>
      <c r="HO499" s="6"/>
      <c r="HP499" s="6"/>
      <c r="HQ499" s="6"/>
      <c r="HR499" s="6"/>
      <c r="HS499" s="6"/>
      <c r="HT499" s="6"/>
      <c r="HU499" s="6"/>
      <c r="HV499" s="6"/>
      <c r="HW499" s="6"/>
      <c r="HX499" s="6"/>
      <c r="HY499" s="6"/>
      <c r="HZ499" s="6"/>
      <c r="IA499" s="6"/>
      <c r="IB499" s="6"/>
      <c r="IC499" s="6"/>
      <c r="ID499" s="6"/>
      <c r="IE499" s="6"/>
      <c r="IF499" s="6"/>
      <c r="IG499" s="6"/>
      <c r="IH499" s="6"/>
      <c r="II499" s="6"/>
      <c r="IJ499" s="6"/>
      <c r="IK499" s="6"/>
      <c r="IL499" s="6"/>
      <c r="IM499" s="6"/>
      <c r="IN499" s="6"/>
      <c r="IO499" s="6"/>
      <c r="IP499" s="6"/>
      <c r="IQ499" s="6"/>
      <c r="IR499" s="6"/>
      <c r="IS499" s="6"/>
      <c r="IT499" s="6"/>
      <c r="IU499" s="6"/>
      <c r="IV499" s="6"/>
      <c r="IW499" s="6"/>
      <c r="IX499" s="6"/>
      <c r="IY499" s="6"/>
      <c r="IZ499" s="6"/>
      <c r="JA499" s="314"/>
      <c r="JB499" s="314"/>
      <c r="JC499" s="314"/>
      <c r="JD499" s="314"/>
      <c r="JE499" s="314"/>
      <c r="JF499" s="314"/>
      <c r="JG499" s="314"/>
      <c r="JH499" s="314"/>
      <c r="JI499" s="314"/>
      <c r="JJ499" s="314"/>
      <c r="JK499" s="314"/>
      <c r="JL499" s="314"/>
      <c r="JM499" s="314"/>
      <c r="JN499" s="314"/>
      <c r="JO499" s="314"/>
      <c r="JP499" s="314"/>
      <c r="JQ499" s="314"/>
      <c r="JR499" s="314"/>
      <c r="JS499" s="314"/>
      <c r="JT499" s="314"/>
      <c r="JU499" s="314"/>
      <c r="JV499" s="314"/>
      <c r="JW499" s="314"/>
      <c r="JX499" s="314"/>
      <c r="JY499" s="314"/>
      <c r="JZ499" s="314"/>
      <c r="KA499" s="314"/>
      <c r="KB499" s="314"/>
      <c r="KC499" s="314"/>
      <c r="KD499" s="314"/>
      <c r="KE499" s="314"/>
      <c r="KF499" s="314"/>
      <c r="KG499" s="314"/>
      <c r="KH499" s="314"/>
      <c r="KI499" s="314"/>
      <c r="KJ499" s="314"/>
      <c r="KK499" s="314"/>
      <c r="KL499" s="6"/>
      <c r="KM499" s="6"/>
      <c r="KN499" s="6"/>
      <c r="KO499" s="6"/>
      <c r="KP499" s="6"/>
      <c r="KQ499" s="6"/>
      <c r="KR499" s="6"/>
      <c r="KS499" s="6"/>
      <c r="KT499" s="6"/>
    </row>
    <row r="500" spans="5:306" s="305" customFormat="1">
      <c r="E500" s="316"/>
      <c r="F500" s="316"/>
      <c r="G500" s="317"/>
      <c r="W500" s="6"/>
      <c r="X500" s="6"/>
      <c r="Y500" s="6"/>
      <c r="Z500" s="313"/>
      <c r="AA500" s="313"/>
      <c r="AB500" s="313"/>
      <c r="AC500" s="6"/>
      <c r="AD500" s="6"/>
      <c r="AE500" s="313"/>
      <c r="AF500" s="313"/>
      <c r="AG500" s="313"/>
      <c r="AH500" s="313"/>
      <c r="AI500" s="313"/>
      <c r="AJ500" s="6"/>
      <c r="AK500" s="6"/>
      <c r="AL500" s="313"/>
      <c r="AM500" s="313"/>
      <c r="AN500" s="313"/>
      <c r="AO500" s="313"/>
      <c r="AP500" s="313"/>
      <c r="AQ500" s="6"/>
      <c r="AR500" s="6"/>
      <c r="AS500" s="313"/>
      <c r="AT500" s="313"/>
      <c r="AU500" s="313"/>
      <c r="AV500" s="313"/>
      <c r="AW500" s="313"/>
      <c r="AX500" s="6"/>
      <c r="AY500" s="6"/>
      <c r="AZ500" s="313"/>
      <c r="BA500" s="313"/>
      <c r="BB500" s="313"/>
      <c r="BC500" s="313"/>
      <c r="BD500" s="313"/>
      <c r="BE500" s="6"/>
      <c r="BF500" s="6"/>
      <c r="BG500" s="313"/>
      <c r="BH500" s="313"/>
      <c r="BI500" s="313"/>
      <c r="BJ500" s="313"/>
      <c r="BK500" s="313"/>
      <c r="BL500" s="6"/>
      <c r="BM500" s="6"/>
      <c r="BN500" s="313"/>
      <c r="BO500" s="313"/>
      <c r="BP500" s="313"/>
      <c r="BQ500" s="313"/>
      <c r="BR500" s="313"/>
      <c r="BS500" s="313"/>
      <c r="BT500" s="313"/>
      <c r="BU500" s="313"/>
      <c r="BV500" s="313"/>
      <c r="BW500" s="313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161"/>
      <c r="DQ500" s="161"/>
      <c r="DR500" s="161"/>
      <c r="DS500" s="161"/>
      <c r="DT500" s="161"/>
      <c r="DU500" s="161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  <c r="FS500" s="6"/>
      <c r="FT500" s="6"/>
      <c r="FU500" s="6"/>
      <c r="FV500" s="6"/>
      <c r="FW500" s="6"/>
      <c r="FX500" s="6"/>
      <c r="FY500" s="6"/>
      <c r="FZ500" s="6"/>
      <c r="GA500" s="6"/>
      <c r="GB500" s="6"/>
      <c r="GC500" s="6"/>
      <c r="GD500" s="6"/>
      <c r="GE500" s="6"/>
      <c r="GF500" s="6"/>
      <c r="GG500" s="6"/>
      <c r="GH500" s="6"/>
      <c r="GI500" s="6"/>
      <c r="GJ500" s="6"/>
      <c r="GK500" s="6"/>
      <c r="GL500" s="6"/>
      <c r="GM500" s="6"/>
      <c r="GN500" s="6"/>
      <c r="GO500" s="6"/>
      <c r="GP500" s="6"/>
      <c r="GQ500" s="6"/>
      <c r="GR500" s="6"/>
      <c r="GS500" s="6"/>
      <c r="GT500" s="6"/>
      <c r="GU500" s="6"/>
      <c r="GV500" s="6"/>
      <c r="GW500" s="6"/>
      <c r="GX500" s="6"/>
      <c r="GY500" s="6"/>
      <c r="GZ500" s="6"/>
      <c r="HA500" s="6"/>
      <c r="HB500" s="6"/>
      <c r="HC500" s="6"/>
      <c r="HD500" s="6"/>
      <c r="HE500" s="6"/>
      <c r="HF500" s="6"/>
      <c r="HG500" s="6"/>
      <c r="HH500" s="6"/>
      <c r="HI500" s="6"/>
      <c r="HJ500" s="6"/>
      <c r="HK500" s="6"/>
      <c r="HL500" s="6"/>
      <c r="HM500" s="6"/>
      <c r="HN500" s="6"/>
      <c r="HO500" s="6"/>
      <c r="HP500" s="6"/>
      <c r="HQ500" s="6"/>
      <c r="HR500" s="6"/>
      <c r="HS500" s="6"/>
      <c r="HT500" s="6"/>
      <c r="HU500" s="6"/>
      <c r="HV500" s="6"/>
      <c r="HW500" s="6"/>
      <c r="HX500" s="6"/>
      <c r="HY500" s="6"/>
      <c r="HZ500" s="6"/>
      <c r="IA500" s="6"/>
      <c r="IB500" s="6"/>
      <c r="IC500" s="6"/>
      <c r="ID500" s="6"/>
      <c r="IE500" s="6"/>
      <c r="IF500" s="6"/>
      <c r="IG500" s="6"/>
      <c r="IH500" s="6"/>
      <c r="II500" s="6"/>
      <c r="IJ500" s="6"/>
      <c r="IK500" s="6"/>
      <c r="IL500" s="6"/>
      <c r="IM500" s="6"/>
      <c r="IN500" s="6"/>
      <c r="IO500" s="6"/>
      <c r="IP500" s="6"/>
      <c r="IQ500" s="6"/>
      <c r="IR500" s="6"/>
      <c r="IS500" s="6"/>
      <c r="IT500" s="6"/>
      <c r="IU500" s="6"/>
      <c r="IV500" s="6"/>
      <c r="IW500" s="6"/>
      <c r="IX500" s="6"/>
      <c r="IY500" s="6"/>
      <c r="IZ500" s="6"/>
      <c r="JA500" s="314"/>
      <c r="JB500" s="314"/>
      <c r="JC500" s="314"/>
      <c r="JD500" s="314"/>
      <c r="JE500" s="314"/>
      <c r="JF500" s="314"/>
      <c r="JG500" s="314"/>
      <c r="JH500" s="314"/>
      <c r="JI500" s="314"/>
      <c r="JJ500" s="314"/>
      <c r="JK500" s="314"/>
      <c r="JL500" s="314"/>
      <c r="JM500" s="314"/>
      <c r="JN500" s="314"/>
      <c r="JO500" s="314"/>
      <c r="JP500" s="314"/>
      <c r="JQ500" s="314"/>
      <c r="JR500" s="314"/>
      <c r="JS500" s="314"/>
      <c r="JT500" s="314"/>
      <c r="JU500" s="314"/>
      <c r="JV500" s="314"/>
      <c r="JW500" s="314"/>
      <c r="JX500" s="314"/>
      <c r="JY500" s="314"/>
      <c r="JZ500" s="314"/>
      <c r="KA500" s="314"/>
      <c r="KB500" s="314"/>
      <c r="KC500" s="314"/>
      <c r="KD500" s="314"/>
      <c r="KE500" s="314"/>
      <c r="KF500" s="314"/>
      <c r="KG500" s="314"/>
      <c r="KH500" s="314"/>
      <c r="KI500" s="314"/>
      <c r="KJ500" s="314"/>
      <c r="KK500" s="314"/>
      <c r="KL500" s="6"/>
      <c r="KM500" s="6"/>
      <c r="KN500" s="6"/>
      <c r="KO500" s="6"/>
      <c r="KP500" s="6"/>
      <c r="KQ500" s="6"/>
      <c r="KR500" s="6"/>
      <c r="KS500" s="6"/>
      <c r="KT500" s="6"/>
    </row>
    <row r="501" spans="5:306" s="305" customFormat="1">
      <c r="E501" s="316"/>
      <c r="F501" s="316"/>
      <c r="G501" s="317"/>
      <c r="W501" s="6"/>
      <c r="X501" s="6"/>
      <c r="Y501" s="6"/>
      <c r="Z501" s="313"/>
      <c r="AA501" s="313"/>
      <c r="AB501" s="313"/>
      <c r="AC501" s="6"/>
      <c r="AD501" s="6"/>
      <c r="AE501" s="313"/>
      <c r="AF501" s="313"/>
      <c r="AG501" s="313"/>
      <c r="AH501" s="313"/>
      <c r="AI501" s="313"/>
      <c r="AJ501" s="6"/>
      <c r="AK501" s="6"/>
      <c r="AL501" s="313"/>
      <c r="AM501" s="313"/>
      <c r="AN501" s="313"/>
      <c r="AO501" s="313"/>
      <c r="AP501" s="313"/>
      <c r="AQ501" s="6"/>
      <c r="AR501" s="6"/>
      <c r="AS501" s="313"/>
      <c r="AT501" s="313"/>
      <c r="AU501" s="313"/>
      <c r="AV501" s="313"/>
      <c r="AW501" s="313"/>
      <c r="AX501" s="6"/>
      <c r="AY501" s="6"/>
      <c r="AZ501" s="313"/>
      <c r="BA501" s="313"/>
      <c r="BB501" s="313"/>
      <c r="BC501" s="313"/>
      <c r="BD501" s="313"/>
      <c r="BE501" s="6"/>
      <c r="BF501" s="6"/>
      <c r="BG501" s="313"/>
      <c r="BH501" s="313"/>
      <c r="BI501" s="313"/>
      <c r="BJ501" s="313"/>
      <c r="BK501" s="313"/>
      <c r="BL501" s="6"/>
      <c r="BM501" s="6"/>
      <c r="BN501" s="313"/>
      <c r="BO501" s="313"/>
      <c r="BP501" s="313"/>
      <c r="BQ501" s="313"/>
      <c r="BR501" s="313"/>
      <c r="BS501" s="313"/>
      <c r="BT501" s="313"/>
      <c r="BU501" s="313"/>
      <c r="BV501" s="313"/>
      <c r="BW501" s="313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161"/>
      <c r="DQ501" s="161"/>
      <c r="DR501" s="161"/>
      <c r="DS501" s="161"/>
      <c r="DT501" s="161"/>
      <c r="DU501" s="161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  <c r="FS501" s="6"/>
      <c r="FT501" s="6"/>
      <c r="FU501" s="6"/>
      <c r="FV501" s="6"/>
      <c r="FW501" s="6"/>
      <c r="FX501" s="6"/>
      <c r="FY501" s="6"/>
      <c r="FZ501" s="6"/>
      <c r="GA501" s="6"/>
      <c r="GB501" s="6"/>
      <c r="GC501" s="6"/>
      <c r="GD501" s="6"/>
      <c r="GE501" s="6"/>
      <c r="GF501" s="6"/>
      <c r="GG501" s="6"/>
      <c r="GH501" s="6"/>
      <c r="GI501" s="6"/>
      <c r="GJ501" s="6"/>
      <c r="GK501" s="6"/>
      <c r="GL501" s="6"/>
      <c r="GM501" s="6"/>
      <c r="GN501" s="6"/>
      <c r="GO501" s="6"/>
      <c r="GP501" s="6"/>
      <c r="GQ501" s="6"/>
      <c r="GR501" s="6"/>
      <c r="GS501" s="6"/>
      <c r="GT501" s="6"/>
      <c r="GU501" s="6"/>
      <c r="GV501" s="6"/>
      <c r="GW501" s="6"/>
      <c r="GX501" s="6"/>
      <c r="GY501" s="6"/>
      <c r="GZ501" s="6"/>
      <c r="HA501" s="6"/>
      <c r="HB501" s="6"/>
      <c r="HC501" s="6"/>
      <c r="HD501" s="6"/>
      <c r="HE501" s="6"/>
      <c r="HF501" s="6"/>
      <c r="HG501" s="6"/>
      <c r="HH501" s="6"/>
      <c r="HI501" s="6"/>
      <c r="HJ501" s="6"/>
      <c r="HK501" s="6"/>
      <c r="HL501" s="6"/>
      <c r="HM501" s="6"/>
      <c r="HN501" s="6"/>
      <c r="HO501" s="6"/>
      <c r="HP501" s="6"/>
      <c r="HQ501" s="6"/>
      <c r="HR501" s="6"/>
      <c r="HS501" s="6"/>
      <c r="HT501" s="6"/>
      <c r="HU501" s="6"/>
      <c r="HV501" s="6"/>
      <c r="HW501" s="6"/>
      <c r="HX501" s="6"/>
      <c r="HY501" s="6"/>
      <c r="HZ501" s="6"/>
      <c r="IA501" s="6"/>
      <c r="IB501" s="6"/>
      <c r="IC501" s="6"/>
      <c r="ID501" s="6"/>
      <c r="IE501" s="6"/>
      <c r="IF501" s="6"/>
      <c r="IG501" s="6"/>
      <c r="IH501" s="6"/>
      <c r="II501" s="6"/>
      <c r="IJ501" s="6"/>
      <c r="IK501" s="6"/>
      <c r="IL501" s="6"/>
      <c r="IM501" s="6"/>
      <c r="IN501" s="6"/>
      <c r="IO501" s="6"/>
      <c r="IP501" s="6"/>
      <c r="IQ501" s="6"/>
      <c r="IR501" s="6"/>
      <c r="IS501" s="6"/>
      <c r="IT501" s="6"/>
      <c r="IU501" s="6"/>
      <c r="IV501" s="6"/>
      <c r="IW501" s="6"/>
      <c r="IX501" s="6"/>
      <c r="IY501" s="6"/>
      <c r="IZ501" s="6"/>
      <c r="JA501" s="314"/>
      <c r="JB501" s="314"/>
      <c r="JC501" s="314"/>
      <c r="JD501" s="314"/>
      <c r="JE501" s="314"/>
      <c r="JF501" s="314"/>
      <c r="JG501" s="314"/>
      <c r="JH501" s="314"/>
      <c r="JI501" s="314"/>
      <c r="JJ501" s="314"/>
      <c r="JK501" s="314"/>
      <c r="JL501" s="314"/>
      <c r="JM501" s="314"/>
      <c r="JN501" s="314"/>
      <c r="JO501" s="314"/>
      <c r="JP501" s="314"/>
      <c r="JQ501" s="314"/>
      <c r="JR501" s="314"/>
      <c r="JS501" s="314"/>
      <c r="JT501" s="314"/>
      <c r="JU501" s="314"/>
      <c r="JV501" s="314"/>
      <c r="JW501" s="314"/>
      <c r="JX501" s="314"/>
      <c r="JY501" s="314"/>
      <c r="JZ501" s="314"/>
      <c r="KA501" s="314"/>
      <c r="KB501" s="314"/>
      <c r="KC501" s="314"/>
      <c r="KD501" s="314"/>
      <c r="KE501" s="314"/>
      <c r="KF501" s="314"/>
      <c r="KG501" s="314"/>
      <c r="KH501" s="314"/>
      <c r="KI501" s="314"/>
      <c r="KJ501" s="314"/>
      <c r="KK501" s="314"/>
      <c r="KL501" s="6"/>
      <c r="KM501" s="6"/>
      <c r="KN501" s="6"/>
      <c r="KO501" s="6"/>
      <c r="KP501" s="6"/>
      <c r="KQ501" s="6"/>
      <c r="KR501" s="6"/>
      <c r="KS501" s="6"/>
      <c r="KT501" s="6"/>
    </row>
    <row r="502" spans="5:306" s="305" customFormat="1">
      <c r="E502" s="316"/>
      <c r="F502" s="316"/>
      <c r="G502" s="317"/>
      <c r="W502" s="6"/>
      <c r="X502" s="6"/>
      <c r="Y502" s="6"/>
      <c r="Z502" s="313"/>
      <c r="AA502" s="313"/>
      <c r="AB502" s="313"/>
      <c r="AC502" s="6"/>
      <c r="AD502" s="6"/>
      <c r="AE502" s="313"/>
      <c r="AF502" s="313"/>
      <c r="AG502" s="313"/>
      <c r="AH502" s="313"/>
      <c r="AI502" s="313"/>
      <c r="AJ502" s="6"/>
      <c r="AK502" s="6"/>
      <c r="AL502" s="313"/>
      <c r="AM502" s="313"/>
      <c r="AN502" s="313"/>
      <c r="AO502" s="313"/>
      <c r="AP502" s="313"/>
      <c r="AQ502" s="6"/>
      <c r="AR502" s="6"/>
      <c r="AS502" s="313"/>
      <c r="AT502" s="313"/>
      <c r="AU502" s="313"/>
      <c r="AV502" s="313"/>
      <c r="AW502" s="313"/>
      <c r="AX502" s="6"/>
      <c r="AY502" s="6"/>
      <c r="AZ502" s="313"/>
      <c r="BA502" s="313"/>
      <c r="BB502" s="313"/>
      <c r="BC502" s="313"/>
      <c r="BD502" s="313"/>
      <c r="BE502" s="6"/>
      <c r="BF502" s="6"/>
      <c r="BG502" s="313"/>
      <c r="BH502" s="313"/>
      <c r="BI502" s="313"/>
      <c r="BJ502" s="313"/>
      <c r="BK502" s="313"/>
      <c r="BL502" s="6"/>
      <c r="BM502" s="6"/>
      <c r="BN502" s="313"/>
      <c r="BO502" s="313"/>
      <c r="BP502" s="313"/>
      <c r="BQ502" s="313"/>
      <c r="BR502" s="313"/>
      <c r="BS502" s="313"/>
      <c r="BT502" s="313"/>
      <c r="BU502" s="313"/>
      <c r="BV502" s="313"/>
      <c r="BW502" s="313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161"/>
      <c r="DQ502" s="161"/>
      <c r="DR502" s="161"/>
      <c r="DS502" s="161"/>
      <c r="DT502" s="161"/>
      <c r="DU502" s="161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  <c r="FS502" s="6"/>
      <c r="FT502" s="6"/>
      <c r="FU502" s="6"/>
      <c r="FV502" s="6"/>
      <c r="FW502" s="6"/>
      <c r="FX502" s="6"/>
      <c r="FY502" s="6"/>
      <c r="FZ502" s="6"/>
      <c r="GA502" s="6"/>
      <c r="GB502" s="6"/>
      <c r="GC502" s="6"/>
      <c r="GD502" s="6"/>
      <c r="GE502" s="6"/>
      <c r="GF502" s="6"/>
      <c r="GG502" s="6"/>
      <c r="GH502" s="6"/>
      <c r="GI502" s="6"/>
      <c r="GJ502" s="6"/>
      <c r="GK502" s="6"/>
      <c r="GL502" s="6"/>
      <c r="GM502" s="6"/>
      <c r="GN502" s="6"/>
      <c r="GO502" s="6"/>
      <c r="GP502" s="6"/>
      <c r="GQ502" s="6"/>
      <c r="GR502" s="6"/>
      <c r="GS502" s="6"/>
      <c r="GT502" s="6"/>
      <c r="GU502" s="6"/>
      <c r="GV502" s="6"/>
      <c r="GW502" s="6"/>
      <c r="GX502" s="6"/>
      <c r="GY502" s="6"/>
      <c r="GZ502" s="6"/>
      <c r="HA502" s="6"/>
      <c r="HB502" s="6"/>
      <c r="HC502" s="6"/>
      <c r="HD502" s="6"/>
      <c r="HE502" s="6"/>
      <c r="HF502" s="6"/>
      <c r="HG502" s="6"/>
      <c r="HH502" s="6"/>
      <c r="HI502" s="6"/>
      <c r="HJ502" s="6"/>
      <c r="HK502" s="6"/>
      <c r="HL502" s="6"/>
      <c r="HM502" s="6"/>
      <c r="HN502" s="6"/>
      <c r="HO502" s="6"/>
      <c r="HP502" s="6"/>
      <c r="HQ502" s="6"/>
      <c r="HR502" s="6"/>
      <c r="HS502" s="6"/>
      <c r="HT502" s="6"/>
      <c r="HU502" s="6"/>
      <c r="HV502" s="6"/>
      <c r="HW502" s="6"/>
      <c r="HX502" s="6"/>
      <c r="HY502" s="6"/>
      <c r="HZ502" s="6"/>
      <c r="IA502" s="6"/>
      <c r="IB502" s="6"/>
      <c r="IC502" s="6"/>
      <c r="ID502" s="6"/>
      <c r="IE502" s="6"/>
      <c r="IF502" s="6"/>
      <c r="IG502" s="6"/>
      <c r="IH502" s="6"/>
      <c r="II502" s="6"/>
      <c r="IJ502" s="6"/>
      <c r="IK502" s="6"/>
      <c r="IL502" s="6"/>
      <c r="IM502" s="6"/>
      <c r="IN502" s="6"/>
      <c r="IO502" s="6"/>
      <c r="IP502" s="6"/>
      <c r="IQ502" s="6"/>
      <c r="IR502" s="6"/>
      <c r="IS502" s="6"/>
      <c r="IT502" s="6"/>
      <c r="IU502" s="6"/>
      <c r="IV502" s="6"/>
      <c r="IW502" s="6"/>
      <c r="IX502" s="6"/>
      <c r="IY502" s="6"/>
      <c r="IZ502" s="6"/>
      <c r="JA502" s="314"/>
      <c r="JB502" s="314"/>
      <c r="JC502" s="314"/>
      <c r="JD502" s="314"/>
      <c r="JE502" s="314"/>
      <c r="JF502" s="314"/>
      <c r="JG502" s="314"/>
      <c r="JH502" s="314"/>
      <c r="JI502" s="314"/>
      <c r="JJ502" s="314"/>
      <c r="JK502" s="314"/>
      <c r="JL502" s="314"/>
      <c r="JM502" s="314"/>
      <c r="JN502" s="314"/>
      <c r="JO502" s="314"/>
      <c r="JP502" s="314"/>
      <c r="JQ502" s="314"/>
      <c r="JR502" s="314"/>
      <c r="JS502" s="314"/>
      <c r="JT502" s="314"/>
      <c r="JU502" s="314"/>
      <c r="JV502" s="314"/>
      <c r="JW502" s="314"/>
      <c r="JX502" s="314"/>
      <c r="JY502" s="314"/>
      <c r="JZ502" s="314"/>
      <c r="KA502" s="314"/>
      <c r="KB502" s="314"/>
      <c r="KC502" s="314"/>
      <c r="KD502" s="314"/>
      <c r="KE502" s="314"/>
      <c r="KF502" s="314"/>
      <c r="KG502" s="314"/>
      <c r="KH502" s="314"/>
      <c r="KI502" s="314"/>
      <c r="KJ502" s="314"/>
      <c r="KK502" s="314"/>
      <c r="KL502" s="6"/>
      <c r="KM502" s="6"/>
      <c r="KN502" s="6"/>
      <c r="KO502" s="6"/>
      <c r="KP502" s="6"/>
      <c r="KQ502" s="6"/>
      <c r="KR502" s="6"/>
      <c r="KS502" s="6"/>
      <c r="KT502" s="6"/>
    </row>
    <row r="503" spans="5:306" s="305" customFormat="1">
      <c r="E503" s="316"/>
      <c r="F503" s="316"/>
      <c r="G503" s="317"/>
      <c r="W503" s="6"/>
      <c r="X503" s="6"/>
      <c r="Y503" s="6"/>
      <c r="Z503" s="313"/>
      <c r="AA503" s="313"/>
      <c r="AB503" s="313"/>
      <c r="AC503" s="6"/>
      <c r="AD503" s="6"/>
      <c r="AE503" s="313"/>
      <c r="AF503" s="313"/>
      <c r="AG503" s="313"/>
      <c r="AH503" s="313"/>
      <c r="AI503" s="313"/>
      <c r="AJ503" s="6"/>
      <c r="AK503" s="6"/>
      <c r="AL503" s="313"/>
      <c r="AM503" s="313"/>
      <c r="AN503" s="313"/>
      <c r="AO503" s="313"/>
      <c r="AP503" s="313"/>
      <c r="AQ503" s="6"/>
      <c r="AR503" s="6"/>
      <c r="AS503" s="313"/>
      <c r="AT503" s="313"/>
      <c r="AU503" s="313"/>
      <c r="AV503" s="313"/>
      <c r="AW503" s="313"/>
      <c r="AX503" s="6"/>
      <c r="AY503" s="6"/>
      <c r="AZ503" s="313"/>
      <c r="BA503" s="313"/>
      <c r="BB503" s="313"/>
      <c r="BC503" s="313"/>
      <c r="BD503" s="313"/>
      <c r="BE503" s="6"/>
      <c r="BF503" s="6"/>
      <c r="BG503" s="313"/>
      <c r="BH503" s="313"/>
      <c r="BI503" s="313"/>
      <c r="BJ503" s="313"/>
      <c r="BK503" s="313"/>
      <c r="BL503" s="6"/>
      <c r="BM503" s="6"/>
      <c r="BN503" s="313"/>
      <c r="BO503" s="313"/>
      <c r="BP503" s="313"/>
      <c r="BQ503" s="313"/>
      <c r="BR503" s="313"/>
      <c r="BS503" s="313"/>
      <c r="BT503" s="313"/>
      <c r="BU503" s="313"/>
      <c r="BV503" s="313"/>
      <c r="BW503" s="313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161"/>
      <c r="DQ503" s="161"/>
      <c r="DR503" s="161"/>
      <c r="DS503" s="161"/>
      <c r="DT503" s="161"/>
      <c r="DU503" s="161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  <c r="FS503" s="6"/>
      <c r="FT503" s="6"/>
      <c r="FU503" s="6"/>
      <c r="FV503" s="6"/>
      <c r="FW503" s="6"/>
      <c r="FX503" s="6"/>
      <c r="FY503" s="6"/>
      <c r="FZ503" s="6"/>
      <c r="GA503" s="6"/>
      <c r="GB503" s="6"/>
      <c r="GC503" s="6"/>
      <c r="GD503" s="6"/>
      <c r="GE503" s="6"/>
      <c r="GF503" s="6"/>
      <c r="GG503" s="6"/>
      <c r="GH503" s="6"/>
      <c r="GI503" s="6"/>
      <c r="GJ503" s="6"/>
      <c r="GK503" s="6"/>
      <c r="GL503" s="6"/>
      <c r="GM503" s="6"/>
      <c r="GN503" s="6"/>
      <c r="GO503" s="6"/>
      <c r="GP503" s="6"/>
      <c r="GQ503" s="6"/>
      <c r="GR503" s="6"/>
      <c r="GS503" s="6"/>
      <c r="GT503" s="6"/>
      <c r="GU503" s="6"/>
      <c r="GV503" s="6"/>
      <c r="GW503" s="6"/>
      <c r="GX503" s="6"/>
      <c r="GY503" s="6"/>
      <c r="GZ503" s="6"/>
      <c r="HA503" s="6"/>
      <c r="HB503" s="6"/>
      <c r="HC503" s="6"/>
      <c r="HD503" s="6"/>
      <c r="HE503" s="6"/>
      <c r="HF503" s="6"/>
      <c r="HG503" s="6"/>
      <c r="HH503" s="6"/>
      <c r="HI503" s="6"/>
      <c r="HJ503" s="6"/>
      <c r="HK503" s="6"/>
      <c r="HL503" s="6"/>
      <c r="HM503" s="6"/>
      <c r="HN503" s="6"/>
      <c r="HO503" s="6"/>
      <c r="HP503" s="6"/>
      <c r="HQ503" s="6"/>
      <c r="HR503" s="6"/>
      <c r="HS503" s="6"/>
      <c r="HT503" s="6"/>
      <c r="HU503" s="6"/>
      <c r="HV503" s="6"/>
      <c r="HW503" s="6"/>
      <c r="HX503" s="6"/>
      <c r="HY503" s="6"/>
      <c r="HZ503" s="6"/>
      <c r="IA503" s="6"/>
      <c r="IB503" s="6"/>
      <c r="IC503" s="6"/>
      <c r="ID503" s="6"/>
      <c r="IE503" s="6"/>
      <c r="IF503" s="6"/>
      <c r="IG503" s="6"/>
      <c r="IH503" s="6"/>
      <c r="II503" s="6"/>
      <c r="IJ503" s="6"/>
      <c r="IK503" s="6"/>
      <c r="IL503" s="6"/>
      <c r="IM503" s="6"/>
      <c r="IN503" s="6"/>
      <c r="IO503" s="6"/>
      <c r="IP503" s="6"/>
      <c r="IQ503" s="6"/>
      <c r="IR503" s="6"/>
      <c r="IS503" s="6"/>
      <c r="IT503" s="6"/>
      <c r="IU503" s="6"/>
      <c r="IV503" s="6"/>
      <c r="IW503" s="6"/>
      <c r="IX503" s="6"/>
      <c r="IY503" s="6"/>
      <c r="IZ503" s="6"/>
      <c r="JA503" s="314"/>
      <c r="JB503" s="314"/>
      <c r="JC503" s="314"/>
      <c r="JD503" s="314"/>
      <c r="JE503" s="314"/>
      <c r="JF503" s="314"/>
      <c r="JG503" s="314"/>
      <c r="JH503" s="314"/>
      <c r="JI503" s="314"/>
      <c r="JJ503" s="314"/>
      <c r="JK503" s="314"/>
      <c r="JL503" s="314"/>
      <c r="JM503" s="314"/>
      <c r="JN503" s="314"/>
      <c r="JO503" s="314"/>
      <c r="JP503" s="314"/>
      <c r="JQ503" s="314"/>
      <c r="JR503" s="314"/>
      <c r="JS503" s="314"/>
      <c r="JT503" s="314"/>
      <c r="JU503" s="314"/>
      <c r="JV503" s="314"/>
      <c r="JW503" s="314"/>
      <c r="JX503" s="314"/>
      <c r="JY503" s="314"/>
      <c r="JZ503" s="314"/>
      <c r="KA503" s="314"/>
      <c r="KB503" s="314"/>
      <c r="KC503" s="314"/>
      <c r="KD503" s="314"/>
      <c r="KE503" s="314"/>
      <c r="KF503" s="314"/>
      <c r="KG503" s="314"/>
      <c r="KH503" s="314"/>
      <c r="KI503" s="314"/>
      <c r="KJ503" s="314"/>
      <c r="KK503" s="314"/>
      <c r="KL503" s="6"/>
      <c r="KM503" s="6"/>
      <c r="KN503" s="6"/>
      <c r="KO503" s="6"/>
      <c r="KP503" s="6"/>
      <c r="KQ503" s="6"/>
      <c r="KR503" s="6"/>
      <c r="KS503" s="6"/>
      <c r="KT503" s="6"/>
    </row>
    <row r="504" spans="5:306" s="305" customFormat="1">
      <c r="E504" s="316"/>
      <c r="F504" s="316"/>
      <c r="G504" s="317"/>
      <c r="W504" s="6"/>
      <c r="X504" s="6"/>
      <c r="Y504" s="6"/>
      <c r="Z504" s="313"/>
      <c r="AA504" s="313"/>
      <c r="AB504" s="313"/>
      <c r="AC504" s="6"/>
      <c r="AD504" s="6"/>
      <c r="AE504" s="313"/>
      <c r="AF504" s="313"/>
      <c r="AG504" s="313"/>
      <c r="AH504" s="313"/>
      <c r="AI504" s="313"/>
      <c r="AJ504" s="6"/>
      <c r="AK504" s="6"/>
      <c r="AL504" s="313"/>
      <c r="AM504" s="313"/>
      <c r="AN504" s="313"/>
      <c r="AO504" s="313"/>
      <c r="AP504" s="313"/>
      <c r="AQ504" s="6"/>
      <c r="AR504" s="6"/>
      <c r="AS504" s="313"/>
      <c r="AT504" s="313"/>
      <c r="AU504" s="313"/>
      <c r="AV504" s="313"/>
      <c r="AW504" s="313"/>
      <c r="AX504" s="6"/>
      <c r="AY504" s="6"/>
      <c r="AZ504" s="313"/>
      <c r="BA504" s="313"/>
      <c r="BB504" s="313"/>
      <c r="BC504" s="313"/>
      <c r="BD504" s="313"/>
      <c r="BE504" s="6"/>
      <c r="BF504" s="6"/>
      <c r="BG504" s="313"/>
      <c r="BH504" s="313"/>
      <c r="BI504" s="313"/>
      <c r="BJ504" s="313"/>
      <c r="BK504" s="313"/>
      <c r="BL504" s="6"/>
      <c r="BM504" s="6"/>
      <c r="BN504" s="313"/>
      <c r="BO504" s="313"/>
      <c r="BP504" s="313"/>
      <c r="BQ504" s="313"/>
      <c r="BR504" s="313"/>
      <c r="BS504" s="313"/>
      <c r="BT504" s="313"/>
      <c r="BU504" s="313"/>
      <c r="BV504" s="313"/>
      <c r="BW504" s="313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161"/>
      <c r="DQ504" s="161"/>
      <c r="DR504" s="161"/>
      <c r="DS504" s="161"/>
      <c r="DT504" s="161"/>
      <c r="DU504" s="161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  <c r="FS504" s="6"/>
      <c r="FT504" s="6"/>
      <c r="FU504" s="6"/>
      <c r="FV504" s="6"/>
      <c r="FW504" s="6"/>
      <c r="FX504" s="6"/>
      <c r="FY504" s="6"/>
      <c r="FZ504" s="6"/>
      <c r="GA504" s="6"/>
      <c r="GB504" s="6"/>
      <c r="GC504" s="6"/>
      <c r="GD504" s="6"/>
      <c r="GE504" s="6"/>
      <c r="GF504" s="6"/>
      <c r="GG504" s="6"/>
      <c r="GH504" s="6"/>
      <c r="GI504" s="6"/>
      <c r="GJ504" s="6"/>
      <c r="GK504" s="6"/>
      <c r="GL504" s="6"/>
      <c r="GM504" s="6"/>
      <c r="GN504" s="6"/>
      <c r="GO504" s="6"/>
      <c r="GP504" s="6"/>
      <c r="GQ504" s="6"/>
      <c r="GR504" s="6"/>
      <c r="GS504" s="6"/>
      <c r="GT504" s="6"/>
      <c r="GU504" s="6"/>
      <c r="GV504" s="6"/>
      <c r="GW504" s="6"/>
      <c r="GX504" s="6"/>
      <c r="GY504" s="6"/>
      <c r="GZ504" s="6"/>
      <c r="HA504" s="6"/>
      <c r="HB504" s="6"/>
      <c r="HC504" s="6"/>
      <c r="HD504" s="6"/>
      <c r="HE504" s="6"/>
      <c r="HF504" s="6"/>
      <c r="HG504" s="6"/>
      <c r="HH504" s="6"/>
      <c r="HI504" s="6"/>
      <c r="HJ504" s="6"/>
      <c r="HK504" s="6"/>
      <c r="HL504" s="6"/>
      <c r="HM504" s="6"/>
      <c r="HN504" s="6"/>
      <c r="HO504" s="6"/>
      <c r="HP504" s="6"/>
      <c r="HQ504" s="6"/>
      <c r="HR504" s="6"/>
      <c r="HS504" s="6"/>
      <c r="HT504" s="6"/>
      <c r="HU504" s="6"/>
      <c r="HV504" s="6"/>
      <c r="HW504" s="6"/>
      <c r="HX504" s="6"/>
      <c r="HY504" s="6"/>
      <c r="HZ504" s="6"/>
      <c r="IA504" s="6"/>
      <c r="IB504" s="6"/>
      <c r="IC504" s="6"/>
      <c r="ID504" s="6"/>
      <c r="IE504" s="6"/>
      <c r="IF504" s="6"/>
      <c r="IG504" s="6"/>
      <c r="IH504" s="6"/>
      <c r="II504" s="6"/>
      <c r="IJ504" s="6"/>
      <c r="IK504" s="6"/>
      <c r="IL504" s="6"/>
      <c r="IM504" s="6"/>
      <c r="IN504" s="6"/>
      <c r="IO504" s="6"/>
      <c r="IP504" s="6"/>
      <c r="IQ504" s="6"/>
      <c r="IR504" s="6"/>
      <c r="IS504" s="6"/>
      <c r="IT504" s="6"/>
      <c r="IU504" s="6"/>
      <c r="IV504" s="6"/>
      <c r="IW504" s="6"/>
      <c r="IX504" s="6"/>
      <c r="IY504" s="6"/>
      <c r="IZ504" s="6"/>
      <c r="JA504" s="314"/>
      <c r="JB504" s="314"/>
      <c r="JC504" s="314"/>
      <c r="JD504" s="314"/>
      <c r="JE504" s="314"/>
      <c r="JF504" s="314"/>
      <c r="JG504" s="314"/>
      <c r="JH504" s="314"/>
      <c r="JI504" s="314"/>
      <c r="JJ504" s="314"/>
      <c r="JK504" s="314"/>
      <c r="JL504" s="314"/>
      <c r="JM504" s="314"/>
      <c r="JN504" s="314"/>
      <c r="JO504" s="314"/>
      <c r="JP504" s="314"/>
      <c r="JQ504" s="314"/>
      <c r="JR504" s="314"/>
      <c r="JS504" s="314"/>
      <c r="JT504" s="314"/>
      <c r="JU504" s="314"/>
      <c r="JV504" s="314"/>
      <c r="JW504" s="314"/>
      <c r="JX504" s="314"/>
      <c r="JY504" s="314"/>
      <c r="JZ504" s="314"/>
      <c r="KA504" s="314"/>
      <c r="KB504" s="314"/>
      <c r="KC504" s="314"/>
      <c r="KD504" s="314"/>
      <c r="KE504" s="314"/>
      <c r="KF504" s="314"/>
      <c r="KG504" s="314"/>
      <c r="KH504" s="314"/>
      <c r="KI504" s="314"/>
      <c r="KJ504" s="314"/>
      <c r="KK504" s="314"/>
      <c r="KL504" s="6"/>
      <c r="KM504" s="6"/>
      <c r="KN504" s="6"/>
      <c r="KO504" s="6"/>
      <c r="KP504" s="6"/>
      <c r="KQ504" s="6"/>
      <c r="KR504" s="6"/>
      <c r="KS504" s="6"/>
      <c r="KT504" s="6"/>
    </row>
    <row r="505" spans="5:306" s="305" customFormat="1">
      <c r="E505" s="316"/>
      <c r="F505" s="316"/>
      <c r="G505" s="317"/>
      <c r="W505" s="6"/>
      <c r="X505" s="6"/>
      <c r="Y505" s="6"/>
      <c r="Z505" s="313"/>
      <c r="AA505" s="313"/>
      <c r="AB505" s="313"/>
      <c r="AC505" s="6"/>
      <c r="AD505" s="6"/>
      <c r="AE505" s="313"/>
      <c r="AF505" s="313"/>
      <c r="AG505" s="313"/>
      <c r="AH505" s="313"/>
      <c r="AI505" s="313"/>
      <c r="AJ505" s="6"/>
      <c r="AK505" s="6"/>
      <c r="AL505" s="313"/>
      <c r="AM505" s="313"/>
      <c r="AN505" s="313"/>
      <c r="AO505" s="313"/>
      <c r="AP505" s="313"/>
      <c r="AQ505" s="6"/>
      <c r="AR505" s="6"/>
      <c r="AS505" s="313"/>
      <c r="AT505" s="313"/>
      <c r="AU505" s="313"/>
      <c r="AV505" s="313"/>
      <c r="AW505" s="313"/>
      <c r="AX505" s="6"/>
      <c r="AY505" s="6"/>
      <c r="AZ505" s="313"/>
      <c r="BA505" s="313"/>
      <c r="BB505" s="313"/>
      <c r="BC505" s="313"/>
      <c r="BD505" s="313"/>
      <c r="BE505" s="6"/>
      <c r="BF505" s="6"/>
      <c r="BG505" s="313"/>
      <c r="BH505" s="313"/>
      <c r="BI505" s="313"/>
      <c r="BJ505" s="313"/>
      <c r="BK505" s="313"/>
      <c r="BL505" s="6"/>
      <c r="BM505" s="6"/>
      <c r="BN505" s="313"/>
      <c r="BO505" s="313"/>
      <c r="BP505" s="313"/>
      <c r="BQ505" s="313"/>
      <c r="BR505" s="313"/>
      <c r="BS505" s="313"/>
      <c r="BT505" s="313"/>
      <c r="BU505" s="313"/>
      <c r="BV505" s="313"/>
      <c r="BW505" s="313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161"/>
      <c r="DQ505" s="161"/>
      <c r="DR505" s="161"/>
      <c r="DS505" s="161"/>
      <c r="DT505" s="161"/>
      <c r="DU505" s="161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  <c r="FS505" s="6"/>
      <c r="FT505" s="6"/>
      <c r="FU505" s="6"/>
      <c r="FV505" s="6"/>
      <c r="FW505" s="6"/>
      <c r="FX505" s="6"/>
      <c r="FY505" s="6"/>
      <c r="FZ505" s="6"/>
      <c r="GA505" s="6"/>
      <c r="GB505" s="6"/>
      <c r="GC505" s="6"/>
      <c r="GD505" s="6"/>
      <c r="GE505" s="6"/>
      <c r="GF505" s="6"/>
      <c r="GG505" s="6"/>
      <c r="GH505" s="6"/>
      <c r="GI505" s="6"/>
      <c r="GJ505" s="6"/>
      <c r="GK505" s="6"/>
      <c r="GL505" s="6"/>
      <c r="GM505" s="6"/>
      <c r="GN505" s="6"/>
      <c r="GO505" s="6"/>
      <c r="GP505" s="6"/>
      <c r="GQ505" s="6"/>
      <c r="GR505" s="6"/>
      <c r="GS505" s="6"/>
      <c r="GT505" s="6"/>
      <c r="GU505" s="6"/>
      <c r="GV505" s="6"/>
      <c r="GW505" s="6"/>
      <c r="GX505" s="6"/>
      <c r="GY505" s="6"/>
      <c r="GZ505" s="6"/>
      <c r="HA505" s="6"/>
      <c r="HB505" s="6"/>
      <c r="HC505" s="6"/>
      <c r="HD505" s="6"/>
      <c r="HE505" s="6"/>
      <c r="HF505" s="6"/>
      <c r="HG505" s="6"/>
      <c r="HH505" s="6"/>
      <c r="HI505" s="6"/>
      <c r="HJ505" s="6"/>
      <c r="HK505" s="6"/>
      <c r="HL505" s="6"/>
      <c r="HM505" s="6"/>
      <c r="HN505" s="6"/>
      <c r="HO505" s="6"/>
      <c r="HP505" s="6"/>
      <c r="HQ505" s="6"/>
      <c r="HR505" s="6"/>
      <c r="HS505" s="6"/>
      <c r="HT505" s="6"/>
      <c r="HU505" s="6"/>
      <c r="HV505" s="6"/>
      <c r="HW505" s="6"/>
      <c r="HX505" s="6"/>
      <c r="HY505" s="6"/>
      <c r="HZ505" s="6"/>
      <c r="IA505" s="6"/>
      <c r="IB505" s="6"/>
      <c r="IC505" s="6"/>
      <c r="ID505" s="6"/>
      <c r="IE505" s="6"/>
      <c r="IF505" s="6"/>
      <c r="IG505" s="6"/>
      <c r="IH505" s="6"/>
      <c r="II505" s="6"/>
      <c r="IJ505" s="6"/>
      <c r="IK505" s="6"/>
      <c r="IL505" s="6"/>
      <c r="IM505" s="6"/>
      <c r="IN505" s="6"/>
      <c r="IO505" s="6"/>
      <c r="IP505" s="6"/>
      <c r="IQ505" s="6"/>
      <c r="IR505" s="6"/>
      <c r="IS505" s="6"/>
      <c r="IT505" s="6"/>
      <c r="IU505" s="6"/>
      <c r="IV505" s="6"/>
      <c r="IW505" s="6"/>
      <c r="IX505" s="6"/>
      <c r="IY505" s="6"/>
      <c r="IZ505" s="6"/>
      <c r="JA505" s="314"/>
      <c r="JB505" s="314"/>
      <c r="JC505" s="314"/>
      <c r="JD505" s="314"/>
      <c r="JE505" s="314"/>
      <c r="JF505" s="314"/>
      <c r="JG505" s="314"/>
      <c r="JH505" s="314"/>
      <c r="JI505" s="314"/>
      <c r="JJ505" s="314"/>
      <c r="JK505" s="314"/>
      <c r="JL505" s="314"/>
      <c r="JM505" s="314"/>
      <c r="JN505" s="314"/>
      <c r="JO505" s="314"/>
      <c r="JP505" s="314"/>
      <c r="JQ505" s="314"/>
      <c r="JR505" s="314"/>
      <c r="JS505" s="314"/>
      <c r="JT505" s="314"/>
      <c r="JU505" s="314"/>
      <c r="JV505" s="314"/>
      <c r="JW505" s="314"/>
      <c r="JX505" s="314"/>
      <c r="JY505" s="314"/>
      <c r="JZ505" s="314"/>
      <c r="KA505" s="314"/>
      <c r="KB505" s="314"/>
      <c r="KC505" s="314"/>
      <c r="KD505" s="314"/>
      <c r="KE505" s="314"/>
      <c r="KF505" s="314"/>
      <c r="KG505" s="314"/>
      <c r="KH505" s="314"/>
      <c r="KI505" s="314"/>
      <c r="KJ505" s="314"/>
      <c r="KK505" s="314"/>
      <c r="KL505" s="6"/>
      <c r="KM505" s="6"/>
      <c r="KN505" s="6"/>
      <c r="KO505" s="6"/>
      <c r="KP505" s="6"/>
      <c r="KQ505" s="6"/>
      <c r="KR505" s="6"/>
      <c r="KS505" s="6"/>
      <c r="KT505" s="6"/>
    </row>
    <row r="506" spans="5:306" s="305" customFormat="1">
      <c r="E506" s="316"/>
      <c r="F506" s="316"/>
      <c r="G506" s="317"/>
      <c r="W506" s="6"/>
      <c r="X506" s="6"/>
      <c r="Y506" s="6"/>
      <c r="Z506" s="313"/>
      <c r="AA506" s="313"/>
      <c r="AB506" s="313"/>
      <c r="AC506" s="6"/>
      <c r="AD506" s="6"/>
      <c r="AE506" s="313"/>
      <c r="AF506" s="313"/>
      <c r="AG506" s="313"/>
      <c r="AH506" s="313"/>
      <c r="AI506" s="313"/>
      <c r="AJ506" s="6"/>
      <c r="AK506" s="6"/>
      <c r="AL506" s="313"/>
      <c r="AM506" s="313"/>
      <c r="AN506" s="313"/>
      <c r="AO506" s="313"/>
      <c r="AP506" s="313"/>
      <c r="AQ506" s="6"/>
      <c r="AR506" s="6"/>
      <c r="AS506" s="313"/>
      <c r="AT506" s="313"/>
      <c r="AU506" s="313"/>
      <c r="AV506" s="313"/>
      <c r="AW506" s="313"/>
      <c r="AX506" s="6"/>
      <c r="AY506" s="6"/>
      <c r="AZ506" s="313"/>
      <c r="BA506" s="313"/>
      <c r="BB506" s="313"/>
      <c r="BC506" s="313"/>
      <c r="BD506" s="313"/>
      <c r="BE506" s="6"/>
      <c r="BF506" s="6"/>
      <c r="BG506" s="313"/>
      <c r="BH506" s="313"/>
      <c r="BI506" s="313"/>
      <c r="BJ506" s="313"/>
      <c r="BK506" s="313"/>
      <c r="BL506" s="6"/>
      <c r="BM506" s="6"/>
      <c r="BN506" s="313"/>
      <c r="BO506" s="313"/>
      <c r="BP506" s="313"/>
      <c r="BQ506" s="313"/>
      <c r="BR506" s="313"/>
      <c r="BS506" s="313"/>
      <c r="BT506" s="313"/>
      <c r="BU506" s="313"/>
      <c r="BV506" s="313"/>
      <c r="BW506" s="313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161"/>
      <c r="DQ506" s="161"/>
      <c r="DR506" s="161"/>
      <c r="DS506" s="161"/>
      <c r="DT506" s="161"/>
      <c r="DU506" s="161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  <c r="FS506" s="6"/>
      <c r="FT506" s="6"/>
      <c r="FU506" s="6"/>
      <c r="FV506" s="6"/>
      <c r="FW506" s="6"/>
      <c r="FX506" s="6"/>
      <c r="FY506" s="6"/>
      <c r="FZ506" s="6"/>
      <c r="GA506" s="6"/>
      <c r="GB506" s="6"/>
      <c r="GC506" s="6"/>
      <c r="GD506" s="6"/>
      <c r="GE506" s="6"/>
      <c r="GF506" s="6"/>
      <c r="GG506" s="6"/>
      <c r="GH506" s="6"/>
      <c r="GI506" s="6"/>
      <c r="GJ506" s="6"/>
      <c r="GK506" s="6"/>
      <c r="GL506" s="6"/>
      <c r="GM506" s="6"/>
      <c r="GN506" s="6"/>
      <c r="GO506" s="6"/>
      <c r="GP506" s="6"/>
      <c r="GQ506" s="6"/>
      <c r="GR506" s="6"/>
      <c r="GS506" s="6"/>
      <c r="GT506" s="6"/>
      <c r="GU506" s="6"/>
      <c r="GV506" s="6"/>
      <c r="GW506" s="6"/>
      <c r="GX506" s="6"/>
      <c r="GY506" s="6"/>
      <c r="GZ506" s="6"/>
      <c r="HA506" s="6"/>
      <c r="HB506" s="6"/>
      <c r="HC506" s="6"/>
      <c r="HD506" s="6"/>
      <c r="HE506" s="6"/>
      <c r="HF506" s="6"/>
      <c r="HG506" s="6"/>
      <c r="HH506" s="6"/>
      <c r="HI506" s="6"/>
      <c r="HJ506" s="6"/>
      <c r="HK506" s="6"/>
      <c r="HL506" s="6"/>
      <c r="HM506" s="6"/>
      <c r="HN506" s="6"/>
      <c r="HO506" s="6"/>
      <c r="HP506" s="6"/>
      <c r="HQ506" s="6"/>
      <c r="HR506" s="6"/>
      <c r="HS506" s="6"/>
      <c r="HT506" s="6"/>
      <c r="HU506" s="6"/>
      <c r="HV506" s="6"/>
      <c r="HW506" s="6"/>
      <c r="HX506" s="6"/>
      <c r="HY506" s="6"/>
      <c r="HZ506" s="6"/>
      <c r="IA506" s="6"/>
      <c r="IB506" s="6"/>
      <c r="IC506" s="6"/>
      <c r="ID506" s="6"/>
      <c r="IE506" s="6"/>
      <c r="IF506" s="6"/>
      <c r="IG506" s="6"/>
      <c r="IH506" s="6"/>
      <c r="II506" s="6"/>
      <c r="IJ506" s="6"/>
      <c r="IK506" s="6"/>
      <c r="IL506" s="6"/>
      <c r="IM506" s="6"/>
      <c r="IN506" s="6"/>
      <c r="IO506" s="6"/>
      <c r="IP506" s="6"/>
      <c r="IQ506" s="6"/>
      <c r="IR506" s="6"/>
      <c r="IS506" s="6"/>
      <c r="IT506" s="6"/>
      <c r="IU506" s="6"/>
      <c r="IV506" s="6"/>
      <c r="IW506" s="6"/>
      <c r="IX506" s="6"/>
      <c r="IY506" s="6"/>
      <c r="IZ506" s="6"/>
      <c r="JA506" s="314"/>
      <c r="JB506" s="314"/>
      <c r="JC506" s="314"/>
      <c r="JD506" s="314"/>
      <c r="JE506" s="314"/>
      <c r="JF506" s="314"/>
      <c r="JG506" s="314"/>
      <c r="JH506" s="314"/>
      <c r="JI506" s="314"/>
      <c r="JJ506" s="314"/>
      <c r="JK506" s="314"/>
      <c r="JL506" s="314"/>
      <c r="JM506" s="314"/>
      <c r="JN506" s="314"/>
      <c r="JO506" s="314"/>
      <c r="JP506" s="314"/>
      <c r="JQ506" s="314"/>
      <c r="JR506" s="314"/>
      <c r="JS506" s="314"/>
      <c r="JT506" s="314"/>
      <c r="JU506" s="314"/>
      <c r="JV506" s="314"/>
      <c r="JW506" s="314"/>
      <c r="JX506" s="314"/>
      <c r="JY506" s="314"/>
      <c r="JZ506" s="314"/>
      <c r="KA506" s="314"/>
      <c r="KB506" s="314"/>
      <c r="KC506" s="314"/>
      <c r="KD506" s="314"/>
      <c r="KE506" s="314"/>
      <c r="KF506" s="314"/>
      <c r="KG506" s="314"/>
      <c r="KH506" s="314"/>
      <c r="KI506" s="314"/>
      <c r="KJ506" s="314"/>
      <c r="KK506" s="314"/>
      <c r="KL506" s="6"/>
      <c r="KM506" s="6"/>
      <c r="KN506" s="6"/>
      <c r="KO506" s="6"/>
      <c r="KP506" s="6"/>
      <c r="KQ506" s="6"/>
      <c r="KR506" s="6"/>
      <c r="KS506" s="6"/>
      <c r="KT506" s="6"/>
    </row>
    <row r="507" spans="5:306" s="305" customFormat="1">
      <c r="E507" s="316"/>
      <c r="F507" s="316"/>
      <c r="G507" s="317"/>
      <c r="W507" s="6"/>
      <c r="X507" s="6"/>
      <c r="Y507" s="6"/>
      <c r="Z507" s="313"/>
      <c r="AA507" s="313"/>
      <c r="AB507" s="313"/>
      <c r="AC507" s="6"/>
      <c r="AD507" s="6"/>
      <c r="AE507" s="313"/>
      <c r="AF507" s="313"/>
      <c r="AG507" s="313"/>
      <c r="AH507" s="313"/>
      <c r="AI507" s="313"/>
      <c r="AJ507" s="6"/>
      <c r="AK507" s="6"/>
      <c r="AL507" s="313"/>
      <c r="AM507" s="313"/>
      <c r="AN507" s="313"/>
      <c r="AO507" s="313"/>
      <c r="AP507" s="313"/>
      <c r="AQ507" s="6"/>
      <c r="AR507" s="6"/>
      <c r="AS507" s="313"/>
      <c r="AT507" s="313"/>
      <c r="AU507" s="313"/>
      <c r="AV507" s="313"/>
      <c r="AW507" s="313"/>
      <c r="AX507" s="6"/>
      <c r="AY507" s="6"/>
      <c r="AZ507" s="313"/>
      <c r="BA507" s="313"/>
      <c r="BB507" s="313"/>
      <c r="BC507" s="313"/>
      <c r="BD507" s="313"/>
      <c r="BE507" s="6"/>
      <c r="BF507" s="6"/>
      <c r="BG507" s="313"/>
      <c r="BH507" s="313"/>
      <c r="BI507" s="313"/>
      <c r="BJ507" s="313"/>
      <c r="BK507" s="313"/>
      <c r="BL507" s="6"/>
      <c r="BM507" s="6"/>
      <c r="BN507" s="313"/>
      <c r="BO507" s="313"/>
      <c r="BP507" s="313"/>
      <c r="BQ507" s="313"/>
      <c r="BR507" s="313"/>
      <c r="BS507" s="313"/>
      <c r="BT507" s="313"/>
      <c r="BU507" s="313"/>
      <c r="BV507" s="313"/>
      <c r="BW507" s="313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161"/>
      <c r="DQ507" s="161"/>
      <c r="DR507" s="161"/>
      <c r="DS507" s="161"/>
      <c r="DT507" s="161"/>
      <c r="DU507" s="161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314"/>
      <c r="JB507" s="314"/>
      <c r="JC507" s="314"/>
      <c r="JD507" s="314"/>
      <c r="JE507" s="314"/>
      <c r="JF507" s="314"/>
      <c r="JG507" s="314"/>
      <c r="JH507" s="314"/>
      <c r="JI507" s="314"/>
      <c r="JJ507" s="314"/>
      <c r="JK507" s="314"/>
      <c r="JL507" s="314"/>
      <c r="JM507" s="314"/>
      <c r="JN507" s="314"/>
      <c r="JO507" s="314"/>
      <c r="JP507" s="314"/>
      <c r="JQ507" s="314"/>
      <c r="JR507" s="314"/>
      <c r="JS507" s="314"/>
      <c r="JT507" s="314"/>
      <c r="JU507" s="314"/>
      <c r="JV507" s="314"/>
      <c r="JW507" s="314"/>
      <c r="JX507" s="314"/>
      <c r="JY507" s="314"/>
      <c r="JZ507" s="314"/>
      <c r="KA507" s="314"/>
      <c r="KB507" s="314"/>
      <c r="KC507" s="314"/>
      <c r="KD507" s="314"/>
      <c r="KE507" s="314"/>
      <c r="KF507" s="314"/>
      <c r="KG507" s="314"/>
      <c r="KH507" s="314"/>
      <c r="KI507" s="314"/>
      <c r="KJ507" s="314"/>
      <c r="KK507" s="314"/>
      <c r="KL507" s="6"/>
      <c r="KM507" s="6"/>
      <c r="KN507" s="6"/>
      <c r="KO507" s="6"/>
      <c r="KP507" s="6"/>
      <c r="KQ507" s="6"/>
      <c r="KR507" s="6"/>
      <c r="KS507" s="6"/>
      <c r="KT507" s="6"/>
    </row>
    <row r="508" spans="5:306" s="305" customFormat="1">
      <c r="E508" s="316"/>
      <c r="F508" s="316"/>
      <c r="G508" s="317"/>
      <c r="W508" s="6"/>
      <c r="X508" s="6"/>
      <c r="Y508" s="6"/>
      <c r="Z508" s="313"/>
      <c r="AA508" s="313"/>
      <c r="AB508" s="313"/>
      <c r="AC508" s="6"/>
      <c r="AD508" s="6"/>
      <c r="AE508" s="313"/>
      <c r="AF508" s="313"/>
      <c r="AG508" s="313"/>
      <c r="AH508" s="313"/>
      <c r="AI508" s="313"/>
      <c r="AJ508" s="6"/>
      <c r="AK508" s="6"/>
      <c r="AL508" s="313"/>
      <c r="AM508" s="313"/>
      <c r="AN508" s="313"/>
      <c r="AO508" s="313"/>
      <c r="AP508" s="313"/>
      <c r="AQ508" s="6"/>
      <c r="AR508" s="6"/>
      <c r="AS508" s="313"/>
      <c r="AT508" s="313"/>
      <c r="AU508" s="313"/>
      <c r="AV508" s="313"/>
      <c r="AW508" s="313"/>
      <c r="AX508" s="6"/>
      <c r="AY508" s="6"/>
      <c r="AZ508" s="313"/>
      <c r="BA508" s="313"/>
      <c r="BB508" s="313"/>
      <c r="BC508" s="313"/>
      <c r="BD508" s="313"/>
      <c r="BE508" s="6"/>
      <c r="BF508" s="6"/>
      <c r="BG508" s="313"/>
      <c r="BH508" s="313"/>
      <c r="BI508" s="313"/>
      <c r="BJ508" s="313"/>
      <c r="BK508" s="313"/>
      <c r="BL508" s="6"/>
      <c r="BM508" s="6"/>
      <c r="BN508" s="313"/>
      <c r="BO508" s="313"/>
      <c r="BP508" s="313"/>
      <c r="BQ508" s="313"/>
      <c r="BR508" s="313"/>
      <c r="BS508" s="313"/>
      <c r="BT508" s="313"/>
      <c r="BU508" s="313"/>
      <c r="BV508" s="313"/>
      <c r="BW508" s="313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161"/>
      <c r="DQ508" s="161"/>
      <c r="DR508" s="161"/>
      <c r="DS508" s="161"/>
      <c r="DT508" s="161"/>
      <c r="DU508" s="161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  <c r="FS508" s="6"/>
      <c r="FT508" s="6"/>
      <c r="FU508" s="6"/>
      <c r="FV508" s="6"/>
      <c r="FW508" s="6"/>
      <c r="FX508" s="6"/>
      <c r="FY508" s="6"/>
      <c r="FZ508" s="6"/>
      <c r="GA508" s="6"/>
      <c r="GB508" s="6"/>
      <c r="GC508" s="6"/>
      <c r="GD508" s="6"/>
      <c r="GE508" s="6"/>
      <c r="GF508" s="6"/>
      <c r="GG508" s="6"/>
      <c r="GH508" s="6"/>
      <c r="GI508" s="6"/>
      <c r="GJ508" s="6"/>
      <c r="GK508" s="6"/>
      <c r="GL508" s="6"/>
      <c r="GM508" s="6"/>
      <c r="GN508" s="6"/>
      <c r="GO508" s="6"/>
      <c r="GP508" s="6"/>
      <c r="GQ508" s="6"/>
      <c r="GR508" s="6"/>
      <c r="GS508" s="6"/>
      <c r="GT508" s="6"/>
      <c r="GU508" s="6"/>
      <c r="GV508" s="6"/>
      <c r="GW508" s="6"/>
      <c r="GX508" s="6"/>
      <c r="GY508" s="6"/>
      <c r="GZ508" s="6"/>
      <c r="HA508" s="6"/>
      <c r="HB508" s="6"/>
      <c r="HC508" s="6"/>
      <c r="HD508" s="6"/>
      <c r="HE508" s="6"/>
      <c r="HF508" s="6"/>
      <c r="HG508" s="6"/>
      <c r="HH508" s="6"/>
      <c r="HI508" s="6"/>
      <c r="HJ508" s="6"/>
      <c r="HK508" s="6"/>
      <c r="HL508" s="6"/>
      <c r="HM508" s="6"/>
      <c r="HN508" s="6"/>
      <c r="HO508" s="6"/>
      <c r="HP508" s="6"/>
      <c r="HQ508" s="6"/>
      <c r="HR508" s="6"/>
      <c r="HS508" s="6"/>
      <c r="HT508" s="6"/>
      <c r="HU508" s="6"/>
      <c r="HV508" s="6"/>
      <c r="HW508" s="6"/>
      <c r="HX508" s="6"/>
      <c r="HY508" s="6"/>
      <c r="HZ508" s="6"/>
      <c r="IA508" s="6"/>
      <c r="IB508" s="6"/>
      <c r="IC508" s="6"/>
      <c r="ID508" s="6"/>
      <c r="IE508" s="6"/>
      <c r="IF508" s="6"/>
      <c r="IG508" s="6"/>
      <c r="IH508" s="6"/>
      <c r="II508" s="6"/>
      <c r="IJ508" s="6"/>
      <c r="IK508" s="6"/>
      <c r="IL508" s="6"/>
      <c r="IM508" s="6"/>
      <c r="IN508" s="6"/>
      <c r="IO508" s="6"/>
      <c r="IP508" s="6"/>
      <c r="IQ508" s="6"/>
      <c r="IR508" s="6"/>
      <c r="IS508" s="6"/>
      <c r="IT508" s="6"/>
      <c r="IU508" s="6"/>
      <c r="IV508" s="6"/>
      <c r="IW508" s="6"/>
      <c r="IX508" s="6"/>
      <c r="IY508" s="6"/>
      <c r="IZ508" s="6"/>
      <c r="JA508" s="314"/>
      <c r="JB508" s="314"/>
      <c r="JC508" s="314"/>
      <c r="JD508" s="314"/>
      <c r="JE508" s="314"/>
      <c r="JF508" s="314"/>
      <c r="JG508" s="314"/>
      <c r="JH508" s="314"/>
      <c r="JI508" s="314"/>
      <c r="JJ508" s="314"/>
      <c r="JK508" s="314"/>
      <c r="JL508" s="314"/>
      <c r="JM508" s="314"/>
      <c r="JN508" s="314"/>
      <c r="JO508" s="314"/>
      <c r="JP508" s="314"/>
      <c r="JQ508" s="314"/>
      <c r="JR508" s="314"/>
      <c r="JS508" s="314"/>
      <c r="JT508" s="314"/>
      <c r="JU508" s="314"/>
      <c r="JV508" s="314"/>
      <c r="JW508" s="314"/>
      <c r="JX508" s="314"/>
      <c r="JY508" s="314"/>
      <c r="JZ508" s="314"/>
      <c r="KA508" s="314"/>
      <c r="KB508" s="314"/>
      <c r="KC508" s="314"/>
      <c r="KD508" s="314"/>
      <c r="KE508" s="314"/>
      <c r="KF508" s="314"/>
      <c r="KG508" s="314"/>
      <c r="KH508" s="314"/>
      <c r="KI508" s="314"/>
      <c r="KJ508" s="314"/>
      <c r="KK508" s="314"/>
      <c r="KL508" s="6"/>
      <c r="KM508" s="6"/>
      <c r="KN508" s="6"/>
      <c r="KO508" s="6"/>
      <c r="KP508" s="6"/>
      <c r="KQ508" s="6"/>
      <c r="KR508" s="6"/>
      <c r="KS508" s="6"/>
      <c r="KT508" s="6"/>
    </row>
    <row r="509" spans="5:306" s="305" customFormat="1">
      <c r="E509" s="316"/>
      <c r="F509" s="316"/>
      <c r="G509" s="317"/>
      <c r="W509" s="6"/>
      <c r="X509" s="6"/>
      <c r="Y509" s="6"/>
      <c r="Z509" s="313"/>
      <c r="AA509" s="313"/>
      <c r="AB509" s="313"/>
      <c r="AC509" s="6"/>
      <c r="AD509" s="6"/>
      <c r="AE509" s="313"/>
      <c r="AF509" s="313"/>
      <c r="AG509" s="313"/>
      <c r="AH509" s="313"/>
      <c r="AI509" s="313"/>
      <c r="AJ509" s="6"/>
      <c r="AK509" s="6"/>
      <c r="AL509" s="313"/>
      <c r="AM509" s="313"/>
      <c r="AN509" s="313"/>
      <c r="AO509" s="313"/>
      <c r="AP509" s="313"/>
      <c r="AQ509" s="6"/>
      <c r="AR509" s="6"/>
      <c r="AS509" s="313"/>
      <c r="AT509" s="313"/>
      <c r="AU509" s="313"/>
      <c r="AV509" s="313"/>
      <c r="AW509" s="313"/>
      <c r="AX509" s="6"/>
      <c r="AY509" s="6"/>
      <c r="AZ509" s="313"/>
      <c r="BA509" s="313"/>
      <c r="BB509" s="313"/>
      <c r="BC509" s="313"/>
      <c r="BD509" s="313"/>
      <c r="BE509" s="6"/>
      <c r="BF509" s="6"/>
      <c r="BG509" s="313"/>
      <c r="BH509" s="313"/>
      <c r="BI509" s="313"/>
      <c r="BJ509" s="313"/>
      <c r="BK509" s="313"/>
      <c r="BL509" s="6"/>
      <c r="BM509" s="6"/>
      <c r="BN509" s="313"/>
      <c r="BO509" s="313"/>
      <c r="BP509" s="313"/>
      <c r="BQ509" s="313"/>
      <c r="BR509" s="313"/>
      <c r="BS509" s="313"/>
      <c r="BT509" s="313"/>
      <c r="BU509" s="313"/>
      <c r="BV509" s="313"/>
      <c r="BW509" s="313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161"/>
      <c r="DQ509" s="161"/>
      <c r="DR509" s="161"/>
      <c r="DS509" s="161"/>
      <c r="DT509" s="161"/>
      <c r="DU509" s="161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  <c r="FS509" s="6"/>
      <c r="FT509" s="6"/>
      <c r="FU509" s="6"/>
      <c r="FV509" s="6"/>
      <c r="FW509" s="6"/>
      <c r="FX509" s="6"/>
      <c r="FY509" s="6"/>
      <c r="FZ509" s="6"/>
      <c r="GA509" s="6"/>
      <c r="GB509" s="6"/>
      <c r="GC509" s="6"/>
      <c r="GD509" s="6"/>
      <c r="GE509" s="6"/>
      <c r="GF509" s="6"/>
      <c r="GG509" s="6"/>
      <c r="GH509" s="6"/>
      <c r="GI509" s="6"/>
      <c r="GJ509" s="6"/>
      <c r="GK509" s="6"/>
      <c r="GL509" s="6"/>
      <c r="GM509" s="6"/>
      <c r="GN509" s="6"/>
      <c r="GO509" s="6"/>
      <c r="GP509" s="6"/>
      <c r="GQ509" s="6"/>
      <c r="GR509" s="6"/>
      <c r="GS509" s="6"/>
      <c r="GT509" s="6"/>
      <c r="GU509" s="6"/>
      <c r="GV509" s="6"/>
      <c r="GW509" s="6"/>
      <c r="GX509" s="6"/>
      <c r="GY509" s="6"/>
      <c r="GZ509" s="6"/>
      <c r="HA509" s="6"/>
      <c r="HB509" s="6"/>
      <c r="HC509" s="6"/>
      <c r="HD509" s="6"/>
      <c r="HE509" s="6"/>
      <c r="HF509" s="6"/>
      <c r="HG509" s="6"/>
      <c r="HH509" s="6"/>
      <c r="HI509" s="6"/>
      <c r="HJ509" s="6"/>
      <c r="HK509" s="6"/>
      <c r="HL509" s="6"/>
      <c r="HM509" s="6"/>
      <c r="HN509" s="6"/>
      <c r="HO509" s="6"/>
      <c r="HP509" s="6"/>
      <c r="HQ509" s="6"/>
      <c r="HR509" s="6"/>
      <c r="HS509" s="6"/>
      <c r="HT509" s="6"/>
      <c r="HU509" s="6"/>
      <c r="HV509" s="6"/>
      <c r="HW509" s="6"/>
      <c r="HX509" s="6"/>
      <c r="HY509" s="6"/>
      <c r="HZ509" s="6"/>
      <c r="IA509" s="6"/>
      <c r="IB509" s="6"/>
      <c r="IC509" s="6"/>
      <c r="ID509" s="6"/>
      <c r="IE509" s="6"/>
      <c r="IF509" s="6"/>
      <c r="IG509" s="6"/>
      <c r="IH509" s="6"/>
      <c r="II509" s="6"/>
      <c r="IJ509" s="6"/>
      <c r="IK509" s="6"/>
      <c r="IL509" s="6"/>
      <c r="IM509" s="6"/>
      <c r="IN509" s="6"/>
      <c r="IO509" s="6"/>
      <c r="IP509" s="6"/>
      <c r="IQ509" s="6"/>
      <c r="IR509" s="6"/>
      <c r="IS509" s="6"/>
      <c r="IT509" s="6"/>
      <c r="IU509" s="6"/>
      <c r="IV509" s="6"/>
      <c r="IW509" s="6"/>
      <c r="IX509" s="6"/>
      <c r="IY509" s="6"/>
      <c r="IZ509" s="6"/>
      <c r="JA509" s="314"/>
      <c r="JB509" s="314"/>
      <c r="JC509" s="314"/>
      <c r="JD509" s="314"/>
      <c r="JE509" s="314"/>
      <c r="JF509" s="314"/>
      <c r="JG509" s="314"/>
      <c r="JH509" s="314"/>
      <c r="JI509" s="314"/>
      <c r="JJ509" s="314"/>
      <c r="JK509" s="314"/>
      <c r="JL509" s="314"/>
      <c r="JM509" s="314"/>
      <c r="JN509" s="314"/>
      <c r="JO509" s="314"/>
      <c r="JP509" s="314"/>
      <c r="JQ509" s="314"/>
      <c r="JR509" s="314"/>
      <c r="JS509" s="314"/>
      <c r="JT509" s="314"/>
      <c r="JU509" s="314"/>
      <c r="JV509" s="314"/>
      <c r="JW509" s="314"/>
      <c r="JX509" s="314"/>
      <c r="JY509" s="314"/>
      <c r="JZ509" s="314"/>
      <c r="KA509" s="314"/>
      <c r="KB509" s="314"/>
      <c r="KC509" s="314"/>
      <c r="KD509" s="314"/>
      <c r="KE509" s="314"/>
      <c r="KF509" s="314"/>
      <c r="KG509" s="314"/>
      <c r="KH509" s="314"/>
      <c r="KI509" s="314"/>
      <c r="KJ509" s="314"/>
      <c r="KK509" s="314"/>
      <c r="KL509" s="6"/>
      <c r="KM509" s="6"/>
      <c r="KN509" s="6"/>
      <c r="KO509" s="6"/>
      <c r="KP509" s="6"/>
      <c r="KQ509" s="6"/>
      <c r="KR509" s="6"/>
      <c r="KS509" s="6"/>
      <c r="KT509" s="6"/>
    </row>
    <row r="510" spans="5:306" s="305" customFormat="1">
      <c r="E510" s="316"/>
      <c r="F510" s="316"/>
      <c r="G510" s="317"/>
      <c r="W510" s="6"/>
      <c r="X510" s="6"/>
      <c r="Y510" s="6"/>
      <c r="Z510" s="313"/>
      <c r="AA510" s="313"/>
      <c r="AB510" s="313"/>
      <c r="AC510" s="6"/>
      <c r="AD510" s="6"/>
      <c r="AE510" s="313"/>
      <c r="AF510" s="313"/>
      <c r="AG510" s="313"/>
      <c r="AH510" s="313"/>
      <c r="AI510" s="313"/>
      <c r="AJ510" s="6"/>
      <c r="AK510" s="6"/>
      <c r="AL510" s="313"/>
      <c r="AM510" s="313"/>
      <c r="AN510" s="313"/>
      <c r="AO510" s="313"/>
      <c r="AP510" s="313"/>
      <c r="AQ510" s="6"/>
      <c r="AR510" s="6"/>
      <c r="AS510" s="313"/>
      <c r="AT510" s="313"/>
      <c r="AU510" s="313"/>
      <c r="AV510" s="313"/>
      <c r="AW510" s="313"/>
      <c r="AX510" s="6"/>
      <c r="AY510" s="6"/>
      <c r="AZ510" s="313"/>
      <c r="BA510" s="313"/>
      <c r="BB510" s="313"/>
      <c r="BC510" s="313"/>
      <c r="BD510" s="313"/>
      <c r="BE510" s="6"/>
      <c r="BF510" s="6"/>
      <c r="BG510" s="313"/>
      <c r="BH510" s="313"/>
      <c r="BI510" s="313"/>
      <c r="BJ510" s="313"/>
      <c r="BK510" s="313"/>
      <c r="BL510" s="6"/>
      <c r="BM510" s="6"/>
      <c r="BN510" s="313"/>
      <c r="BO510" s="313"/>
      <c r="BP510" s="313"/>
      <c r="BQ510" s="313"/>
      <c r="BR510" s="313"/>
      <c r="BS510" s="313"/>
      <c r="BT510" s="313"/>
      <c r="BU510" s="313"/>
      <c r="BV510" s="313"/>
      <c r="BW510" s="313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161"/>
      <c r="DQ510" s="161"/>
      <c r="DR510" s="161"/>
      <c r="DS510" s="161"/>
      <c r="DT510" s="161"/>
      <c r="DU510" s="161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  <c r="FS510" s="6"/>
      <c r="FT510" s="6"/>
      <c r="FU510" s="6"/>
      <c r="FV510" s="6"/>
      <c r="FW510" s="6"/>
      <c r="FX510" s="6"/>
      <c r="FY510" s="6"/>
      <c r="FZ510" s="6"/>
      <c r="GA510" s="6"/>
      <c r="GB510" s="6"/>
      <c r="GC510" s="6"/>
      <c r="GD510" s="6"/>
      <c r="GE510" s="6"/>
      <c r="GF510" s="6"/>
      <c r="GG510" s="6"/>
      <c r="GH510" s="6"/>
      <c r="GI510" s="6"/>
      <c r="GJ510" s="6"/>
      <c r="GK510" s="6"/>
      <c r="GL510" s="6"/>
      <c r="GM510" s="6"/>
      <c r="GN510" s="6"/>
      <c r="GO510" s="6"/>
      <c r="GP510" s="6"/>
      <c r="GQ510" s="6"/>
      <c r="GR510" s="6"/>
      <c r="GS510" s="6"/>
      <c r="GT510" s="6"/>
      <c r="GU510" s="6"/>
      <c r="GV510" s="6"/>
      <c r="GW510" s="6"/>
      <c r="GX510" s="6"/>
      <c r="GY510" s="6"/>
      <c r="GZ510" s="6"/>
      <c r="HA510" s="6"/>
      <c r="HB510" s="6"/>
      <c r="HC510" s="6"/>
      <c r="HD510" s="6"/>
      <c r="HE510" s="6"/>
      <c r="HF510" s="6"/>
      <c r="HG510" s="6"/>
      <c r="HH510" s="6"/>
      <c r="HI510" s="6"/>
      <c r="HJ510" s="6"/>
      <c r="HK510" s="6"/>
      <c r="HL510" s="6"/>
      <c r="HM510" s="6"/>
      <c r="HN510" s="6"/>
      <c r="HO510" s="6"/>
      <c r="HP510" s="6"/>
      <c r="HQ510" s="6"/>
      <c r="HR510" s="6"/>
      <c r="HS510" s="6"/>
      <c r="HT510" s="6"/>
      <c r="HU510" s="6"/>
      <c r="HV510" s="6"/>
      <c r="HW510" s="6"/>
      <c r="HX510" s="6"/>
      <c r="HY510" s="6"/>
      <c r="HZ510" s="6"/>
      <c r="IA510" s="6"/>
      <c r="IB510" s="6"/>
      <c r="IC510" s="6"/>
      <c r="ID510" s="6"/>
      <c r="IE510" s="6"/>
      <c r="IF510" s="6"/>
      <c r="IG510" s="6"/>
      <c r="IH510" s="6"/>
      <c r="II510" s="6"/>
      <c r="IJ510" s="6"/>
      <c r="IK510" s="6"/>
      <c r="IL510" s="6"/>
      <c r="IM510" s="6"/>
      <c r="IN510" s="6"/>
      <c r="IO510" s="6"/>
      <c r="IP510" s="6"/>
      <c r="IQ510" s="6"/>
      <c r="IR510" s="6"/>
      <c r="IS510" s="6"/>
      <c r="IT510" s="6"/>
      <c r="IU510" s="6"/>
      <c r="IV510" s="6"/>
      <c r="IW510" s="6"/>
      <c r="IX510" s="6"/>
      <c r="IY510" s="6"/>
      <c r="IZ510" s="6"/>
      <c r="JA510" s="314"/>
      <c r="JB510" s="314"/>
      <c r="JC510" s="314"/>
      <c r="JD510" s="314"/>
      <c r="JE510" s="314"/>
      <c r="JF510" s="314"/>
      <c r="JG510" s="314"/>
      <c r="JH510" s="314"/>
      <c r="JI510" s="314"/>
      <c r="JJ510" s="314"/>
      <c r="JK510" s="314"/>
      <c r="JL510" s="314"/>
      <c r="JM510" s="314"/>
      <c r="JN510" s="314"/>
      <c r="JO510" s="314"/>
      <c r="JP510" s="314"/>
      <c r="JQ510" s="314"/>
      <c r="JR510" s="314"/>
      <c r="JS510" s="314"/>
      <c r="JT510" s="314"/>
      <c r="JU510" s="314"/>
      <c r="JV510" s="314"/>
      <c r="JW510" s="314"/>
      <c r="JX510" s="314"/>
      <c r="JY510" s="314"/>
      <c r="JZ510" s="314"/>
      <c r="KA510" s="314"/>
      <c r="KB510" s="314"/>
      <c r="KC510" s="314"/>
      <c r="KD510" s="314"/>
      <c r="KE510" s="314"/>
      <c r="KF510" s="314"/>
      <c r="KG510" s="314"/>
      <c r="KH510" s="314"/>
      <c r="KI510" s="314"/>
      <c r="KJ510" s="314"/>
      <c r="KK510" s="314"/>
      <c r="KL510" s="6"/>
      <c r="KM510" s="6"/>
      <c r="KN510" s="6"/>
      <c r="KO510" s="6"/>
      <c r="KP510" s="6"/>
      <c r="KQ510" s="6"/>
      <c r="KR510" s="6"/>
      <c r="KS510" s="6"/>
      <c r="KT510" s="6"/>
    </row>
    <row r="511" spans="5:306" s="305" customFormat="1">
      <c r="E511" s="316"/>
      <c r="F511" s="316"/>
      <c r="G511" s="317"/>
      <c r="W511" s="6"/>
      <c r="X511" s="6"/>
      <c r="Y511" s="6"/>
      <c r="Z511" s="313"/>
      <c r="AA511" s="313"/>
      <c r="AB511" s="313"/>
      <c r="AC511" s="6"/>
      <c r="AD511" s="6"/>
      <c r="AE511" s="313"/>
      <c r="AF511" s="313"/>
      <c r="AG511" s="313"/>
      <c r="AH511" s="313"/>
      <c r="AI511" s="313"/>
      <c r="AJ511" s="6"/>
      <c r="AK511" s="6"/>
      <c r="AL511" s="313"/>
      <c r="AM511" s="313"/>
      <c r="AN511" s="313"/>
      <c r="AO511" s="313"/>
      <c r="AP511" s="313"/>
      <c r="AQ511" s="6"/>
      <c r="AR511" s="6"/>
      <c r="AS511" s="313"/>
      <c r="AT511" s="313"/>
      <c r="AU511" s="313"/>
      <c r="AV511" s="313"/>
      <c r="AW511" s="313"/>
      <c r="AX511" s="6"/>
      <c r="AY511" s="6"/>
      <c r="AZ511" s="313"/>
      <c r="BA511" s="313"/>
      <c r="BB511" s="313"/>
      <c r="BC511" s="313"/>
      <c r="BD511" s="313"/>
      <c r="BE511" s="6"/>
      <c r="BF511" s="6"/>
      <c r="BG511" s="313"/>
      <c r="BH511" s="313"/>
      <c r="BI511" s="313"/>
      <c r="BJ511" s="313"/>
      <c r="BK511" s="313"/>
      <c r="BL511" s="6"/>
      <c r="BM511" s="6"/>
      <c r="BN511" s="313"/>
      <c r="BO511" s="313"/>
      <c r="BP511" s="313"/>
      <c r="BQ511" s="313"/>
      <c r="BR511" s="313"/>
      <c r="BS511" s="313"/>
      <c r="BT511" s="313"/>
      <c r="BU511" s="313"/>
      <c r="BV511" s="313"/>
      <c r="BW511" s="313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161"/>
      <c r="DQ511" s="161"/>
      <c r="DR511" s="161"/>
      <c r="DS511" s="161"/>
      <c r="DT511" s="161"/>
      <c r="DU511" s="161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  <c r="FS511" s="6"/>
      <c r="FT511" s="6"/>
      <c r="FU511" s="6"/>
      <c r="FV511" s="6"/>
      <c r="FW511" s="6"/>
      <c r="FX511" s="6"/>
      <c r="FY511" s="6"/>
      <c r="FZ511" s="6"/>
      <c r="GA511" s="6"/>
      <c r="GB511" s="6"/>
      <c r="GC511" s="6"/>
      <c r="GD511" s="6"/>
      <c r="GE511" s="6"/>
      <c r="GF511" s="6"/>
      <c r="GG511" s="6"/>
      <c r="GH511" s="6"/>
      <c r="GI511" s="6"/>
      <c r="GJ511" s="6"/>
      <c r="GK511" s="6"/>
      <c r="GL511" s="6"/>
      <c r="GM511" s="6"/>
      <c r="GN511" s="6"/>
      <c r="GO511" s="6"/>
      <c r="GP511" s="6"/>
      <c r="GQ511" s="6"/>
      <c r="GR511" s="6"/>
      <c r="GS511" s="6"/>
      <c r="GT511" s="6"/>
      <c r="GU511" s="6"/>
      <c r="GV511" s="6"/>
      <c r="GW511" s="6"/>
      <c r="GX511" s="6"/>
      <c r="GY511" s="6"/>
      <c r="GZ511" s="6"/>
      <c r="HA511" s="6"/>
      <c r="HB511" s="6"/>
      <c r="HC511" s="6"/>
      <c r="HD511" s="6"/>
      <c r="HE511" s="6"/>
      <c r="HF511" s="6"/>
      <c r="HG511" s="6"/>
      <c r="HH511" s="6"/>
      <c r="HI511" s="6"/>
      <c r="HJ511" s="6"/>
      <c r="HK511" s="6"/>
      <c r="HL511" s="6"/>
      <c r="HM511" s="6"/>
      <c r="HN511" s="6"/>
      <c r="HO511" s="6"/>
      <c r="HP511" s="6"/>
      <c r="HQ511" s="6"/>
      <c r="HR511" s="6"/>
      <c r="HS511" s="6"/>
      <c r="HT511" s="6"/>
      <c r="HU511" s="6"/>
      <c r="HV511" s="6"/>
      <c r="HW511" s="6"/>
      <c r="HX511" s="6"/>
      <c r="HY511" s="6"/>
      <c r="HZ511" s="6"/>
      <c r="IA511" s="6"/>
      <c r="IB511" s="6"/>
      <c r="IC511" s="6"/>
      <c r="ID511" s="6"/>
      <c r="IE511" s="6"/>
      <c r="IF511" s="6"/>
      <c r="IG511" s="6"/>
      <c r="IH511" s="6"/>
      <c r="II511" s="6"/>
      <c r="IJ511" s="6"/>
      <c r="IK511" s="6"/>
      <c r="IL511" s="6"/>
      <c r="IM511" s="6"/>
      <c r="IN511" s="6"/>
      <c r="IO511" s="6"/>
      <c r="IP511" s="6"/>
      <c r="IQ511" s="6"/>
      <c r="IR511" s="6"/>
      <c r="IS511" s="6"/>
      <c r="IT511" s="6"/>
      <c r="IU511" s="6"/>
      <c r="IV511" s="6"/>
      <c r="IW511" s="6"/>
      <c r="IX511" s="6"/>
      <c r="IY511" s="6"/>
      <c r="IZ511" s="6"/>
      <c r="JA511" s="314"/>
      <c r="JB511" s="314"/>
      <c r="JC511" s="314"/>
      <c r="JD511" s="314"/>
      <c r="JE511" s="314"/>
      <c r="JF511" s="314"/>
      <c r="JG511" s="314"/>
      <c r="JH511" s="314"/>
      <c r="JI511" s="314"/>
      <c r="JJ511" s="314"/>
      <c r="JK511" s="314"/>
      <c r="JL511" s="314"/>
      <c r="JM511" s="314"/>
      <c r="JN511" s="314"/>
      <c r="JO511" s="314"/>
      <c r="JP511" s="314"/>
      <c r="JQ511" s="314"/>
      <c r="JR511" s="314"/>
      <c r="JS511" s="314"/>
      <c r="JT511" s="314"/>
      <c r="JU511" s="314"/>
      <c r="JV511" s="314"/>
      <c r="JW511" s="314"/>
      <c r="JX511" s="314"/>
      <c r="JY511" s="314"/>
      <c r="JZ511" s="314"/>
      <c r="KA511" s="314"/>
      <c r="KB511" s="314"/>
      <c r="KC511" s="314"/>
      <c r="KD511" s="314"/>
      <c r="KE511" s="314"/>
      <c r="KF511" s="314"/>
      <c r="KG511" s="314"/>
      <c r="KH511" s="314"/>
      <c r="KI511" s="314"/>
      <c r="KJ511" s="314"/>
      <c r="KK511" s="314"/>
      <c r="KL511" s="6"/>
      <c r="KM511" s="6"/>
      <c r="KN511" s="6"/>
      <c r="KO511" s="6"/>
      <c r="KP511" s="6"/>
      <c r="KQ511" s="6"/>
      <c r="KR511" s="6"/>
      <c r="KS511" s="6"/>
      <c r="KT511" s="6"/>
    </row>
    <row r="512" spans="5:306" s="305" customFormat="1">
      <c r="E512" s="316"/>
      <c r="F512" s="316"/>
      <c r="G512" s="317"/>
      <c r="W512" s="6"/>
      <c r="X512" s="6"/>
      <c r="Y512" s="6"/>
      <c r="Z512" s="313"/>
      <c r="AA512" s="313"/>
      <c r="AB512" s="313"/>
      <c r="AC512" s="6"/>
      <c r="AD512" s="6"/>
      <c r="AE512" s="313"/>
      <c r="AF512" s="313"/>
      <c r="AG512" s="313"/>
      <c r="AH512" s="313"/>
      <c r="AI512" s="313"/>
      <c r="AJ512" s="6"/>
      <c r="AK512" s="6"/>
      <c r="AL512" s="313"/>
      <c r="AM512" s="313"/>
      <c r="AN512" s="313"/>
      <c r="AO512" s="313"/>
      <c r="AP512" s="313"/>
      <c r="AQ512" s="6"/>
      <c r="AR512" s="6"/>
      <c r="AS512" s="313"/>
      <c r="AT512" s="313"/>
      <c r="AU512" s="313"/>
      <c r="AV512" s="313"/>
      <c r="AW512" s="313"/>
      <c r="AX512" s="6"/>
      <c r="AY512" s="6"/>
      <c r="AZ512" s="313"/>
      <c r="BA512" s="313"/>
      <c r="BB512" s="313"/>
      <c r="BC512" s="313"/>
      <c r="BD512" s="313"/>
      <c r="BE512" s="6"/>
      <c r="BF512" s="6"/>
      <c r="BG512" s="313"/>
      <c r="BH512" s="313"/>
      <c r="BI512" s="313"/>
      <c r="BJ512" s="313"/>
      <c r="BK512" s="313"/>
      <c r="BL512" s="6"/>
      <c r="BM512" s="6"/>
      <c r="BN512" s="313"/>
      <c r="BO512" s="313"/>
      <c r="BP512" s="313"/>
      <c r="BQ512" s="313"/>
      <c r="BR512" s="313"/>
      <c r="BS512" s="313"/>
      <c r="BT512" s="313"/>
      <c r="BU512" s="313"/>
      <c r="BV512" s="313"/>
      <c r="BW512" s="313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161"/>
      <c r="DQ512" s="161"/>
      <c r="DR512" s="161"/>
      <c r="DS512" s="161"/>
      <c r="DT512" s="161"/>
      <c r="DU512" s="161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  <c r="FS512" s="6"/>
      <c r="FT512" s="6"/>
      <c r="FU512" s="6"/>
      <c r="FV512" s="6"/>
      <c r="FW512" s="6"/>
      <c r="FX512" s="6"/>
      <c r="FY512" s="6"/>
      <c r="FZ512" s="6"/>
      <c r="GA512" s="6"/>
      <c r="GB512" s="6"/>
      <c r="GC512" s="6"/>
      <c r="GD512" s="6"/>
      <c r="GE512" s="6"/>
      <c r="GF512" s="6"/>
      <c r="GG512" s="6"/>
      <c r="GH512" s="6"/>
      <c r="GI512" s="6"/>
      <c r="GJ512" s="6"/>
      <c r="GK512" s="6"/>
      <c r="GL512" s="6"/>
      <c r="GM512" s="6"/>
      <c r="GN512" s="6"/>
      <c r="GO512" s="6"/>
      <c r="GP512" s="6"/>
      <c r="GQ512" s="6"/>
      <c r="GR512" s="6"/>
      <c r="GS512" s="6"/>
      <c r="GT512" s="6"/>
      <c r="GU512" s="6"/>
      <c r="GV512" s="6"/>
      <c r="GW512" s="6"/>
      <c r="GX512" s="6"/>
      <c r="GY512" s="6"/>
      <c r="GZ512" s="6"/>
      <c r="HA512" s="6"/>
      <c r="HB512" s="6"/>
      <c r="HC512" s="6"/>
      <c r="HD512" s="6"/>
      <c r="HE512" s="6"/>
      <c r="HF512" s="6"/>
      <c r="HG512" s="6"/>
      <c r="HH512" s="6"/>
      <c r="HI512" s="6"/>
      <c r="HJ512" s="6"/>
      <c r="HK512" s="6"/>
      <c r="HL512" s="6"/>
      <c r="HM512" s="6"/>
      <c r="HN512" s="6"/>
      <c r="HO512" s="6"/>
      <c r="HP512" s="6"/>
      <c r="HQ512" s="6"/>
      <c r="HR512" s="6"/>
      <c r="HS512" s="6"/>
      <c r="HT512" s="6"/>
      <c r="HU512" s="6"/>
      <c r="HV512" s="6"/>
      <c r="HW512" s="6"/>
      <c r="HX512" s="6"/>
      <c r="HY512" s="6"/>
      <c r="HZ512" s="6"/>
      <c r="IA512" s="6"/>
      <c r="IB512" s="6"/>
      <c r="IC512" s="6"/>
      <c r="ID512" s="6"/>
      <c r="IE512" s="6"/>
      <c r="IF512" s="6"/>
      <c r="IG512" s="6"/>
      <c r="IH512" s="6"/>
      <c r="II512" s="6"/>
      <c r="IJ512" s="6"/>
      <c r="IK512" s="6"/>
      <c r="IL512" s="6"/>
      <c r="IM512" s="6"/>
      <c r="IN512" s="6"/>
      <c r="IO512" s="6"/>
      <c r="IP512" s="6"/>
      <c r="IQ512" s="6"/>
      <c r="IR512" s="6"/>
      <c r="IS512" s="6"/>
      <c r="IT512" s="6"/>
      <c r="IU512" s="6"/>
      <c r="IV512" s="6"/>
      <c r="IW512" s="6"/>
      <c r="IX512" s="6"/>
      <c r="IY512" s="6"/>
      <c r="IZ512" s="6"/>
      <c r="JA512" s="314"/>
      <c r="JB512" s="314"/>
      <c r="JC512" s="314"/>
      <c r="JD512" s="314"/>
      <c r="JE512" s="314"/>
      <c r="JF512" s="314"/>
      <c r="JG512" s="314"/>
      <c r="JH512" s="314"/>
      <c r="JI512" s="314"/>
      <c r="JJ512" s="314"/>
      <c r="JK512" s="314"/>
      <c r="JL512" s="314"/>
      <c r="JM512" s="314"/>
      <c r="JN512" s="314"/>
      <c r="JO512" s="314"/>
      <c r="JP512" s="314"/>
      <c r="JQ512" s="314"/>
      <c r="JR512" s="314"/>
      <c r="JS512" s="314"/>
      <c r="JT512" s="314"/>
      <c r="JU512" s="314"/>
      <c r="JV512" s="314"/>
      <c r="JW512" s="314"/>
      <c r="JX512" s="314"/>
      <c r="JY512" s="314"/>
      <c r="JZ512" s="314"/>
      <c r="KA512" s="314"/>
      <c r="KB512" s="314"/>
      <c r="KC512" s="314"/>
      <c r="KD512" s="314"/>
      <c r="KE512" s="314"/>
      <c r="KF512" s="314"/>
      <c r="KG512" s="314"/>
      <c r="KH512" s="314"/>
      <c r="KI512" s="314"/>
      <c r="KJ512" s="314"/>
      <c r="KK512" s="314"/>
      <c r="KL512" s="6"/>
      <c r="KM512" s="6"/>
      <c r="KN512" s="6"/>
      <c r="KO512" s="6"/>
      <c r="KP512" s="6"/>
      <c r="KQ512" s="6"/>
      <c r="KR512" s="6"/>
      <c r="KS512" s="6"/>
      <c r="KT512" s="6"/>
    </row>
    <row r="513" spans="5:306" s="305" customFormat="1">
      <c r="E513" s="316"/>
      <c r="F513" s="316"/>
      <c r="G513" s="317"/>
      <c r="W513" s="6"/>
      <c r="X513" s="6"/>
      <c r="Y513" s="6"/>
      <c r="Z513" s="313"/>
      <c r="AA513" s="313"/>
      <c r="AB513" s="313"/>
      <c r="AC513" s="6"/>
      <c r="AD513" s="6"/>
      <c r="AE513" s="313"/>
      <c r="AF513" s="313"/>
      <c r="AG513" s="313"/>
      <c r="AH513" s="313"/>
      <c r="AI513" s="313"/>
      <c r="AJ513" s="6"/>
      <c r="AK513" s="6"/>
      <c r="AL513" s="313"/>
      <c r="AM513" s="313"/>
      <c r="AN513" s="313"/>
      <c r="AO513" s="313"/>
      <c r="AP513" s="313"/>
      <c r="AQ513" s="6"/>
      <c r="AR513" s="6"/>
      <c r="AS513" s="313"/>
      <c r="AT513" s="313"/>
      <c r="AU513" s="313"/>
      <c r="AV513" s="313"/>
      <c r="AW513" s="313"/>
      <c r="AX513" s="6"/>
      <c r="AY513" s="6"/>
      <c r="AZ513" s="313"/>
      <c r="BA513" s="313"/>
      <c r="BB513" s="313"/>
      <c r="BC513" s="313"/>
      <c r="BD513" s="313"/>
      <c r="BE513" s="6"/>
      <c r="BF513" s="6"/>
      <c r="BG513" s="313"/>
      <c r="BH513" s="313"/>
      <c r="BI513" s="313"/>
      <c r="BJ513" s="313"/>
      <c r="BK513" s="313"/>
      <c r="BL513" s="6"/>
      <c r="BM513" s="6"/>
      <c r="BN513" s="313"/>
      <c r="BO513" s="313"/>
      <c r="BP513" s="313"/>
      <c r="BQ513" s="313"/>
      <c r="BR513" s="313"/>
      <c r="BS513" s="313"/>
      <c r="BT513" s="313"/>
      <c r="BU513" s="313"/>
      <c r="BV513" s="313"/>
      <c r="BW513" s="313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161"/>
      <c r="DQ513" s="161"/>
      <c r="DR513" s="161"/>
      <c r="DS513" s="161"/>
      <c r="DT513" s="161"/>
      <c r="DU513" s="161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  <c r="FS513" s="6"/>
      <c r="FT513" s="6"/>
      <c r="FU513" s="6"/>
      <c r="FV513" s="6"/>
      <c r="FW513" s="6"/>
      <c r="FX513" s="6"/>
      <c r="FY513" s="6"/>
      <c r="FZ513" s="6"/>
      <c r="GA513" s="6"/>
      <c r="GB513" s="6"/>
      <c r="GC513" s="6"/>
      <c r="GD513" s="6"/>
      <c r="GE513" s="6"/>
      <c r="GF513" s="6"/>
      <c r="GG513" s="6"/>
      <c r="GH513" s="6"/>
      <c r="GI513" s="6"/>
      <c r="GJ513" s="6"/>
      <c r="GK513" s="6"/>
      <c r="GL513" s="6"/>
      <c r="GM513" s="6"/>
      <c r="GN513" s="6"/>
      <c r="GO513" s="6"/>
      <c r="GP513" s="6"/>
      <c r="GQ513" s="6"/>
      <c r="GR513" s="6"/>
      <c r="GS513" s="6"/>
      <c r="GT513" s="6"/>
      <c r="GU513" s="6"/>
      <c r="GV513" s="6"/>
      <c r="GW513" s="6"/>
      <c r="GX513" s="6"/>
      <c r="GY513" s="6"/>
      <c r="GZ513" s="6"/>
      <c r="HA513" s="6"/>
      <c r="HB513" s="6"/>
      <c r="HC513" s="6"/>
      <c r="HD513" s="6"/>
      <c r="HE513" s="6"/>
      <c r="HF513" s="6"/>
      <c r="HG513" s="6"/>
      <c r="HH513" s="6"/>
      <c r="HI513" s="6"/>
      <c r="HJ513" s="6"/>
      <c r="HK513" s="6"/>
      <c r="HL513" s="6"/>
      <c r="HM513" s="6"/>
      <c r="HN513" s="6"/>
      <c r="HO513" s="6"/>
      <c r="HP513" s="6"/>
      <c r="HQ513" s="6"/>
      <c r="HR513" s="6"/>
      <c r="HS513" s="6"/>
      <c r="HT513" s="6"/>
      <c r="HU513" s="6"/>
      <c r="HV513" s="6"/>
      <c r="HW513" s="6"/>
      <c r="HX513" s="6"/>
      <c r="HY513" s="6"/>
      <c r="HZ513" s="6"/>
      <c r="IA513" s="6"/>
      <c r="IB513" s="6"/>
      <c r="IC513" s="6"/>
      <c r="ID513" s="6"/>
      <c r="IE513" s="6"/>
      <c r="IF513" s="6"/>
      <c r="IG513" s="6"/>
      <c r="IH513" s="6"/>
      <c r="II513" s="6"/>
      <c r="IJ513" s="6"/>
      <c r="IK513" s="6"/>
      <c r="IL513" s="6"/>
      <c r="IM513" s="6"/>
      <c r="IN513" s="6"/>
      <c r="IO513" s="6"/>
      <c r="IP513" s="6"/>
      <c r="IQ513" s="6"/>
      <c r="IR513" s="6"/>
      <c r="IS513" s="6"/>
      <c r="IT513" s="6"/>
      <c r="IU513" s="6"/>
      <c r="IV513" s="6"/>
      <c r="IW513" s="6"/>
      <c r="IX513" s="6"/>
      <c r="IY513" s="6"/>
      <c r="IZ513" s="6"/>
      <c r="JA513" s="314"/>
      <c r="JB513" s="314"/>
      <c r="JC513" s="314"/>
      <c r="JD513" s="314"/>
      <c r="JE513" s="314"/>
      <c r="JF513" s="314"/>
      <c r="JG513" s="314"/>
      <c r="JH513" s="314"/>
      <c r="JI513" s="314"/>
      <c r="JJ513" s="314"/>
      <c r="JK513" s="314"/>
      <c r="JL513" s="314"/>
      <c r="JM513" s="314"/>
      <c r="JN513" s="314"/>
      <c r="JO513" s="314"/>
      <c r="JP513" s="314"/>
      <c r="JQ513" s="314"/>
      <c r="JR513" s="314"/>
      <c r="JS513" s="314"/>
      <c r="JT513" s="314"/>
      <c r="JU513" s="314"/>
      <c r="JV513" s="314"/>
      <c r="JW513" s="314"/>
      <c r="JX513" s="314"/>
      <c r="JY513" s="314"/>
      <c r="JZ513" s="314"/>
      <c r="KA513" s="314"/>
      <c r="KB513" s="314"/>
      <c r="KC513" s="314"/>
      <c r="KD513" s="314"/>
      <c r="KE513" s="314"/>
      <c r="KF513" s="314"/>
      <c r="KG513" s="314"/>
      <c r="KH513" s="314"/>
      <c r="KI513" s="314"/>
      <c r="KJ513" s="314"/>
      <c r="KK513" s="314"/>
      <c r="KL513" s="6"/>
      <c r="KM513" s="6"/>
      <c r="KN513" s="6"/>
      <c r="KO513" s="6"/>
      <c r="KP513" s="6"/>
      <c r="KQ513" s="6"/>
      <c r="KR513" s="6"/>
      <c r="KS513" s="6"/>
      <c r="KT513" s="6"/>
    </row>
    <row r="514" spans="5:306" s="305" customFormat="1">
      <c r="E514" s="316"/>
      <c r="F514" s="316"/>
      <c r="G514" s="317"/>
      <c r="W514" s="6"/>
      <c r="X514" s="6"/>
      <c r="Y514" s="6"/>
      <c r="Z514" s="313"/>
      <c r="AA514" s="313"/>
      <c r="AB514" s="313"/>
      <c r="AC514" s="6"/>
      <c r="AD514" s="6"/>
      <c r="AE514" s="313"/>
      <c r="AF514" s="313"/>
      <c r="AG514" s="313"/>
      <c r="AH514" s="313"/>
      <c r="AI514" s="313"/>
      <c r="AJ514" s="6"/>
      <c r="AK514" s="6"/>
      <c r="AL514" s="313"/>
      <c r="AM514" s="313"/>
      <c r="AN514" s="313"/>
      <c r="AO514" s="313"/>
      <c r="AP514" s="313"/>
      <c r="AQ514" s="6"/>
      <c r="AR514" s="6"/>
      <c r="AS514" s="313"/>
      <c r="AT514" s="313"/>
      <c r="AU514" s="313"/>
      <c r="AV514" s="313"/>
      <c r="AW514" s="313"/>
      <c r="AX514" s="6"/>
      <c r="AY514" s="6"/>
      <c r="AZ514" s="313"/>
      <c r="BA514" s="313"/>
      <c r="BB514" s="313"/>
      <c r="BC514" s="313"/>
      <c r="BD514" s="313"/>
      <c r="BE514" s="6"/>
      <c r="BF514" s="6"/>
      <c r="BG514" s="313"/>
      <c r="BH514" s="313"/>
      <c r="BI514" s="313"/>
      <c r="BJ514" s="313"/>
      <c r="BK514" s="313"/>
      <c r="BL514" s="6"/>
      <c r="BM514" s="6"/>
      <c r="BN514" s="313"/>
      <c r="BO514" s="313"/>
      <c r="BP514" s="313"/>
      <c r="BQ514" s="313"/>
      <c r="BR514" s="313"/>
      <c r="BS514" s="313"/>
      <c r="BT514" s="313"/>
      <c r="BU514" s="313"/>
      <c r="BV514" s="313"/>
      <c r="BW514" s="313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161"/>
      <c r="DQ514" s="161"/>
      <c r="DR514" s="161"/>
      <c r="DS514" s="161"/>
      <c r="DT514" s="161"/>
      <c r="DU514" s="161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314"/>
      <c r="JB514" s="314"/>
      <c r="JC514" s="314"/>
      <c r="JD514" s="314"/>
      <c r="JE514" s="314"/>
      <c r="JF514" s="314"/>
      <c r="JG514" s="314"/>
      <c r="JH514" s="314"/>
      <c r="JI514" s="314"/>
      <c r="JJ514" s="314"/>
      <c r="JK514" s="314"/>
      <c r="JL514" s="314"/>
      <c r="JM514" s="314"/>
      <c r="JN514" s="314"/>
      <c r="JO514" s="314"/>
      <c r="JP514" s="314"/>
      <c r="JQ514" s="314"/>
      <c r="JR514" s="314"/>
      <c r="JS514" s="314"/>
      <c r="JT514" s="314"/>
      <c r="JU514" s="314"/>
      <c r="JV514" s="314"/>
      <c r="JW514" s="314"/>
      <c r="JX514" s="314"/>
      <c r="JY514" s="314"/>
      <c r="JZ514" s="314"/>
      <c r="KA514" s="314"/>
      <c r="KB514" s="314"/>
      <c r="KC514" s="314"/>
      <c r="KD514" s="314"/>
      <c r="KE514" s="314"/>
      <c r="KF514" s="314"/>
      <c r="KG514" s="314"/>
      <c r="KH514" s="314"/>
      <c r="KI514" s="314"/>
      <c r="KJ514" s="314"/>
      <c r="KK514" s="314"/>
      <c r="KL514" s="6"/>
      <c r="KM514" s="6"/>
      <c r="KN514" s="6"/>
      <c r="KO514" s="6"/>
      <c r="KP514" s="6"/>
      <c r="KQ514" s="6"/>
      <c r="KR514" s="6"/>
      <c r="KS514" s="6"/>
      <c r="KT514" s="6"/>
    </row>
    <row r="515" spans="5:306" s="305" customFormat="1">
      <c r="E515" s="316"/>
      <c r="F515" s="316"/>
      <c r="G515" s="317"/>
      <c r="W515" s="6"/>
      <c r="X515" s="6"/>
      <c r="Y515" s="6"/>
      <c r="Z515" s="313"/>
      <c r="AA515" s="313"/>
      <c r="AB515" s="313"/>
      <c r="AC515" s="6"/>
      <c r="AD515" s="6"/>
      <c r="AE515" s="313"/>
      <c r="AF515" s="313"/>
      <c r="AG515" s="313"/>
      <c r="AH515" s="313"/>
      <c r="AI515" s="313"/>
      <c r="AJ515" s="6"/>
      <c r="AK515" s="6"/>
      <c r="AL515" s="313"/>
      <c r="AM515" s="313"/>
      <c r="AN515" s="313"/>
      <c r="AO515" s="313"/>
      <c r="AP515" s="313"/>
      <c r="AQ515" s="6"/>
      <c r="AR515" s="6"/>
      <c r="AS515" s="313"/>
      <c r="AT515" s="313"/>
      <c r="AU515" s="313"/>
      <c r="AV515" s="313"/>
      <c r="AW515" s="313"/>
      <c r="AX515" s="6"/>
      <c r="AY515" s="6"/>
      <c r="AZ515" s="313"/>
      <c r="BA515" s="313"/>
      <c r="BB515" s="313"/>
      <c r="BC515" s="313"/>
      <c r="BD515" s="313"/>
      <c r="BE515" s="6"/>
      <c r="BF515" s="6"/>
      <c r="BG515" s="313"/>
      <c r="BH515" s="313"/>
      <c r="BI515" s="313"/>
      <c r="BJ515" s="313"/>
      <c r="BK515" s="313"/>
      <c r="BL515" s="6"/>
      <c r="BM515" s="6"/>
      <c r="BN515" s="313"/>
      <c r="BO515" s="313"/>
      <c r="BP515" s="313"/>
      <c r="BQ515" s="313"/>
      <c r="BR515" s="313"/>
      <c r="BS515" s="313"/>
      <c r="BT515" s="313"/>
      <c r="BU515" s="313"/>
      <c r="BV515" s="313"/>
      <c r="BW515" s="313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161"/>
      <c r="DQ515" s="161"/>
      <c r="DR515" s="161"/>
      <c r="DS515" s="161"/>
      <c r="DT515" s="161"/>
      <c r="DU515" s="161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  <c r="FS515" s="6"/>
      <c r="FT515" s="6"/>
      <c r="FU515" s="6"/>
      <c r="FV515" s="6"/>
      <c r="FW515" s="6"/>
      <c r="FX515" s="6"/>
      <c r="FY515" s="6"/>
      <c r="FZ515" s="6"/>
      <c r="GA515" s="6"/>
      <c r="GB515" s="6"/>
      <c r="GC515" s="6"/>
      <c r="GD515" s="6"/>
      <c r="GE515" s="6"/>
      <c r="GF515" s="6"/>
      <c r="GG515" s="6"/>
      <c r="GH515" s="6"/>
      <c r="GI515" s="6"/>
      <c r="GJ515" s="6"/>
      <c r="GK515" s="6"/>
      <c r="GL515" s="6"/>
      <c r="GM515" s="6"/>
      <c r="GN515" s="6"/>
      <c r="GO515" s="6"/>
      <c r="GP515" s="6"/>
      <c r="GQ515" s="6"/>
      <c r="GR515" s="6"/>
      <c r="GS515" s="6"/>
      <c r="GT515" s="6"/>
      <c r="GU515" s="6"/>
      <c r="GV515" s="6"/>
      <c r="GW515" s="6"/>
      <c r="GX515" s="6"/>
      <c r="GY515" s="6"/>
      <c r="GZ515" s="6"/>
      <c r="HA515" s="6"/>
      <c r="HB515" s="6"/>
      <c r="HC515" s="6"/>
      <c r="HD515" s="6"/>
      <c r="HE515" s="6"/>
      <c r="HF515" s="6"/>
      <c r="HG515" s="6"/>
      <c r="HH515" s="6"/>
      <c r="HI515" s="6"/>
      <c r="HJ515" s="6"/>
      <c r="HK515" s="6"/>
      <c r="HL515" s="6"/>
      <c r="HM515" s="6"/>
      <c r="HN515" s="6"/>
      <c r="HO515" s="6"/>
      <c r="HP515" s="6"/>
      <c r="HQ515" s="6"/>
      <c r="HR515" s="6"/>
      <c r="HS515" s="6"/>
      <c r="HT515" s="6"/>
      <c r="HU515" s="6"/>
      <c r="HV515" s="6"/>
      <c r="HW515" s="6"/>
      <c r="HX515" s="6"/>
      <c r="HY515" s="6"/>
      <c r="HZ515" s="6"/>
      <c r="IA515" s="6"/>
      <c r="IB515" s="6"/>
      <c r="IC515" s="6"/>
      <c r="ID515" s="6"/>
      <c r="IE515" s="6"/>
      <c r="IF515" s="6"/>
      <c r="IG515" s="6"/>
      <c r="IH515" s="6"/>
      <c r="II515" s="6"/>
      <c r="IJ515" s="6"/>
      <c r="IK515" s="6"/>
      <c r="IL515" s="6"/>
      <c r="IM515" s="6"/>
      <c r="IN515" s="6"/>
      <c r="IO515" s="6"/>
      <c r="IP515" s="6"/>
      <c r="IQ515" s="6"/>
      <c r="IR515" s="6"/>
      <c r="IS515" s="6"/>
      <c r="IT515" s="6"/>
      <c r="IU515" s="6"/>
      <c r="IV515" s="6"/>
      <c r="IW515" s="6"/>
      <c r="IX515" s="6"/>
      <c r="IY515" s="6"/>
      <c r="IZ515" s="6"/>
      <c r="JA515" s="314"/>
      <c r="JB515" s="314"/>
      <c r="JC515" s="314"/>
      <c r="JD515" s="314"/>
      <c r="JE515" s="314"/>
      <c r="JF515" s="314"/>
      <c r="JG515" s="314"/>
      <c r="JH515" s="314"/>
      <c r="JI515" s="314"/>
      <c r="JJ515" s="314"/>
      <c r="JK515" s="314"/>
      <c r="JL515" s="314"/>
      <c r="JM515" s="314"/>
      <c r="JN515" s="314"/>
      <c r="JO515" s="314"/>
      <c r="JP515" s="314"/>
      <c r="JQ515" s="314"/>
      <c r="JR515" s="314"/>
      <c r="JS515" s="314"/>
      <c r="JT515" s="314"/>
      <c r="JU515" s="314"/>
      <c r="JV515" s="314"/>
      <c r="JW515" s="314"/>
      <c r="JX515" s="314"/>
      <c r="JY515" s="314"/>
      <c r="JZ515" s="314"/>
      <c r="KA515" s="314"/>
      <c r="KB515" s="314"/>
      <c r="KC515" s="314"/>
      <c r="KD515" s="314"/>
      <c r="KE515" s="314"/>
      <c r="KF515" s="314"/>
      <c r="KG515" s="314"/>
      <c r="KH515" s="314"/>
      <c r="KI515" s="314"/>
      <c r="KJ515" s="314"/>
      <c r="KK515" s="314"/>
      <c r="KL515" s="6"/>
      <c r="KM515" s="6"/>
      <c r="KN515" s="6"/>
      <c r="KO515" s="6"/>
      <c r="KP515" s="6"/>
      <c r="KQ515" s="6"/>
      <c r="KR515" s="6"/>
      <c r="KS515" s="6"/>
      <c r="KT515" s="6"/>
    </row>
    <row r="516" spans="5:306" s="305" customFormat="1">
      <c r="E516" s="316"/>
      <c r="F516" s="316"/>
      <c r="G516" s="317"/>
      <c r="W516" s="6"/>
      <c r="X516" s="6"/>
      <c r="Y516" s="6"/>
      <c r="Z516" s="313"/>
      <c r="AA516" s="313"/>
      <c r="AB516" s="313"/>
      <c r="AC516" s="6"/>
      <c r="AD516" s="6"/>
      <c r="AE516" s="313"/>
      <c r="AF516" s="313"/>
      <c r="AG516" s="313"/>
      <c r="AH516" s="313"/>
      <c r="AI516" s="313"/>
      <c r="AJ516" s="6"/>
      <c r="AK516" s="6"/>
      <c r="AL516" s="313"/>
      <c r="AM516" s="313"/>
      <c r="AN516" s="313"/>
      <c r="AO516" s="313"/>
      <c r="AP516" s="313"/>
      <c r="AQ516" s="6"/>
      <c r="AR516" s="6"/>
      <c r="AS516" s="313"/>
      <c r="AT516" s="313"/>
      <c r="AU516" s="313"/>
      <c r="AV516" s="313"/>
      <c r="AW516" s="313"/>
      <c r="AX516" s="6"/>
      <c r="AY516" s="6"/>
      <c r="AZ516" s="313"/>
      <c r="BA516" s="313"/>
      <c r="BB516" s="313"/>
      <c r="BC516" s="313"/>
      <c r="BD516" s="313"/>
      <c r="BE516" s="6"/>
      <c r="BF516" s="6"/>
      <c r="BG516" s="313"/>
      <c r="BH516" s="313"/>
      <c r="BI516" s="313"/>
      <c r="BJ516" s="313"/>
      <c r="BK516" s="313"/>
      <c r="BL516" s="6"/>
      <c r="BM516" s="6"/>
      <c r="BN516" s="313"/>
      <c r="BO516" s="313"/>
      <c r="BP516" s="313"/>
      <c r="BQ516" s="313"/>
      <c r="BR516" s="313"/>
      <c r="BS516" s="313"/>
      <c r="BT516" s="313"/>
      <c r="BU516" s="313"/>
      <c r="BV516" s="313"/>
      <c r="BW516" s="313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161"/>
      <c r="DQ516" s="161"/>
      <c r="DR516" s="161"/>
      <c r="DS516" s="161"/>
      <c r="DT516" s="161"/>
      <c r="DU516" s="161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6"/>
      <c r="FU516" s="6"/>
      <c r="FV516" s="6"/>
      <c r="FW516" s="6"/>
      <c r="FX516" s="6"/>
      <c r="FY516" s="6"/>
      <c r="FZ516" s="6"/>
      <c r="GA516" s="6"/>
      <c r="GB516" s="6"/>
      <c r="GC516" s="6"/>
      <c r="GD516" s="6"/>
      <c r="GE516" s="6"/>
      <c r="GF516" s="6"/>
      <c r="GG516" s="6"/>
      <c r="GH516" s="6"/>
      <c r="GI516" s="6"/>
      <c r="GJ516" s="6"/>
      <c r="GK516" s="6"/>
      <c r="GL516" s="6"/>
      <c r="GM516" s="6"/>
      <c r="GN516" s="6"/>
      <c r="GO516" s="6"/>
      <c r="GP516" s="6"/>
      <c r="GQ516" s="6"/>
      <c r="GR516" s="6"/>
      <c r="GS516" s="6"/>
      <c r="GT516" s="6"/>
      <c r="GU516" s="6"/>
      <c r="GV516" s="6"/>
      <c r="GW516" s="6"/>
      <c r="GX516" s="6"/>
      <c r="GY516" s="6"/>
      <c r="GZ516" s="6"/>
      <c r="HA516" s="6"/>
      <c r="HB516" s="6"/>
      <c r="HC516" s="6"/>
      <c r="HD516" s="6"/>
      <c r="HE516" s="6"/>
      <c r="HF516" s="6"/>
      <c r="HG516" s="6"/>
      <c r="HH516" s="6"/>
      <c r="HI516" s="6"/>
      <c r="HJ516" s="6"/>
      <c r="HK516" s="6"/>
      <c r="HL516" s="6"/>
      <c r="HM516" s="6"/>
      <c r="HN516" s="6"/>
      <c r="HO516" s="6"/>
      <c r="HP516" s="6"/>
      <c r="HQ516" s="6"/>
      <c r="HR516" s="6"/>
      <c r="HS516" s="6"/>
      <c r="HT516" s="6"/>
      <c r="HU516" s="6"/>
      <c r="HV516" s="6"/>
      <c r="HW516" s="6"/>
      <c r="HX516" s="6"/>
      <c r="HY516" s="6"/>
      <c r="HZ516" s="6"/>
      <c r="IA516" s="6"/>
      <c r="IB516" s="6"/>
      <c r="IC516" s="6"/>
      <c r="ID516" s="6"/>
      <c r="IE516" s="6"/>
      <c r="IF516" s="6"/>
      <c r="IG516" s="6"/>
      <c r="IH516" s="6"/>
      <c r="II516" s="6"/>
      <c r="IJ516" s="6"/>
      <c r="IK516" s="6"/>
      <c r="IL516" s="6"/>
      <c r="IM516" s="6"/>
      <c r="IN516" s="6"/>
      <c r="IO516" s="6"/>
      <c r="IP516" s="6"/>
      <c r="IQ516" s="6"/>
      <c r="IR516" s="6"/>
      <c r="IS516" s="6"/>
      <c r="IT516" s="6"/>
      <c r="IU516" s="6"/>
      <c r="IV516" s="6"/>
      <c r="IW516" s="6"/>
      <c r="IX516" s="6"/>
      <c r="IY516" s="6"/>
      <c r="IZ516" s="6"/>
      <c r="JA516" s="314"/>
      <c r="JB516" s="314"/>
      <c r="JC516" s="314"/>
      <c r="JD516" s="314"/>
      <c r="JE516" s="314"/>
      <c r="JF516" s="314"/>
      <c r="JG516" s="314"/>
      <c r="JH516" s="314"/>
      <c r="JI516" s="314"/>
      <c r="JJ516" s="314"/>
      <c r="JK516" s="314"/>
      <c r="JL516" s="314"/>
      <c r="JM516" s="314"/>
      <c r="JN516" s="314"/>
      <c r="JO516" s="314"/>
      <c r="JP516" s="314"/>
      <c r="JQ516" s="314"/>
      <c r="JR516" s="314"/>
      <c r="JS516" s="314"/>
      <c r="JT516" s="314"/>
      <c r="JU516" s="314"/>
      <c r="JV516" s="314"/>
      <c r="JW516" s="314"/>
      <c r="JX516" s="314"/>
      <c r="JY516" s="314"/>
      <c r="JZ516" s="314"/>
      <c r="KA516" s="314"/>
      <c r="KB516" s="314"/>
      <c r="KC516" s="314"/>
      <c r="KD516" s="314"/>
      <c r="KE516" s="314"/>
      <c r="KF516" s="314"/>
      <c r="KG516" s="314"/>
      <c r="KH516" s="314"/>
      <c r="KI516" s="314"/>
      <c r="KJ516" s="314"/>
      <c r="KK516" s="314"/>
      <c r="KL516" s="6"/>
      <c r="KM516" s="6"/>
      <c r="KN516" s="6"/>
      <c r="KO516" s="6"/>
      <c r="KP516" s="6"/>
      <c r="KQ516" s="6"/>
      <c r="KR516" s="6"/>
      <c r="KS516" s="6"/>
      <c r="KT516" s="6"/>
    </row>
    <row r="517" spans="5:306" s="305" customFormat="1">
      <c r="E517" s="316"/>
      <c r="F517" s="316"/>
      <c r="G517" s="317"/>
      <c r="W517" s="6"/>
      <c r="X517" s="6"/>
      <c r="Y517" s="6"/>
      <c r="Z517" s="313"/>
      <c r="AA517" s="313"/>
      <c r="AB517" s="313"/>
      <c r="AC517" s="6"/>
      <c r="AD517" s="6"/>
      <c r="AE517" s="313"/>
      <c r="AF517" s="313"/>
      <c r="AG517" s="313"/>
      <c r="AH517" s="313"/>
      <c r="AI517" s="313"/>
      <c r="AJ517" s="6"/>
      <c r="AK517" s="6"/>
      <c r="AL517" s="313"/>
      <c r="AM517" s="313"/>
      <c r="AN517" s="313"/>
      <c r="AO517" s="313"/>
      <c r="AP517" s="313"/>
      <c r="AQ517" s="6"/>
      <c r="AR517" s="6"/>
      <c r="AS517" s="313"/>
      <c r="AT517" s="313"/>
      <c r="AU517" s="313"/>
      <c r="AV517" s="313"/>
      <c r="AW517" s="313"/>
      <c r="AX517" s="6"/>
      <c r="AY517" s="6"/>
      <c r="AZ517" s="313"/>
      <c r="BA517" s="313"/>
      <c r="BB517" s="313"/>
      <c r="BC517" s="313"/>
      <c r="BD517" s="313"/>
      <c r="BE517" s="6"/>
      <c r="BF517" s="6"/>
      <c r="BG517" s="313"/>
      <c r="BH517" s="313"/>
      <c r="BI517" s="313"/>
      <c r="BJ517" s="313"/>
      <c r="BK517" s="313"/>
      <c r="BL517" s="6"/>
      <c r="BM517" s="6"/>
      <c r="BN517" s="313"/>
      <c r="BO517" s="313"/>
      <c r="BP517" s="313"/>
      <c r="BQ517" s="313"/>
      <c r="BR517" s="313"/>
      <c r="BS517" s="313"/>
      <c r="BT517" s="313"/>
      <c r="BU517" s="313"/>
      <c r="BV517" s="313"/>
      <c r="BW517" s="313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161"/>
      <c r="DQ517" s="161"/>
      <c r="DR517" s="161"/>
      <c r="DS517" s="161"/>
      <c r="DT517" s="161"/>
      <c r="DU517" s="161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  <c r="FS517" s="6"/>
      <c r="FT517" s="6"/>
      <c r="FU517" s="6"/>
      <c r="FV517" s="6"/>
      <c r="FW517" s="6"/>
      <c r="FX517" s="6"/>
      <c r="FY517" s="6"/>
      <c r="FZ517" s="6"/>
      <c r="GA517" s="6"/>
      <c r="GB517" s="6"/>
      <c r="GC517" s="6"/>
      <c r="GD517" s="6"/>
      <c r="GE517" s="6"/>
      <c r="GF517" s="6"/>
      <c r="GG517" s="6"/>
      <c r="GH517" s="6"/>
      <c r="GI517" s="6"/>
      <c r="GJ517" s="6"/>
      <c r="GK517" s="6"/>
      <c r="GL517" s="6"/>
      <c r="GM517" s="6"/>
      <c r="GN517" s="6"/>
      <c r="GO517" s="6"/>
      <c r="GP517" s="6"/>
      <c r="GQ517" s="6"/>
      <c r="GR517" s="6"/>
      <c r="GS517" s="6"/>
      <c r="GT517" s="6"/>
      <c r="GU517" s="6"/>
      <c r="GV517" s="6"/>
      <c r="GW517" s="6"/>
      <c r="GX517" s="6"/>
      <c r="GY517" s="6"/>
      <c r="GZ517" s="6"/>
      <c r="HA517" s="6"/>
      <c r="HB517" s="6"/>
      <c r="HC517" s="6"/>
      <c r="HD517" s="6"/>
      <c r="HE517" s="6"/>
      <c r="HF517" s="6"/>
      <c r="HG517" s="6"/>
      <c r="HH517" s="6"/>
      <c r="HI517" s="6"/>
      <c r="HJ517" s="6"/>
      <c r="HK517" s="6"/>
      <c r="HL517" s="6"/>
      <c r="HM517" s="6"/>
      <c r="HN517" s="6"/>
      <c r="HO517" s="6"/>
      <c r="HP517" s="6"/>
      <c r="HQ517" s="6"/>
      <c r="HR517" s="6"/>
      <c r="HS517" s="6"/>
      <c r="HT517" s="6"/>
      <c r="HU517" s="6"/>
      <c r="HV517" s="6"/>
      <c r="HW517" s="6"/>
      <c r="HX517" s="6"/>
      <c r="HY517" s="6"/>
      <c r="HZ517" s="6"/>
      <c r="IA517" s="6"/>
      <c r="IB517" s="6"/>
      <c r="IC517" s="6"/>
      <c r="ID517" s="6"/>
      <c r="IE517" s="6"/>
      <c r="IF517" s="6"/>
      <c r="IG517" s="6"/>
      <c r="IH517" s="6"/>
      <c r="II517" s="6"/>
      <c r="IJ517" s="6"/>
      <c r="IK517" s="6"/>
      <c r="IL517" s="6"/>
      <c r="IM517" s="6"/>
      <c r="IN517" s="6"/>
      <c r="IO517" s="6"/>
      <c r="IP517" s="6"/>
      <c r="IQ517" s="6"/>
      <c r="IR517" s="6"/>
      <c r="IS517" s="6"/>
      <c r="IT517" s="6"/>
      <c r="IU517" s="6"/>
      <c r="IV517" s="6"/>
      <c r="IW517" s="6"/>
      <c r="IX517" s="6"/>
      <c r="IY517" s="6"/>
      <c r="IZ517" s="6"/>
      <c r="JA517" s="314"/>
      <c r="JB517" s="314"/>
      <c r="JC517" s="314"/>
      <c r="JD517" s="314"/>
      <c r="JE517" s="314"/>
      <c r="JF517" s="314"/>
      <c r="JG517" s="314"/>
      <c r="JH517" s="314"/>
      <c r="JI517" s="314"/>
      <c r="JJ517" s="314"/>
      <c r="JK517" s="314"/>
      <c r="JL517" s="314"/>
      <c r="JM517" s="314"/>
      <c r="JN517" s="314"/>
      <c r="JO517" s="314"/>
      <c r="JP517" s="314"/>
      <c r="JQ517" s="314"/>
      <c r="JR517" s="314"/>
      <c r="JS517" s="314"/>
      <c r="JT517" s="314"/>
      <c r="JU517" s="314"/>
      <c r="JV517" s="314"/>
      <c r="JW517" s="314"/>
      <c r="JX517" s="314"/>
      <c r="JY517" s="314"/>
      <c r="JZ517" s="314"/>
      <c r="KA517" s="314"/>
      <c r="KB517" s="314"/>
      <c r="KC517" s="314"/>
      <c r="KD517" s="314"/>
      <c r="KE517" s="314"/>
      <c r="KF517" s="314"/>
      <c r="KG517" s="314"/>
      <c r="KH517" s="314"/>
      <c r="KI517" s="314"/>
      <c r="KJ517" s="314"/>
      <c r="KK517" s="314"/>
      <c r="KL517" s="6"/>
      <c r="KM517" s="6"/>
      <c r="KN517" s="6"/>
      <c r="KO517" s="6"/>
      <c r="KP517" s="6"/>
      <c r="KQ517" s="6"/>
      <c r="KR517" s="6"/>
      <c r="KS517" s="6"/>
      <c r="KT517" s="6"/>
    </row>
    <row r="518" spans="5:306" s="305" customFormat="1">
      <c r="E518" s="316"/>
      <c r="F518" s="316"/>
      <c r="G518" s="317"/>
      <c r="W518" s="6"/>
      <c r="X518" s="6"/>
      <c r="Y518" s="6"/>
      <c r="Z518" s="313"/>
      <c r="AA518" s="313"/>
      <c r="AB518" s="313"/>
      <c r="AC518" s="6"/>
      <c r="AD518" s="6"/>
      <c r="AE518" s="313"/>
      <c r="AF518" s="313"/>
      <c r="AG518" s="313"/>
      <c r="AH518" s="313"/>
      <c r="AI518" s="313"/>
      <c r="AJ518" s="6"/>
      <c r="AK518" s="6"/>
      <c r="AL518" s="313"/>
      <c r="AM518" s="313"/>
      <c r="AN518" s="313"/>
      <c r="AO518" s="313"/>
      <c r="AP518" s="313"/>
      <c r="AQ518" s="6"/>
      <c r="AR518" s="6"/>
      <c r="AS518" s="313"/>
      <c r="AT518" s="313"/>
      <c r="AU518" s="313"/>
      <c r="AV518" s="313"/>
      <c r="AW518" s="313"/>
      <c r="AX518" s="6"/>
      <c r="AY518" s="6"/>
      <c r="AZ518" s="313"/>
      <c r="BA518" s="313"/>
      <c r="BB518" s="313"/>
      <c r="BC518" s="313"/>
      <c r="BD518" s="313"/>
      <c r="BE518" s="6"/>
      <c r="BF518" s="6"/>
      <c r="BG518" s="313"/>
      <c r="BH518" s="313"/>
      <c r="BI518" s="313"/>
      <c r="BJ518" s="313"/>
      <c r="BK518" s="313"/>
      <c r="BL518" s="6"/>
      <c r="BM518" s="6"/>
      <c r="BN518" s="313"/>
      <c r="BO518" s="313"/>
      <c r="BP518" s="313"/>
      <c r="BQ518" s="313"/>
      <c r="BR518" s="313"/>
      <c r="BS518" s="313"/>
      <c r="BT518" s="313"/>
      <c r="BU518" s="313"/>
      <c r="BV518" s="313"/>
      <c r="BW518" s="313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161"/>
      <c r="DQ518" s="161"/>
      <c r="DR518" s="161"/>
      <c r="DS518" s="161"/>
      <c r="DT518" s="161"/>
      <c r="DU518" s="161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314"/>
      <c r="JB518" s="314"/>
      <c r="JC518" s="314"/>
      <c r="JD518" s="314"/>
      <c r="JE518" s="314"/>
      <c r="JF518" s="314"/>
      <c r="JG518" s="314"/>
      <c r="JH518" s="314"/>
      <c r="JI518" s="314"/>
      <c r="JJ518" s="314"/>
      <c r="JK518" s="314"/>
      <c r="JL518" s="314"/>
      <c r="JM518" s="314"/>
      <c r="JN518" s="314"/>
      <c r="JO518" s="314"/>
      <c r="JP518" s="314"/>
      <c r="JQ518" s="314"/>
      <c r="JR518" s="314"/>
      <c r="JS518" s="314"/>
      <c r="JT518" s="314"/>
      <c r="JU518" s="314"/>
      <c r="JV518" s="314"/>
      <c r="JW518" s="314"/>
      <c r="JX518" s="314"/>
      <c r="JY518" s="314"/>
      <c r="JZ518" s="314"/>
      <c r="KA518" s="314"/>
      <c r="KB518" s="314"/>
      <c r="KC518" s="314"/>
      <c r="KD518" s="314"/>
      <c r="KE518" s="314"/>
      <c r="KF518" s="314"/>
      <c r="KG518" s="314"/>
      <c r="KH518" s="314"/>
      <c r="KI518" s="314"/>
      <c r="KJ518" s="314"/>
      <c r="KK518" s="314"/>
      <c r="KL518" s="6"/>
      <c r="KM518" s="6"/>
      <c r="KN518" s="6"/>
      <c r="KO518" s="6"/>
      <c r="KP518" s="6"/>
      <c r="KQ518" s="6"/>
      <c r="KR518" s="6"/>
      <c r="KS518" s="6"/>
      <c r="KT518" s="6"/>
    </row>
    <row r="519" spans="5:306" s="305" customFormat="1">
      <c r="E519" s="316"/>
      <c r="F519" s="316"/>
      <c r="G519" s="317"/>
      <c r="W519" s="6"/>
      <c r="X519" s="6"/>
      <c r="Y519" s="6"/>
      <c r="Z519" s="313"/>
      <c r="AA519" s="313"/>
      <c r="AB519" s="313"/>
      <c r="AC519" s="6"/>
      <c r="AD519" s="6"/>
      <c r="AE519" s="313"/>
      <c r="AF519" s="313"/>
      <c r="AG519" s="313"/>
      <c r="AH519" s="313"/>
      <c r="AI519" s="313"/>
      <c r="AJ519" s="6"/>
      <c r="AK519" s="6"/>
      <c r="AL519" s="313"/>
      <c r="AM519" s="313"/>
      <c r="AN519" s="313"/>
      <c r="AO519" s="313"/>
      <c r="AP519" s="313"/>
      <c r="AQ519" s="6"/>
      <c r="AR519" s="6"/>
      <c r="AS519" s="313"/>
      <c r="AT519" s="313"/>
      <c r="AU519" s="313"/>
      <c r="AV519" s="313"/>
      <c r="AW519" s="313"/>
      <c r="AX519" s="6"/>
      <c r="AY519" s="6"/>
      <c r="AZ519" s="313"/>
      <c r="BA519" s="313"/>
      <c r="BB519" s="313"/>
      <c r="BC519" s="313"/>
      <c r="BD519" s="313"/>
      <c r="BE519" s="6"/>
      <c r="BF519" s="6"/>
      <c r="BG519" s="313"/>
      <c r="BH519" s="313"/>
      <c r="BI519" s="313"/>
      <c r="BJ519" s="313"/>
      <c r="BK519" s="313"/>
      <c r="BL519" s="6"/>
      <c r="BM519" s="6"/>
      <c r="BN519" s="313"/>
      <c r="BO519" s="313"/>
      <c r="BP519" s="313"/>
      <c r="BQ519" s="313"/>
      <c r="BR519" s="313"/>
      <c r="BS519" s="313"/>
      <c r="BT519" s="313"/>
      <c r="BU519" s="313"/>
      <c r="BV519" s="313"/>
      <c r="BW519" s="313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161"/>
      <c r="DQ519" s="161"/>
      <c r="DR519" s="161"/>
      <c r="DS519" s="161"/>
      <c r="DT519" s="161"/>
      <c r="DU519" s="161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  <c r="FS519" s="6"/>
      <c r="FT519" s="6"/>
      <c r="FU519" s="6"/>
      <c r="FV519" s="6"/>
      <c r="FW519" s="6"/>
      <c r="FX519" s="6"/>
      <c r="FY519" s="6"/>
      <c r="FZ519" s="6"/>
      <c r="GA519" s="6"/>
      <c r="GB519" s="6"/>
      <c r="GC519" s="6"/>
      <c r="GD519" s="6"/>
      <c r="GE519" s="6"/>
      <c r="GF519" s="6"/>
      <c r="GG519" s="6"/>
      <c r="GH519" s="6"/>
      <c r="GI519" s="6"/>
      <c r="GJ519" s="6"/>
      <c r="GK519" s="6"/>
      <c r="GL519" s="6"/>
      <c r="GM519" s="6"/>
      <c r="GN519" s="6"/>
      <c r="GO519" s="6"/>
      <c r="GP519" s="6"/>
      <c r="GQ519" s="6"/>
      <c r="GR519" s="6"/>
      <c r="GS519" s="6"/>
      <c r="GT519" s="6"/>
      <c r="GU519" s="6"/>
      <c r="GV519" s="6"/>
      <c r="GW519" s="6"/>
      <c r="GX519" s="6"/>
      <c r="GY519" s="6"/>
      <c r="GZ519" s="6"/>
      <c r="HA519" s="6"/>
      <c r="HB519" s="6"/>
      <c r="HC519" s="6"/>
      <c r="HD519" s="6"/>
      <c r="HE519" s="6"/>
      <c r="HF519" s="6"/>
      <c r="HG519" s="6"/>
      <c r="HH519" s="6"/>
      <c r="HI519" s="6"/>
      <c r="HJ519" s="6"/>
      <c r="HK519" s="6"/>
      <c r="HL519" s="6"/>
      <c r="HM519" s="6"/>
      <c r="HN519" s="6"/>
      <c r="HO519" s="6"/>
      <c r="HP519" s="6"/>
      <c r="HQ519" s="6"/>
      <c r="HR519" s="6"/>
      <c r="HS519" s="6"/>
      <c r="HT519" s="6"/>
      <c r="HU519" s="6"/>
      <c r="HV519" s="6"/>
      <c r="HW519" s="6"/>
      <c r="HX519" s="6"/>
      <c r="HY519" s="6"/>
      <c r="HZ519" s="6"/>
      <c r="IA519" s="6"/>
      <c r="IB519" s="6"/>
      <c r="IC519" s="6"/>
      <c r="ID519" s="6"/>
      <c r="IE519" s="6"/>
      <c r="IF519" s="6"/>
      <c r="IG519" s="6"/>
      <c r="IH519" s="6"/>
      <c r="II519" s="6"/>
      <c r="IJ519" s="6"/>
      <c r="IK519" s="6"/>
      <c r="IL519" s="6"/>
      <c r="IM519" s="6"/>
      <c r="IN519" s="6"/>
      <c r="IO519" s="6"/>
      <c r="IP519" s="6"/>
      <c r="IQ519" s="6"/>
      <c r="IR519" s="6"/>
      <c r="IS519" s="6"/>
      <c r="IT519" s="6"/>
      <c r="IU519" s="6"/>
      <c r="IV519" s="6"/>
      <c r="IW519" s="6"/>
      <c r="IX519" s="6"/>
      <c r="IY519" s="6"/>
      <c r="IZ519" s="6"/>
      <c r="JA519" s="314"/>
      <c r="JB519" s="314"/>
      <c r="JC519" s="314"/>
      <c r="JD519" s="314"/>
      <c r="JE519" s="314"/>
      <c r="JF519" s="314"/>
      <c r="JG519" s="314"/>
      <c r="JH519" s="314"/>
      <c r="JI519" s="314"/>
      <c r="JJ519" s="314"/>
      <c r="JK519" s="314"/>
      <c r="JL519" s="314"/>
      <c r="JM519" s="314"/>
      <c r="JN519" s="314"/>
      <c r="JO519" s="314"/>
      <c r="JP519" s="314"/>
      <c r="JQ519" s="314"/>
      <c r="JR519" s="314"/>
      <c r="JS519" s="314"/>
      <c r="JT519" s="314"/>
      <c r="JU519" s="314"/>
      <c r="JV519" s="314"/>
      <c r="JW519" s="314"/>
      <c r="JX519" s="314"/>
      <c r="JY519" s="314"/>
      <c r="JZ519" s="314"/>
      <c r="KA519" s="314"/>
      <c r="KB519" s="314"/>
      <c r="KC519" s="314"/>
      <c r="KD519" s="314"/>
      <c r="KE519" s="314"/>
      <c r="KF519" s="314"/>
      <c r="KG519" s="314"/>
      <c r="KH519" s="314"/>
      <c r="KI519" s="314"/>
      <c r="KJ519" s="314"/>
      <c r="KK519" s="314"/>
      <c r="KL519" s="6"/>
      <c r="KM519" s="6"/>
      <c r="KN519" s="6"/>
      <c r="KO519" s="6"/>
      <c r="KP519" s="6"/>
      <c r="KQ519" s="6"/>
      <c r="KR519" s="6"/>
      <c r="KS519" s="6"/>
      <c r="KT519" s="6"/>
    </row>
    <row r="520" spans="5:306" s="305" customFormat="1">
      <c r="E520" s="316"/>
      <c r="F520" s="316"/>
      <c r="G520" s="317"/>
      <c r="W520" s="6"/>
      <c r="X520" s="6"/>
      <c r="Y520" s="6"/>
      <c r="Z520" s="313"/>
      <c r="AA520" s="313"/>
      <c r="AB520" s="313"/>
      <c r="AC520" s="6"/>
      <c r="AD520" s="6"/>
      <c r="AE520" s="313"/>
      <c r="AF520" s="313"/>
      <c r="AG520" s="313"/>
      <c r="AH520" s="313"/>
      <c r="AI520" s="313"/>
      <c r="AJ520" s="6"/>
      <c r="AK520" s="6"/>
      <c r="AL520" s="313"/>
      <c r="AM520" s="313"/>
      <c r="AN520" s="313"/>
      <c r="AO520" s="313"/>
      <c r="AP520" s="313"/>
      <c r="AQ520" s="6"/>
      <c r="AR520" s="6"/>
      <c r="AS520" s="313"/>
      <c r="AT520" s="313"/>
      <c r="AU520" s="313"/>
      <c r="AV520" s="313"/>
      <c r="AW520" s="313"/>
      <c r="AX520" s="6"/>
      <c r="AY520" s="6"/>
      <c r="AZ520" s="313"/>
      <c r="BA520" s="313"/>
      <c r="BB520" s="313"/>
      <c r="BC520" s="313"/>
      <c r="BD520" s="313"/>
      <c r="BE520" s="6"/>
      <c r="BF520" s="6"/>
      <c r="BG520" s="313"/>
      <c r="BH520" s="313"/>
      <c r="BI520" s="313"/>
      <c r="BJ520" s="313"/>
      <c r="BK520" s="313"/>
      <c r="BL520" s="6"/>
      <c r="BM520" s="6"/>
      <c r="BN520" s="313"/>
      <c r="BO520" s="313"/>
      <c r="BP520" s="313"/>
      <c r="BQ520" s="313"/>
      <c r="BR520" s="313"/>
      <c r="BS520" s="313"/>
      <c r="BT520" s="313"/>
      <c r="BU520" s="313"/>
      <c r="BV520" s="313"/>
      <c r="BW520" s="313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161"/>
      <c r="DQ520" s="161"/>
      <c r="DR520" s="161"/>
      <c r="DS520" s="161"/>
      <c r="DT520" s="161"/>
      <c r="DU520" s="161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  <c r="FS520" s="6"/>
      <c r="FT520" s="6"/>
      <c r="FU520" s="6"/>
      <c r="FV520" s="6"/>
      <c r="FW520" s="6"/>
      <c r="FX520" s="6"/>
      <c r="FY520" s="6"/>
      <c r="FZ520" s="6"/>
      <c r="GA520" s="6"/>
      <c r="GB520" s="6"/>
      <c r="GC520" s="6"/>
      <c r="GD520" s="6"/>
      <c r="GE520" s="6"/>
      <c r="GF520" s="6"/>
      <c r="GG520" s="6"/>
      <c r="GH520" s="6"/>
      <c r="GI520" s="6"/>
      <c r="GJ520" s="6"/>
      <c r="GK520" s="6"/>
      <c r="GL520" s="6"/>
      <c r="GM520" s="6"/>
      <c r="GN520" s="6"/>
      <c r="GO520" s="6"/>
      <c r="GP520" s="6"/>
      <c r="GQ520" s="6"/>
      <c r="GR520" s="6"/>
      <c r="GS520" s="6"/>
      <c r="GT520" s="6"/>
      <c r="GU520" s="6"/>
      <c r="GV520" s="6"/>
      <c r="GW520" s="6"/>
      <c r="GX520" s="6"/>
      <c r="GY520" s="6"/>
      <c r="GZ520" s="6"/>
      <c r="HA520" s="6"/>
      <c r="HB520" s="6"/>
      <c r="HC520" s="6"/>
      <c r="HD520" s="6"/>
      <c r="HE520" s="6"/>
      <c r="HF520" s="6"/>
      <c r="HG520" s="6"/>
      <c r="HH520" s="6"/>
      <c r="HI520" s="6"/>
      <c r="HJ520" s="6"/>
      <c r="HK520" s="6"/>
      <c r="HL520" s="6"/>
      <c r="HM520" s="6"/>
      <c r="HN520" s="6"/>
      <c r="HO520" s="6"/>
      <c r="HP520" s="6"/>
      <c r="HQ520" s="6"/>
      <c r="HR520" s="6"/>
      <c r="HS520" s="6"/>
      <c r="HT520" s="6"/>
      <c r="HU520" s="6"/>
      <c r="HV520" s="6"/>
      <c r="HW520" s="6"/>
      <c r="HX520" s="6"/>
      <c r="HY520" s="6"/>
      <c r="HZ520" s="6"/>
      <c r="IA520" s="6"/>
      <c r="IB520" s="6"/>
      <c r="IC520" s="6"/>
      <c r="ID520" s="6"/>
      <c r="IE520" s="6"/>
      <c r="IF520" s="6"/>
      <c r="IG520" s="6"/>
      <c r="IH520" s="6"/>
      <c r="II520" s="6"/>
      <c r="IJ520" s="6"/>
      <c r="IK520" s="6"/>
      <c r="IL520" s="6"/>
      <c r="IM520" s="6"/>
      <c r="IN520" s="6"/>
      <c r="IO520" s="6"/>
      <c r="IP520" s="6"/>
      <c r="IQ520" s="6"/>
      <c r="IR520" s="6"/>
      <c r="IS520" s="6"/>
      <c r="IT520" s="6"/>
      <c r="IU520" s="6"/>
      <c r="IV520" s="6"/>
      <c r="IW520" s="6"/>
      <c r="IX520" s="6"/>
      <c r="IY520" s="6"/>
      <c r="IZ520" s="6"/>
      <c r="JA520" s="314"/>
      <c r="JB520" s="314"/>
      <c r="JC520" s="314"/>
      <c r="JD520" s="314"/>
      <c r="JE520" s="314"/>
      <c r="JF520" s="314"/>
      <c r="JG520" s="314"/>
      <c r="JH520" s="314"/>
      <c r="JI520" s="314"/>
      <c r="JJ520" s="314"/>
      <c r="JK520" s="314"/>
      <c r="JL520" s="314"/>
      <c r="JM520" s="314"/>
      <c r="JN520" s="314"/>
      <c r="JO520" s="314"/>
      <c r="JP520" s="314"/>
      <c r="JQ520" s="314"/>
      <c r="JR520" s="314"/>
      <c r="JS520" s="314"/>
      <c r="JT520" s="314"/>
      <c r="JU520" s="314"/>
      <c r="JV520" s="314"/>
      <c r="JW520" s="314"/>
      <c r="JX520" s="314"/>
      <c r="JY520" s="314"/>
      <c r="JZ520" s="314"/>
      <c r="KA520" s="314"/>
      <c r="KB520" s="314"/>
      <c r="KC520" s="314"/>
      <c r="KD520" s="314"/>
      <c r="KE520" s="314"/>
      <c r="KF520" s="314"/>
      <c r="KG520" s="314"/>
      <c r="KH520" s="314"/>
      <c r="KI520" s="314"/>
      <c r="KJ520" s="314"/>
      <c r="KK520" s="314"/>
      <c r="KL520" s="6"/>
      <c r="KM520" s="6"/>
      <c r="KN520" s="6"/>
      <c r="KO520" s="6"/>
      <c r="KP520" s="6"/>
      <c r="KQ520" s="6"/>
      <c r="KR520" s="6"/>
      <c r="KS520" s="6"/>
      <c r="KT520" s="6"/>
    </row>
    <row r="521" spans="5:306" s="305" customFormat="1">
      <c r="E521" s="316"/>
      <c r="F521" s="316"/>
      <c r="G521" s="317"/>
      <c r="W521" s="6"/>
      <c r="X521" s="6"/>
      <c r="Y521" s="6"/>
      <c r="Z521" s="313"/>
      <c r="AA521" s="313"/>
      <c r="AB521" s="313"/>
      <c r="AC521" s="6"/>
      <c r="AD521" s="6"/>
      <c r="AE521" s="313"/>
      <c r="AF521" s="313"/>
      <c r="AG521" s="313"/>
      <c r="AH521" s="313"/>
      <c r="AI521" s="313"/>
      <c r="AJ521" s="6"/>
      <c r="AK521" s="6"/>
      <c r="AL521" s="313"/>
      <c r="AM521" s="313"/>
      <c r="AN521" s="313"/>
      <c r="AO521" s="313"/>
      <c r="AP521" s="313"/>
      <c r="AQ521" s="6"/>
      <c r="AR521" s="6"/>
      <c r="AS521" s="313"/>
      <c r="AT521" s="313"/>
      <c r="AU521" s="313"/>
      <c r="AV521" s="313"/>
      <c r="AW521" s="313"/>
      <c r="AX521" s="6"/>
      <c r="AY521" s="6"/>
      <c r="AZ521" s="313"/>
      <c r="BA521" s="313"/>
      <c r="BB521" s="313"/>
      <c r="BC521" s="313"/>
      <c r="BD521" s="313"/>
      <c r="BE521" s="6"/>
      <c r="BF521" s="6"/>
      <c r="BG521" s="313"/>
      <c r="BH521" s="313"/>
      <c r="BI521" s="313"/>
      <c r="BJ521" s="313"/>
      <c r="BK521" s="313"/>
      <c r="BL521" s="6"/>
      <c r="BM521" s="6"/>
      <c r="BN521" s="313"/>
      <c r="BO521" s="313"/>
      <c r="BP521" s="313"/>
      <c r="BQ521" s="313"/>
      <c r="BR521" s="313"/>
      <c r="BS521" s="313"/>
      <c r="BT521" s="313"/>
      <c r="BU521" s="313"/>
      <c r="BV521" s="313"/>
      <c r="BW521" s="313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161"/>
      <c r="DQ521" s="161"/>
      <c r="DR521" s="161"/>
      <c r="DS521" s="161"/>
      <c r="DT521" s="161"/>
      <c r="DU521" s="161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  <c r="FS521" s="6"/>
      <c r="FT521" s="6"/>
      <c r="FU521" s="6"/>
      <c r="FV521" s="6"/>
      <c r="FW521" s="6"/>
      <c r="FX521" s="6"/>
      <c r="FY521" s="6"/>
      <c r="FZ521" s="6"/>
      <c r="GA521" s="6"/>
      <c r="GB521" s="6"/>
      <c r="GC521" s="6"/>
      <c r="GD521" s="6"/>
      <c r="GE521" s="6"/>
      <c r="GF521" s="6"/>
      <c r="GG521" s="6"/>
      <c r="GH521" s="6"/>
      <c r="GI521" s="6"/>
      <c r="GJ521" s="6"/>
      <c r="GK521" s="6"/>
      <c r="GL521" s="6"/>
      <c r="GM521" s="6"/>
      <c r="GN521" s="6"/>
      <c r="GO521" s="6"/>
      <c r="GP521" s="6"/>
      <c r="GQ521" s="6"/>
      <c r="GR521" s="6"/>
      <c r="GS521" s="6"/>
      <c r="GT521" s="6"/>
      <c r="GU521" s="6"/>
      <c r="GV521" s="6"/>
      <c r="GW521" s="6"/>
      <c r="GX521" s="6"/>
      <c r="GY521" s="6"/>
      <c r="GZ521" s="6"/>
      <c r="HA521" s="6"/>
      <c r="HB521" s="6"/>
      <c r="HC521" s="6"/>
      <c r="HD521" s="6"/>
      <c r="HE521" s="6"/>
      <c r="HF521" s="6"/>
      <c r="HG521" s="6"/>
      <c r="HH521" s="6"/>
      <c r="HI521" s="6"/>
      <c r="HJ521" s="6"/>
      <c r="HK521" s="6"/>
      <c r="HL521" s="6"/>
      <c r="HM521" s="6"/>
      <c r="HN521" s="6"/>
      <c r="HO521" s="6"/>
      <c r="HP521" s="6"/>
      <c r="HQ521" s="6"/>
      <c r="HR521" s="6"/>
      <c r="HS521" s="6"/>
      <c r="HT521" s="6"/>
      <c r="HU521" s="6"/>
      <c r="HV521" s="6"/>
      <c r="HW521" s="6"/>
      <c r="HX521" s="6"/>
      <c r="HY521" s="6"/>
      <c r="HZ521" s="6"/>
      <c r="IA521" s="6"/>
      <c r="IB521" s="6"/>
      <c r="IC521" s="6"/>
      <c r="ID521" s="6"/>
      <c r="IE521" s="6"/>
      <c r="IF521" s="6"/>
      <c r="IG521" s="6"/>
      <c r="IH521" s="6"/>
      <c r="II521" s="6"/>
      <c r="IJ521" s="6"/>
      <c r="IK521" s="6"/>
      <c r="IL521" s="6"/>
      <c r="IM521" s="6"/>
      <c r="IN521" s="6"/>
      <c r="IO521" s="6"/>
      <c r="IP521" s="6"/>
      <c r="IQ521" s="6"/>
      <c r="IR521" s="6"/>
      <c r="IS521" s="6"/>
      <c r="IT521" s="6"/>
      <c r="IU521" s="6"/>
      <c r="IV521" s="6"/>
      <c r="IW521" s="6"/>
      <c r="IX521" s="6"/>
      <c r="IY521" s="6"/>
      <c r="IZ521" s="6"/>
      <c r="JA521" s="314"/>
      <c r="JB521" s="314"/>
      <c r="JC521" s="314"/>
      <c r="JD521" s="314"/>
      <c r="JE521" s="314"/>
      <c r="JF521" s="314"/>
      <c r="JG521" s="314"/>
      <c r="JH521" s="314"/>
      <c r="JI521" s="314"/>
      <c r="JJ521" s="314"/>
      <c r="JK521" s="314"/>
      <c r="JL521" s="314"/>
      <c r="JM521" s="314"/>
      <c r="JN521" s="314"/>
      <c r="JO521" s="314"/>
      <c r="JP521" s="314"/>
      <c r="JQ521" s="314"/>
      <c r="JR521" s="314"/>
      <c r="JS521" s="314"/>
      <c r="JT521" s="314"/>
      <c r="JU521" s="314"/>
      <c r="JV521" s="314"/>
      <c r="JW521" s="314"/>
      <c r="JX521" s="314"/>
      <c r="JY521" s="314"/>
      <c r="JZ521" s="314"/>
      <c r="KA521" s="314"/>
      <c r="KB521" s="314"/>
      <c r="KC521" s="314"/>
      <c r="KD521" s="314"/>
      <c r="KE521" s="314"/>
      <c r="KF521" s="314"/>
      <c r="KG521" s="314"/>
      <c r="KH521" s="314"/>
      <c r="KI521" s="314"/>
      <c r="KJ521" s="314"/>
      <c r="KK521" s="314"/>
      <c r="KL521" s="6"/>
      <c r="KM521" s="6"/>
      <c r="KN521" s="6"/>
      <c r="KO521" s="6"/>
      <c r="KP521" s="6"/>
      <c r="KQ521" s="6"/>
      <c r="KR521" s="6"/>
      <c r="KS521" s="6"/>
      <c r="KT521" s="6"/>
    </row>
    <row r="522" spans="5:306" s="305" customFormat="1">
      <c r="E522" s="316"/>
      <c r="F522" s="316"/>
      <c r="G522" s="317"/>
      <c r="W522" s="6"/>
      <c r="X522" s="6"/>
      <c r="Y522" s="6"/>
      <c r="Z522" s="313"/>
      <c r="AA522" s="313"/>
      <c r="AB522" s="313"/>
      <c r="AC522" s="6"/>
      <c r="AD522" s="6"/>
      <c r="AE522" s="313"/>
      <c r="AF522" s="313"/>
      <c r="AG522" s="313"/>
      <c r="AH522" s="313"/>
      <c r="AI522" s="313"/>
      <c r="AJ522" s="6"/>
      <c r="AK522" s="6"/>
      <c r="AL522" s="313"/>
      <c r="AM522" s="313"/>
      <c r="AN522" s="313"/>
      <c r="AO522" s="313"/>
      <c r="AP522" s="313"/>
      <c r="AQ522" s="6"/>
      <c r="AR522" s="6"/>
      <c r="AS522" s="313"/>
      <c r="AT522" s="313"/>
      <c r="AU522" s="313"/>
      <c r="AV522" s="313"/>
      <c r="AW522" s="313"/>
      <c r="AX522" s="6"/>
      <c r="AY522" s="6"/>
      <c r="AZ522" s="313"/>
      <c r="BA522" s="313"/>
      <c r="BB522" s="313"/>
      <c r="BC522" s="313"/>
      <c r="BD522" s="313"/>
      <c r="BE522" s="6"/>
      <c r="BF522" s="6"/>
      <c r="BG522" s="313"/>
      <c r="BH522" s="313"/>
      <c r="BI522" s="313"/>
      <c r="BJ522" s="313"/>
      <c r="BK522" s="313"/>
      <c r="BL522" s="6"/>
      <c r="BM522" s="6"/>
      <c r="BN522" s="313"/>
      <c r="BO522" s="313"/>
      <c r="BP522" s="313"/>
      <c r="BQ522" s="313"/>
      <c r="BR522" s="313"/>
      <c r="BS522" s="313"/>
      <c r="BT522" s="313"/>
      <c r="BU522" s="313"/>
      <c r="BV522" s="313"/>
      <c r="BW522" s="313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161"/>
      <c r="DQ522" s="161"/>
      <c r="DR522" s="161"/>
      <c r="DS522" s="161"/>
      <c r="DT522" s="161"/>
      <c r="DU522" s="161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  <c r="FS522" s="6"/>
      <c r="FT522" s="6"/>
      <c r="FU522" s="6"/>
      <c r="FV522" s="6"/>
      <c r="FW522" s="6"/>
      <c r="FX522" s="6"/>
      <c r="FY522" s="6"/>
      <c r="FZ522" s="6"/>
      <c r="GA522" s="6"/>
      <c r="GB522" s="6"/>
      <c r="GC522" s="6"/>
      <c r="GD522" s="6"/>
      <c r="GE522" s="6"/>
      <c r="GF522" s="6"/>
      <c r="GG522" s="6"/>
      <c r="GH522" s="6"/>
      <c r="GI522" s="6"/>
      <c r="GJ522" s="6"/>
      <c r="GK522" s="6"/>
      <c r="GL522" s="6"/>
      <c r="GM522" s="6"/>
      <c r="GN522" s="6"/>
      <c r="GO522" s="6"/>
      <c r="GP522" s="6"/>
      <c r="GQ522" s="6"/>
      <c r="GR522" s="6"/>
      <c r="GS522" s="6"/>
      <c r="GT522" s="6"/>
      <c r="GU522" s="6"/>
      <c r="GV522" s="6"/>
      <c r="GW522" s="6"/>
      <c r="GX522" s="6"/>
      <c r="GY522" s="6"/>
      <c r="GZ522" s="6"/>
      <c r="HA522" s="6"/>
      <c r="HB522" s="6"/>
      <c r="HC522" s="6"/>
      <c r="HD522" s="6"/>
      <c r="HE522" s="6"/>
      <c r="HF522" s="6"/>
      <c r="HG522" s="6"/>
      <c r="HH522" s="6"/>
      <c r="HI522" s="6"/>
      <c r="HJ522" s="6"/>
      <c r="HK522" s="6"/>
      <c r="HL522" s="6"/>
      <c r="HM522" s="6"/>
      <c r="HN522" s="6"/>
      <c r="HO522" s="6"/>
      <c r="HP522" s="6"/>
      <c r="HQ522" s="6"/>
      <c r="HR522" s="6"/>
      <c r="HS522" s="6"/>
      <c r="HT522" s="6"/>
      <c r="HU522" s="6"/>
      <c r="HV522" s="6"/>
      <c r="HW522" s="6"/>
      <c r="HX522" s="6"/>
      <c r="HY522" s="6"/>
      <c r="HZ522" s="6"/>
      <c r="IA522" s="6"/>
      <c r="IB522" s="6"/>
      <c r="IC522" s="6"/>
      <c r="ID522" s="6"/>
      <c r="IE522" s="6"/>
      <c r="IF522" s="6"/>
      <c r="IG522" s="6"/>
      <c r="IH522" s="6"/>
      <c r="II522" s="6"/>
      <c r="IJ522" s="6"/>
      <c r="IK522" s="6"/>
      <c r="IL522" s="6"/>
      <c r="IM522" s="6"/>
      <c r="IN522" s="6"/>
      <c r="IO522" s="6"/>
      <c r="IP522" s="6"/>
      <c r="IQ522" s="6"/>
      <c r="IR522" s="6"/>
      <c r="IS522" s="6"/>
      <c r="IT522" s="6"/>
      <c r="IU522" s="6"/>
      <c r="IV522" s="6"/>
      <c r="IW522" s="6"/>
      <c r="IX522" s="6"/>
      <c r="IY522" s="6"/>
      <c r="IZ522" s="6"/>
      <c r="JA522" s="314"/>
      <c r="JB522" s="314"/>
      <c r="JC522" s="314"/>
      <c r="JD522" s="314"/>
      <c r="JE522" s="314"/>
      <c r="JF522" s="314"/>
      <c r="JG522" s="314"/>
      <c r="JH522" s="314"/>
      <c r="JI522" s="314"/>
      <c r="JJ522" s="314"/>
      <c r="JK522" s="314"/>
      <c r="JL522" s="314"/>
      <c r="JM522" s="314"/>
      <c r="JN522" s="314"/>
      <c r="JO522" s="314"/>
      <c r="JP522" s="314"/>
      <c r="JQ522" s="314"/>
      <c r="JR522" s="314"/>
      <c r="JS522" s="314"/>
      <c r="JT522" s="314"/>
      <c r="JU522" s="314"/>
      <c r="JV522" s="314"/>
      <c r="JW522" s="314"/>
      <c r="JX522" s="314"/>
      <c r="JY522" s="314"/>
      <c r="JZ522" s="314"/>
      <c r="KA522" s="314"/>
      <c r="KB522" s="314"/>
      <c r="KC522" s="314"/>
      <c r="KD522" s="314"/>
      <c r="KE522" s="314"/>
      <c r="KF522" s="314"/>
      <c r="KG522" s="314"/>
      <c r="KH522" s="314"/>
      <c r="KI522" s="314"/>
      <c r="KJ522" s="314"/>
      <c r="KK522" s="314"/>
      <c r="KL522" s="6"/>
      <c r="KM522" s="6"/>
      <c r="KN522" s="6"/>
      <c r="KO522" s="6"/>
      <c r="KP522" s="6"/>
      <c r="KQ522" s="6"/>
      <c r="KR522" s="6"/>
      <c r="KS522" s="6"/>
      <c r="KT522" s="6"/>
    </row>
    <row r="523" spans="5:306" s="305" customFormat="1">
      <c r="E523" s="316"/>
      <c r="F523" s="316"/>
      <c r="G523" s="317"/>
      <c r="W523" s="6"/>
      <c r="X523" s="6"/>
      <c r="Y523" s="6"/>
      <c r="Z523" s="313"/>
      <c r="AA523" s="313"/>
      <c r="AB523" s="313"/>
      <c r="AC523" s="6"/>
      <c r="AD523" s="6"/>
      <c r="AE523" s="313"/>
      <c r="AF523" s="313"/>
      <c r="AG523" s="313"/>
      <c r="AH523" s="313"/>
      <c r="AI523" s="313"/>
      <c r="AJ523" s="6"/>
      <c r="AK523" s="6"/>
      <c r="AL523" s="313"/>
      <c r="AM523" s="313"/>
      <c r="AN523" s="313"/>
      <c r="AO523" s="313"/>
      <c r="AP523" s="313"/>
      <c r="AQ523" s="6"/>
      <c r="AR523" s="6"/>
      <c r="AS523" s="313"/>
      <c r="AT523" s="313"/>
      <c r="AU523" s="313"/>
      <c r="AV523" s="313"/>
      <c r="AW523" s="313"/>
      <c r="AX523" s="6"/>
      <c r="AY523" s="6"/>
      <c r="AZ523" s="313"/>
      <c r="BA523" s="313"/>
      <c r="BB523" s="313"/>
      <c r="BC523" s="313"/>
      <c r="BD523" s="313"/>
      <c r="BE523" s="6"/>
      <c r="BF523" s="6"/>
      <c r="BG523" s="313"/>
      <c r="BH523" s="313"/>
      <c r="BI523" s="313"/>
      <c r="BJ523" s="313"/>
      <c r="BK523" s="313"/>
      <c r="BL523" s="6"/>
      <c r="BM523" s="6"/>
      <c r="BN523" s="313"/>
      <c r="BO523" s="313"/>
      <c r="BP523" s="313"/>
      <c r="BQ523" s="313"/>
      <c r="BR523" s="313"/>
      <c r="BS523" s="313"/>
      <c r="BT523" s="313"/>
      <c r="BU523" s="313"/>
      <c r="BV523" s="313"/>
      <c r="BW523" s="313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161"/>
      <c r="DQ523" s="161"/>
      <c r="DR523" s="161"/>
      <c r="DS523" s="161"/>
      <c r="DT523" s="161"/>
      <c r="DU523" s="161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  <c r="FS523" s="6"/>
      <c r="FT523" s="6"/>
      <c r="FU523" s="6"/>
      <c r="FV523" s="6"/>
      <c r="FW523" s="6"/>
      <c r="FX523" s="6"/>
      <c r="FY523" s="6"/>
      <c r="FZ523" s="6"/>
      <c r="GA523" s="6"/>
      <c r="GB523" s="6"/>
      <c r="GC523" s="6"/>
      <c r="GD523" s="6"/>
      <c r="GE523" s="6"/>
      <c r="GF523" s="6"/>
      <c r="GG523" s="6"/>
      <c r="GH523" s="6"/>
      <c r="GI523" s="6"/>
      <c r="GJ523" s="6"/>
      <c r="GK523" s="6"/>
      <c r="GL523" s="6"/>
      <c r="GM523" s="6"/>
      <c r="GN523" s="6"/>
      <c r="GO523" s="6"/>
      <c r="GP523" s="6"/>
      <c r="GQ523" s="6"/>
      <c r="GR523" s="6"/>
      <c r="GS523" s="6"/>
      <c r="GT523" s="6"/>
      <c r="GU523" s="6"/>
      <c r="GV523" s="6"/>
      <c r="GW523" s="6"/>
      <c r="GX523" s="6"/>
      <c r="GY523" s="6"/>
      <c r="GZ523" s="6"/>
      <c r="HA523" s="6"/>
      <c r="HB523" s="6"/>
      <c r="HC523" s="6"/>
      <c r="HD523" s="6"/>
      <c r="HE523" s="6"/>
      <c r="HF523" s="6"/>
      <c r="HG523" s="6"/>
      <c r="HH523" s="6"/>
      <c r="HI523" s="6"/>
      <c r="HJ523" s="6"/>
      <c r="HK523" s="6"/>
      <c r="HL523" s="6"/>
      <c r="HM523" s="6"/>
      <c r="HN523" s="6"/>
      <c r="HO523" s="6"/>
      <c r="HP523" s="6"/>
      <c r="HQ523" s="6"/>
      <c r="HR523" s="6"/>
      <c r="HS523" s="6"/>
      <c r="HT523" s="6"/>
      <c r="HU523" s="6"/>
      <c r="HV523" s="6"/>
      <c r="HW523" s="6"/>
      <c r="HX523" s="6"/>
      <c r="HY523" s="6"/>
      <c r="HZ523" s="6"/>
      <c r="IA523" s="6"/>
      <c r="IB523" s="6"/>
      <c r="IC523" s="6"/>
      <c r="ID523" s="6"/>
      <c r="IE523" s="6"/>
      <c r="IF523" s="6"/>
      <c r="IG523" s="6"/>
      <c r="IH523" s="6"/>
      <c r="II523" s="6"/>
      <c r="IJ523" s="6"/>
      <c r="IK523" s="6"/>
      <c r="IL523" s="6"/>
      <c r="IM523" s="6"/>
      <c r="IN523" s="6"/>
      <c r="IO523" s="6"/>
      <c r="IP523" s="6"/>
      <c r="IQ523" s="6"/>
      <c r="IR523" s="6"/>
      <c r="IS523" s="6"/>
      <c r="IT523" s="6"/>
      <c r="IU523" s="6"/>
      <c r="IV523" s="6"/>
      <c r="IW523" s="6"/>
      <c r="IX523" s="6"/>
      <c r="IY523" s="6"/>
      <c r="IZ523" s="6"/>
      <c r="JA523" s="314"/>
      <c r="JB523" s="314"/>
      <c r="JC523" s="314"/>
      <c r="JD523" s="314"/>
      <c r="JE523" s="314"/>
      <c r="JF523" s="314"/>
      <c r="JG523" s="314"/>
      <c r="JH523" s="314"/>
      <c r="JI523" s="314"/>
      <c r="JJ523" s="314"/>
      <c r="JK523" s="314"/>
      <c r="JL523" s="314"/>
      <c r="JM523" s="314"/>
      <c r="JN523" s="314"/>
      <c r="JO523" s="314"/>
      <c r="JP523" s="314"/>
      <c r="JQ523" s="314"/>
      <c r="JR523" s="314"/>
      <c r="JS523" s="314"/>
      <c r="JT523" s="314"/>
      <c r="JU523" s="314"/>
      <c r="JV523" s="314"/>
      <c r="JW523" s="314"/>
      <c r="JX523" s="314"/>
      <c r="JY523" s="314"/>
      <c r="JZ523" s="314"/>
      <c r="KA523" s="314"/>
      <c r="KB523" s="314"/>
      <c r="KC523" s="314"/>
      <c r="KD523" s="314"/>
      <c r="KE523" s="314"/>
      <c r="KF523" s="314"/>
      <c r="KG523" s="314"/>
      <c r="KH523" s="314"/>
      <c r="KI523" s="314"/>
      <c r="KJ523" s="314"/>
      <c r="KK523" s="314"/>
      <c r="KL523" s="6"/>
      <c r="KM523" s="6"/>
      <c r="KN523" s="6"/>
      <c r="KO523" s="6"/>
      <c r="KP523" s="6"/>
      <c r="KQ523" s="6"/>
      <c r="KR523" s="6"/>
      <c r="KS523" s="6"/>
      <c r="KT523" s="6"/>
    </row>
    <row r="524" spans="5:306" s="305" customFormat="1">
      <c r="E524" s="316"/>
      <c r="F524" s="316"/>
      <c r="G524" s="317"/>
      <c r="W524" s="6"/>
      <c r="X524" s="6"/>
      <c r="Y524" s="6"/>
      <c r="Z524" s="313"/>
      <c r="AA524" s="313"/>
      <c r="AB524" s="313"/>
      <c r="AC524" s="6"/>
      <c r="AD524" s="6"/>
      <c r="AE524" s="313"/>
      <c r="AF524" s="313"/>
      <c r="AG524" s="313"/>
      <c r="AH524" s="313"/>
      <c r="AI524" s="313"/>
      <c r="AJ524" s="6"/>
      <c r="AK524" s="6"/>
      <c r="AL524" s="313"/>
      <c r="AM524" s="313"/>
      <c r="AN524" s="313"/>
      <c r="AO524" s="313"/>
      <c r="AP524" s="313"/>
      <c r="AQ524" s="6"/>
      <c r="AR524" s="6"/>
      <c r="AS524" s="313"/>
      <c r="AT524" s="313"/>
      <c r="AU524" s="313"/>
      <c r="AV524" s="313"/>
      <c r="AW524" s="313"/>
      <c r="AX524" s="6"/>
      <c r="AY524" s="6"/>
      <c r="AZ524" s="313"/>
      <c r="BA524" s="313"/>
      <c r="BB524" s="313"/>
      <c r="BC524" s="313"/>
      <c r="BD524" s="313"/>
      <c r="BE524" s="6"/>
      <c r="BF524" s="6"/>
      <c r="BG524" s="313"/>
      <c r="BH524" s="313"/>
      <c r="BI524" s="313"/>
      <c r="BJ524" s="313"/>
      <c r="BK524" s="313"/>
      <c r="BL524" s="6"/>
      <c r="BM524" s="6"/>
      <c r="BN524" s="313"/>
      <c r="BO524" s="313"/>
      <c r="BP524" s="313"/>
      <c r="BQ524" s="313"/>
      <c r="BR524" s="313"/>
      <c r="BS524" s="313"/>
      <c r="BT524" s="313"/>
      <c r="BU524" s="313"/>
      <c r="BV524" s="313"/>
      <c r="BW524" s="313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161"/>
      <c r="DQ524" s="161"/>
      <c r="DR524" s="161"/>
      <c r="DS524" s="161"/>
      <c r="DT524" s="161"/>
      <c r="DU524" s="161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  <c r="FS524" s="6"/>
      <c r="FT524" s="6"/>
      <c r="FU524" s="6"/>
      <c r="FV524" s="6"/>
      <c r="FW524" s="6"/>
      <c r="FX524" s="6"/>
      <c r="FY524" s="6"/>
      <c r="FZ524" s="6"/>
      <c r="GA524" s="6"/>
      <c r="GB524" s="6"/>
      <c r="GC524" s="6"/>
      <c r="GD524" s="6"/>
      <c r="GE524" s="6"/>
      <c r="GF524" s="6"/>
      <c r="GG524" s="6"/>
      <c r="GH524" s="6"/>
      <c r="GI524" s="6"/>
      <c r="GJ524" s="6"/>
      <c r="GK524" s="6"/>
      <c r="GL524" s="6"/>
      <c r="GM524" s="6"/>
      <c r="GN524" s="6"/>
      <c r="GO524" s="6"/>
      <c r="GP524" s="6"/>
      <c r="GQ524" s="6"/>
      <c r="GR524" s="6"/>
      <c r="GS524" s="6"/>
      <c r="GT524" s="6"/>
      <c r="GU524" s="6"/>
      <c r="GV524" s="6"/>
      <c r="GW524" s="6"/>
      <c r="GX524" s="6"/>
      <c r="GY524" s="6"/>
      <c r="GZ524" s="6"/>
      <c r="HA524" s="6"/>
      <c r="HB524" s="6"/>
      <c r="HC524" s="6"/>
      <c r="HD524" s="6"/>
      <c r="HE524" s="6"/>
      <c r="HF524" s="6"/>
      <c r="HG524" s="6"/>
      <c r="HH524" s="6"/>
      <c r="HI524" s="6"/>
      <c r="HJ524" s="6"/>
      <c r="HK524" s="6"/>
      <c r="HL524" s="6"/>
      <c r="HM524" s="6"/>
      <c r="HN524" s="6"/>
      <c r="HO524" s="6"/>
      <c r="HP524" s="6"/>
      <c r="HQ524" s="6"/>
      <c r="HR524" s="6"/>
      <c r="HS524" s="6"/>
      <c r="HT524" s="6"/>
      <c r="HU524" s="6"/>
      <c r="HV524" s="6"/>
      <c r="HW524" s="6"/>
      <c r="HX524" s="6"/>
      <c r="HY524" s="6"/>
      <c r="HZ524" s="6"/>
      <c r="IA524" s="6"/>
      <c r="IB524" s="6"/>
      <c r="IC524" s="6"/>
      <c r="ID524" s="6"/>
      <c r="IE524" s="6"/>
      <c r="IF524" s="6"/>
      <c r="IG524" s="6"/>
      <c r="IH524" s="6"/>
      <c r="II524" s="6"/>
      <c r="IJ524" s="6"/>
      <c r="IK524" s="6"/>
      <c r="IL524" s="6"/>
      <c r="IM524" s="6"/>
      <c r="IN524" s="6"/>
      <c r="IO524" s="6"/>
      <c r="IP524" s="6"/>
      <c r="IQ524" s="6"/>
      <c r="IR524" s="6"/>
      <c r="IS524" s="6"/>
      <c r="IT524" s="6"/>
      <c r="IU524" s="6"/>
      <c r="IV524" s="6"/>
      <c r="IW524" s="6"/>
      <c r="IX524" s="6"/>
      <c r="IY524" s="6"/>
      <c r="IZ524" s="6"/>
      <c r="JA524" s="314"/>
      <c r="JB524" s="314"/>
      <c r="JC524" s="314"/>
      <c r="JD524" s="314"/>
      <c r="JE524" s="314"/>
      <c r="JF524" s="314"/>
      <c r="JG524" s="314"/>
      <c r="JH524" s="314"/>
      <c r="JI524" s="314"/>
      <c r="JJ524" s="314"/>
      <c r="JK524" s="314"/>
      <c r="JL524" s="314"/>
      <c r="JM524" s="314"/>
      <c r="JN524" s="314"/>
      <c r="JO524" s="314"/>
      <c r="JP524" s="314"/>
      <c r="JQ524" s="314"/>
      <c r="JR524" s="314"/>
      <c r="JS524" s="314"/>
      <c r="JT524" s="314"/>
      <c r="JU524" s="314"/>
      <c r="JV524" s="314"/>
      <c r="JW524" s="314"/>
      <c r="JX524" s="314"/>
      <c r="JY524" s="314"/>
      <c r="JZ524" s="314"/>
      <c r="KA524" s="314"/>
      <c r="KB524" s="314"/>
      <c r="KC524" s="314"/>
      <c r="KD524" s="314"/>
      <c r="KE524" s="314"/>
      <c r="KF524" s="314"/>
      <c r="KG524" s="314"/>
      <c r="KH524" s="314"/>
      <c r="KI524" s="314"/>
      <c r="KJ524" s="314"/>
      <c r="KK524" s="314"/>
      <c r="KL524" s="6"/>
      <c r="KM524" s="6"/>
      <c r="KN524" s="6"/>
      <c r="KO524" s="6"/>
      <c r="KP524" s="6"/>
      <c r="KQ524" s="6"/>
      <c r="KR524" s="6"/>
      <c r="KS524" s="6"/>
      <c r="KT524" s="6"/>
    </row>
    <row r="525" spans="5:306" s="305" customFormat="1">
      <c r="E525" s="316"/>
      <c r="F525" s="316"/>
      <c r="G525" s="317"/>
      <c r="W525" s="6"/>
      <c r="X525" s="6"/>
      <c r="Y525" s="6"/>
      <c r="Z525" s="313"/>
      <c r="AA525" s="313"/>
      <c r="AB525" s="313"/>
      <c r="AC525" s="6"/>
      <c r="AD525" s="6"/>
      <c r="AE525" s="313"/>
      <c r="AF525" s="313"/>
      <c r="AG525" s="313"/>
      <c r="AH525" s="313"/>
      <c r="AI525" s="313"/>
      <c r="AJ525" s="6"/>
      <c r="AK525" s="6"/>
      <c r="AL525" s="313"/>
      <c r="AM525" s="313"/>
      <c r="AN525" s="313"/>
      <c r="AO525" s="313"/>
      <c r="AP525" s="313"/>
      <c r="AQ525" s="6"/>
      <c r="AR525" s="6"/>
      <c r="AS525" s="313"/>
      <c r="AT525" s="313"/>
      <c r="AU525" s="313"/>
      <c r="AV525" s="313"/>
      <c r="AW525" s="313"/>
      <c r="AX525" s="6"/>
      <c r="AY525" s="6"/>
      <c r="AZ525" s="313"/>
      <c r="BA525" s="313"/>
      <c r="BB525" s="313"/>
      <c r="BC525" s="313"/>
      <c r="BD525" s="313"/>
      <c r="BE525" s="6"/>
      <c r="BF525" s="6"/>
      <c r="BG525" s="313"/>
      <c r="BH525" s="313"/>
      <c r="BI525" s="313"/>
      <c r="BJ525" s="313"/>
      <c r="BK525" s="313"/>
      <c r="BL525" s="6"/>
      <c r="BM525" s="6"/>
      <c r="BN525" s="313"/>
      <c r="BO525" s="313"/>
      <c r="BP525" s="313"/>
      <c r="BQ525" s="313"/>
      <c r="BR525" s="313"/>
      <c r="BS525" s="313"/>
      <c r="BT525" s="313"/>
      <c r="BU525" s="313"/>
      <c r="BV525" s="313"/>
      <c r="BW525" s="313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161"/>
      <c r="DQ525" s="161"/>
      <c r="DR525" s="161"/>
      <c r="DS525" s="161"/>
      <c r="DT525" s="161"/>
      <c r="DU525" s="161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6"/>
      <c r="FU525" s="6"/>
      <c r="FV525" s="6"/>
      <c r="FW525" s="6"/>
      <c r="FX525" s="6"/>
      <c r="FY525" s="6"/>
      <c r="FZ525" s="6"/>
      <c r="GA525" s="6"/>
      <c r="GB525" s="6"/>
      <c r="GC525" s="6"/>
      <c r="GD525" s="6"/>
      <c r="GE525" s="6"/>
      <c r="GF525" s="6"/>
      <c r="GG525" s="6"/>
      <c r="GH525" s="6"/>
      <c r="GI525" s="6"/>
      <c r="GJ525" s="6"/>
      <c r="GK525" s="6"/>
      <c r="GL525" s="6"/>
      <c r="GM525" s="6"/>
      <c r="GN525" s="6"/>
      <c r="GO525" s="6"/>
      <c r="GP525" s="6"/>
      <c r="GQ525" s="6"/>
      <c r="GR525" s="6"/>
      <c r="GS525" s="6"/>
      <c r="GT525" s="6"/>
      <c r="GU525" s="6"/>
      <c r="GV525" s="6"/>
      <c r="GW525" s="6"/>
      <c r="GX525" s="6"/>
      <c r="GY525" s="6"/>
      <c r="GZ525" s="6"/>
      <c r="HA525" s="6"/>
      <c r="HB525" s="6"/>
      <c r="HC525" s="6"/>
      <c r="HD525" s="6"/>
      <c r="HE525" s="6"/>
      <c r="HF525" s="6"/>
      <c r="HG525" s="6"/>
      <c r="HH525" s="6"/>
      <c r="HI525" s="6"/>
      <c r="HJ525" s="6"/>
      <c r="HK525" s="6"/>
      <c r="HL525" s="6"/>
      <c r="HM525" s="6"/>
      <c r="HN525" s="6"/>
      <c r="HO525" s="6"/>
      <c r="HP525" s="6"/>
      <c r="HQ525" s="6"/>
      <c r="HR525" s="6"/>
      <c r="HS525" s="6"/>
      <c r="HT525" s="6"/>
      <c r="HU525" s="6"/>
      <c r="HV525" s="6"/>
      <c r="HW525" s="6"/>
      <c r="HX525" s="6"/>
      <c r="HY525" s="6"/>
      <c r="HZ525" s="6"/>
      <c r="IA525" s="6"/>
      <c r="IB525" s="6"/>
      <c r="IC525" s="6"/>
      <c r="ID525" s="6"/>
      <c r="IE525" s="6"/>
      <c r="IF525" s="6"/>
      <c r="IG525" s="6"/>
      <c r="IH525" s="6"/>
      <c r="II525" s="6"/>
      <c r="IJ525" s="6"/>
      <c r="IK525" s="6"/>
      <c r="IL525" s="6"/>
      <c r="IM525" s="6"/>
      <c r="IN525" s="6"/>
      <c r="IO525" s="6"/>
      <c r="IP525" s="6"/>
      <c r="IQ525" s="6"/>
      <c r="IR525" s="6"/>
      <c r="IS525" s="6"/>
      <c r="IT525" s="6"/>
      <c r="IU525" s="6"/>
      <c r="IV525" s="6"/>
      <c r="IW525" s="6"/>
      <c r="IX525" s="6"/>
      <c r="IY525" s="6"/>
      <c r="IZ525" s="6"/>
      <c r="JA525" s="314"/>
      <c r="JB525" s="314"/>
      <c r="JC525" s="314"/>
      <c r="JD525" s="314"/>
      <c r="JE525" s="314"/>
      <c r="JF525" s="314"/>
      <c r="JG525" s="314"/>
      <c r="JH525" s="314"/>
      <c r="JI525" s="314"/>
      <c r="JJ525" s="314"/>
      <c r="JK525" s="314"/>
      <c r="JL525" s="314"/>
      <c r="JM525" s="314"/>
      <c r="JN525" s="314"/>
      <c r="JO525" s="314"/>
      <c r="JP525" s="314"/>
      <c r="JQ525" s="314"/>
      <c r="JR525" s="314"/>
      <c r="JS525" s="314"/>
      <c r="JT525" s="314"/>
      <c r="JU525" s="314"/>
      <c r="JV525" s="314"/>
      <c r="JW525" s="314"/>
      <c r="JX525" s="314"/>
      <c r="JY525" s="314"/>
      <c r="JZ525" s="314"/>
      <c r="KA525" s="314"/>
      <c r="KB525" s="314"/>
      <c r="KC525" s="314"/>
      <c r="KD525" s="314"/>
      <c r="KE525" s="314"/>
      <c r="KF525" s="314"/>
      <c r="KG525" s="314"/>
      <c r="KH525" s="314"/>
      <c r="KI525" s="314"/>
      <c r="KJ525" s="314"/>
      <c r="KK525" s="314"/>
      <c r="KL525" s="6"/>
      <c r="KM525" s="6"/>
      <c r="KN525" s="6"/>
      <c r="KO525" s="6"/>
      <c r="KP525" s="6"/>
      <c r="KQ525" s="6"/>
      <c r="KR525" s="6"/>
      <c r="KS525" s="6"/>
      <c r="KT525" s="6"/>
    </row>
    <row r="526" spans="5:306" s="305" customFormat="1">
      <c r="E526" s="316"/>
      <c r="F526" s="316"/>
      <c r="G526" s="317"/>
      <c r="W526" s="6"/>
      <c r="X526" s="6"/>
      <c r="Y526" s="6"/>
      <c r="Z526" s="313"/>
      <c r="AA526" s="313"/>
      <c r="AB526" s="313"/>
      <c r="AC526" s="6"/>
      <c r="AD526" s="6"/>
      <c r="AE526" s="313"/>
      <c r="AF526" s="313"/>
      <c r="AG526" s="313"/>
      <c r="AH526" s="313"/>
      <c r="AI526" s="313"/>
      <c r="AJ526" s="6"/>
      <c r="AK526" s="6"/>
      <c r="AL526" s="313"/>
      <c r="AM526" s="313"/>
      <c r="AN526" s="313"/>
      <c r="AO526" s="313"/>
      <c r="AP526" s="313"/>
      <c r="AQ526" s="6"/>
      <c r="AR526" s="6"/>
      <c r="AS526" s="313"/>
      <c r="AT526" s="313"/>
      <c r="AU526" s="313"/>
      <c r="AV526" s="313"/>
      <c r="AW526" s="313"/>
      <c r="AX526" s="6"/>
      <c r="AY526" s="6"/>
      <c r="AZ526" s="313"/>
      <c r="BA526" s="313"/>
      <c r="BB526" s="313"/>
      <c r="BC526" s="313"/>
      <c r="BD526" s="313"/>
      <c r="BE526" s="6"/>
      <c r="BF526" s="6"/>
      <c r="BG526" s="313"/>
      <c r="BH526" s="313"/>
      <c r="BI526" s="313"/>
      <c r="BJ526" s="313"/>
      <c r="BK526" s="313"/>
      <c r="BL526" s="6"/>
      <c r="BM526" s="6"/>
      <c r="BN526" s="313"/>
      <c r="BO526" s="313"/>
      <c r="BP526" s="313"/>
      <c r="BQ526" s="313"/>
      <c r="BR526" s="313"/>
      <c r="BS526" s="313"/>
      <c r="BT526" s="313"/>
      <c r="BU526" s="313"/>
      <c r="BV526" s="313"/>
      <c r="BW526" s="313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161"/>
      <c r="DQ526" s="161"/>
      <c r="DR526" s="161"/>
      <c r="DS526" s="161"/>
      <c r="DT526" s="161"/>
      <c r="DU526" s="161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  <c r="FS526" s="6"/>
      <c r="FT526" s="6"/>
      <c r="FU526" s="6"/>
      <c r="FV526" s="6"/>
      <c r="FW526" s="6"/>
      <c r="FX526" s="6"/>
      <c r="FY526" s="6"/>
      <c r="FZ526" s="6"/>
      <c r="GA526" s="6"/>
      <c r="GB526" s="6"/>
      <c r="GC526" s="6"/>
      <c r="GD526" s="6"/>
      <c r="GE526" s="6"/>
      <c r="GF526" s="6"/>
      <c r="GG526" s="6"/>
      <c r="GH526" s="6"/>
      <c r="GI526" s="6"/>
      <c r="GJ526" s="6"/>
      <c r="GK526" s="6"/>
      <c r="GL526" s="6"/>
      <c r="GM526" s="6"/>
      <c r="GN526" s="6"/>
      <c r="GO526" s="6"/>
      <c r="GP526" s="6"/>
      <c r="GQ526" s="6"/>
      <c r="GR526" s="6"/>
      <c r="GS526" s="6"/>
      <c r="GT526" s="6"/>
      <c r="GU526" s="6"/>
      <c r="GV526" s="6"/>
      <c r="GW526" s="6"/>
      <c r="GX526" s="6"/>
      <c r="GY526" s="6"/>
      <c r="GZ526" s="6"/>
      <c r="HA526" s="6"/>
      <c r="HB526" s="6"/>
      <c r="HC526" s="6"/>
      <c r="HD526" s="6"/>
      <c r="HE526" s="6"/>
      <c r="HF526" s="6"/>
      <c r="HG526" s="6"/>
      <c r="HH526" s="6"/>
      <c r="HI526" s="6"/>
      <c r="HJ526" s="6"/>
      <c r="HK526" s="6"/>
      <c r="HL526" s="6"/>
      <c r="HM526" s="6"/>
      <c r="HN526" s="6"/>
      <c r="HO526" s="6"/>
      <c r="HP526" s="6"/>
      <c r="HQ526" s="6"/>
      <c r="HR526" s="6"/>
      <c r="HS526" s="6"/>
      <c r="HT526" s="6"/>
      <c r="HU526" s="6"/>
      <c r="HV526" s="6"/>
      <c r="HW526" s="6"/>
      <c r="HX526" s="6"/>
      <c r="HY526" s="6"/>
      <c r="HZ526" s="6"/>
      <c r="IA526" s="6"/>
      <c r="IB526" s="6"/>
      <c r="IC526" s="6"/>
      <c r="ID526" s="6"/>
      <c r="IE526" s="6"/>
      <c r="IF526" s="6"/>
      <c r="IG526" s="6"/>
      <c r="IH526" s="6"/>
      <c r="II526" s="6"/>
      <c r="IJ526" s="6"/>
      <c r="IK526" s="6"/>
      <c r="IL526" s="6"/>
      <c r="IM526" s="6"/>
      <c r="IN526" s="6"/>
      <c r="IO526" s="6"/>
      <c r="IP526" s="6"/>
      <c r="IQ526" s="6"/>
      <c r="IR526" s="6"/>
      <c r="IS526" s="6"/>
      <c r="IT526" s="6"/>
      <c r="IU526" s="6"/>
      <c r="IV526" s="6"/>
      <c r="IW526" s="6"/>
      <c r="IX526" s="6"/>
      <c r="IY526" s="6"/>
      <c r="IZ526" s="6"/>
      <c r="JA526" s="314"/>
      <c r="JB526" s="314"/>
      <c r="JC526" s="314"/>
      <c r="JD526" s="314"/>
      <c r="JE526" s="314"/>
      <c r="JF526" s="314"/>
      <c r="JG526" s="314"/>
      <c r="JH526" s="314"/>
      <c r="JI526" s="314"/>
      <c r="JJ526" s="314"/>
      <c r="JK526" s="314"/>
      <c r="JL526" s="314"/>
      <c r="JM526" s="314"/>
      <c r="JN526" s="314"/>
      <c r="JO526" s="314"/>
      <c r="JP526" s="314"/>
      <c r="JQ526" s="314"/>
      <c r="JR526" s="314"/>
      <c r="JS526" s="314"/>
      <c r="JT526" s="314"/>
      <c r="JU526" s="314"/>
      <c r="JV526" s="314"/>
      <c r="JW526" s="314"/>
      <c r="JX526" s="314"/>
      <c r="JY526" s="314"/>
      <c r="JZ526" s="314"/>
      <c r="KA526" s="314"/>
      <c r="KB526" s="314"/>
      <c r="KC526" s="314"/>
      <c r="KD526" s="314"/>
      <c r="KE526" s="314"/>
      <c r="KF526" s="314"/>
      <c r="KG526" s="314"/>
      <c r="KH526" s="314"/>
      <c r="KI526" s="314"/>
      <c r="KJ526" s="314"/>
      <c r="KK526" s="314"/>
      <c r="KL526" s="6"/>
      <c r="KM526" s="6"/>
      <c r="KN526" s="6"/>
      <c r="KO526" s="6"/>
      <c r="KP526" s="6"/>
      <c r="KQ526" s="6"/>
      <c r="KR526" s="6"/>
      <c r="KS526" s="6"/>
      <c r="KT526" s="6"/>
    </row>
    <row r="527" spans="5:306" s="305" customFormat="1">
      <c r="E527" s="316"/>
      <c r="F527" s="316"/>
      <c r="G527" s="317"/>
      <c r="W527" s="6"/>
      <c r="X527" s="6"/>
      <c r="Y527" s="6"/>
      <c r="Z527" s="313"/>
      <c r="AA527" s="313"/>
      <c r="AB527" s="313"/>
      <c r="AC527" s="6"/>
      <c r="AD527" s="6"/>
      <c r="AE527" s="313"/>
      <c r="AF527" s="313"/>
      <c r="AG527" s="313"/>
      <c r="AH527" s="313"/>
      <c r="AI527" s="313"/>
      <c r="AJ527" s="6"/>
      <c r="AK527" s="6"/>
      <c r="AL527" s="313"/>
      <c r="AM527" s="313"/>
      <c r="AN527" s="313"/>
      <c r="AO527" s="313"/>
      <c r="AP527" s="313"/>
      <c r="AQ527" s="6"/>
      <c r="AR527" s="6"/>
      <c r="AS527" s="313"/>
      <c r="AT527" s="313"/>
      <c r="AU527" s="313"/>
      <c r="AV527" s="313"/>
      <c r="AW527" s="313"/>
      <c r="AX527" s="6"/>
      <c r="AY527" s="6"/>
      <c r="AZ527" s="313"/>
      <c r="BA527" s="313"/>
      <c r="BB527" s="313"/>
      <c r="BC527" s="313"/>
      <c r="BD527" s="313"/>
      <c r="BE527" s="6"/>
      <c r="BF527" s="6"/>
      <c r="BG527" s="313"/>
      <c r="BH527" s="313"/>
      <c r="BI527" s="313"/>
      <c r="BJ527" s="313"/>
      <c r="BK527" s="313"/>
      <c r="BL527" s="6"/>
      <c r="BM527" s="6"/>
      <c r="BN527" s="313"/>
      <c r="BO527" s="313"/>
      <c r="BP527" s="313"/>
      <c r="BQ527" s="313"/>
      <c r="BR527" s="313"/>
      <c r="BS527" s="313"/>
      <c r="BT527" s="313"/>
      <c r="BU527" s="313"/>
      <c r="BV527" s="313"/>
      <c r="BW527" s="313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161"/>
      <c r="DQ527" s="161"/>
      <c r="DR527" s="161"/>
      <c r="DS527" s="161"/>
      <c r="DT527" s="161"/>
      <c r="DU527" s="161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  <c r="FS527" s="6"/>
      <c r="FT527" s="6"/>
      <c r="FU527" s="6"/>
      <c r="FV527" s="6"/>
      <c r="FW527" s="6"/>
      <c r="FX527" s="6"/>
      <c r="FY527" s="6"/>
      <c r="FZ527" s="6"/>
      <c r="GA527" s="6"/>
      <c r="GB527" s="6"/>
      <c r="GC527" s="6"/>
      <c r="GD527" s="6"/>
      <c r="GE527" s="6"/>
      <c r="GF527" s="6"/>
      <c r="GG527" s="6"/>
      <c r="GH527" s="6"/>
      <c r="GI527" s="6"/>
      <c r="GJ527" s="6"/>
      <c r="GK527" s="6"/>
      <c r="GL527" s="6"/>
      <c r="GM527" s="6"/>
      <c r="GN527" s="6"/>
      <c r="GO527" s="6"/>
      <c r="GP527" s="6"/>
      <c r="GQ527" s="6"/>
      <c r="GR527" s="6"/>
      <c r="GS527" s="6"/>
      <c r="GT527" s="6"/>
      <c r="GU527" s="6"/>
      <c r="GV527" s="6"/>
      <c r="GW527" s="6"/>
      <c r="GX527" s="6"/>
      <c r="GY527" s="6"/>
      <c r="GZ527" s="6"/>
      <c r="HA527" s="6"/>
      <c r="HB527" s="6"/>
      <c r="HC527" s="6"/>
      <c r="HD527" s="6"/>
      <c r="HE527" s="6"/>
      <c r="HF527" s="6"/>
      <c r="HG527" s="6"/>
      <c r="HH527" s="6"/>
      <c r="HI527" s="6"/>
      <c r="HJ527" s="6"/>
      <c r="HK527" s="6"/>
      <c r="HL527" s="6"/>
      <c r="HM527" s="6"/>
      <c r="HN527" s="6"/>
      <c r="HO527" s="6"/>
      <c r="HP527" s="6"/>
      <c r="HQ527" s="6"/>
      <c r="HR527" s="6"/>
      <c r="HS527" s="6"/>
      <c r="HT527" s="6"/>
      <c r="HU527" s="6"/>
      <c r="HV527" s="6"/>
      <c r="HW527" s="6"/>
      <c r="HX527" s="6"/>
      <c r="HY527" s="6"/>
      <c r="HZ527" s="6"/>
      <c r="IA527" s="6"/>
      <c r="IB527" s="6"/>
      <c r="IC527" s="6"/>
      <c r="ID527" s="6"/>
      <c r="IE527" s="6"/>
      <c r="IF527" s="6"/>
      <c r="IG527" s="6"/>
      <c r="IH527" s="6"/>
      <c r="II527" s="6"/>
      <c r="IJ527" s="6"/>
      <c r="IK527" s="6"/>
      <c r="IL527" s="6"/>
      <c r="IM527" s="6"/>
      <c r="IN527" s="6"/>
      <c r="IO527" s="6"/>
      <c r="IP527" s="6"/>
      <c r="IQ527" s="6"/>
      <c r="IR527" s="6"/>
      <c r="IS527" s="6"/>
      <c r="IT527" s="6"/>
      <c r="IU527" s="6"/>
      <c r="IV527" s="6"/>
      <c r="IW527" s="6"/>
      <c r="IX527" s="6"/>
      <c r="IY527" s="6"/>
      <c r="IZ527" s="6"/>
      <c r="JA527" s="314"/>
      <c r="JB527" s="314"/>
      <c r="JC527" s="314"/>
      <c r="JD527" s="314"/>
      <c r="JE527" s="314"/>
      <c r="JF527" s="314"/>
      <c r="JG527" s="314"/>
      <c r="JH527" s="314"/>
      <c r="JI527" s="314"/>
      <c r="JJ527" s="314"/>
      <c r="JK527" s="314"/>
      <c r="JL527" s="314"/>
      <c r="JM527" s="314"/>
      <c r="JN527" s="314"/>
      <c r="JO527" s="314"/>
      <c r="JP527" s="314"/>
      <c r="JQ527" s="314"/>
      <c r="JR527" s="314"/>
      <c r="JS527" s="314"/>
      <c r="JT527" s="314"/>
      <c r="JU527" s="314"/>
      <c r="JV527" s="314"/>
      <c r="JW527" s="314"/>
      <c r="JX527" s="314"/>
      <c r="JY527" s="314"/>
      <c r="JZ527" s="314"/>
      <c r="KA527" s="314"/>
      <c r="KB527" s="314"/>
      <c r="KC527" s="314"/>
      <c r="KD527" s="314"/>
      <c r="KE527" s="314"/>
      <c r="KF527" s="314"/>
      <c r="KG527" s="314"/>
      <c r="KH527" s="314"/>
      <c r="KI527" s="314"/>
      <c r="KJ527" s="314"/>
      <c r="KK527" s="314"/>
      <c r="KL527" s="6"/>
      <c r="KM527" s="6"/>
      <c r="KN527" s="6"/>
      <c r="KO527" s="6"/>
      <c r="KP527" s="6"/>
      <c r="KQ527" s="6"/>
      <c r="KR527" s="6"/>
      <c r="KS527" s="6"/>
      <c r="KT527" s="6"/>
    </row>
    <row r="528" spans="5:306" s="305" customFormat="1">
      <c r="E528" s="316"/>
      <c r="F528" s="316"/>
      <c r="G528" s="317"/>
      <c r="W528" s="6"/>
      <c r="X528" s="6"/>
      <c r="Y528" s="6"/>
      <c r="Z528" s="313"/>
      <c r="AA528" s="313"/>
      <c r="AB528" s="313"/>
      <c r="AC528" s="6"/>
      <c r="AD528" s="6"/>
      <c r="AE528" s="313"/>
      <c r="AF528" s="313"/>
      <c r="AG528" s="313"/>
      <c r="AH528" s="313"/>
      <c r="AI528" s="313"/>
      <c r="AJ528" s="6"/>
      <c r="AK528" s="6"/>
      <c r="AL528" s="313"/>
      <c r="AM528" s="313"/>
      <c r="AN528" s="313"/>
      <c r="AO528" s="313"/>
      <c r="AP528" s="313"/>
      <c r="AQ528" s="6"/>
      <c r="AR528" s="6"/>
      <c r="AS528" s="313"/>
      <c r="AT528" s="313"/>
      <c r="AU528" s="313"/>
      <c r="AV528" s="313"/>
      <c r="AW528" s="313"/>
      <c r="AX528" s="6"/>
      <c r="AY528" s="6"/>
      <c r="AZ528" s="313"/>
      <c r="BA528" s="313"/>
      <c r="BB528" s="313"/>
      <c r="BC528" s="313"/>
      <c r="BD528" s="313"/>
      <c r="BE528" s="6"/>
      <c r="BF528" s="6"/>
      <c r="BG528" s="313"/>
      <c r="BH528" s="313"/>
      <c r="BI528" s="313"/>
      <c r="BJ528" s="313"/>
      <c r="BK528" s="313"/>
      <c r="BL528" s="6"/>
      <c r="BM528" s="6"/>
      <c r="BN528" s="313"/>
      <c r="BO528" s="313"/>
      <c r="BP528" s="313"/>
      <c r="BQ528" s="313"/>
      <c r="BR528" s="313"/>
      <c r="BS528" s="313"/>
      <c r="BT528" s="313"/>
      <c r="BU528" s="313"/>
      <c r="BV528" s="313"/>
      <c r="BW528" s="313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161"/>
      <c r="DQ528" s="161"/>
      <c r="DR528" s="161"/>
      <c r="DS528" s="161"/>
      <c r="DT528" s="161"/>
      <c r="DU528" s="161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  <c r="FS528" s="6"/>
      <c r="FT528" s="6"/>
      <c r="FU528" s="6"/>
      <c r="FV528" s="6"/>
      <c r="FW528" s="6"/>
      <c r="FX528" s="6"/>
      <c r="FY528" s="6"/>
      <c r="FZ528" s="6"/>
      <c r="GA528" s="6"/>
      <c r="GB528" s="6"/>
      <c r="GC528" s="6"/>
      <c r="GD528" s="6"/>
      <c r="GE528" s="6"/>
      <c r="GF528" s="6"/>
      <c r="GG528" s="6"/>
      <c r="GH528" s="6"/>
      <c r="GI528" s="6"/>
      <c r="GJ528" s="6"/>
      <c r="GK528" s="6"/>
      <c r="GL528" s="6"/>
      <c r="GM528" s="6"/>
      <c r="GN528" s="6"/>
      <c r="GO528" s="6"/>
      <c r="GP528" s="6"/>
      <c r="GQ528" s="6"/>
      <c r="GR528" s="6"/>
      <c r="GS528" s="6"/>
      <c r="GT528" s="6"/>
      <c r="GU528" s="6"/>
      <c r="GV528" s="6"/>
      <c r="GW528" s="6"/>
      <c r="GX528" s="6"/>
      <c r="GY528" s="6"/>
      <c r="GZ528" s="6"/>
      <c r="HA528" s="6"/>
      <c r="HB528" s="6"/>
      <c r="HC528" s="6"/>
      <c r="HD528" s="6"/>
      <c r="HE528" s="6"/>
      <c r="HF528" s="6"/>
      <c r="HG528" s="6"/>
      <c r="HH528" s="6"/>
      <c r="HI528" s="6"/>
      <c r="HJ528" s="6"/>
      <c r="HK528" s="6"/>
      <c r="HL528" s="6"/>
      <c r="HM528" s="6"/>
      <c r="HN528" s="6"/>
      <c r="HO528" s="6"/>
      <c r="HP528" s="6"/>
      <c r="HQ528" s="6"/>
      <c r="HR528" s="6"/>
      <c r="HS528" s="6"/>
      <c r="HT528" s="6"/>
      <c r="HU528" s="6"/>
      <c r="HV528" s="6"/>
      <c r="HW528" s="6"/>
      <c r="HX528" s="6"/>
      <c r="HY528" s="6"/>
      <c r="HZ528" s="6"/>
      <c r="IA528" s="6"/>
      <c r="IB528" s="6"/>
      <c r="IC528" s="6"/>
      <c r="ID528" s="6"/>
      <c r="IE528" s="6"/>
      <c r="IF528" s="6"/>
      <c r="IG528" s="6"/>
      <c r="IH528" s="6"/>
      <c r="II528" s="6"/>
      <c r="IJ528" s="6"/>
      <c r="IK528" s="6"/>
      <c r="IL528" s="6"/>
      <c r="IM528" s="6"/>
      <c r="IN528" s="6"/>
      <c r="IO528" s="6"/>
      <c r="IP528" s="6"/>
      <c r="IQ528" s="6"/>
      <c r="IR528" s="6"/>
      <c r="IS528" s="6"/>
      <c r="IT528" s="6"/>
      <c r="IU528" s="6"/>
      <c r="IV528" s="6"/>
      <c r="IW528" s="6"/>
      <c r="IX528" s="6"/>
      <c r="IY528" s="6"/>
      <c r="IZ528" s="6"/>
      <c r="JA528" s="314"/>
      <c r="JB528" s="314"/>
      <c r="JC528" s="314"/>
      <c r="JD528" s="314"/>
      <c r="JE528" s="314"/>
      <c r="JF528" s="314"/>
      <c r="JG528" s="314"/>
      <c r="JH528" s="314"/>
      <c r="JI528" s="314"/>
      <c r="JJ528" s="314"/>
      <c r="JK528" s="314"/>
      <c r="JL528" s="314"/>
      <c r="JM528" s="314"/>
      <c r="JN528" s="314"/>
      <c r="JO528" s="314"/>
      <c r="JP528" s="314"/>
      <c r="JQ528" s="314"/>
      <c r="JR528" s="314"/>
      <c r="JS528" s="314"/>
      <c r="JT528" s="314"/>
      <c r="JU528" s="314"/>
      <c r="JV528" s="314"/>
      <c r="JW528" s="314"/>
      <c r="JX528" s="314"/>
      <c r="JY528" s="314"/>
      <c r="JZ528" s="314"/>
      <c r="KA528" s="314"/>
      <c r="KB528" s="314"/>
      <c r="KC528" s="314"/>
      <c r="KD528" s="314"/>
      <c r="KE528" s="314"/>
      <c r="KF528" s="314"/>
      <c r="KG528" s="314"/>
      <c r="KH528" s="314"/>
      <c r="KI528" s="314"/>
      <c r="KJ528" s="314"/>
      <c r="KK528" s="314"/>
      <c r="KL528" s="6"/>
      <c r="KM528" s="6"/>
      <c r="KN528" s="6"/>
      <c r="KO528" s="6"/>
      <c r="KP528" s="6"/>
      <c r="KQ528" s="6"/>
      <c r="KR528" s="6"/>
      <c r="KS528" s="6"/>
      <c r="KT528" s="6"/>
    </row>
    <row r="529" spans="5:306" s="305" customFormat="1">
      <c r="E529" s="316"/>
      <c r="F529" s="316"/>
      <c r="G529" s="317"/>
      <c r="W529" s="6"/>
      <c r="X529" s="6"/>
      <c r="Y529" s="6"/>
      <c r="Z529" s="313"/>
      <c r="AA529" s="313"/>
      <c r="AB529" s="313"/>
      <c r="AC529" s="6"/>
      <c r="AD529" s="6"/>
      <c r="AE529" s="313"/>
      <c r="AF529" s="313"/>
      <c r="AG529" s="313"/>
      <c r="AH529" s="313"/>
      <c r="AI529" s="313"/>
      <c r="AJ529" s="6"/>
      <c r="AK529" s="6"/>
      <c r="AL529" s="313"/>
      <c r="AM529" s="313"/>
      <c r="AN529" s="313"/>
      <c r="AO529" s="313"/>
      <c r="AP529" s="313"/>
      <c r="AQ529" s="6"/>
      <c r="AR529" s="6"/>
      <c r="AS529" s="313"/>
      <c r="AT529" s="313"/>
      <c r="AU529" s="313"/>
      <c r="AV529" s="313"/>
      <c r="AW529" s="313"/>
      <c r="AX529" s="6"/>
      <c r="AY529" s="6"/>
      <c r="AZ529" s="313"/>
      <c r="BA529" s="313"/>
      <c r="BB529" s="313"/>
      <c r="BC529" s="313"/>
      <c r="BD529" s="313"/>
      <c r="BE529" s="6"/>
      <c r="BF529" s="6"/>
      <c r="BG529" s="313"/>
      <c r="BH529" s="313"/>
      <c r="BI529" s="313"/>
      <c r="BJ529" s="313"/>
      <c r="BK529" s="313"/>
      <c r="BL529" s="6"/>
      <c r="BM529" s="6"/>
      <c r="BN529" s="313"/>
      <c r="BO529" s="313"/>
      <c r="BP529" s="313"/>
      <c r="BQ529" s="313"/>
      <c r="BR529" s="313"/>
      <c r="BS529" s="313"/>
      <c r="BT529" s="313"/>
      <c r="BU529" s="313"/>
      <c r="BV529" s="313"/>
      <c r="BW529" s="313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161"/>
      <c r="DQ529" s="161"/>
      <c r="DR529" s="161"/>
      <c r="DS529" s="161"/>
      <c r="DT529" s="161"/>
      <c r="DU529" s="161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  <c r="FS529" s="6"/>
      <c r="FT529" s="6"/>
      <c r="FU529" s="6"/>
      <c r="FV529" s="6"/>
      <c r="FW529" s="6"/>
      <c r="FX529" s="6"/>
      <c r="FY529" s="6"/>
      <c r="FZ529" s="6"/>
      <c r="GA529" s="6"/>
      <c r="GB529" s="6"/>
      <c r="GC529" s="6"/>
      <c r="GD529" s="6"/>
      <c r="GE529" s="6"/>
      <c r="GF529" s="6"/>
      <c r="GG529" s="6"/>
      <c r="GH529" s="6"/>
      <c r="GI529" s="6"/>
      <c r="GJ529" s="6"/>
      <c r="GK529" s="6"/>
      <c r="GL529" s="6"/>
      <c r="GM529" s="6"/>
      <c r="GN529" s="6"/>
      <c r="GO529" s="6"/>
      <c r="GP529" s="6"/>
      <c r="GQ529" s="6"/>
      <c r="GR529" s="6"/>
      <c r="GS529" s="6"/>
      <c r="GT529" s="6"/>
      <c r="GU529" s="6"/>
      <c r="GV529" s="6"/>
      <c r="GW529" s="6"/>
      <c r="GX529" s="6"/>
      <c r="GY529" s="6"/>
      <c r="GZ529" s="6"/>
      <c r="HA529" s="6"/>
      <c r="HB529" s="6"/>
      <c r="HC529" s="6"/>
      <c r="HD529" s="6"/>
      <c r="HE529" s="6"/>
      <c r="HF529" s="6"/>
      <c r="HG529" s="6"/>
      <c r="HH529" s="6"/>
      <c r="HI529" s="6"/>
      <c r="HJ529" s="6"/>
      <c r="HK529" s="6"/>
      <c r="HL529" s="6"/>
      <c r="HM529" s="6"/>
      <c r="HN529" s="6"/>
      <c r="HO529" s="6"/>
      <c r="HP529" s="6"/>
      <c r="HQ529" s="6"/>
      <c r="HR529" s="6"/>
      <c r="HS529" s="6"/>
      <c r="HT529" s="6"/>
      <c r="HU529" s="6"/>
      <c r="HV529" s="6"/>
      <c r="HW529" s="6"/>
      <c r="HX529" s="6"/>
      <c r="HY529" s="6"/>
      <c r="HZ529" s="6"/>
      <c r="IA529" s="6"/>
      <c r="IB529" s="6"/>
      <c r="IC529" s="6"/>
      <c r="ID529" s="6"/>
      <c r="IE529" s="6"/>
      <c r="IF529" s="6"/>
      <c r="IG529" s="6"/>
      <c r="IH529" s="6"/>
      <c r="II529" s="6"/>
      <c r="IJ529" s="6"/>
      <c r="IK529" s="6"/>
      <c r="IL529" s="6"/>
      <c r="IM529" s="6"/>
      <c r="IN529" s="6"/>
      <c r="IO529" s="6"/>
      <c r="IP529" s="6"/>
      <c r="IQ529" s="6"/>
      <c r="IR529" s="6"/>
      <c r="IS529" s="6"/>
      <c r="IT529" s="6"/>
      <c r="IU529" s="6"/>
      <c r="IV529" s="6"/>
      <c r="IW529" s="6"/>
      <c r="IX529" s="6"/>
      <c r="IY529" s="6"/>
      <c r="IZ529" s="6"/>
      <c r="JA529" s="314"/>
      <c r="JB529" s="314"/>
      <c r="JC529" s="314"/>
      <c r="JD529" s="314"/>
      <c r="JE529" s="314"/>
      <c r="JF529" s="314"/>
      <c r="JG529" s="314"/>
      <c r="JH529" s="314"/>
      <c r="JI529" s="314"/>
      <c r="JJ529" s="314"/>
      <c r="JK529" s="314"/>
      <c r="JL529" s="314"/>
      <c r="JM529" s="314"/>
      <c r="JN529" s="314"/>
      <c r="JO529" s="314"/>
      <c r="JP529" s="314"/>
      <c r="JQ529" s="314"/>
      <c r="JR529" s="314"/>
      <c r="JS529" s="314"/>
      <c r="JT529" s="314"/>
      <c r="JU529" s="314"/>
      <c r="JV529" s="314"/>
      <c r="JW529" s="314"/>
      <c r="JX529" s="314"/>
      <c r="JY529" s="314"/>
      <c r="JZ529" s="314"/>
      <c r="KA529" s="314"/>
      <c r="KB529" s="314"/>
      <c r="KC529" s="314"/>
      <c r="KD529" s="314"/>
      <c r="KE529" s="314"/>
      <c r="KF529" s="314"/>
      <c r="KG529" s="314"/>
      <c r="KH529" s="314"/>
      <c r="KI529" s="314"/>
      <c r="KJ529" s="314"/>
      <c r="KK529" s="314"/>
      <c r="KL529" s="6"/>
      <c r="KM529" s="6"/>
      <c r="KN529" s="6"/>
      <c r="KO529" s="6"/>
      <c r="KP529" s="6"/>
      <c r="KQ529" s="6"/>
      <c r="KR529" s="6"/>
      <c r="KS529" s="6"/>
      <c r="KT529" s="6"/>
    </row>
    <row r="530" spans="5:306" s="305" customFormat="1">
      <c r="E530" s="316"/>
      <c r="F530" s="316"/>
      <c r="G530" s="317"/>
      <c r="W530" s="6"/>
      <c r="X530" s="6"/>
      <c r="Y530" s="6"/>
      <c r="Z530" s="313"/>
      <c r="AA530" s="313"/>
      <c r="AB530" s="313"/>
      <c r="AC530" s="6"/>
      <c r="AD530" s="6"/>
      <c r="AE530" s="313"/>
      <c r="AF530" s="313"/>
      <c r="AG530" s="313"/>
      <c r="AH530" s="313"/>
      <c r="AI530" s="313"/>
      <c r="AJ530" s="6"/>
      <c r="AK530" s="6"/>
      <c r="AL530" s="313"/>
      <c r="AM530" s="313"/>
      <c r="AN530" s="313"/>
      <c r="AO530" s="313"/>
      <c r="AP530" s="313"/>
      <c r="AQ530" s="6"/>
      <c r="AR530" s="6"/>
      <c r="AS530" s="313"/>
      <c r="AT530" s="313"/>
      <c r="AU530" s="313"/>
      <c r="AV530" s="313"/>
      <c r="AW530" s="313"/>
      <c r="AX530" s="6"/>
      <c r="AY530" s="6"/>
      <c r="AZ530" s="313"/>
      <c r="BA530" s="313"/>
      <c r="BB530" s="313"/>
      <c r="BC530" s="313"/>
      <c r="BD530" s="313"/>
      <c r="BE530" s="6"/>
      <c r="BF530" s="6"/>
      <c r="BG530" s="313"/>
      <c r="BH530" s="313"/>
      <c r="BI530" s="313"/>
      <c r="BJ530" s="313"/>
      <c r="BK530" s="313"/>
      <c r="BL530" s="6"/>
      <c r="BM530" s="6"/>
      <c r="BN530" s="313"/>
      <c r="BO530" s="313"/>
      <c r="BP530" s="313"/>
      <c r="BQ530" s="313"/>
      <c r="BR530" s="313"/>
      <c r="BS530" s="313"/>
      <c r="BT530" s="313"/>
      <c r="BU530" s="313"/>
      <c r="BV530" s="313"/>
      <c r="BW530" s="313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161"/>
      <c r="DQ530" s="161"/>
      <c r="DR530" s="161"/>
      <c r="DS530" s="161"/>
      <c r="DT530" s="161"/>
      <c r="DU530" s="161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6"/>
      <c r="FU530" s="6"/>
      <c r="FV530" s="6"/>
      <c r="FW530" s="6"/>
      <c r="FX530" s="6"/>
      <c r="FY530" s="6"/>
      <c r="FZ530" s="6"/>
      <c r="GA530" s="6"/>
      <c r="GB530" s="6"/>
      <c r="GC530" s="6"/>
      <c r="GD530" s="6"/>
      <c r="GE530" s="6"/>
      <c r="GF530" s="6"/>
      <c r="GG530" s="6"/>
      <c r="GH530" s="6"/>
      <c r="GI530" s="6"/>
      <c r="GJ530" s="6"/>
      <c r="GK530" s="6"/>
      <c r="GL530" s="6"/>
      <c r="GM530" s="6"/>
      <c r="GN530" s="6"/>
      <c r="GO530" s="6"/>
      <c r="GP530" s="6"/>
      <c r="GQ530" s="6"/>
      <c r="GR530" s="6"/>
      <c r="GS530" s="6"/>
      <c r="GT530" s="6"/>
      <c r="GU530" s="6"/>
      <c r="GV530" s="6"/>
      <c r="GW530" s="6"/>
      <c r="GX530" s="6"/>
      <c r="GY530" s="6"/>
      <c r="GZ530" s="6"/>
      <c r="HA530" s="6"/>
      <c r="HB530" s="6"/>
      <c r="HC530" s="6"/>
      <c r="HD530" s="6"/>
      <c r="HE530" s="6"/>
      <c r="HF530" s="6"/>
      <c r="HG530" s="6"/>
      <c r="HH530" s="6"/>
      <c r="HI530" s="6"/>
      <c r="HJ530" s="6"/>
      <c r="HK530" s="6"/>
      <c r="HL530" s="6"/>
      <c r="HM530" s="6"/>
      <c r="HN530" s="6"/>
      <c r="HO530" s="6"/>
      <c r="HP530" s="6"/>
      <c r="HQ530" s="6"/>
      <c r="HR530" s="6"/>
      <c r="HS530" s="6"/>
      <c r="HT530" s="6"/>
      <c r="HU530" s="6"/>
      <c r="HV530" s="6"/>
      <c r="HW530" s="6"/>
      <c r="HX530" s="6"/>
      <c r="HY530" s="6"/>
      <c r="HZ530" s="6"/>
      <c r="IA530" s="6"/>
      <c r="IB530" s="6"/>
      <c r="IC530" s="6"/>
      <c r="ID530" s="6"/>
      <c r="IE530" s="6"/>
      <c r="IF530" s="6"/>
      <c r="IG530" s="6"/>
      <c r="IH530" s="6"/>
      <c r="II530" s="6"/>
      <c r="IJ530" s="6"/>
      <c r="IK530" s="6"/>
      <c r="IL530" s="6"/>
      <c r="IM530" s="6"/>
      <c r="IN530" s="6"/>
      <c r="IO530" s="6"/>
      <c r="IP530" s="6"/>
      <c r="IQ530" s="6"/>
      <c r="IR530" s="6"/>
      <c r="IS530" s="6"/>
      <c r="IT530" s="6"/>
      <c r="IU530" s="6"/>
      <c r="IV530" s="6"/>
      <c r="IW530" s="6"/>
      <c r="IX530" s="6"/>
      <c r="IY530" s="6"/>
      <c r="IZ530" s="6"/>
      <c r="JA530" s="314"/>
      <c r="JB530" s="314"/>
      <c r="JC530" s="314"/>
      <c r="JD530" s="314"/>
      <c r="JE530" s="314"/>
      <c r="JF530" s="314"/>
      <c r="JG530" s="314"/>
      <c r="JH530" s="314"/>
      <c r="JI530" s="314"/>
      <c r="JJ530" s="314"/>
      <c r="JK530" s="314"/>
      <c r="JL530" s="314"/>
      <c r="JM530" s="314"/>
      <c r="JN530" s="314"/>
      <c r="JO530" s="314"/>
      <c r="JP530" s="314"/>
      <c r="JQ530" s="314"/>
      <c r="JR530" s="314"/>
      <c r="JS530" s="314"/>
      <c r="JT530" s="314"/>
      <c r="JU530" s="314"/>
      <c r="JV530" s="314"/>
      <c r="JW530" s="314"/>
      <c r="JX530" s="314"/>
      <c r="JY530" s="314"/>
      <c r="JZ530" s="314"/>
      <c r="KA530" s="314"/>
      <c r="KB530" s="314"/>
      <c r="KC530" s="314"/>
      <c r="KD530" s="314"/>
      <c r="KE530" s="314"/>
      <c r="KF530" s="314"/>
      <c r="KG530" s="314"/>
      <c r="KH530" s="314"/>
      <c r="KI530" s="314"/>
      <c r="KJ530" s="314"/>
      <c r="KK530" s="314"/>
      <c r="KL530" s="6"/>
      <c r="KM530" s="6"/>
      <c r="KN530" s="6"/>
      <c r="KO530" s="6"/>
      <c r="KP530" s="6"/>
      <c r="KQ530" s="6"/>
      <c r="KR530" s="6"/>
      <c r="KS530" s="6"/>
      <c r="KT530" s="6"/>
    </row>
    <row r="531" spans="5:306" s="305" customFormat="1">
      <c r="E531" s="316"/>
      <c r="F531" s="316"/>
      <c r="G531" s="317"/>
      <c r="W531" s="6"/>
      <c r="X531" s="6"/>
      <c r="Y531" s="6"/>
      <c r="Z531" s="313"/>
      <c r="AA531" s="313"/>
      <c r="AB531" s="313"/>
      <c r="AC531" s="6"/>
      <c r="AD531" s="6"/>
      <c r="AE531" s="313"/>
      <c r="AF531" s="313"/>
      <c r="AG531" s="313"/>
      <c r="AH531" s="313"/>
      <c r="AI531" s="313"/>
      <c r="AJ531" s="6"/>
      <c r="AK531" s="6"/>
      <c r="AL531" s="313"/>
      <c r="AM531" s="313"/>
      <c r="AN531" s="313"/>
      <c r="AO531" s="313"/>
      <c r="AP531" s="313"/>
      <c r="AQ531" s="6"/>
      <c r="AR531" s="6"/>
      <c r="AS531" s="313"/>
      <c r="AT531" s="313"/>
      <c r="AU531" s="313"/>
      <c r="AV531" s="313"/>
      <c r="AW531" s="313"/>
      <c r="AX531" s="6"/>
      <c r="AY531" s="6"/>
      <c r="AZ531" s="313"/>
      <c r="BA531" s="313"/>
      <c r="BB531" s="313"/>
      <c r="BC531" s="313"/>
      <c r="BD531" s="313"/>
      <c r="BE531" s="6"/>
      <c r="BF531" s="6"/>
      <c r="BG531" s="313"/>
      <c r="BH531" s="313"/>
      <c r="BI531" s="313"/>
      <c r="BJ531" s="313"/>
      <c r="BK531" s="313"/>
      <c r="BL531" s="6"/>
      <c r="BM531" s="6"/>
      <c r="BN531" s="313"/>
      <c r="BO531" s="313"/>
      <c r="BP531" s="313"/>
      <c r="BQ531" s="313"/>
      <c r="BR531" s="313"/>
      <c r="BS531" s="313"/>
      <c r="BT531" s="313"/>
      <c r="BU531" s="313"/>
      <c r="BV531" s="313"/>
      <c r="BW531" s="313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161"/>
      <c r="DQ531" s="161"/>
      <c r="DR531" s="161"/>
      <c r="DS531" s="161"/>
      <c r="DT531" s="161"/>
      <c r="DU531" s="161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  <c r="FS531" s="6"/>
      <c r="FT531" s="6"/>
      <c r="FU531" s="6"/>
      <c r="FV531" s="6"/>
      <c r="FW531" s="6"/>
      <c r="FX531" s="6"/>
      <c r="FY531" s="6"/>
      <c r="FZ531" s="6"/>
      <c r="GA531" s="6"/>
      <c r="GB531" s="6"/>
      <c r="GC531" s="6"/>
      <c r="GD531" s="6"/>
      <c r="GE531" s="6"/>
      <c r="GF531" s="6"/>
      <c r="GG531" s="6"/>
      <c r="GH531" s="6"/>
      <c r="GI531" s="6"/>
      <c r="GJ531" s="6"/>
      <c r="GK531" s="6"/>
      <c r="GL531" s="6"/>
      <c r="GM531" s="6"/>
      <c r="GN531" s="6"/>
      <c r="GO531" s="6"/>
      <c r="GP531" s="6"/>
      <c r="GQ531" s="6"/>
      <c r="GR531" s="6"/>
      <c r="GS531" s="6"/>
      <c r="GT531" s="6"/>
      <c r="GU531" s="6"/>
      <c r="GV531" s="6"/>
      <c r="GW531" s="6"/>
      <c r="GX531" s="6"/>
      <c r="GY531" s="6"/>
      <c r="GZ531" s="6"/>
      <c r="HA531" s="6"/>
      <c r="HB531" s="6"/>
      <c r="HC531" s="6"/>
      <c r="HD531" s="6"/>
      <c r="HE531" s="6"/>
      <c r="HF531" s="6"/>
      <c r="HG531" s="6"/>
      <c r="HH531" s="6"/>
      <c r="HI531" s="6"/>
      <c r="HJ531" s="6"/>
      <c r="HK531" s="6"/>
      <c r="HL531" s="6"/>
      <c r="HM531" s="6"/>
      <c r="HN531" s="6"/>
      <c r="HO531" s="6"/>
      <c r="HP531" s="6"/>
      <c r="HQ531" s="6"/>
      <c r="HR531" s="6"/>
      <c r="HS531" s="6"/>
      <c r="HT531" s="6"/>
      <c r="HU531" s="6"/>
      <c r="HV531" s="6"/>
      <c r="HW531" s="6"/>
      <c r="HX531" s="6"/>
      <c r="HY531" s="6"/>
      <c r="HZ531" s="6"/>
      <c r="IA531" s="6"/>
      <c r="IB531" s="6"/>
      <c r="IC531" s="6"/>
      <c r="ID531" s="6"/>
      <c r="IE531" s="6"/>
      <c r="IF531" s="6"/>
      <c r="IG531" s="6"/>
      <c r="IH531" s="6"/>
      <c r="II531" s="6"/>
      <c r="IJ531" s="6"/>
      <c r="IK531" s="6"/>
      <c r="IL531" s="6"/>
      <c r="IM531" s="6"/>
      <c r="IN531" s="6"/>
      <c r="IO531" s="6"/>
      <c r="IP531" s="6"/>
      <c r="IQ531" s="6"/>
      <c r="IR531" s="6"/>
      <c r="IS531" s="6"/>
      <c r="IT531" s="6"/>
      <c r="IU531" s="6"/>
      <c r="IV531" s="6"/>
      <c r="IW531" s="6"/>
      <c r="IX531" s="6"/>
      <c r="IY531" s="6"/>
      <c r="IZ531" s="6"/>
      <c r="JA531" s="314"/>
      <c r="JB531" s="314"/>
      <c r="JC531" s="314"/>
      <c r="JD531" s="314"/>
      <c r="JE531" s="314"/>
      <c r="JF531" s="314"/>
      <c r="JG531" s="314"/>
      <c r="JH531" s="314"/>
      <c r="JI531" s="314"/>
      <c r="JJ531" s="314"/>
      <c r="JK531" s="314"/>
      <c r="JL531" s="314"/>
      <c r="JM531" s="314"/>
      <c r="JN531" s="314"/>
      <c r="JO531" s="314"/>
      <c r="JP531" s="314"/>
      <c r="JQ531" s="314"/>
      <c r="JR531" s="314"/>
      <c r="JS531" s="314"/>
      <c r="JT531" s="314"/>
      <c r="JU531" s="314"/>
      <c r="JV531" s="314"/>
      <c r="JW531" s="314"/>
      <c r="JX531" s="314"/>
      <c r="JY531" s="314"/>
      <c r="JZ531" s="314"/>
      <c r="KA531" s="314"/>
      <c r="KB531" s="314"/>
      <c r="KC531" s="314"/>
      <c r="KD531" s="314"/>
      <c r="KE531" s="314"/>
      <c r="KF531" s="314"/>
      <c r="KG531" s="314"/>
      <c r="KH531" s="314"/>
      <c r="KI531" s="314"/>
      <c r="KJ531" s="314"/>
      <c r="KK531" s="314"/>
      <c r="KL531" s="6"/>
      <c r="KM531" s="6"/>
      <c r="KN531" s="6"/>
      <c r="KO531" s="6"/>
      <c r="KP531" s="6"/>
      <c r="KQ531" s="6"/>
      <c r="KR531" s="6"/>
      <c r="KS531" s="6"/>
      <c r="KT531" s="6"/>
    </row>
    <row r="532" spans="5:306" s="305" customFormat="1">
      <c r="E532" s="316"/>
      <c r="F532" s="316"/>
      <c r="G532" s="317"/>
      <c r="W532" s="6"/>
      <c r="X532" s="6"/>
      <c r="Y532" s="6"/>
      <c r="Z532" s="313"/>
      <c r="AA532" s="313"/>
      <c r="AB532" s="313"/>
      <c r="AC532" s="6"/>
      <c r="AD532" s="6"/>
      <c r="AE532" s="313"/>
      <c r="AF532" s="313"/>
      <c r="AG532" s="313"/>
      <c r="AH532" s="313"/>
      <c r="AI532" s="313"/>
      <c r="AJ532" s="6"/>
      <c r="AK532" s="6"/>
      <c r="AL532" s="313"/>
      <c r="AM532" s="313"/>
      <c r="AN532" s="313"/>
      <c r="AO532" s="313"/>
      <c r="AP532" s="313"/>
      <c r="AQ532" s="6"/>
      <c r="AR532" s="6"/>
      <c r="AS532" s="313"/>
      <c r="AT532" s="313"/>
      <c r="AU532" s="313"/>
      <c r="AV532" s="313"/>
      <c r="AW532" s="313"/>
      <c r="AX532" s="6"/>
      <c r="AY532" s="6"/>
      <c r="AZ532" s="313"/>
      <c r="BA532" s="313"/>
      <c r="BB532" s="313"/>
      <c r="BC532" s="313"/>
      <c r="BD532" s="313"/>
      <c r="BE532" s="6"/>
      <c r="BF532" s="6"/>
      <c r="BG532" s="313"/>
      <c r="BH532" s="313"/>
      <c r="BI532" s="313"/>
      <c r="BJ532" s="313"/>
      <c r="BK532" s="313"/>
      <c r="BL532" s="6"/>
      <c r="BM532" s="6"/>
      <c r="BN532" s="313"/>
      <c r="BO532" s="313"/>
      <c r="BP532" s="313"/>
      <c r="BQ532" s="313"/>
      <c r="BR532" s="313"/>
      <c r="BS532" s="313"/>
      <c r="BT532" s="313"/>
      <c r="BU532" s="313"/>
      <c r="BV532" s="313"/>
      <c r="BW532" s="313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161"/>
      <c r="DQ532" s="161"/>
      <c r="DR532" s="161"/>
      <c r="DS532" s="161"/>
      <c r="DT532" s="161"/>
      <c r="DU532" s="161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  <c r="FS532" s="6"/>
      <c r="FT532" s="6"/>
      <c r="FU532" s="6"/>
      <c r="FV532" s="6"/>
      <c r="FW532" s="6"/>
      <c r="FX532" s="6"/>
      <c r="FY532" s="6"/>
      <c r="FZ532" s="6"/>
      <c r="GA532" s="6"/>
      <c r="GB532" s="6"/>
      <c r="GC532" s="6"/>
      <c r="GD532" s="6"/>
      <c r="GE532" s="6"/>
      <c r="GF532" s="6"/>
      <c r="GG532" s="6"/>
      <c r="GH532" s="6"/>
      <c r="GI532" s="6"/>
      <c r="GJ532" s="6"/>
      <c r="GK532" s="6"/>
      <c r="GL532" s="6"/>
      <c r="GM532" s="6"/>
      <c r="GN532" s="6"/>
      <c r="GO532" s="6"/>
      <c r="GP532" s="6"/>
      <c r="GQ532" s="6"/>
      <c r="GR532" s="6"/>
      <c r="GS532" s="6"/>
      <c r="GT532" s="6"/>
      <c r="GU532" s="6"/>
      <c r="GV532" s="6"/>
      <c r="GW532" s="6"/>
      <c r="GX532" s="6"/>
      <c r="GY532" s="6"/>
      <c r="GZ532" s="6"/>
      <c r="HA532" s="6"/>
      <c r="HB532" s="6"/>
      <c r="HC532" s="6"/>
      <c r="HD532" s="6"/>
      <c r="HE532" s="6"/>
      <c r="HF532" s="6"/>
      <c r="HG532" s="6"/>
      <c r="HH532" s="6"/>
      <c r="HI532" s="6"/>
      <c r="HJ532" s="6"/>
      <c r="HK532" s="6"/>
      <c r="HL532" s="6"/>
      <c r="HM532" s="6"/>
      <c r="HN532" s="6"/>
      <c r="HO532" s="6"/>
      <c r="HP532" s="6"/>
      <c r="HQ532" s="6"/>
      <c r="HR532" s="6"/>
      <c r="HS532" s="6"/>
      <c r="HT532" s="6"/>
      <c r="HU532" s="6"/>
      <c r="HV532" s="6"/>
      <c r="HW532" s="6"/>
      <c r="HX532" s="6"/>
      <c r="HY532" s="6"/>
      <c r="HZ532" s="6"/>
      <c r="IA532" s="6"/>
      <c r="IB532" s="6"/>
      <c r="IC532" s="6"/>
      <c r="ID532" s="6"/>
      <c r="IE532" s="6"/>
      <c r="IF532" s="6"/>
      <c r="IG532" s="6"/>
      <c r="IH532" s="6"/>
      <c r="II532" s="6"/>
      <c r="IJ532" s="6"/>
      <c r="IK532" s="6"/>
      <c r="IL532" s="6"/>
      <c r="IM532" s="6"/>
      <c r="IN532" s="6"/>
      <c r="IO532" s="6"/>
      <c r="IP532" s="6"/>
      <c r="IQ532" s="6"/>
      <c r="IR532" s="6"/>
      <c r="IS532" s="6"/>
      <c r="IT532" s="6"/>
      <c r="IU532" s="6"/>
      <c r="IV532" s="6"/>
      <c r="IW532" s="6"/>
      <c r="IX532" s="6"/>
      <c r="IY532" s="6"/>
      <c r="IZ532" s="6"/>
      <c r="JA532" s="314"/>
      <c r="JB532" s="314"/>
      <c r="JC532" s="314"/>
      <c r="JD532" s="314"/>
      <c r="JE532" s="314"/>
      <c r="JF532" s="314"/>
      <c r="JG532" s="314"/>
      <c r="JH532" s="314"/>
      <c r="JI532" s="314"/>
      <c r="JJ532" s="314"/>
      <c r="JK532" s="314"/>
      <c r="JL532" s="314"/>
      <c r="JM532" s="314"/>
      <c r="JN532" s="314"/>
      <c r="JO532" s="314"/>
      <c r="JP532" s="314"/>
      <c r="JQ532" s="314"/>
      <c r="JR532" s="314"/>
      <c r="JS532" s="314"/>
      <c r="JT532" s="314"/>
      <c r="JU532" s="314"/>
      <c r="JV532" s="314"/>
      <c r="JW532" s="314"/>
      <c r="JX532" s="314"/>
      <c r="JY532" s="314"/>
      <c r="JZ532" s="314"/>
      <c r="KA532" s="314"/>
      <c r="KB532" s="314"/>
      <c r="KC532" s="314"/>
      <c r="KD532" s="314"/>
      <c r="KE532" s="314"/>
      <c r="KF532" s="314"/>
      <c r="KG532" s="314"/>
      <c r="KH532" s="314"/>
      <c r="KI532" s="314"/>
      <c r="KJ532" s="314"/>
      <c r="KK532" s="314"/>
      <c r="KL532" s="6"/>
      <c r="KM532" s="6"/>
      <c r="KN532" s="6"/>
      <c r="KO532" s="6"/>
      <c r="KP532" s="6"/>
      <c r="KQ532" s="6"/>
      <c r="KR532" s="6"/>
      <c r="KS532" s="6"/>
      <c r="KT532" s="6"/>
    </row>
    <row r="533" spans="5:306" s="305" customFormat="1">
      <c r="E533" s="316"/>
      <c r="F533" s="316"/>
      <c r="G533" s="317"/>
      <c r="W533" s="6"/>
      <c r="X533" s="6"/>
      <c r="Y533" s="6"/>
      <c r="Z533" s="313"/>
      <c r="AA533" s="313"/>
      <c r="AB533" s="313"/>
      <c r="AC533" s="6"/>
      <c r="AD533" s="6"/>
      <c r="AE533" s="313"/>
      <c r="AF533" s="313"/>
      <c r="AG533" s="313"/>
      <c r="AH533" s="313"/>
      <c r="AI533" s="313"/>
      <c r="AJ533" s="6"/>
      <c r="AK533" s="6"/>
      <c r="AL533" s="313"/>
      <c r="AM533" s="313"/>
      <c r="AN533" s="313"/>
      <c r="AO533" s="313"/>
      <c r="AP533" s="313"/>
      <c r="AQ533" s="6"/>
      <c r="AR533" s="6"/>
      <c r="AS533" s="313"/>
      <c r="AT533" s="313"/>
      <c r="AU533" s="313"/>
      <c r="AV533" s="313"/>
      <c r="AW533" s="313"/>
      <c r="AX533" s="6"/>
      <c r="AY533" s="6"/>
      <c r="AZ533" s="313"/>
      <c r="BA533" s="313"/>
      <c r="BB533" s="313"/>
      <c r="BC533" s="313"/>
      <c r="BD533" s="313"/>
      <c r="BE533" s="6"/>
      <c r="BF533" s="6"/>
      <c r="BG533" s="313"/>
      <c r="BH533" s="313"/>
      <c r="BI533" s="313"/>
      <c r="BJ533" s="313"/>
      <c r="BK533" s="313"/>
      <c r="BL533" s="6"/>
      <c r="BM533" s="6"/>
      <c r="BN533" s="313"/>
      <c r="BO533" s="313"/>
      <c r="BP533" s="313"/>
      <c r="BQ533" s="313"/>
      <c r="BR533" s="313"/>
      <c r="BS533" s="313"/>
      <c r="BT533" s="313"/>
      <c r="BU533" s="313"/>
      <c r="BV533" s="313"/>
      <c r="BW533" s="313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161"/>
      <c r="DQ533" s="161"/>
      <c r="DR533" s="161"/>
      <c r="DS533" s="161"/>
      <c r="DT533" s="161"/>
      <c r="DU533" s="161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  <c r="FS533" s="6"/>
      <c r="FT533" s="6"/>
      <c r="FU533" s="6"/>
      <c r="FV533" s="6"/>
      <c r="FW533" s="6"/>
      <c r="FX533" s="6"/>
      <c r="FY533" s="6"/>
      <c r="FZ533" s="6"/>
      <c r="GA533" s="6"/>
      <c r="GB533" s="6"/>
      <c r="GC533" s="6"/>
      <c r="GD533" s="6"/>
      <c r="GE533" s="6"/>
      <c r="GF533" s="6"/>
      <c r="GG533" s="6"/>
      <c r="GH533" s="6"/>
      <c r="GI533" s="6"/>
      <c r="GJ533" s="6"/>
      <c r="GK533" s="6"/>
      <c r="GL533" s="6"/>
      <c r="GM533" s="6"/>
      <c r="GN533" s="6"/>
      <c r="GO533" s="6"/>
      <c r="GP533" s="6"/>
      <c r="GQ533" s="6"/>
      <c r="GR533" s="6"/>
      <c r="GS533" s="6"/>
      <c r="GT533" s="6"/>
      <c r="GU533" s="6"/>
      <c r="GV533" s="6"/>
      <c r="GW533" s="6"/>
      <c r="GX533" s="6"/>
      <c r="GY533" s="6"/>
      <c r="GZ533" s="6"/>
      <c r="HA533" s="6"/>
      <c r="HB533" s="6"/>
      <c r="HC533" s="6"/>
      <c r="HD533" s="6"/>
      <c r="HE533" s="6"/>
      <c r="HF533" s="6"/>
      <c r="HG533" s="6"/>
      <c r="HH533" s="6"/>
      <c r="HI533" s="6"/>
      <c r="HJ533" s="6"/>
      <c r="HK533" s="6"/>
      <c r="HL533" s="6"/>
      <c r="HM533" s="6"/>
      <c r="HN533" s="6"/>
      <c r="HO533" s="6"/>
      <c r="HP533" s="6"/>
      <c r="HQ533" s="6"/>
      <c r="HR533" s="6"/>
      <c r="HS533" s="6"/>
      <c r="HT533" s="6"/>
      <c r="HU533" s="6"/>
      <c r="HV533" s="6"/>
      <c r="HW533" s="6"/>
      <c r="HX533" s="6"/>
      <c r="HY533" s="6"/>
      <c r="HZ533" s="6"/>
      <c r="IA533" s="6"/>
      <c r="IB533" s="6"/>
      <c r="IC533" s="6"/>
      <c r="ID533" s="6"/>
      <c r="IE533" s="6"/>
      <c r="IF533" s="6"/>
      <c r="IG533" s="6"/>
      <c r="IH533" s="6"/>
      <c r="II533" s="6"/>
      <c r="IJ533" s="6"/>
      <c r="IK533" s="6"/>
      <c r="IL533" s="6"/>
      <c r="IM533" s="6"/>
      <c r="IN533" s="6"/>
      <c r="IO533" s="6"/>
      <c r="IP533" s="6"/>
      <c r="IQ533" s="6"/>
      <c r="IR533" s="6"/>
      <c r="IS533" s="6"/>
      <c r="IT533" s="6"/>
      <c r="IU533" s="6"/>
      <c r="IV533" s="6"/>
      <c r="IW533" s="6"/>
      <c r="IX533" s="6"/>
      <c r="IY533" s="6"/>
      <c r="IZ533" s="6"/>
      <c r="JA533" s="314"/>
      <c r="JB533" s="314"/>
      <c r="JC533" s="314"/>
      <c r="JD533" s="314"/>
      <c r="JE533" s="314"/>
      <c r="JF533" s="314"/>
      <c r="JG533" s="314"/>
      <c r="JH533" s="314"/>
      <c r="JI533" s="314"/>
      <c r="JJ533" s="314"/>
      <c r="JK533" s="314"/>
      <c r="JL533" s="314"/>
      <c r="JM533" s="314"/>
      <c r="JN533" s="314"/>
      <c r="JO533" s="314"/>
      <c r="JP533" s="314"/>
      <c r="JQ533" s="314"/>
      <c r="JR533" s="314"/>
      <c r="JS533" s="314"/>
      <c r="JT533" s="314"/>
      <c r="JU533" s="314"/>
      <c r="JV533" s="314"/>
      <c r="JW533" s="314"/>
      <c r="JX533" s="314"/>
      <c r="JY533" s="314"/>
      <c r="JZ533" s="314"/>
      <c r="KA533" s="314"/>
      <c r="KB533" s="314"/>
      <c r="KC533" s="314"/>
      <c r="KD533" s="314"/>
      <c r="KE533" s="314"/>
      <c r="KF533" s="314"/>
      <c r="KG533" s="314"/>
      <c r="KH533" s="314"/>
      <c r="KI533" s="314"/>
      <c r="KJ533" s="314"/>
      <c r="KK533" s="314"/>
      <c r="KL533" s="6"/>
      <c r="KM533" s="6"/>
      <c r="KN533" s="6"/>
      <c r="KO533" s="6"/>
      <c r="KP533" s="6"/>
      <c r="KQ533" s="6"/>
      <c r="KR533" s="6"/>
      <c r="KS533" s="6"/>
      <c r="KT533" s="6"/>
    </row>
    <row r="534" spans="5:306" s="305" customFormat="1">
      <c r="E534" s="316"/>
      <c r="F534" s="316"/>
      <c r="G534" s="317"/>
      <c r="W534" s="6"/>
      <c r="X534" s="6"/>
      <c r="Y534" s="6"/>
      <c r="Z534" s="313"/>
      <c r="AA534" s="313"/>
      <c r="AB534" s="313"/>
      <c r="AC534" s="6"/>
      <c r="AD534" s="6"/>
      <c r="AE534" s="313"/>
      <c r="AF534" s="313"/>
      <c r="AG534" s="313"/>
      <c r="AH534" s="313"/>
      <c r="AI534" s="313"/>
      <c r="AJ534" s="6"/>
      <c r="AK534" s="6"/>
      <c r="AL534" s="313"/>
      <c r="AM534" s="313"/>
      <c r="AN534" s="313"/>
      <c r="AO534" s="313"/>
      <c r="AP534" s="313"/>
      <c r="AQ534" s="6"/>
      <c r="AR534" s="6"/>
      <c r="AS534" s="313"/>
      <c r="AT534" s="313"/>
      <c r="AU534" s="313"/>
      <c r="AV534" s="313"/>
      <c r="AW534" s="313"/>
      <c r="AX534" s="6"/>
      <c r="AY534" s="6"/>
      <c r="AZ534" s="313"/>
      <c r="BA534" s="313"/>
      <c r="BB534" s="313"/>
      <c r="BC534" s="313"/>
      <c r="BD534" s="313"/>
      <c r="BE534" s="6"/>
      <c r="BF534" s="6"/>
      <c r="BG534" s="313"/>
      <c r="BH534" s="313"/>
      <c r="BI534" s="313"/>
      <c r="BJ534" s="313"/>
      <c r="BK534" s="313"/>
      <c r="BL534" s="6"/>
      <c r="BM534" s="6"/>
      <c r="BN534" s="313"/>
      <c r="BO534" s="313"/>
      <c r="BP534" s="313"/>
      <c r="BQ534" s="313"/>
      <c r="BR534" s="313"/>
      <c r="BS534" s="313"/>
      <c r="BT534" s="313"/>
      <c r="BU534" s="313"/>
      <c r="BV534" s="313"/>
      <c r="BW534" s="313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161"/>
      <c r="DQ534" s="161"/>
      <c r="DR534" s="161"/>
      <c r="DS534" s="161"/>
      <c r="DT534" s="161"/>
      <c r="DU534" s="161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6"/>
      <c r="FU534" s="6"/>
      <c r="FV534" s="6"/>
      <c r="FW534" s="6"/>
      <c r="FX534" s="6"/>
      <c r="FY534" s="6"/>
      <c r="FZ534" s="6"/>
      <c r="GA534" s="6"/>
      <c r="GB534" s="6"/>
      <c r="GC534" s="6"/>
      <c r="GD534" s="6"/>
      <c r="GE534" s="6"/>
      <c r="GF534" s="6"/>
      <c r="GG534" s="6"/>
      <c r="GH534" s="6"/>
      <c r="GI534" s="6"/>
      <c r="GJ534" s="6"/>
      <c r="GK534" s="6"/>
      <c r="GL534" s="6"/>
      <c r="GM534" s="6"/>
      <c r="GN534" s="6"/>
      <c r="GO534" s="6"/>
      <c r="GP534" s="6"/>
      <c r="GQ534" s="6"/>
      <c r="GR534" s="6"/>
      <c r="GS534" s="6"/>
      <c r="GT534" s="6"/>
      <c r="GU534" s="6"/>
      <c r="GV534" s="6"/>
      <c r="GW534" s="6"/>
      <c r="GX534" s="6"/>
      <c r="GY534" s="6"/>
      <c r="GZ534" s="6"/>
      <c r="HA534" s="6"/>
      <c r="HB534" s="6"/>
      <c r="HC534" s="6"/>
      <c r="HD534" s="6"/>
      <c r="HE534" s="6"/>
      <c r="HF534" s="6"/>
      <c r="HG534" s="6"/>
      <c r="HH534" s="6"/>
      <c r="HI534" s="6"/>
      <c r="HJ534" s="6"/>
      <c r="HK534" s="6"/>
      <c r="HL534" s="6"/>
      <c r="HM534" s="6"/>
      <c r="HN534" s="6"/>
      <c r="HO534" s="6"/>
      <c r="HP534" s="6"/>
      <c r="HQ534" s="6"/>
      <c r="HR534" s="6"/>
      <c r="HS534" s="6"/>
      <c r="HT534" s="6"/>
      <c r="HU534" s="6"/>
      <c r="HV534" s="6"/>
      <c r="HW534" s="6"/>
      <c r="HX534" s="6"/>
      <c r="HY534" s="6"/>
      <c r="HZ534" s="6"/>
      <c r="IA534" s="6"/>
      <c r="IB534" s="6"/>
      <c r="IC534" s="6"/>
      <c r="ID534" s="6"/>
      <c r="IE534" s="6"/>
      <c r="IF534" s="6"/>
      <c r="IG534" s="6"/>
      <c r="IH534" s="6"/>
      <c r="II534" s="6"/>
      <c r="IJ534" s="6"/>
      <c r="IK534" s="6"/>
      <c r="IL534" s="6"/>
      <c r="IM534" s="6"/>
      <c r="IN534" s="6"/>
      <c r="IO534" s="6"/>
      <c r="IP534" s="6"/>
      <c r="IQ534" s="6"/>
      <c r="IR534" s="6"/>
      <c r="IS534" s="6"/>
      <c r="IT534" s="6"/>
      <c r="IU534" s="6"/>
      <c r="IV534" s="6"/>
      <c r="IW534" s="6"/>
      <c r="IX534" s="6"/>
      <c r="IY534" s="6"/>
      <c r="IZ534" s="6"/>
      <c r="JA534" s="314"/>
      <c r="JB534" s="314"/>
      <c r="JC534" s="314"/>
      <c r="JD534" s="314"/>
      <c r="JE534" s="314"/>
      <c r="JF534" s="314"/>
      <c r="JG534" s="314"/>
      <c r="JH534" s="314"/>
      <c r="JI534" s="314"/>
      <c r="JJ534" s="314"/>
      <c r="JK534" s="314"/>
      <c r="JL534" s="314"/>
      <c r="JM534" s="314"/>
      <c r="JN534" s="314"/>
      <c r="JO534" s="314"/>
      <c r="JP534" s="314"/>
      <c r="JQ534" s="314"/>
      <c r="JR534" s="314"/>
      <c r="JS534" s="314"/>
      <c r="JT534" s="314"/>
      <c r="JU534" s="314"/>
      <c r="JV534" s="314"/>
      <c r="JW534" s="314"/>
      <c r="JX534" s="314"/>
      <c r="JY534" s="314"/>
      <c r="JZ534" s="314"/>
      <c r="KA534" s="314"/>
      <c r="KB534" s="314"/>
      <c r="KC534" s="314"/>
      <c r="KD534" s="314"/>
      <c r="KE534" s="314"/>
      <c r="KF534" s="314"/>
      <c r="KG534" s="314"/>
      <c r="KH534" s="314"/>
      <c r="KI534" s="314"/>
      <c r="KJ534" s="314"/>
      <c r="KK534" s="314"/>
      <c r="KL534" s="6"/>
      <c r="KM534" s="6"/>
      <c r="KN534" s="6"/>
      <c r="KO534" s="6"/>
      <c r="KP534" s="6"/>
      <c r="KQ534" s="6"/>
      <c r="KR534" s="6"/>
      <c r="KS534" s="6"/>
      <c r="KT534" s="6"/>
    </row>
    <row r="535" spans="5:306" s="305" customFormat="1">
      <c r="E535" s="316"/>
      <c r="F535" s="316"/>
      <c r="G535" s="317"/>
      <c r="W535" s="6"/>
      <c r="X535" s="6"/>
      <c r="Y535" s="6"/>
      <c r="Z535" s="313"/>
      <c r="AA535" s="313"/>
      <c r="AB535" s="313"/>
      <c r="AC535" s="6"/>
      <c r="AD535" s="6"/>
      <c r="AE535" s="313"/>
      <c r="AF535" s="313"/>
      <c r="AG535" s="313"/>
      <c r="AH535" s="313"/>
      <c r="AI535" s="313"/>
      <c r="AJ535" s="6"/>
      <c r="AK535" s="6"/>
      <c r="AL535" s="313"/>
      <c r="AM535" s="313"/>
      <c r="AN535" s="313"/>
      <c r="AO535" s="313"/>
      <c r="AP535" s="313"/>
      <c r="AQ535" s="6"/>
      <c r="AR535" s="6"/>
      <c r="AS535" s="313"/>
      <c r="AT535" s="313"/>
      <c r="AU535" s="313"/>
      <c r="AV535" s="313"/>
      <c r="AW535" s="313"/>
      <c r="AX535" s="6"/>
      <c r="AY535" s="6"/>
      <c r="AZ535" s="313"/>
      <c r="BA535" s="313"/>
      <c r="BB535" s="313"/>
      <c r="BC535" s="313"/>
      <c r="BD535" s="313"/>
      <c r="BE535" s="6"/>
      <c r="BF535" s="6"/>
      <c r="BG535" s="313"/>
      <c r="BH535" s="313"/>
      <c r="BI535" s="313"/>
      <c r="BJ535" s="313"/>
      <c r="BK535" s="313"/>
      <c r="BL535" s="6"/>
      <c r="BM535" s="6"/>
      <c r="BN535" s="313"/>
      <c r="BO535" s="313"/>
      <c r="BP535" s="313"/>
      <c r="BQ535" s="313"/>
      <c r="BR535" s="313"/>
      <c r="BS535" s="313"/>
      <c r="BT535" s="313"/>
      <c r="BU535" s="313"/>
      <c r="BV535" s="313"/>
      <c r="BW535" s="313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161"/>
      <c r="DQ535" s="161"/>
      <c r="DR535" s="161"/>
      <c r="DS535" s="161"/>
      <c r="DT535" s="161"/>
      <c r="DU535" s="161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  <c r="FS535" s="6"/>
      <c r="FT535" s="6"/>
      <c r="FU535" s="6"/>
      <c r="FV535" s="6"/>
      <c r="FW535" s="6"/>
      <c r="FX535" s="6"/>
      <c r="FY535" s="6"/>
      <c r="FZ535" s="6"/>
      <c r="GA535" s="6"/>
      <c r="GB535" s="6"/>
      <c r="GC535" s="6"/>
      <c r="GD535" s="6"/>
      <c r="GE535" s="6"/>
      <c r="GF535" s="6"/>
      <c r="GG535" s="6"/>
      <c r="GH535" s="6"/>
      <c r="GI535" s="6"/>
      <c r="GJ535" s="6"/>
      <c r="GK535" s="6"/>
      <c r="GL535" s="6"/>
      <c r="GM535" s="6"/>
      <c r="GN535" s="6"/>
      <c r="GO535" s="6"/>
      <c r="GP535" s="6"/>
      <c r="GQ535" s="6"/>
      <c r="GR535" s="6"/>
      <c r="GS535" s="6"/>
      <c r="GT535" s="6"/>
      <c r="GU535" s="6"/>
      <c r="GV535" s="6"/>
      <c r="GW535" s="6"/>
      <c r="GX535" s="6"/>
      <c r="GY535" s="6"/>
      <c r="GZ535" s="6"/>
      <c r="HA535" s="6"/>
      <c r="HB535" s="6"/>
      <c r="HC535" s="6"/>
      <c r="HD535" s="6"/>
      <c r="HE535" s="6"/>
      <c r="HF535" s="6"/>
      <c r="HG535" s="6"/>
      <c r="HH535" s="6"/>
      <c r="HI535" s="6"/>
      <c r="HJ535" s="6"/>
      <c r="HK535" s="6"/>
      <c r="HL535" s="6"/>
      <c r="HM535" s="6"/>
      <c r="HN535" s="6"/>
      <c r="HO535" s="6"/>
      <c r="HP535" s="6"/>
      <c r="HQ535" s="6"/>
      <c r="HR535" s="6"/>
      <c r="HS535" s="6"/>
      <c r="HT535" s="6"/>
      <c r="HU535" s="6"/>
      <c r="HV535" s="6"/>
      <c r="HW535" s="6"/>
      <c r="HX535" s="6"/>
      <c r="HY535" s="6"/>
      <c r="HZ535" s="6"/>
      <c r="IA535" s="6"/>
      <c r="IB535" s="6"/>
      <c r="IC535" s="6"/>
      <c r="ID535" s="6"/>
      <c r="IE535" s="6"/>
      <c r="IF535" s="6"/>
      <c r="IG535" s="6"/>
      <c r="IH535" s="6"/>
      <c r="II535" s="6"/>
      <c r="IJ535" s="6"/>
      <c r="IK535" s="6"/>
      <c r="IL535" s="6"/>
      <c r="IM535" s="6"/>
      <c r="IN535" s="6"/>
      <c r="IO535" s="6"/>
      <c r="IP535" s="6"/>
      <c r="IQ535" s="6"/>
      <c r="IR535" s="6"/>
      <c r="IS535" s="6"/>
      <c r="IT535" s="6"/>
      <c r="IU535" s="6"/>
      <c r="IV535" s="6"/>
      <c r="IW535" s="6"/>
      <c r="IX535" s="6"/>
      <c r="IY535" s="6"/>
      <c r="IZ535" s="6"/>
      <c r="JA535" s="314"/>
      <c r="JB535" s="314"/>
      <c r="JC535" s="314"/>
      <c r="JD535" s="314"/>
      <c r="JE535" s="314"/>
      <c r="JF535" s="314"/>
      <c r="JG535" s="314"/>
      <c r="JH535" s="314"/>
      <c r="JI535" s="314"/>
      <c r="JJ535" s="314"/>
      <c r="JK535" s="314"/>
      <c r="JL535" s="314"/>
      <c r="JM535" s="314"/>
      <c r="JN535" s="314"/>
      <c r="JO535" s="314"/>
      <c r="JP535" s="314"/>
      <c r="JQ535" s="314"/>
      <c r="JR535" s="314"/>
      <c r="JS535" s="314"/>
      <c r="JT535" s="314"/>
      <c r="JU535" s="314"/>
      <c r="JV535" s="314"/>
      <c r="JW535" s="314"/>
      <c r="JX535" s="314"/>
      <c r="JY535" s="314"/>
      <c r="JZ535" s="314"/>
      <c r="KA535" s="314"/>
      <c r="KB535" s="314"/>
      <c r="KC535" s="314"/>
      <c r="KD535" s="314"/>
      <c r="KE535" s="314"/>
      <c r="KF535" s="314"/>
      <c r="KG535" s="314"/>
      <c r="KH535" s="314"/>
      <c r="KI535" s="314"/>
      <c r="KJ535" s="314"/>
      <c r="KK535" s="314"/>
      <c r="KL535" s="6"/>
      <c r="KM535" s="6"/>
      <c r="KN535" s="6"/>
      <c r="KO535" s="6"/>
      <c r="KP535" s="6"/>
      <c r="KQ535" s="6"/>
      <c r="KR535" s="6"/>
      <c r="KS535" s="6"/>
      <c r="KT535" s="6"/>
    </row>
    <row r="536" spans="5:306" s="305" customFormat="1">
      <c r="E536" s="316"/>
      <c r="F536" s="316"/>
      <c r="G536" s="317"/>
      <c r="W536" s="6"/>
      <c r="X536" s="6"/>
      <c r="Y536" s="6"/>
      <c r="Z536" s="313"/>
      <c r="AA536" s="313"/>
      <c r="AB536" s="313"/>
      <c r="AC536" s="6"/>
      <c r="AD536" s="6"/>
      <c r="AE536" s="313"/>
      <c r="AF536" s="313"/>
      <c r="AG536" s="313"/>
      <c r="AH536" s="313"/>
      <c r="AI536" s="313"/>
      <c r="AJ536" s="6"/>
      <c r="AK536" s="6"/>
      <c r="AL536" s="313"/>
      <c r="AM536" s="313"/>
      <c r="AN536" s="313"/>
      <c r="AO536" s="313"/>
      <c r="AP536" s="313"/>
      <c r="AQ536" s="6"/>
      <c r="AR536" s="6"/>
      <c r="AS536" s="313"/>
      <c r="AT536" s="313"/>
      <c r="AU536" s="313"/>
      <c r="AV536" s="313"/>
      <c r="AW536" s="313"/>
      <c r="AX536" s="6"/>
      <c r="AY536" s="6"/>
      <c r="AZ536" s="313"/>
      <c r="BA536" s="313"/>
      <c r="BB536" s="313"/>
      <c r="BC536" s="313"/>
      <c r="BD536" s="313"/>
      <c r="BE536" s="6"/>
      <c r="BF536" s="6"/>
      <c r="BG536" s="313"/>
      <c r="BH536" s="313"/>
      <c r="BI536" s="313"/>
      <c r="BJ536" s="313"/>
      <c r="BK536" s="313"/>
      <c r="BL536" s="6"/>
      <c r="BM536" s="6"/>
      <c r="BN536" s="313"/>
      <c r="BO536" s="313"/>
      <c r="BP536" s="313"/>
      <c r="BQ536" s="313"/>
      <c r="BR536" s="313"/>
      <c r="BS536" s="313"/>
      <c r="BT536" s="313"/>
      <c r="BU536" s="313"/>
      <c r="BV536" s="313"/>
      <c r="BW536" s="313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161"/>
      <c r="DQ536" s="161"/>
      <c r="DR536" s="161"/>
      <c r="DS536" s="161"/>
      <c r="DT536" s="161"/>
      <c r="DU536" s="161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  <c r="FS536" s="6"/>
      <c r="FT536" s="6"/>
      <c r="FU536" s="6"/>
      <c r="FV536" s="6"/>
      <c r="FW536" s="6"/>
      <c r="FX536" s="6"/>
      <c r="FY536" s="6"/>
      <c r="FZ536" s="6"/>
      <c r="GA536" s="6"/>
      <c r="GB536" s="6"/>
      <c r="GC536" s="6"/>
      <c r="GD536" s="6"/>
      <c r="GE536" s="6"/>
      <c r="GF536" s="6"/>
      <c r="GG536" s="6"/>
      <c r="GH536" s="6"/>
      <c r="GI536" s="6"/>
      <c r="GJ536" s="6"/>
      <c r="GK536" s="6"/>
      <c r="GL536" s="6"/>
      <c r="GM536" s="6"/>
      <c r="GN536" s="6"/>
      <c r="GO536" s="6"/>
      <c r="GP536" s="6"/>
      <c r="GQ536" s="6"/>
      <c r="GR536" s="6"/>
      <c r="GS536" s="6"/>
      <c r="GT536" s="6"/>
      <c r="GU536" s="6"/>
      <c r="GV536" s="6"/>
      <c r="GW536" s="6"/>
      <c r="GX536" s="6"/>
      <c r="GY536" s="6"/>
      <c r="GZ536" s="6"/>
      <c r="HA536" s="6"/>
      <c r="HB536" s="6"/>
      <c r="HC536" s="6"/>
      <c r="HD536" s="6"/>
      <c r="HE536" s="6"/>
      <c r="HF536" s="6"/>
      <c r="HG536" s="6"/>
      <c r="HH536" s="6"/>
      <c r="HI536" s="6"/>
      <c r="HJ536" s="6"/>
      <c r="HK536" s="6"/>
      <c r="HL536" s="6"/>
      <c r="HM536" s="6"/>
      <c r="HN536" s="6"/>
      <c r="HO536" s="6"/>
      <c r="HP536" s="6"/>
      <c r="HQ536" s="6"/>
      <c r="HR536" s="6"/>
      <c r="HS536" s="6"/>
      <c r="HT536" s="6"/>
      <c r="HU536" s="6"/>
      <c r="HV536" s="6"/>
      <c r="HW536" s="6"/>
      <c r="HX536" s="6"/>
      <c r="HY536" s="6"/>
      <c r="HZ536" s="6"/>
      <c r="IA536" s="6"/>
      <c r="IB536" s="6"/>
      <c r="IC536" s="6"/>
      <c r="ID536" s="6"/>
      <c r="IE536" s="6"/>
      <c r="IF536" s="6"/>
      <c r="IG536" s="6"/>
      <c r="IH536" s="6"/>
      <c r="II536" s="6"/>
      <c r="IJ536" s="6"/>
      <c r="IK536" s="6"/>
      <c r="IL536" s="6"/>
      <c r="IM536" s="6"/>
      <c r="IN536" s="6"/>
      <c r="IO536" s="6"/>
      <c r="IP536" s="6"/>
      <c r="IQ536" s="6"/>
      <c r="IR536" s="6"/>
      <c r="IS536" s="6"/>
      <c r="IT536" s="6"/>
      <c r="IU536" s="6"/>
      <c r="IV536" s="6"/>
      <c r="IW536" s="6"/>
      <c r="IX536" s="6"/>
      <c r="IY536" s="6"/>
      <c r="IZ536" s="6"/>
      <c r="JA536" s="314"/>
      <c r="JB536" s="314"/>
      <c r="JC536" s="314"/>
      <c r="JD536" s="314"/>
      <c r="JE536" s="314"/>
      <c r="JF536" s="314"/>
      <c r="JG536" s="314"/>
      <c r="JH536" s="314"/>
      <c r="JI536" s="314"/>
      <c r="JJ536" s="314"/>
      <c r="JK536" s="314"/>
      <c r="JL536" s="314"/>
      <c r="JM536" s="314"/>
      <c r="JN536" s="314"/>
      <c r="JO536" s="314"/>
      <c r="JP536" s="314"/>
      <c r="JQ536" s="314"/>
      <c r="JR536" s="314"/>
      <c r="JS536" s="314"/>
      <c r="JT536" s="314"/>
      <c r="JU536" s="314"/>
      <c r="JV536" s="314"/>
      <c r="JW536" s="314"/>
      <c r="JX536" s="314"/>
      <c r="JY536" s="314"/>
      <c r="JZ536" s="314"/>
      <c r="KA536" s="314"/>
      <c r="KB536" s="314"/>
      <c r="KC536" s="314"/>
      <c r="KD536" s="314"/>
      <c r="KE536" s="314"/>
      <c r="KF536" s="314"/>
      <c r="KG536" s="314"/>
      <c r="KH536" s="314"/>
      <c r="KI536" s="314"/>
      <c r="KJ536" s="314"/>
      <c r="KK536" s="314"/>
      <c r="KL536" s="6"/>
      <c r="KM536" s="6"/>
      <c r="KN536" s="6"/>
      <c r="KO536" s="6"/>
      <c r="KP536" s="6"/>
      <c r="KQ536" s="6"/>
      <c r="KR536" s="6"/>
      <c r="KS536" s="6"/>
      <c r="KT536" s="6"/>
    </row>
    <row r="537" spans="5:306" s="305" customFormat="1">
      <c r="E537" s="316"/>
      <c r="F537" s="316"/>
      <c r="G537" s="317"/>
      <c r="W537" s="6"/>
      <c r="X537" s="6"/>
      <c r="Y537" s="6"/>
      <c r="Z537" s="313"/>
      <c r="AA537" s="313"/>
      <c r="AB537" s="313"/>
      <c r="AC537" s="6"/>
      <c r="AD537" s="6"/>
      <c r="AE537" s="313"/>
      <c r="AF537" s="313"/>
      <c r="AG537" s="313"/>
      <c r="AH537" s="313"/>
      <c r="AI537" s="313"/>
      <c r="AJ537" s="6"/>
      <c r="AK537" s="6"/>
      <c r="AL537" s="313"/>
      <c r="AM537" s="313"/>
      <c r="AN537" s="313"/>
      <c r="AO537" s="313"/>
      <c r="AP537" s="313"/>
      <c r="AQ537" s="6"/>
      <c r="AR537" s="6"/>
      <c r="AS537" s="313"/>
      <c r="AT537" s="313"/>
      <c r="AU537" s="313"/>
      <c r="AV537" s="313"/>
      <c r="AW537" s="313"/>
      <c r="AX537" s="6"/>
      <c r="AY537" s="6"/>
      <c r="AZ537" s="313"/>
      <c r="BA537" s="313"/>
      <c r="BB537" s="313"/>
      <c r="BC537" s="313"/>
      <c r="BD537" s="313"/>
      <c r="BE537" s="6"/>
      <c r="BF537" s="6"/>
      <c r="BG537" s="313"/>
      <c r="BH537" s="313"/>
      <c r="BI537" s="313"/>
      <c r="BJ537" s="313"/>
      <c r="BK537" s="313"/>
      <c r="BL537" s="6"/>
      <c r="BM537" s="6"/>
      <c r="BN537" s="313"/>
      <c r="BO537" s="313"/>
      <c r="BP537" s="313"/>
      <c r="BQ537" s="313"/>
      <c r="BR537" s="313"/>
      <c r="BS537" s="313"/>
      <c r="BT537" s="313"/>
      <c r="BU537" s="313"/>
      <c r="BV537" s="313"/>
      <c r="BW537" s="313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161"/>
      <c r="DQ537" s="161"/>
      <c r="DR537" s="161"/>
      <c r="DS537" s="161"/>
      <c r="DT537" s="161"/>
      <c r="DU537" s="161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  <c r="FS537" s="6"/>
      <c r="FT537" s="6"/>
      <c r="FU537" s="6"/>
      <c r="FV537" s="6"/>
      <c r="FW537" s="6"/>
      <c r="FX537" s="6"/>
      <c r="FY537" s="6"/>
      <c r="FZ537" s="6"/>
      <c r="GA537" s="6"/>
      <c r="GB537" s="6"/>
      <c r="GC537" s="6"/>
      <c r="GD537" s="6"/>
      <c r="GE537" s="6"/>
      <c r="GF537" s="6"/>
      <c r="GG537" s="6"/>
      <c r="GH537" s="6"/>
      <c r="GI537" s="6"/>
      <c r="GJ537" s="6"/>
      <c r="GK537" s="6"/>
      <c r="GL537" s="6"/>
      <c r="GM537" s="6"/>
      <c r="GN537" s="6"/>
      <c r="GO537" s="6"/>
      <c r="GP537" s="6"/>
      <c r="GQ537" s="6"/>
      <c r="GR537" s="6"/>
      <c r="GS537" s="6"/>
      <c r="GT537" s="6"/>
      <c r="GU537" s="6"/>
      <c r="GV537" s="6"/>
      <c r="GW537" s="6"/>
      <c r="GX537" s="6"/>
      <c r="GY537" s="6"/>
      <c r="GZ537" s="6"/>
      <c r="HA537" s="6"/>
      <c r="HB537" s="6"/>
      <c r="HC537" s="6"/>
      <c r="HD537" s="6"/>
      <c r="HE537" s="6"/>
      <c r="HF537" s="6"/>
      <c r="HG537" s="6"/>
      <c r="HH537" s="6"/>
      <c r="HI537" s="6"/>
      <c r="HJ537" s="6"/>
      <c r="HK537" s="6"/>
      <c r="HL537" s="6"/>
      <c r="HM537" s="6"/>
      <c r="HN537" s="6"/>
      <c r="HO537" s="6"/>
      <c r="HP537" s="6"/>
      <c r="HQ537" s="6"/>
      <c r="HR537" s="6"/>
      <c r="HS537" s="6"/>
      <c r="HT537" s="6"/>
      <c r="HU537" s="6"/>
      <c r="HV537" s="6"/>
      <c r="HW537" s="6"/>
      <c r="HX537" s="6"/>
      <c r="HY537" s="6"/>
      <c r="HZ537" s="6"/>
      <c r="IA537" s="6"/>
      <c r="IB537" s="6"/>
      <c r="IC537" s="6"/>
      <c r="ID537" s="6"/>
      <c r="IE537" s="6"/>
      <c r="IF537" s="6"/>
      <c r="IG537" s="6"/>
      <c r="IH537" s="6"/>
      <c r="II537" s="6"/>
      <c r="IJ537" s="6"/>
      <c r="IK537" s="6"/>
      <c r="IL537" s="6"/>
      <c r="IM537" s="6"/>
      <c r="IN537" s="6"/>
      <c r="IO537" s="6"/>
      <c r="IP537" s="6"/>
      <c r="IQ537" s="6"/>
      <c r="IR537" s="6"/>
      <c r="IS537" s="6"/>
      <c r="IT537" s="6"/>
      <c r="IU537" s="6"/>
      <c r="IV537" s="6"/>
      <c r="IW537" s="6"/>
      <c r="IX537" s="6"/>
      <c r="IY537" s="6"/>
      <c r="IZ537" s="6"/>
      <c r="JA537" s="314"/>
      <c r="JB537" s="314"/>
      <c r="JC537" s="314"/>
      <c r="JD537" s="314"/>
      <c r="JE537" s="314"/>
      <c r="JF537" s="314"/>
      <c r="JG537" s="314"/>
      <c r="JH537" s="314"/>
      <c r="JI537" s="314"/>
      <c r="JJ537" s="314"/>
      <c r="JK537" s="314"/>
      <c r="JL537" s="314"/>
      <c r="JM537" s="314"/>
      <c r="JN537" s="314"/>
      <c r="JO537" s="314"/>
      <c r="JP537" s="314"/>
      <c r="JQ537" s="314"/>
      <c r="JR537" s="314"/>
      <c r="JS537" s="314"/>
      <c r="JT537" s="314"/>
      <c r="JU537" s="314"/>
      <c r="JV537" s="314"/>
      <c r="JW537" s="314"/>
      <c r="JX537" s="314"/>
      <c r="JY537" s="314"/>
      <c r="JZ537" s="314"/>
      <c r="KA537" s="314"/>
      <c r="KB537" s="314"/>
      <c r="KC537" s="314"/>
      <c r="KD537" s="314"/>
      <c r="KE537" s="314"/>
      <c r="KF537" s="314"/>
      <c r="KG537" s="314"/>
      <c r="KH537" s="314"/>
      <c r="KI537" s="314"/>
      <c r="KJ537" s="314"/>
      <c r="KK537" s="314"/>
      <c r="KL537" s="6"/>
      <c r="KM537" s="6"/>
      <c r="KN537" s="6"/>
      <c r="KO537" s="6"/>
      <c r="KP537" s="6"/>
      <c r="KQ537" s="6"/>
      <c r="KR537" s="6"/>
      <c r="KS537" s="6"/>
      <c r="KT537" s="6"/>
    </row>
    <row r="538" spans="5:306" s="305" customFormat="1">
      <c r="E538" s="316"/>
      <c r="F538" s="316"/>
      <c r="G538" s="317"/>
      <c r="W538" s="6"/>
      <c r="X538" s="6"/>
      <c r="Y538" s="6"/>
      <c r="Z538" s="313"/>
      <c r="AA538" s="313"/>
      <c r="AB538" s="313"/>
      <c r="AC538" s="6"/>
      <c r="AD538" s="6"/>
      <c r="AE538" s="313"/>
      <c r="AF538" s="313"/>
      <c r="AG538" s="313"/>
      <c r="AH538" s="313"/>
      <c r="AI538" s="313"/>
      <c r="AJ538" s="6"/>
      <c r="AK538" s="6"/>
      <c r="AL538" s="313"/>
      <c r="AM538" s="313"/>
      <c r="AN538" s="313"/>
      <c r="AO538" s="313"/>
      <c r="AP538" s="313"/>
      <c r="AQ538" s="6"/>
      <c r="AR538" s="6"/>
      <c r="AS538" s="313"/>
      <c r="AT538" s="313"/>
      <c r="AU538" s="313"/>
      <c r="AV538" s="313"/>
      <c r="AW538" s="313"/>
      <c r="AX538" s="6"/>
      <c r="AY538" s="6"/>
      <c r="AZ538" s="313"/>
      <c r="BA538" s="313"/>
      <c r="BB538" s="313"/>
      <c r="BC538" s="313"/>
      <c r="BD538" s="313"/>
      <c r="BE538" s="6"/>
      <c r="BF538" s="6"/>
      <c r="BG538" s="313"/>
      <c r="BH538" s="313"/>
      <c r="BI538" s="313"/>
      <c r="BJ538" s="313"/>
      <c r="BK538" s="313"/>
      <c r="BL538" s="6"/>
      <c r="BM538" s="6"/>
      <c r="BN538" s="313"/>
      <c r="BO538" s="313"/>
      <c r="BP538" s="313"/>
      <c r="BQ538" s="313"/>
      <c r="BR538" s="313"/>
      <c r="BS538" s="313"/>
      <c r="BT538" s="313"/>
      <c r="BU538" s="313"/>
      <c r="BV538" s="313"/>
      <c r="BW538" s="313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161"/>
      <c r="DQ538" s="161"/>
      <c r="DR538" s="161"/>
      <c r="DS538" s="161"/>
      <c r="DT538" s="161"/>
      <c r="DU538" s="161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  <c r="FS538" s="6"/>
      <c r="FT538" s="6"/>
      <c r="FU538" s="6"/>
      <c r="FV538" s="6"/>
      <c r="FW538" s="6"/>
      <c r="FX538" s="6"/>
      <c r="FY538" s="6"/>
      <c r="FZ538" s="6"/>
      <c r="GA538" s="6"/>
      <c r="GB538" s="6"/>
      <c r="GC538" s="6"/>
      <c r="GD538" s="6"/>
      <c r="GE538" s="6"/>
      <c r="GF538" s="6"/>
      <c r="GG538" s="6"/>
      <c r="GH538" s="6"/>
      <c r="GI538" s="6"/>
      <c r="GJ538" s="6"/>
      <c r="GK538" s="6"/>
      <c r="GL538" s="6"/>
      <c r="GM538" s="6"/>
      <c r="GN538" s="6"/>
      <c r="GO538" s="6"/>
      <c r="GP538" s="6"/>
      <c r="GQ538" s="6"/>
      <c r="GR538" s="6"/>
      <c r="GS538" s="6"/>
      <c r="GT538" s="6"/>
      <c r="GU538" s="6"/>
      <c r="GV538" s="6"/>
      <c r="GW538" s="6"/>
      <c r="GX538" s="6"/>
      <c r="GY538" s="6"/>
      <c r="GZ538" s="6"/>
      <c r="HA538" s="6"/>
      <c r="HB538" s="6"/>
      <c r="HC538" s="6"/>
      <c r="HD538" s="6"/>
      <c r="HE538" s="6"/>
      <c r="HF538" s="6"/>
      <c r="HG538" s="6"/>
      <c r="HH538" s="6"/>
      <c r="HI538" s="6"/>
      <c r="HJ538" s="6"/>
      <c r="HK538" s="6"/>
      <c r="HL538" s="6"/>
      <c r="HM538" s="6"/>
      <c r="HN538" s="6"/>
      <c r="HO538" s="6"/>
      <c r="HP538" s="6"/>
      <c r="HQ538" s="6"/>
      <c r="HR538" s="6"/>
      <c r="HS538" s="6"/>
      <c r="HT538" s="6"/>
      <c r="HU538" s="6"/>
      <c r="HV538" s="6"/>
      <c r="HW538" s="6"/>
      <c r="HX538" s="6"/>
      <c r="HY538" s="6"/>
      <c r="HZ538" s="6"/>
      <c r="IA538" s="6"/>
      <c r="IB538" s="6"/>
      <c r="IC538" s="6"/>
      <c r="ID538" s="6"/>
      <c r="IE538" s="6"/>
      <c r="IF538" s="6"/>
      <c r="IG538" s="6"/>
      <c r="IH538" s="6"/>
      <c r="II538" s="6"/>
      <c r="IJ538" s="6"/>
      <c r="IK538" s="6"/>
      <c r="IL538" s="6"/>
      <c r="IM538" s="6"/>
      <c r="IN538" s="6"/>
      <c r="IO538" s="6"/>
      <c r="IP538" s="6"/>
      <c r="IQ538" s="6"/>
      <c r="IR538" s="6"/>
      <c r="IS538" s="6"/>
      <c r="IT538" s="6"/>
      <c r="IU538" s="6"/>
      <c r="IV538" s="6"/>
      <c r="IW538" s="6"/>
      <c r="IX538" s="6"/>
      <c r="IY538" s="6"/>
      <c r="IZ538" s="6"/>
      <c r="JA538" s="314"/>
      <c r="JB538" s="314"/>
      <c r="JC538" s="314"/>
      <c r="JD538" s="314"/>
      <c r="JE538" s="314"/>
      <c r="JF538" s="314"/>
      <c r="JG538" s="314"/>
      <c r="JH538" s="314"/>
      <c r="JI538" s="314"/>
      <c r="JJ538" s="314"/>
      <c r="JK538" s="314"/>
      <c r="JL538" s="314"/>
      <c r="JM538" s="314"/>
      <c r="JN538" s="314"/>
      <c r="JO538" s="314"/>
      <c r="JP538" s="314"/>
      <c r="JQ538" s="314"/>
      <c r="JR538" s="314"/>
      <c r="JS538" s="314"/>
      <c r="JT538" s="314"/>
      <c r="JU538" s="314"/>
      <c r="JV538" s="314"/>
      <c r="JW538" s="314"/>
      <c r="JX538" s="314"/>
      <c r="JY538" s="314"/>
      <c r="JZ538" s="314"/>
      <c r="KA538" s="314"/>
      <c r="KB538" s="314"/>
      <c r="KC538" s="314"/>
      <c r="KD538" s="314"/>
      <c r="KE538" s="314"/>
      <c r="KF538" s="314"/>
      <c r="KG538" s="314"/>
      <c r="KH538" s="314"/>
      <c r="KI538" s="314"/>
      <c r="KJ538" s="314"/>
      <c r="KK538" s="314"/>
      <c r="KL538" s="6"/>
      <c r="KM538" s="6"/>
      <c r="KN538" s="6"/>
      <c r="KO538" s="6"/>
      <c r="KP538" s="6"/>
      <c r="KQ538" s="6"/>
      <c r="KR538" s="6"/>
      <c r="KS538" s="6"/>
      <c r="KT538" s="6"/>
    </row>
    <row r="539" spans="5:306" s="305" customFormat="1">
      <c r="E539" s="316"/>
      <c r="F539" s="316"/>
      <c r="G539" s="317"/>
      <c r="W539" s="6"/>
      <c r="X539" s="6"/>
      <c r="Y539" s="6"/>
      <c r="Z539" s="313"/>
      <c r="AA539" s="313"/>
      <c r="AB539" s="313"/>
      <c r="AC539" s="6"/>
      <c r="AD539" s="6"/>
      <c r="AE539" s="313"/>
      <c r="AF539" s="313"/>
      <c r="AG539" s="313"/>
      <c r="AH539" s="313"/>
      <c r="AI539" s="313"/>
      <c r="AJ539" s="6"/>
      <c r="AK539" s="6"/>
      <c r="AL539" s="313"/>
      <c r="AM539" s="313"/>
      <c r="AN539" s="313"/>
      <c r="AO539" s="313"/>
      <c r="AP539" s="313"/>
      <c r="AQ539" s="6"/>
      <c r="AR539" s="6"/>
      <c r="AS539" s="313"/>
      <c r="AT539" s="313"/>
      <c r="AU539" s="313"/>
      <c r="AV539" s="313"/>
      <c r="AW539" s="313"/>
      <c r="AX539" s="6"/>
      <c r="AY539" s="6"/>
      <c r="AZ539" s="313"/>
      <c r="BA539" s="313"/>
      <c r="BB539" s="313"/>
      <c r="BC539" s="313"/>
      <c r="BD539" s="313"/>
      <c r="BE539" s="6"/>
      <c r="BF539" s="6"/>
      <c r="BG539" s="313"/>
      <c r="BH539" s="313"/>
      <c r="BI539" s="313"/>
      <c r="BJ539" s="313"/>
      <c r="BK539" s="313"/>
      <c r="BL539" s="6"/>
      <c r="BM539" s="6"/>
      <c r="BN539" s="313"/>
      <c r="BO539" s="313"/>
      <c r="BP539" s="313"/>
      <c r="BQ539" s="313"/>
      <c r="BR539" s="313"/>
      <c r="BS539" s="313"/>
      <c r="BT539" s="313"/>
      <c r="BU539" s="313"/>
      <c r="BV539" s="313"/>
      <c r="BW539" s="313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161"/>
      <c r="DQ539" s="161"/>
      <c r="DR539" s="161"/>
      <c r="DS539" s="161"/>
      <c r="DT539" s="161"/>
      <c r="DU539" s="161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314"/>
      <c r="JB539" s="314"/>
      <c r="JC539" s="314"/>
      <c r="JD539" s="314"/>
      <c r="JE539" s="314"/>
      <c r="JF539" s="314"/>
      <c r="JG539" s="314"/>
      <c r="JH539" s="314"/>
      <c r="JI539" s="314"/>
      <c r="JJ539" s="314"/>
      <c r="JK539" s="314"/>
      <c r="JL539" s="314"/>
      <c r="JM539" s="314"/>
      <c r="JN539" s="314"/>
      <c r="JO539" s="314"/>
      <c r="JP539" s="314"/>
      <c r="JQ539" s="314"/>
      <c r="JR539" s="314"/>
      <c r="JS539" s="314"/>
      <c r="JT539" s="314"/>
      <c r="JU539" s="314"/>
      <c r="JV539" s="314"/>
      <c r="JW539" s="314"/>
      <c r="JX539" s="314"/>
      <c r="JY539" s="314"/>
      <c r="JZ539" s="314"/>
      <c r="KA539" s="314"/>
      <c r="KB539" s="314"/>
      <c r="KC539" s="314"/>
      <c r="KD539" s="314"/>
      <c r="KE539" s="314"/>
      <c r="KF539" s="314"/>
      <c r="KG539" s="314"/>
      <c r="KH539" s="314"/>
      <c r="KI539" s="314"/>
      <c r="KJ539" s="314"/>
      <c r="KK539" s="314"/>
      <c r="KL539" s="6"/>
      <c r="KM539" s="6"/>
      <c r="KN539" s="6"/>
      <c r="KO539" s="6"/>
      <c r="KP539" s="6"/>
      <c r="KQ539" s="6"/>
      <c r="KR539" s="6"/>
      <c r="KS539" s="6"/>
      <c r="KT539" s="6"/>
    </row>
    <row r="540" spans="5:306" s="305" customFormat="1">
      <c r="E540" s="316"/>
      <c r="F540" s="316"/>
      <c r="G540" s="317"/>
      <c r="W540" s="6"/>
      <c r="X540" s="6"/>
      <c r="Y540" s="6"/>
      <c r="Z540" s="313"/>
      <c r="AA540" s="313"/>
      <c r="AB540" s="313"/>
      <c r="AC540" s="6"/>
      <c r="AD540" s="6"/>
      <c r="AE540" s="313"/>
      <c r="AF540" s="313"/>
      <c r="AG540" s="313"/>
      <c r="AH540" s="313"/>
      <c r="AI540" s="313"/>
      <c r="AJ540" s="6"/>
      <c r="AK540" s="6"/>
      <c r="AL540" s="313"/>
      <c r="AM540" s="313"/>
      <c r="AN540" s="313"/>
      <c r="AO540" s="313"/>
      <c r="AP540" s="313"/>
      <c r="AQ540" s="6"/>
      <c r="AR540" s="6"/>
      <c r="AS540" s="313"/>
      <c r="AT540" s="313"/>
      <c r="AU540" s="313"/>
      <c r="AV540" s="313"/>
      <c r="AW540" s="313"/>
      <c r="AX540" s="6"/>
      <c r="AY540" s="6"/>
      <c r="AZ540" s="313"/>
      <c r="BA540" s="313"/>
      <c r="BB540" s="313"/>
      <c r="BC540" s="313"/>
      <c r="BD540" s="313"/>
      <c r="BE540" s="6"/>
      <c r="BF540" s="6"/>
      <c r="BG540" s="313"/>
      <c r="BH540" s="313"/>
      <c r="BI540" s="313"/>
      <c r="BJ540" s="313"/>
      <c r="BK540" s="313"/>
      <c r="BL540" s="6"/>
      <c r="BM540" s="6"/>
      <c r="BN540" s="313"/>
      <c r="BO540" s="313"/>
      <c r="BP540" s="313"/>
      <c r="BQ540" s="313"/>
      <c r="BR540" s="313"/>
      <c r="BS540" s="313"/>
      <c r="BT540" s="313"/>
      <c r="BU540" s="313"/>
      <c r="BV540" s="313"/>
      <c r="BW540" s="313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161"/>
      <c r="DQ540" s="161"/>
      <c r="DR540" s="161"/>
      <c r="DS540" s="161"/>
      <c r="DT540" s="161"/>
      <c r="DU540" s="161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6"/>
      <c r="FU540" s="6"/>
      <c r="FV540" s="6"/>
      <c r="FW540" s="6"/>
      <c r="FX540" s="6"/>
      <c r="FY540" s="6"/>
      <c r="FZ540" s="6"/>
      <c r="GA540" s="6"/>
      <c r="GB540" s="6"/>
      <c r="GC540" s="6"/>
      <c r="GD540" s="6"/>
      <c r="GE540" s="6"/>
      <c r="GF540" s="6"/>
      <c r="GG540" s="6"/>
      <c r="GH540" s="6"/>
      <c r="GI540" s="6"/>
      <c r="GJ540" s="6"/>
      <c r="GK540" s="6"/>
      <c r="GL540" s="6"/>
      <c r="GM540" s="6"/>
      <c r="GN540" s="6"/>
      <c r="GO540" s="6"/>
      <c r="GP540" s="6"/>
      <c r="GQ540" s="6"/>
      <c r="GR540" s="6"/>
      <c r="GS540" s="6"/>
      <c r="GT540" s="6"/>
      <c r="GU540" s="6"/>
      <c r="GV540" s="6"/>
      <c r="GW540" s="6"/>
      <c r="GX540" s="6"/>
      <c r="GY540" s="6"/>
      <c r="GZ540" s="6"/>
      <c r="HA540" s="6"/>
      <c r="HB540" s="6"/>
      <c r="HC540" s="6"/>
      <c r="HD540" s="6"/>
      <c r="HE540" s="6"/>
      <c r="HF540" s="6"/>
      <c r="HG540" s="6"/>
      <c r="HH540" s="6"/>
      <c r="HI540" s="6"/>
      <c r="HJ540" s="6"/>
      <c r="HK540" s="6"/>
      <c r="HL540" s="6"/>
      <c r="HM540" s="6"/>
      <c r="HN540" s="6"/>
      <c r="HO540" s="6"/>
      <c r="HP540" s="6"/>
      <c r="HQ540" s="6"/>
      <c r="HR540" s="6"/>
      <c r="HS540" s="6"/>
      <c r="HT540" s="6"/>
      <c r="HU540" s="6"/>
      <c r="HV540" s="6"/>
      <c r="HW540" s="6"/>
      <c r="HX540" s="6"/>
      <c r="HY540" s="6"/>
      <c r="HZ540" s="6"/>
      <c r="IA540" s="6"/>
      <c r="IB540" s="6"/>
      <c r="IC540" s="6"/>
      <c r="ID540" s="6"/>
      <c r="IE540" s="6"/>
      <c r="IF540" s="6"/>
      <c r="IG540" s="6"/>
      <c r="IH540" s="6"/>
      <c r="II540" s="6"/>
      <c r="IJ540" s="6"/>
      <c r="IK540" s="6"/>
      <c r="IL540" s="6"/>
      <c r="IM540" s="6"/>
      <c r="IN540" s="6"/>
      <c r="IO540" s="6"/>
      <c r="IP540" s="6"/>
      <c r="IQ540" s="6"/>
      <c r="IR540" s="6"/>
      <c r="IS540" s="6"/>
      <c r="IT540" s="6"/>
      <c r="IU540" s="6"/>
      <c r="IV540" s="6"/>
      <c r="IW540" s="6"/>
      <c r="IX540" s="6"/>
      <c r="IY540" s="6"/>
      <c r="IZ540" s="6"/>
      <c r="JA540" s="314"/>
      <c r="JB540" s="314"/>
      <c r="JC540" s="314"/>
      <c r="JD540" s="314"/>
      <c r="JE540" s="314"/>
      <c r="JF540" s="314"/>
      <c r="JG540" s="314"/>
      <c r="JH540" s="314"/>
      <c r="JI540" s="314"/>
      <c r="JJ540" s="314"/>
      <c r="JK540" s="314"/>
      <c r="JL540" s="314"/>
      <c r="JM540" s="314"/>
      <c r="JN540" s="314"/>
      <c r="JO540" s="314"/>
      <c r="JP540" s="314"/>
      <c r="JQ540" s="314"/>
      <c r="JR540" s="314"/>
      <c r="JS540" s="314"/>
      <c r="JT540" s="314"/>
      <c r="JU540" s="314"/>
      <c r="JV540" s="314"/>
      <c r="JW540" s="314"/>
      <c r="JX540" s="314"/>
      <c r="JY540" s="314"/>
      <c r="JZ540" s="314"/>
      <c r="KA540" s="314"/>
      <c r="KB540" s="314"/>
      <c r="KC540" s="314"/>
      <c r="KD540" s="314"/>
      <c r="KE540" s="314"/>
      <c r="KF540" s="314"/>
      <c r="KG540" s="314"/>
      <c r="KH540" s="314"/>
      <c r="KI540" s="314"/>
      <c r="KJ540" s="314"/>
      <c r="KK540" s="314"/>
      <c r="KL540" s="6"/>
      <c r="KM540" s="6"/>
      <c r="KN540" s="6"/>
      <c r="KO540" s="6"/>
      <c r="KP540" s="6"/>
      <c r="KQ540" s="6"/>
      <c r="KR540" s="6"/>
      <c r="KS540" s="6"/>
      <c r="KT540" s="6"/>
    </row>
    <row r="541" spans="5:306" s="305" customFormat="1">
      <c r="E541" s="316"/>
      <c r="F541" s="316"/>
      <c r="G541" s="317"/>
      <c r="W541" s="6"/>
      <c r="X541" s="6"/>
      <c r="Y541" s="6"/>
      <c r="Z541" s="313"/>
      <c r="AA541" s="313"/>
      <c r="AB541" s="313"/>
      <c r="AC541" s="6"/>
      <c r="AD541" s="6"/>
      <c r="AE541" s="313"/>
      <c r="AF541" s="313"/>
      <c r="AG541" s="313"/>
      <c r="AH541" s="313"/>
      <c r="AI541" s="313"/>
      <c r="AJ541" s="6"/>
      <c r="AK541" s="6"/>
      <c r="AL541" s="313"/>
      <c r="AM541" s="313"/>
      <c r="AN541" s="313"/>
      <c r="AO541" s="313"/>
      <c r="AP541" s="313"/>
      <c r="AQ541" s="6"/>
      <c r="AR541" s="6"/>
      <c r="AS541" s="313"/>
      <c r="AT541" s="313"/>
      <c r="AU541" s="313"/>
      <c r="AV541" s="313"/>
      <c r="AW541" s="313"/>
      <c r="AX541" s="6"/>
      <c r="AY541" s="6"/>
      <c r="AZ541" s="313"/>
      <c r="BA541" s="313"/>
      <c r="BB541" s="313"/>
      <c r="BC541" s="313"/>
      <c r="BD541" s="313"/>
      <c r="BE541" s="6"/>
      <c r="BF541" s="6"/>
      <c r="BG541" s="313"/>
      <c r="BH541" s="313"/>
      <c r="BI541" s="313"/>
      <c r="BJ541" s="313"/>
      <c r="BK541" s="313"/>
      <c r="BL541" s="6"/>
      <c r="BM541" s="6"/>
      <c r="BN541" s="313"/>
      <c r="BO541" s="313"/>
      <c r="BP541" s="313"/>
      <c r="BQ541" s="313"/>
      <c r="BR541" s="313"/>
      <c r="BS541" s="313"/>
      <c r="BT541" s="313"/>
      <c r="BU541" s="313"/>
      <c r="BV541" s="313"/>
      <c r="BW541" s="313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161"/>
      <c r="DQ541" s="161"/>
      <c r="DR541" s="161"/>
      <c r="DS541" s="161"/>
      <c r="DT541" s="161"/>
      <c r="DU541" s="161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  <c r="FS541" s="6"/>
      <c r="FT541" s="6"/>
      <c r="FU541" s="6"/>
      <c r="FV541" s="6"/>
      <c r="FW541" s="6"/>
      <c r="FX541" s="6"/>
      <c r="FY541" s="6"/>
      <c r="FZ541" s="6"/>
      <c r="GA541" s="6"/>
      <c r="GB541" s="6"/>
      <c r="GC541" s="6"/>
      <c r="GD541" s="6"/>
      <c r="GE541" s="6"/>
      <c r="GF541" s="6"/>
      <c r="GG541" s="6"/>
      <c r="GH541" s="6"/>
      <c r="GI541" s="6"/>
      <c r="GJ541" s="6"/>
      <c r="GK541" s="6"/>
      <c r="GL541" s="6"/>
      <c r="GM541" s="6"/>
      <c r="GN541" s="6"/>
      <c r="GO541" s="6"/>
      <c r="GP541" s="6"/>
      <c r="GQ541" s="6"/>
      <c r="GR541" s="6"/>
      <c r="GS541" s="6"/>
      <c r="GT541" s="6"/>
      <c r="GU541" s="6"/>
      <c r="GV541" s="6"/>
      <c r="GW541" s="6"/>
      <c r="GX541" s="6"/>
      <c r="GY541" s="6"/>
      <c r="GZ541" s="6"/>
      <c r="HA541" s="6"/>
      <c r="HB541" s="6"/>
      <c r="HC541" s="6"/>
      <c r="HD541" s="6"/>
      <c r="HE541" s="6"/>
      <c r="HF541" s="6"/>
      <c r="HG541" s="6"/>
      <c r="HH541" s="6"/>
      <c r="HI541" s="6"/>
      <c r="HJ541" s="6"/>
      <c r="HK541" s="6"/>
      <c r="HL541" s="6"/>
      <c r="HM541" s="6"/>
      <c r="HN541" s="6"/>
      <c r="HO541" s="6"/>
      <c r="HP541" s="6"/>
      <c r="HQ541" s="6"/>
      <c r="HR541" s="6"/>
      <c r="HS541" s="6"/>
      <c r="HT541" s="6"/>
      <c r="HU541" s="6"/>
      <c r="HV541" s="6"/>
      <c r="HW541" s="6"/>
      <c r="HX541" s="6"/>
      <c r="HY541" s="6"/>
      <c r="HZ541" s="6"/>
      <c r="IA541" s="6"/>
      <c r="IB541" s="6"/>
      <c r="IC541" s="6"/>
      <c r="ID541" s="6"/>
      <c r="IE541" s="6"/>
      <c r="IF541" s="6"/>
      <c r="IG541" s="6"/>
      <c r="IH541" s="6"/>
      <c r="II541" s="6"/>
      <c r="IJ541" s="6"/>
      <c r="IK541" s="6"/>
      <c r="IL541" s="6"/>
      <c r="IM541" s="6"/>
      <c r="IN541" s="6"/>
      <c r="IO541" s="6"/>
      <c r="IP541" s="6"/>
      <c r="IQ541" s="6"/>
      <c r="IR541" s="6"/>
      <c r="IS541" s="6"/>
      <c r="IT541" s="6"/>
      <c r="IU541" s="6"/>
      <c r="IV541" s="6"/>
      <c r="IW541" s="6"/>
      <c r="IX541" s="6"/>
      <c r="IY541" s="6"/>
      <c r="IZ541" s="6"/>
      <c r="JA541" s="314"/>
      <c r="JB541" s="314"/>
      <c r="JC541" s="314"/>
      <c r="JD541" s="314"/>
      <c r="JE541" s="314"/>
      <c r="JF541" s="314"/>
      <c r="JG541" s="314"/>
      <c r="JH541" s="314"/>
      <c r="JI541" s="314"/>
      <c r="JJ541" s="314"/>
      <c r="JK541" s="314"/>
      <c r="JL541" s="314"/>
      <c r="JM541" s="314"/>
      <c r="JN541" s="314"/>
      <c r="JO541" s="314"/>
      <c r="JP541" s="314"/>
      <c r="JQ541" s="314"/>
      <c r="JR541" s="314"/>
      <c r="JS541" s="314"/>
      <c r="JT541" s="314"/>
      <c r="JU541" s="314"/>
      <c r="JV541" s="314"/>
      <c r="JW541" s="314"/>
      <c r="JX541" s="314"/>
      <c r="JY541" s="314"/>
      <c r="JZ541" s="314"/>
      <c r="KA541" s="314"/>
      <c r="KB541" s="314"/>
      <c r="KC541" s="314"/>
      <c r="KD541" s="314"/>
      <c r="KE541" s="314"/>
      <c r="KF541" s="314"/>
      <c r="KG541" s="314"/>
      <c r="KH541" s="314"/>
      <c r="KI541" s="314"/>
      <c r="KJ541" s="314"/>
      <c r="KK541" s="314"/>
      <c r="KL541" s="6"/>
      <c r="KM541" s="6"/>
      <c r="KN541" s="6"/>
      <c r="KO541" s="6"/>
      <c r="KP541" s="6"/>
      <c r="KQ541" s="6"/>
      <c r="KR541" s="6"/>
      <c r="KS541" s="6"/>
      <c r="KT541" s="6"/>
    </row>
    <row r="542" spans="5:306" s="305" customFormat="1">
      <c r="E542" s="316"/>
      <c r="F542" s="316"/>
      <c r="G542" s="317"/>
      <c r="W542" s="6"/>
      <c r="X542" s="6"/>
      <c r="Y542" s="6"/>
      <c r="Z542" s="313"/>
      <c r="AA542" s="313"/>
      <c r="AB542" s="313"/>
      <c r="AC542" s="6"/>
      <c r="AD542" s="6"/>
      <c r="AE542" s="313"/>
      <c r="AF542" s="313"/>
      <c r="AG542" s="313"/>
      <c r="AH542" s="313"/>
      <c r="AI542" s="313"/>
      <c r="AJ542" s="6"/>
      <c r="AK542" s="6"/>
      <c r="AL542" s="313"/>
      <c r="AM542" s="313"/>
      <c r="AN542" s="313"/>
      <c r="AO542" s="313"/>
      <c r="AP542" s="313"/>
      <c r="AQ542" s="6"/>
      <c r="AR542" s="6"/>
      <c r="AS542" s="313"/>
      <c r="AT542" s="313"/>
      <c r="AU542" s="313"/>
      <c r="AV542" s="313"/>
      <c r="AW542" s="313"/>
      <c r="AX542" s="6"/>
      <c r="AY542" s="6"/>
      <c r="AZ542" s="313"/>
      <c r="BA542" s="313"/>
      <c r="BB542" s="313"/>
      <c r="BC542" s="313"/>
      <c r="BD542" s="313"/>
      <c r="BE542" s="6"/>
      <c r="BF542" s="6"/>
      <c r="BG542" s="313"/>
      <c r="BH542" s="313"/>
      <c r="BI542" s="313"/>
      <c r="BJ542" s="313"/>
      <c r="BK542" s="313"/>
      <c r="BL542" s="6"/>
      <c r="BM542" s="6"/>
      <c r="BN542" s="313"/>
      <c r="BO542" s="313"/>
      <c r="BP542" s="313"/>
      <c r="BQ542" s="313"/>
      <c r="BR542" s="313"/>
      <c r="BS542" s="313"/>
      <c r="BT542" s="313"/>
      <c r="BU542" s="313"/>
      <c r="BV542" s="313"/>
      <c r="BW542" s="313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161"/>
      <c r="DQ542" s="161"/>
      <c r="DR542" s="161"/>
      <c r="DS542" s="161"/>
      <c r="DT542" s="161"/>
      <c r="DU542" s="161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  <c r="FS542" s="6"/>
      <c r="FT542" s="6"/>
      <c r="FU542" s="6"/>
      <c r="FV542" s="6"/>
      <c r="FW542" s="6"/>
      <c r="FX542" s="6"/>
      <c r="FY542" s="6"/>
      <c r="FZ542" s="6"/>
      <c r="GA542" s="6"/>
      <c r="GB542" s="6"/>
      <c r="GC542" s="6"/>
      <c r="GD542" s="6"/>
      <c r="GE542" s="6"/>
      <c r="GF542" s="6"/>
      <c r="GG542" s="6"/>
      <c r="GH542" s="6"/>
      <c r="GI542" s="6"/>
      <c r="GJ542" s="6"/>
      <c r="GK542" s="6"/>
      <c r="GL542" s="6"/>
      <c r="GM542" s="6"/>
      <c r="GN542" s="6"/>
      <c r="GO542" s="6"/>
      <c r="GP542" s="6"/>
      <c r="GQ542" s="6"/>
      <c r="GR542" s="6"/>
      <c r="GS542" s="6"/>
      <c r="GT542" s="6"/>
      <c r="GU542" s="6"/>
      <c r="GV542" s="6"/>
      <c r="GW542" s="6"/>
      <c r="GX542" s="6"/>
      <c r="GY542" s="6"/>
      <c r="GZ542" s="6"/>
      <c r="HA542" s="6"/>
      <c r="HB542" s="6"/>
      <c r="HC542" s="6"/>
      <c r="HD542" s="6"/>
      <c r="HE542" s="6"/>
      <c r="HF542" s="6"/>
      <c r="HG542" s="6"/>
      <c r="HH542" s="6"/>
      <c r="HI542" s="6"/>
      <c r="HJ542" s="6"/>
      <c r="HK542" s="6"/>
      <c r="HL542" s="6"/>
      <c r="HM542" s="6"/>
      <c r="HN542" s="6"/>
      <c r="HO542" s="6"/>
      <c r="HP542" s="6"/>
      <c r="HQ542" s="6"/>
      <c r="HR542" s="6"/>
      <c r="HS542" s="6"/>
      <c r="HT542" s="6"/>
      <c r="HU542" s="6"/>
      <c r="HV542" s="6"/>
      <c r="HW542" s="6"/>
      <c r="HX542" s="6"/>
      <c r="HY542" s="6"/>
      <c r="HZ542" s="6"/>
      <c r="IA542" s="6"/>
      <c r="IB542" s="6"/>
      <c r="IC542" s="6"/>
      <c r="ID542" s="6"/>
      <c r="IE542" s="6"/>
      <c r="IF542" s="6"/>
      <c r="IG542" s="6"/>
      <c r="IH542" s="6"/>
      <c r="II542" s="6"/>
      <c r="IJ542" s="6"/>
      <c r="IK542" s="6"/>
      <c r="IL542" s="6"/>
      <c r="IM542" s="6"/>
      <c r="IN542" s="6"/>
      <c r="IO542" s="6"/>
      <c r="IP542" s="6"/>
      <c r="IQ542" s="6"/>
      <c r="IR542" s="6"/>
      <c r="IS542" s="6"/>
      <c r="IT542" s="6"/>
      <c r="IU542" s="6"/>
      <c r="IV542" s="6"/>
      <c r="IW542" s="6"/>
      <c r="IX542" s="6"/>
      <c r="IY542" s="6"/>
      <c r="IZ542" s="6"/>
      <c r="JA542" s="314"/>
      <c r="JB542" s="314"/>
      <c r="JC542" s="314"/>
      <c r="JD542" s="314"/>
      <c r="JE542" s="314"/>
      <c r="JF542" s="314"/>
      <c r="JG542" s="314"/>
      <c r="JH542" s="314"/>
      <c r="JI542" s="314"/>
      <c r="JJ542" s="314"/>
      <c r="JK542" s="314"/>
      <c r="JL542" s="314"/>
      <c r="JM542" s="314"/>
      <c r="JN542" s="314"/>
      <c r="JO542" s="314"/>
      <c r="JP542" s="314"/>
      <c r="JQ542" s="314"/>
      <c r="JR542" s="314"/>
      <c r="JS542" s="314"/>
      <c r="JT542" s="314"/>
      <c r="JU542" s="314"/>
      <c r="JV542" s="314"/>
      <c r="JW542" s="314"/>
      <c r="JX542" s="314"/>
      <c r="JY542" s="314"/>
      <c r="JZ542" s="314"/>
      <c r="KA542" s="314"/>
      <c r="KB542" s="314"/>
      <c r="KC542" s="314"/>
      <c r="KD542" s="314"/>
      <c r="KE542" s="314"/>
      <c r="KF542" s="314"/>
      <c r="KG542" s="314"/>
      <c r="KH542" s="314"/>
      <c r="KI542" s="314"/>
      <c r="KJ542" s="314"/>
      <c r="KK542" s="314"/>
      <c r="KL542" s="6"/>
      <c r="KM542" s="6"/>
      <c r="KN542" s="6"/>
      <c r="KO542" s="6"/>
      <c r="KP542" s="6"/>
      <c r="KQ542" s="6"/>
      <c r="KR542" s="6"/>
      <c r="KS542" s="6"/>
      <c r="KT542" s="6"/>
    </row>
    <row r="543" spans="5:306" s="305" customFormat="1">
      <c r="E543" s="316"/>
      <c r="F543" s="316"/>
      <c r="G543" s="317"/>
      <c r="W543" s="6"/>
      <c r="X543" s="6"/>
      <c r="Y543" s="6"/>
      <c r="Z543" s="313"/>
      <c r="AA543" s="313"/>
      <c r="AB543" s="313"/>
      <c r="AC543" s="6"/>
      <c r="AD543" s="6"/>
      <c r="AE543" s="313"/>
      <c r="AF543" s="313"/>
      <c r="AG543" s="313"/>
      <c r="AH543" s="313"/>
      <c r="AI543" s="313"/>
      <c r="AJ543" s="6"/>
      <c r="AK543" s="6"/>
      <c r="AL543" s="313"/>
      <c r="AM543" s="313"/>
      <c r="AN543" s="313"/>
      <c r="AO543" s="313"/>
      <c r="AP543" s="313"/>
      <c r="AQ543" s="6"/>
      <c r="AR543" s="6"/>
      <c r="AS543" s="313"/>
      <c r="AT543" s="313"/>
      <c r="AU543" s="313"/>
      <c r="AV543" s="313"/>
      <c r="AW543" s="313"/>
      <c r="AX543" s="6"/>
      <c r="AY543" s="6"/>
      <c r="AZ543" s="313"/>
      <c r="BA543" s="313"/>
      <c r="BB543" s="313"/>
      <c r="BC543" s="313"/>
      <c r="BD543" s="313"/>
      <c r="BE543" s="6"/>
      <c r="BF543" s="6"/>
      <c r="BG543" s="313"/>
      <c r="BH543" s="313"/>
      <c r="BI543" s="313"/>
      <c r="BJ543" s="313"/>
      <c r="BK543" s="313"/>
      <c r="BL543" s="6"/>
      <c r="BM543" s="6"/>
      <c r="BN543" s="313"/>
      <c r="BO543" s="313"/>
      <c r="BP543" s="313"/>
      <c r="BQ543" s="313"/>
      <c r="BR543" s="313"/>
      <c r="BS543" s="313"/>
      <c r="BT543" s="313"/>
      <c r="BU543" s="313"/>
      <c r="BV543" s="313"/>
      <c r="BW543" s="313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161"/>
      <c r="DQ543" s="161"/>
      <c r="DR543" s="161"/>
      <c r="DS543" s="161"/>
      <c r="DT543" s="161"/>
      <c r="DU543" s="161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  <c r="FS543" s="6"/>
      <c r="FT543" s="6"/>
      <c r="FU543" s="6"/>
      <c r="FV543" s="6"/>
      <c r="FW543" s="6"/>
      <c r="FX543" s="6"/>
      <c r="FY543" s="6"/>
      <c r="FZ543" s="6"/>
      <c r="GA543" s="6"/>
      <c r="GB543" s="6"/>
      <c r="GC543" s="6"/>
      <c r="GD543" s="6"/>
      <c r="GE543" s="6"/>
      <c r="GF543" s="6"/>
      <c r="GG543" s="6"/>
      <c r="GH543" s="6"/>
      <c r="GI543" s="6"/>
      <c r="GJ543" s="6"/>
      <c r="GK543" s="6"/>
      <c r="GL543" s="6"/>
      <c r="GM543" s="6"/>
      <c r="GN543" s="6"/>
      <c r="GO543" s="6"/>
      <c r="GP543" s="6"/>
      <c r="GQ543" s="6"/>
      <c r="GR543" s="6"/>
      <c r="GS543" s="6"/>
      <c r="GT543" s="6"/>
      <c r="GU543" s="6"/>
      <c r="GV543" s="6"/>
      <c r="GW543" s="6"/>
      <c r="GX543" s="6"/>
      <c r="GY543" s="6"/>
      <c r="GZ543" s="6"/>
      <c r="HA543" s="6"/>
      <c r="HB543" s="6"/>
      <c r="HC543" s="6"/>
      <c r="HD543" s="6"/>
      <c r="HE543" s="6"/>
      <c r="HF543" s="6"/>
      <c r="HG543" s="6"/>
      <c r="HH543" s="6"/>
      <c r="HI543" s="6"/>
      <c r="HJ543" s="6"/>
      <c r="HK543" s="6"/>
      <c r="HL543" s="6"/>
      <c r="HM543" s="6"/>
      <c r="HN543" s="6"/>
      <c r="HO543" s="6"/>
      <c r="HP543" s="6"/>
      <c r="HQ543" s="6"/>
      <c r="HR543" s="6"/>
      <c r="HS543" s="6"/>
      <c r="HT543" s="6"/>
      <c r="HU543" s="6"/>
      <c r="HV543" s="6"/>
      <c r="HW543" s="6"/>
      <c r="HX543" s="6"/>
      <c r="HY543" s="6"/>
      <c r="HZ543" s="6"/>
      <c r="IA543" s="6"/>
      <c r="IB543" s="6"/>
      <c r="IC543" s="6"/>
      <c r="ID543" s="6"/>
      <c r="IE543" s="6"/>
      <c r="IF543" s="6"/>
      <c r="IG543" s="6"/>
      <c r="IH543" s="6"/>
      <c r="II543" s="6"/>
      <c r="IJ543" s="6"/>
      <c r="IK543" s="6"/>
      <c r="IL543" s="6"/>
      <c r="IM543" s="6"/>
      <c r="IN543" s="6"/>
      <c r="IO543" s="6"/>
      <c r="IP543" s="6"/>
      <c r="IQ543" s="6"/>
      <c r="IR543" s="6"/>
      <c r="IS543" s="6"/>
      <c r="IT543" s="6"/>
      <c r="IU543" s="6"/>
      <c r="IV543" s="6"/>
      <c r="IW543" s="6"/>
      <c r="IX543" s="6"/>
      <c r="IY543" s="6"/>
      <c r="IZ543" s="6"/>
      <c r="JA543" s="314"/>
      <c r="JB543" s="314"/>
      <c r="JC543" s="314"/>
      <c r="JD543" s="314"/>
      <c r="JE543" s="314"/>
      <c r="JF543" s="314"/>
      <c r="JG543" s="314"/>
      <c r="JH543" s="314"/>
      <c r="JI543" s="314"/>
      <c r="JJ543" s="314"/>
      <c r="JK543" s="314"/>
      <c r="JL543" s="314"/>
      <c r="JM543" s="314"/>
      <c r="JN543" s="314"/>
      <c r="JO543" s="314"/>
      <c r="JP543" s="314"/>
      <c r="JQ543" s="314"/>
      <c r="JR543" s="314"/>
      <c r="JS543" s="314"/>
      <c r="JT543" s="314"/>
      <c r="JU543" s="314"/>
      <c r="JV543" s="314"/>
      <c r="JW543" s="314"/>
      <c r="JX543" s="314"/>
      <c r="JY543" s="314"/>
      <c r="JZ543" s="314"/>
      <c r="KA543" s="314"/>
      <c r="KB543" s="314"/>
      <c r="KC543" s="314"/>
      <c r="KD543" s="314"/>
      <c r="KE543" s="314"/>
      <c r="KF543" s="314"/>
      <c r="KG543" s="314"/>
      <c r="KH543" s="314"/>
      <c r="KI543" s="314"/>
      <c r="KJ543" s="314"/>
      <c r="KK543" s="314"/>
      <c r="KL543" s="6"/>
      <c r="KM543" s="6"/>
      <c r="KN543" s="6"/>
      <c r="KO543" s="6"/>
      <c r="KP543" s="6"/>
      <c r="KQ543" s="6"/>
      <c r="KR543" s="6"/>
      <c r="KS543" s="6"/>
      <c r="KT543" s="6"/>
    </row>
    <row r="544" spans="5:306" s="305" customFormat="1">
      <c r="E544" s="316"/>
      <c r="F544" s="316"/>
      <c r="G544" s="317"/>
      <c r="W544" s="6"/>
      <c r="X544" s="6"/>
      <c r="Y544" s="6"/>
      <c r="Z544" s="313"/>
      <c r="AA544" s="313"/>
      <c r="AB544" s="313"/>
      <c r="AC544" s="6"/>
      <c r="AD544" s="6"/>
      <c r="AE544" s="313"/>
      <c r="AF544" s="313"/>
      <c r="AG544" s="313"/>
      <c r="AH544" s="313"/>
      <c r="AI544" s="313"/>
      <c r="AJ544" s="6"/>
      <c r="AK544" s="6"/>
      <c r="AL544" s="313"/>
      <c r="AM544" s="313"/>
      <c r="AN544" s="313"/>
      <c r="AO544" s="313"/>
      <c r="AP544" s="313"/>
      <c r="AQ544" s="6"/>
      <c r="AR544" s="6"/>
      <c r="AS544" s="313"/>
      <c r="AT544" s="313"/>
      <c r="AU544" s="313"/>
      <c r="AV544" s="313"/>
      <c r="AW544" s="313"/>
      <c r="AX544" s="6"/>
      <c r="AY544" s="6"/>
      <c r="AZ544" s="313"/>
      <c r="BA544" s="313"/>
      <c r="BB544" s="313"/>
      <c r="BC544" s="313"/>
      <c r="BD544" s="313"/>
      <c r="BE544" s="6"/>
      <c r="BF544" s="6"/>
      <c r="BG544" s="313"/>
      <c r="BH544" s="313"/>
      <c r="BI544" s="313"/>
      <c r="BJ544" s="313"/>
      <c r="BK544" s="313"/>
      <c r="BL544" s="6"/>
      <c r="BM544" s="6"/>
      <c r="BN544" s="313"/>
      <c r="BO544" s="313"/>
      <c r="BP544" s="313"/>
      <c r="BQ544" s="313"/>
      <c r="BR544" s="313"/>
      <c r="BS544" s="313"/>
      <c r="BT544" s="313"/>
      <c r="BU544" s="313"/>
      <c r="BV544" s="313"/>
      <c r="BW544" s="313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161"/>
      <c r="DQ544" s="161"/>
      <c r="DR544" s="161"/>
      <c r="DS544" s="161"/>
      <c r="DT544" s="161"/>
      <c r="DU544" s="161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  <c r="FS544" s="6"/>
      <c r="FT544" s="6"/>
      <c r="FU544" s="6"/>
      <c r="FV544" s="6"/>
      <c r="FW544" s="6"/>
      <c r="FX544" s="6"/>
      <c r="FY544" s="6"/>
      <c r="FZ544" s="6"/>
      <c r="GA544" s="6"/>
      <c r="GB544" s="6"/>
      <c r="GC544" s="6"/>
      <c r="GD544" s="6"/>
      <c r="GE544" s="6"/>
      <c r="GF544" s="6"/>
      <c r="GG544" s="6"/>
      <c r="GH544" s="6"/>
      <c r="GI544" s="6"/>
      <c r="GJ544" s="6"/>
      <c r="GK544" s="6"/>
      <c r="GL544" s="6"/>
      <c r="GM544" s="6"/>
      <c r="GN544" s="6"/>
      <c r="GO544" s="6"/>
      <c r="GP544" s="6"/>
      <c r="GQ544" s="6"/>
      <c r="GR544" s="6"/>
      <c r="GS544" s="6"/>
      <c r="GT544" s="6"/>
      <c r="GU544" s="6"/>
      <c r="GV544" s="6"/>
      <c r="GW544" s="6"/>
      <c r="GX544" s="6"/>
      <c r="GY544" s="6"/>
      <c r="GZ544" s="6"/>
      <c r="HA544" s="6"/>
      <c r="HB544" s="6"/>
      <c r="HC544" s="6"/>
      <c r="HD544" s="6"/>
      <c r="HE544" s="6"/>
      <c r="HF544" s="6"/>
      <c r="HG544" s="6"/>
      <c r="HH544" s="6"/>
      <c r="HI544" s="6"/>
      <c r="HJ544" s="6"/>
      <c r="HK544" s="6"/>
      <c r="HL544" s="6"/>
      <c r="HM544" s="6"/>
      <c r="HN544" s="6"/>
      <c r="HO544" s="6"/>
      <c r="HP544" s="6"/>
      <c r="HQ544" s="6"/>
      <c r="HR544" s="6"/>
      <c r="HS544" s="6"/>
      <c r="HT544" s="6"/>
      <c r="HU544" s="6"/>
      <c r="HV544" s="6"/>
      <c r="HW544" s="6"/>
      <c r="HX544" s="6"/>
      <c r="HY544" s="6"/>
      <c r="HZ544" s="6"/>
      <c r="IA544" s="6"/>
      <c r="IB544" s="6"/>
      <c r="IC544" s="6"/>
      <c r="ID544" s="6"/>
      <c r="IE544" s="6"/>
      <c r="IF544" s="6"/>
      <c r="IG544" s="6"/>
      <c r="IH544" s="6"/>
      <c r="II544" s="6"/>
      <c r="IJ544" s="6"/>
      <c r="IK544" s="6"/>
      <c r="IL544" s="6"/>
      <c r="IM544" s="6"/>
      <c r="IN544" s="6"/>
      <c r="IO544" s="6"/>
      <c r="IP544" s="6"/>
      <c r="IQ544" s="6"/>
      <c r="IR544" s="6"/>
      <c r="IS544" s="6"/>
      <c r="IT544" s="6"/>
      <c r="IU544" s="6"/>
      <c r="IV544" s="6"/>
      <c r="IW544" s="6"/>
      <c r="IX544" s="6"/>
      <c r="IY544" s="6"/>
      <c r="IZ544" s="6"/>
      <c r="JA544" s="314"/>
      <c r="JB544" s="314"/>
      <c r="JC544" s="314"/>
      <c r="JD544" s="314"/>
      <c r="JE544" s="314"/>
      <c r="JF544" s="314"/>
      <c r="JG544" s="314"/>
      <c r="JH544" s="314"/>
      <c r="JI544" s="314"/>
      <c r="JJ544" s="314"/>
      <c r="JK544" s="314"/>
      <c r="JL544" s="314"/>
      <c r="JM544" s="314"/>
      <c r="JN544" s="314"/>
      <c r="JO544" s="314"/>
      <c r="JP544" s="314"/>
      <c r="JQ544" s="314"/>
      <c r="JR544" s="314"/>
      <c r="JS544" s="314"/>
      <c r="JT544" s="314"/>
      <c r="JU544" s="314"/>
      <c r="JV544" s="314"/>
      <c r="JW544" s="314"/>
      <c r="JX544" s="314"/>
      <c r="JY544" s="314"/>
      <c r="JZ544" s="314"/>
      <c r="KA544" s="314"/>
      <c r="KB544" s="314"/>
      <c r="KC544" s="314"/>
      <c r="KD544" s="314"/>
      <c r="KE544" s="314"/>
      <c r="KF544" s="314"/>
      <c r="KG544" s="314"/>
      <c r="KH544" s="314"/>
      <c r="KI544" s="314"/>
      <c r="KJ544" s="314"/>
      <c r="KK544" s="314"/>
      <c r="KL544" s="6"/>
      <c r="KM544" s="6"/>
      <c r="KN544" s="6"/>
      <c r="KO544" s="6"/>
      <c r="KP544" s="6"/>
      <c r="KQ544" s="6"/>
      <c r="KR544" s="6"/>
      <c r="KS544" s="6"/>
      <c r="KT544" s="6"/>
    </row>
    <row r="545" spans="5:306" s="305" customFormat="1">
      <c r="E545" s="316"/>
      <c r="F545" s="316"/>
      <c r="G545" s="317"/>
      <c r="W545" s="6"/>
      <c r="X545" s="6"/>
      <c r="Y545" s="6"/>
      <c r="Z545" s="313"/>
      <c r="AA545" s="313"/>
      <c r="AB545" s="313"/>
      <c r="AC545" s="6"/>
      <c r="AD545" s="6"/>
      <c r="AE545" s="313"/>
      <c r="AF545" s="313"/>
      <c r="AG545" s="313"/>
      <c r="AH545" s="313"/>
      <c r="AI545" s="313"/>
      <c r="AJ545" s="6"/>
      <c r="AK545" s="6"/>
      <c r="AL545" s="313"/>
      <c r="AM545" s="313"/>
      <c r="AN545" s="313"/>
      <c r="AO545" s="313"/>
      <c r="AP545" s="313"/>
      <c r="AQ545" s="6"/>
      <c r="AR545" s="6"/>
      <c r="AS545" s="313"/>
      <c r="AT545" s="313"/>
      <c r="AU545" s="313"/>
      <c r="AV545" s="313"/>
      <c r="AW545" s="313"/>
      <c r="AX545" s="6"/>
      <c r="AY545" s="6"/>
      <c r="AZ545" s="313"/>
      <c r="BA545" s="313"/>
      <c r="BB545" s="313"/>
      <c r="BC545" s="313"/>
      <c r="BD545" s="313"/>
      <c r="BE545" s="6"/>
      <c r="BF545" s="6"/>
      <c r="BG545" s="313"/>
      <c r="BH545" s="313"/>
      <c r="BI545" s="313"/>
      <c r="BJ545" s="313"/>
      <c r="BK545" s="313"/>
      <c r="BL545" s="6"/>
      <c r="BM545" s="6"/>
      <c r="BN545" s="313"/>
      <c r="BO545" s="313"/>
      <c r="BP545" s="313"/>
      <c r="BQ545" s="313"/>
      <c r="BR545" s="313"/>
      <c r="BS545" s="313"/>
      <c r="BT545" s="313"/>
      <c r="BU545" s="313"/>
      <c r="BV545" s="313"/>
      <c r="BW545" s="313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161"/>
      <c r="DQ545" s="161"/>
      <c r="DR545" s="161"/>
      <c r="DS545" s="161"/>
      <c r="DT545" s="161"/>
      <c r="DU545" s="161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  <c r="FS545" s="6"/>
      <c r="FT545" s="6"/>
      <c r="FU545" s="6"/>
      <c r="FV545" s="6"/>
      <c r="FW545" s="6"/>
      <c r="FX545" s="6"/>
      <c r="FY545" s="6"/>
      <c r="FZ545" s="6"/>
      <c r="GA545" s="6"/>
      <c r="GB545" s="6"/>
      <c r="GC545" s="6"/>
      <c r="GD545" s="6"/>
      <c r="GE545" s="6"/>
      <c r="GF545" s="6"/>
      <c r="GG545" s="6"/>
      <c r="GH545" s="6"/>
      <c r="GI545" s="6"/>
      <c r="GJ545" s="6"/>
      <c r="GK545" s="6"/>
      <c r="GL545" s="6"/>
      <c r="GM545" s="6"/>
      <c r="GN545" s="6"/>
      <c r="GO545" s="6"/>
      <c r="GP545" s="6"/>
      <c r="GQ545" s="6"/>
      <c r="GR545" s="6"/>
      <c r="GS545" s="6"/>
      <c r="GT545" s="6"/>
      <c r="GU545" s="6"/>
      <c r="GV545" s="6"/>
      <c r="GW545" s="6"/>
      <c r="GX545" s="6"/>
      <c r="GY545" s="6"/>
      <c r="GZ545" s="6"/>
      <c r="HA545" s="6"/>
      <c r="HB545" s="6"/>
      <c r="HC545" s="6"/>
      <c r="HD545" s="6"/>
      <c r="HE545" s="6"/>
      <c r="HF545" s="6"/>
      <c r="HG545" s="6"/>
      <c r="HH545" s="6"/>
      <c r="HI545" s="6"/>
      <c r="HJ545" s="6"/>
      <c r="HK545" s="6"/>
      <c r="HL545" s="6"/>
      <c r="HM545" s="6"/>
      <c r="HN545" s="6"/>
      <c r="HO545" s="6"/>
      <c r="HP545" s="6"/>
      <c r="HQ545" s="6"/>
      <c r="HR545" s="6"/>
      <c r="HS545" s="6"/>
      <c r="HT545" s="6"/>
      <c r="HU545" s="6"/>
      <c r="HV545" s="6"/>
      <c r="HW545" s="6"/>
      <c r="HX545" s="6"/>
      <c r="HY545" s="6"/>
      <c r="HZ545" s="6"/>
      <c r="IA545" s="6"/>
      <c r="IB545" s="6"/>
      <c r="IC545" s="6"/>
      <c r="ID545" s="6"/>
      <c r="IE545" s="6"/>
      <c r="IF545" s="6"/>
      <c r="IG545" s="6"/>
      <c r="IH545" s="6"/>
      <c r="II545" s="6"/>
      <c r="IJ545" s="6"/>
      <c r="IK545" s="6"/>
      <c r="IL545" s="6"/>
      <c r="IM545" s="6"/>
      <c r="IN545" s="6"/>
      <c r="IO545" s="6"/>
      <c r="IP545" s="6"/>
      <c r="IQ545" s="6"/>
      <c r="IR545" s="6"/>
      <c r="IS545" s="6"/>
      <c r="IT545" s="6"/>
      <c r="IU545" s="6"/>
      <c r="IV545" s="6"/>
      <c r="IW545" s="6"/>
      <c r="IX545" s="6"/>
      <c r="IY545" s="6"/>
      <c r="IZ545" s="6"/>
      <c r="JA545" s="314"/>
      <c r="JB545" s="314"/>
      <c r="JC545" s="314"/>
      <c r="JD545" s="314"/>
      <c r="JE545" s="314"/>
      <c r="JF545" s="314"/>
      <c r="JG545" s="314"/>
      <c r="JH545" s="314"/>
      <c r="JI545" s="314"/>
      <c r="JJ545" s="314"/>
      <c r="JK545" s="314"/>
      <c r="JL545" s="314"/>
      <c r="JM545" s="314"/>
      <c r="JN545" s="314"/>
      <c r="JO545" s="314"/>
      <c r="JP545" s="314"/>
      <c r="JQ545" s="314"/>
      <c r="JR545" s="314"/>
      <c r="JS545" s="314"/>
      <c r="JT545" s="314"/>
      <c r="JU545" s="314"/>
      <c r="JV545" s="314"/>
      <c r="JW545" s="314"/>
      <c r="JX545" s="314"/>
      <c r="JY545" s="314"/>
      <c r="JZ545" s="314"/>
      <c r="KA545" s="314"/>
      <c r="KB545" s="314"/>
      <c r="KC545" s="314"/>
      <c r="KD545" s="314"/>
      <c r="KE545" s="314"/>
      <c r="KF545" s="314"/>
      <c r="KG545" s="314"/>
      <c r="KH545" s="314"/>
      <c r="KI545" s="314"/>
      <c r="KJ545" s="314"/>
      <c r="KK545" s="314"/>
      <c r="KL545" s="6"/>
      <c r="KM545" s="6"/>
      <c r="KN545" s="6"/>
      <c r="KO545" s="6"/>
      <c r="KP545" s="6"/>
      <c r="KQ545" s="6"/>
      <c r="KR545" s="6"/>
      <c r="KS545" s="6"/>
      <c r="KT545" s="6"/>
    </row>
    <row r="546" spans="5:306" s="305" customFormat="1">
      <c r="E546" s="316"/>
      <c r="F546" s="316"/>
      <c r="G546" s="317"/>
      <c r="W546" s="6"/>
      <c r="X546" s="6"/>
      <c r="Y546" s="6"/>
      <c r="Z546" s="313"/>
      <c r="AA546" s="313"/>
      <c r="AB546" s="313"/>
      <c r="AC546" s="6"/>
      <c r="AD546" s="6"/>
      <c r="AE546" s="313"/>
      <c r="AF546" s="313"/>
      <c r="AG546" s="313"/>
      <c r="AH546" s="313"/>
      <c r="AI546" s="313"/>
      <c r="AJ546" s="6"/>
      <c r="AK546" s="6"/>
      <c r="AL546" s="313"/>
      <c r="AM546" s="313"/>
      <c r="AN546" s="313"/>
      <c r="AO546" s="313"/>
      <c r="AP546" s="313"/>
      <c r="AQ546" s="6"/>
      <c r="AR546" s="6"/>
      <c r="AS546" s="313"/>
      <c r="AT546" s="313"/>
      <c r="AU546" s="313"/>
      <c r="AV546" s="313"/>
      <c r="AW546" s="313"/>
      <c r="AX546" s="6"/>
      <c r="AY546" s="6"/>
      <c r="AZ546" s="313"/>
      <c r="BA546" s="313"/>
      <c r="BB546" s="313"/>
      <c r="BC546" s="313"/>
      <c r="BD546" s="313"/>
      <c r="BE546" s="6"/>
      <c r="BF546" s="6"/>
      <c r="BG546" s="313"/>
      <c r="BH546" s="313"/>
      <c r="BI546" s="313"/>
      <c r="BJ546" s="313"/>
      <c r="BK546" s="313"/>
      <c r="BL546" s="6"/>
      <c r="BM546" s="6"/>
      <c r="BN546" s="313"/>
      <c r="BO546" s="313"/>
      <c r="BP546" s="313"/>
      <c r="BQ546" s="313"/>
      <c r="BR546" s="313"/>
      <c r="BS546" s="313"/>
      <c r="BT546" s="313"/>
      <c r="BU546" s="313"/>
      <c r="BV546" s="313"/>
      <c r="BW546" s="313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161"/>
      <c r="DQ546" s="161"/>
      <c r="DR546" s="161"/>
      <c r="DS546" s="161"/>
      <c r="DT546" s="161"/>
      <c r="DU546" s="161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  <c r="FS546" s="6"/>
      <c r="FT546" s="6"/>
      <c r="FU546" s="6"/>
      <c r="FV546" s="6"/>
      <c r="FW546" s="6"/>
      <c r="FX546" s="6"/>
      <c r="FY546" s="6"/>
      <c r="FZ546" s="6"/>
      <c r="GA546" s="6"/>
      <c r="GB546" s="6"/>
      <c r="GC546" s="6"/>
      <c r="GD546" s="6"/>
      <c r="GE546" s="6"/>
      <c r="GF546" s="6"/>
      <c r="GG546" s="6"/>
      <c r="GH546" s="6"/>
      <c r="GI546" s="6"/>
      <c r="GJ546" s="6"/>
      <c r="GK546" s="6"/>
      <c r="GL546" s="6"/>
      <c r="GM546" s="6"/>
      <c r="GN546" s="6"/>
      <c r="GO546" s="6"/>
      <c r="GP546" s="6"/>
      <c r="GQ546" s="6"/>
      <c r="GR546" s="6"/>
      <c r="GS546" s="6"/>
      <c r="GT546" s="6"/>
      <c r="GU546" s="6"/>
      <c r="GV546" s="6"/>
      <c r="GW546" s="6"/>
      <c r="GX546" s="6"/>
      <c r="GY546" s="6"/>
      <c r="GZ546" s="6"/>
      <c r="HA546" s="6"/>
      <c r="HB546" s="6"/>
      <c r="HC546" s="6"/>
      <c r="HD546" s="6"/>
      <c r="HE546" s="6"/>
      <c r="HF546" s="6"/>
      <c r="HG546" s="6"/>
      <c r="HH546" s="6"/>
      <c r="HI546" s="6"/>
      <c r="HJ546" s="6"/>
      <c r="HK546" s="6"/>
      <c r="HL546" s="6"/>
      <c r="HM546" s="6"/>
      <c r="HN546" s="6"/>
      <c r="HO546" s="6"/>
      <c r="HP546" s="6"/>
      <c r="HQ546" s="6"/>
      <c r="HR546" s="6"/>
      <c r="HS546" s="6"/>
      <c r="HT546" s="6"/>
      <c r="HU546" s="6"/>
      <c r="HV546" s="6"/>
      <c r="HW546" s="6"/>
      <c r="HX546" s="6"/>
      <c r="HY546" s="6"/>
      <c r="HZ546" s="6"/>
      <c r="IA546" s="6"/>
      <c r="IB546" s="6"/>
      <c r="IC546" s="6"/>
      <c r="ID546" s="6"/>
      <c r="IE546" s="6"/>
      <c r="IF546" s="6"/>
      <c r="IG546" s="6"/>
      <c r="IH546" s="6"/>
      <c r="II546" s="6"/>
      <c r="IJ546" s="6"/>
      <c r="IK546" s="6"/>
      <c r="IL546" s="6"/>
      <c r="IM546" s="6"/>
      <c r="IN546" s="6"/>
      <c r="IO546" s="6"/>
      <c r="IP546" s="6"/>
      <c r="IQ546" s="6"/>
      <c r="IR546" s="6"/>
      <c r="IS546" s="6"/>
      <c r="IT546" s="6"/>
      <c r="IU546" s="6"/>
      <c r="IV546" s="6"/>
      <c r="IW546" s="6"/>
      <c r="IX546" s="6"/>
      <c r="IY546" s="6"/>
      <c r="IZ546" s="6"/>
      <c r="JA546" s="314"/>
      <c r="JB546" s="314"/>
      <c r="JC546" s="314"/>
      <c r="JD546" s="314"/>
      <c r="JE546" s="314"/>
      <c r="JF546" s="314"/>
      <c r="JG546" s="314"/>
      <c r="JH546" s="314"/>
      <c r="JI546" s="314"/>
      <c r="JJ546" s="314"/>
      <c r="JK546" s="314"/>
      <c r="JL546" s="314"/>
      <c r="JM546" s="314"/>
      <c r="JN546" s="314"/>
      <c r="JO546" s="314"/>
      <c r="JP546" s="314"/>
      <c r="JQ546" s="314"/>
      <c r="JR546" s="314"/>
      <c r="JS546" s="314"/>
      <c r="JT546" s="314"/>
      <c r="JU546" s="314"/>
      <c r="JV546" s="314"/>
      <c r="JW546" s="314"/>
      <c r="JX546" s="314"/>
      <c r="JY546" s="314"/>
      <c r="JZ546" s="314"/>
      <c r="KA546" s="314"/>
      <c r="KB546" s="314"/>
      <c r="KC546" s="314"/>
      <c r="KD546" s="314"/>
      <c r="KE546" s="314"/>
      <c r="KF546" s="314"/>
      <c r="KG546" s="314"/>
      <c r="KH546" s="314"/>
      <c r="KI546" s="314"/>
      <c r="KJ546" s="314"/>
      <c r="KK546" s="314"/>
      <c r="KL546" s="6"/>
      <c r="KM546" s="6"/>
      <c r="KN546" s="6"/>
      <c r="KO546" s="6"/>
      <c r="KP546" s="6"/>
      <c r="KQ546" s="6"/>
      <c r="KR546" s="6"/>
      <c r="KS546" s="6"/>
      <c r="KT546" s="6"/>
    </row>
    <row r="547" spans="5:306" s="305" customFormat="1">
      <c r="E547" s="316"/>
      <c r="F547" s="316"/>
      <c r="G547" s="317"/>
      <c r="W547" s="6"/>
      <c r="X547" s="6"/>
      <c r="Y547" s="6"/>
      <c r="Z547" s="313"/>
      <c r="AA547" s="313"/>
      <c r="AB547" s="313"/>
      <c r="AC547" s="6"/>
      <c r="AD547" s="6"/>
      <c r="AE547" s="313"/>
      <c r="AF547" s="313"/>
      <c r="AG547" s="313"/>
      <c r="AH547" s="313"/>
      <c r="AI547" s="313"/>
      <c r="AJ547" s="6"/>
      <c r="AK547" s="6"/>
      <c r="AL547" s="313"/>
      <c r="AM547" s="313"/>
      <c r="AN547" s="313"/>
      <c r="AO547" s="313"/>
      <c r="AP547" s="313"/>
      <c r="AQ547" s="6"/>
      <c r="AR547" s="6"/>
      <c r="AS547" s="313"/>
      <c r="AT547" s="313"/>
      <c r="AU547" s="313"/>
      <c r="AV547" s="313"/>
      <c r="AW547" s="313"/>
      <c r="AX547" s="6"/>
      <c r="AY547" s="6"/>
      <c r="AZ547" s="313"/>
      <c r="BA547" s="313"/>
      <c r="BB547" s="313"/>
      <c r="BC547" s="313"/>
      <c r="BD547" s="313"/>
      <c r="BE547" s="6"/>
      <c r="BF547" s="6"/>
      <c r="BG547" s="313"/>
      <c r="BH547" s="313"/>
      <c r="BI547" s="313"/>
      <c r="BJ547" s="313"/>
      <c r="BK547" s="313"/>
      <c r="BL547" s="6"/>
      <c r="BM547" s="6"/>
      <c r="BN547" s="313"/>
      <c r="BO547" s="313"/>
      <c r="BP547" s="313"/>
      <c r="BQ547" s="313"/>
      <c r="BR547" s="313"/>
      <c r="BS547" s="313"/>
      <c r="BT547" s="313"/>
      <c r="BU547" s="313"/>
      <c r="BV547" s="313"/>
      <c r="BW547" s="313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161"/>
      <c r="DQ547" s="161"/>
      <c r="DR547" s="161"/>
      <c r="DS547" s="161"/>
      <c r="DT547" s="161"/>
      <c r="DU547" s="161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  <c r="FS547" s="6"/>
      <c r="FT547" s="6"/>
      <c r="FU547" s="6"/>
      <c r="FV547" s="6"/>
      <c r="FW547" s="6"/>
      <c r="FX547" s="6"/>
      <c r="FY547" s="6"/>
      <c r="FZ547" s="6"/>
      <c r="GA547" s="6"/>
      <c r="GB547" s="6"/>
      <c r="GC547" s="6"/>
      <c r="GD547" s="6"/>
      <c r="GE547" s="6"/>
      <c r="GF547" s="6"/>
      <c r="GG547" s="6"/>
      <c r="GH547" s="6"/>
      <c r="GI547" s="6"/>
      <c r="GJ547" s="6"/>
      <c r="GK547" s="6"/>
      <c r="GL547" s="6"/>
      <c r="GM547" s="6"/>
      <c r="GN547" s="6"/>
      <c r="GO547" s="6"/>
      <c r="GP547" s="6"/>
      <c r="GQ547" s="6"/>
      <c r="GR547" s="6"/>
      <c r="GS547" s="6"/>
      <c r="GT547" s="6"/>
      <c r="GU547" s="6"/>
      <c r="GV547" s="6"/>
      <c r="GW547" s="6"/>
      <c r="GX547" s="6"/>
      <c r="GY547" s="6"/>
      <c r="GZ547" s="6"/>
      <c r="HA547" s="6"/>
      <c r="HB547" s="6"/>
      <c r="HC547" s="6"/>
      <c r="HD547" s="6"/>
      <c r="HE547" s="6"/>
      <c r="HF547" s="6"/>
      <c r="HG547" s="6"/>
      <c r="HH547" s="6"/>
      <c r="HI547" s="6"/>
      <c r="HJ547" s="6"/>
      <c r="HK547" s="6"/>
      <c r="HL547" s="6"/>
      <c r="HM547" s="6"/>
      <c r="HN547" s="6"/>
      <c r="HO547" s="6"/>
      <c r="HP547" s="6"/>
      <c r="HQ547" s="6"/>
      <c r="HR547" s="6"/>
      <c r="HS547" s="6"/>
      <c r="HT547" s="6"/>
      <c r="HU547" s="6"/>
      <c r="HV547" s="6"/>
      <c r="HW547" s="6"/>
      <c r="HX547" s="6"/>
      <c r="HY547" s="6"/>
      <c r="HZ547" s="6"/>
      <c r="IA547" s="6"/>
      <c r="IB547" s="6"/>
      <c r="IC547" s="6"/>
      <c r="ID547" s="6"/>
      <c r="IE547" s="6"/>
      <c r="IF547" s="6"/>
      <c r="IG547" s="6"/>
      <c r="IH547" s="6"/>
      <c r="II547" s="6"/>
      <c r="IJ547" s="6"/>
      <c r="IK547" s="6"/>
      <c r="IL547" s="6"/>
      <c r="IM547" s="6"/>
      <c r="IN547" s="6"/>
      <c r="IO547" s="6"/>
      <c r="IP547" s="6"/>
      <c r="IQ547" s="6"/>
      <c r="IR547" s="6"/>
      <c r="IS547" s="6"/>
      <c r="IT547" s="6"/>
      <c r="IU547" s="6"/>
      <c r="IV547" s="6"/>
      <c r="IW547" s="6"/>
      <c r="IX547" s="6"/>
      <c r="IY547" s="6"/>
      <c r="IZ547" s="6"/>
      <c r="JA547" s="314"/>
      <c r="JB547" s="314"/>
      <c r="JC547" s="314"/>
      <c r="JD547" s="314"/>
      <c r="JE547" s="314"/>
      <c r="JF547" s="314"/>
      <c r="JG547" s="314"/>
      <c r="JH547" s="314"/>
      <c r="JI547" s="314"/>
      <c r="JJ547" s="314"/>
      <c r="JK547" s="314"/>
      <c r="JL547" s="314"/>
      <c r="JM547" s="314"/>
      <c r="JN547" s="314"/>
      <c r="JO547" s="314"/>
      <c r="JP547" s="314"/>
      <c r="JQ547" s="314"/>
      <c r="JR547" s="314"/>
      <c r="JS547" s="314"/>
      <c r="JT547" s="314"/>
      <c r="JU547" s="314"/>
      <c r="JV547" s="314"/>
      <c r="JW547" s="314"/>
      <c r="JX547" s="314"/>
      <c r="JY547" s="314"/>
      <c r="JZ547" s="314"/>
      <c r="KA547" s="314"/>
      <c r="KB547" s="314"/>
      <c r="KC547" s="314"/>
      <c r="KD547" s="314"/>
      <c r="KE547" s="314"/>
      <c r="KF547" s="314"/>
      <c r="KG547" s="314"/>
      <c r="KH547" s="314"/>
      <c r="KI547" s="314"/>
      <c r="KJ547" s="314"/>
      <c r="KK547" s="314"/>
      <c r="KL547" s="6"/>
      <c r="KM547" s="6"/>
      <c r="KN547" s="6"/>
      <c r="KO547" s="6"/>
      <c r="KP547" s="6"/>
      <c r="KQ547" s="6"/>
      <c r="KR547" s="6"/>
      <c r="KS547" s="6"/>
      <c r="KT547" s="6"/>
    </row>
    <row r="548" spans="5:306" s="305" customFormat="1">
      <c r="E548" s="316"/>
      <c r="F548" s="316"/>
      <c r="G548" s="317"/>
      <c r="W548" s="6"/>
      <c r="X548" s="6"/>
      <c r="Y548" s="6"/>
      <c r="Z548" s="313"/>
      <c r="AA548" s="313"/>
      <c r="AB548" s="313"/>
      <c r="AC548" s="6"/>
      <c r="AD548" s="6"/>
      <c r="AE548" s="313"/>
      <c r="AF548" s="313"/>
      <c r="AG548" s="313"/>
      <c r="AH548" s="313"/>
      <c r="AI548" s="313"/>
      <c r="AJ548" s="6"/>
      <c r="AK548" s="6"/>
      <c r="AL548" s="313"/>
      <c r="AM548" s="313"/>
      <c r="AN548" s="313"/>
      <c r="AO548" s="313"/>
      <c r="AP548" s="313"/>
      <c r="AQ548" s="6"/>
      <c r="AR548" s="6"/>
      <c r="AS548" s="313"/>
      <c r="AT548" s="313"/>
      <c r="AU548" s="313"/>
      <c r="AV548" s="313"/>
      <c r="AW548" s="313"/>
      <c r="AX548" s="6"/>
      <c r="AY548" s="6"/>
      <c r="AZ548" s="313"/>
      <c r="BA548" s="313"/>
      <c r="BB548" s="313"/>
      <c r="BC548" s="313"/>
      <c r="BD548" s="313"/>
      <c r="BE548" s="6"/>
      <c r="BF548" s="6"/>
      <c r="BG548" s="313"/>
      <c r="BH548" s="313"/>
      <c r="BI548" s="313"/>
      <c r="BJ548" s="313"/>
      <c r="BK548" s="313"/>
      <c r="BL548" s="6"/>
      <c r="BM548" s="6"/>
      <c r="BN548" s="313"/>
      <c r="BO548" s="313"/>
      <c r="BP548" s="313"/>
      <c r="BQ548" s="313"/>
      <c r="BR548" s="313"/>
      <c r="BS548" s="313"/>
      <c r="BT548" s="313"/>
      <c r="BU548" s="313"/>
      <c r="BV548" s="313"/>
      <c r="BW548" s="313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161"/>
      <c r="DQ548" s="161"/>
      <c r="DR548" s="161"/>
      <c r="DS548" s="161"/>
      <c r="DT548" s="161"/>
      <c r="DU548" s="161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  <c r="FS548" s="6"/>
      <c r="FT548" s="6"/>
      <c r="FU548" s="6"/>
      <c r="FV548" s="6"/>
      <c r="FW548" s="6"/>
      <c r="FX548" s="6"/>
      <c r="FY548" s="6"/>
      <c r="FZ548" s="6"/>
      <c r="GA548" s="6"/>
      <c r="GB548" s="6"/>
      <c r="GC548" s="6"/>
      <c r="GD548" s="6"/>
      <c r="GE548" s="6"/>
      <c r="GF548" s="6"/>
      <c r="GG548" s="6"/>
      <c r="GH548" s="6"/>
      <c r="GI548" s="6"/>
      <c r="GJ548" s="6"/>
      <c r="GK548" s="6"/>
      <c r="GL548" s="6"/>
      <c r="GM548" s="6"/>
      <c r="GN548" s="6"/>
      <c r="GO548" s="6"/>
      <c r="GP548" s="6"/>
      <c r="GQ548" s="6"/>
      <c r="GR548" s="6"/>
      <c r="GS548" s="6"/>
      <c r="GT548" s="6"/>
      <c r="GU548" s="6"/>
      <c r="GV548" s="6"/>
      <c r="GW548" s="6"/>
      <c r="GX548" s="6"/>
      <c r="GY548" s="6"/>
      <c r="GZ548" s="6"/>
      <c r="HA548" s="6"/>
      <c r="HB548" s="6"/>
      <c r="HC548" s="6"/>
      <c r="HD548" s="6"/>
      <c r="HE548" s="6"/>
      <c r="HF548" s="6"/>
      <c r="HG548" s="6"/>
      <c r="HH548" s="6"/>
      <c r="HI548" s="6"/>
      <c r="HJ548" s="6"/>
      <c r="HK548" s="6"/>
      <c r="HL548" s="6"/>
      <c r="HM548" s="6"/>
      <c r="HN548" s="6"/>
      <c r="HO548" s="6"/>
      <c r="HP548" s="6"/>
      <c r="HQ548" s="6"/>
      <c r="HR548" s="6"/>
      <c r="HS548" s="6"/>
      <c r="HT548" s="6"/>
      <c r="HU548" s="6"/>
      <c r="HV548" s="6"/>
      <c r="HW548" s="6"/>
      <c r="HX548" s="6"/>
      <c r="HY548" s="6"/>
      <c r="HZ548" s="6"/>
      <c r="IA548" s="6"/>
      <c r="IB548" s="6"/>
      <c r="IC548" s="6"/>
      <c r="ID548" s="6"/>
      <c r="IE548" s="6"/>
      <c r="IF548" s="6"/>
      <c r="IG548" s="6"/>
      <c r="IH548" s="6"/>
      <c r="II548" s="6"/>
      <c r="IJ548" s="6"/>
      <c r="IK548" s="6"/>
      <c r="IL548" s="6"/>
      <c r="IM548" s="6"/>
      <c r="IN548" s="6"/>
      <c r="IO548" s="6"/>
      <c r="IP548" s="6"/>
      <c r="IQ548" s="6"/>
      <c r="IR548" s="6"/>
      <c r="IS548" s="6"/>
      <c r="IT548" s="6"/>
      <c r="IU548" s="6"/>
      <c r="IV548" s="6"/>
      <c r="IW548" s="6"/>
      <c r="IX548" s="6"/>
      <c r="IY548" s="6"/>
      <c r="IZ548" s="6"/>
      <c r="JA548" s="314"/>
      <c r="JB548" s="314"/>
      <c r="JC548" s="314"/>
      <c r="JD548" s="314"/>
      <c r="JE548" s="314"/>
      <c r="JF548" s="314"/>
      <c r="JG548" s="314"/>
      <c r="JH548" s="314"/>
      <c r="JI548" s="314"/>
      <c r="JJ548" s="314"/>
      <c r="JK548" s="314"/>
      <c r="JL548" s="314"/>
      <c r="JM548" s="314"/>
      <c r="JN548" s="314"/>
      <c r="JO548" s="314"/>
      <c r="JP548" s="314"/>
      <c r="JQ548" s="314"/>
      <c r="JR548" s="314"/>
      <c r="JS548" s="314"/>
      <c r="JT548" s="314"/>
      <c r="JU548" s="314"/>
      <c r="JV548" s="314"/>
      <c r="JW548" s="314"/>
      <c r="JX548" s="314"/>
      <c r="JY548" s="314"/>
      <c r="JZ548" s="314"/>
      <c r="KA548" s="314"/>
      <c r="KB548" s="314"/>
      <c r="KC548" s="314"/>
      <c r="KD548" s="314"/>
      <c r="KE548" s="314"/>
      <c r="KF548" s="314"/>
      <c r="KG548" s="314"/>
      <c r="KH548" s="314"/>
      <c r="KI548" s="314"/>
      <c r="KJ548" s="314"/>
      <c r="KK548" s="314"/>
      <c r="KL548" s="6"/>
      <c r="KM548" s="6"/>
      <c r="KN548" s="6"/>
      <c r="KO548" s="6"/>
      <c r="KP548" s="6"/>
      <c r="KQ548" s="6"/>
      <c r="KR548" s="6"/>
      <c r="KS548" s="6"/>
      <c r="KT548" s="6"/>
    </row>
    <row r="549" spans="5:306" s="305" customFormat="1">
      <c r="E549" s="316"/>
      <c r="F549" s="316"/>
      <c r="G549" s="317"/>
      <c r="W549" s="6"/>
      <c r="X549" s="6"/>
      <c r="Y549" s="6"/>
      <c r="Z549" s="313"/>
      <c r="AA549" s="313"/>
      <c r="AB549" s="313"/>
      <c r="AC549" s="6"/>
      <c r="AD549" s="6"/>
      <c r="AE549" s="313"/>
      <c r="AF549" s="313"/>
      <c r="AG549" s="313"/>
      <c r="AH549" s="313"/>
      <c r="AI549" s="313"/>
      <c r="AJ549" s="6"/>
      <c r="AK549" s="6"/>
      <c r="AL549" s="313"/>
      <c r="AM549" s="313"/>
      <c r="AN549" s="313"/>
      <c r="AO549" s="313"/>
      <c r="AP549" s="313"/>
      <c r="AQ549" s="6"/>
      <c r="AR549" s="6"/>
      <c r="AS549" s="313"/>
      <c r="AT549" s="313"/>
      <c r="AU549" s="313"/>
      <c r="AV549" s="313"/>
      <c r="AW549" s="313"/>
      <c r="AX549" s="6"/>
      <c r="AY549" s="6"/>
      <c r="AZ549" s="313"/>
      <c r="BA549" s="313"/>
      <c r="BB549" s="313"/>
      <c r="BC549" s="313"/>
      <c r="BD549" s="313"/>
      <c r="BE549" s="6"/>
      <c r="BF549" s="6"/>
      <c r="BG549" s="313"/>
      <c r="BH549" s="313"/>
      <c r="BI549" s="313"/>
      <c r="BJ549" s="313"/>
      <c r="BK549" s="313"/>
      <c r="BL549" s="6"/>
      <c r="BM549" s="6"/>
      <c r="BN549" s="313"/>
      <c r="BO549" s="313"/>
      <c r="BP549" s="313"/>
      <c r="BQ549" s="313"/>
      <c r="BR549" s="313"/>
      <c r="BS549" s="313"/>
      <c r="BT549" s="313"/>
      <c r="BU549" s="313"/>
      <c r="BV549" s="313"/>
      <c r="BW549" s="313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161"/>
      <c r="DQ549" s="161"/>
      <c r="DR549" s="161"/>
      <c r="DS549" s="161"/>
      <c r="DT549" s="161"/>
      <c r="DU549" s="161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  <c r="FS549" s="6"/>
      <c r="FT549" s="6"/>
      <c r="FU549" s="6"/>
      <c r="FV549" s="6"/>
      <c r="FW549" s="6"/>
      <c r="FX549" s="6"/>
      <c r="FY549" s="6"/>
      <c r="FZ549" s="6"/>
      <c r="GA549" s="6"/>
      <c r="GB549" s="6"/>
      <c r="GC549" s="6"/>
      <c r="GD549" s="6"/>
      <c r="GE549" s="6"/>
      <c r="GF549" s="6"/>
      <c r="GG549" s="6"/>
      <c r="GH549" s="6"/>
      <c r="GI549" s="6"/>
      <c r="GJ549" s="6"/>
      <c r="GK549" s="6"/>
      <c r="GL549" s="6"/>
      <c r="GM549" s="6"/>
      <c r="GN549" s="6"/>
      <c r="GO549" s="6"/>
      <c r="GP549" s="6"/>
      <c r="GQ549" s="6"/>
      <c r="GR549" s="6"/>
      <c r="GS549" s="6"/>
      <c r="GT549" s="6"/>
      <c r="GU549" s="6"/>
      <c r="GV549" s="6"/>
      <c r="GW549" s="6"/>
      <c r="GX549" s="6"/>
      <c r="GY549" s="6"/>
      <c r="GZ549" s="6"/>
      <c r="HA549" s="6"/>
      <c r="HB549" s="6"/>
      <c r="HC549" s="6"/>
      <c r="HD549" s="6"/>
      <c r="HE549" s="6"/>
      <c r="HF549" s="6"/>
      <c r="HG549" s="6"/>
      <c r="HH549" s="6"/>
      <c r="HI549" s="6"/>
      <c r="HJ549" s="6"/>
      <c r="HK549" s="6"/>
      <c r="HL549" s="6"/>
      <c r="HM549" s="6"/>
      <c r="HN549" s="6"/>
      <c r="HO549" s="6"/>
      <c r="HP549" s="6"/>
      <c r="HQ549" s="6"/>
      <c r="HR549" s="6"/>
      <c r="HS549" s="6"/>
      <c r="HT549" s="6"/>
      <c r="HU549" s="6"/>
      <c r="HV549" s="6"/>
      <c r="HW549" s="6"/>
      <c r="HX549" s="6"/>
      <c r="HY549" s="6"/>
      <c r="HZ549" s="6"/>
      <c r="IA549" s="6"/>
      <c r="IB549" s="6"/>
      <c r="IC549" s="6"/>
      <c r="ID549" s="6"/>
      <c r="IE549" s="6"/>
      <c r="IF549" s="6"/>
      <c r="IG549" s="6"/>
      <c r="IH549" s="6"/>
      <c r="II549" s="6"/>
      <c r="IJ549" s="6"/>
      <c r="IK549" s="6"/>
      <c r="IL549" s="6"/>
      <c r="IM549" s="6"/>
      <c r="IN549" s="6"/>
      <c r="IO549" s="6"/>
      <c r="IP549" s="6"/>
      <c r="IQ549" s="6"/>
      <c r="IR549" s="6"/>
      <c r="IS549" s="6"/>
      <c r="IT549" s="6"/>
      <c r="IU549" s="6"/>
      <c r="IV549" s="6"/>
      <c r="IW549" s="6"/>
      <c r="IX549" s="6"/>
      <c r="IY549" s="6"/>
      <c r="IZ549" s="6"/>
      <c r="JA549" s="314"/>
      <c r="JB549" s="314"/>
      <c r="JC549" s="314"/>
      <c r="JD549" s="314"/>
      <c r="JE549" s="314"/>
      <c r="JF549" s="314"/>
      <c r="JG549" s="314"/>
      <c r="JH549" s="314"/>
      <c r="JI549" s="314"/>
      <c r="JJ549" s="314"/>
      <c r="JK549" s="314"/>
      <c r="JL549" s="314"/>
      <c r="JM549" s="314"/>
      <c r="JN549" s="314"/>
      <c r="JO549" s="314"/>
      <c r="JP549" s="314"/>
      <c r="JQ549" s="314"/>
      <c r="JR549" s="314"/>
      <c r="JS549" s="314"/>
      <c r="JT549" s="314"/>
      <c r="JU549" s="314"/>
      <c r="JV549" s="314"/>
      <c r="JW549" s="314"/>
      <c r="JX549" s="314"/>
      <c r="JY549" s="314"/>
      <c r="JZ549" s="314"/>
      <c r="KA549" s="314"/>
      <c r="KB549" s="314"/>
      <c r="KC549" s="314"/>
      <c r="KD549" s="314"/>
      <c r="KE549" s="314"/>
      <c r="KF549" s="314"/>
      <c r="KG549" s="314"/>
      <c r="KH549" s="314"/>
      <c r="KI549" s="314"/>
      <c r="KJ549" s="314"/>
      <c r="KK549" s="314"/>
      <c r="KL549" s="6"/>
      <c r="KM549" s="6"/>
      <c r="KN549" s="6"/>
      <c r="KO549" s="6"/>
      <c r="KP549" s="6"/>
      <c r="KQ549" s="6"/>
      <c r="KR549" s="6"/>
      <c r="KS549" s="6"/>
      <c r="KT549" s="6"/>
    </row>
    <row r="550" spans="5:306" s="305" customFormat="1">
      <c r="E550" s="316"/>
      <c r="F550" s="316"/>
      <c r="G550" s="317"/>
      <c r="W550" s="6"/>
      <c r="X550" s="6"/>
      <c r="Y550" s="6"/>
      <c r="Z550" s="313"/>
      <c r="AA550" s="313"/>
      <c r="AB550" s="313"/>
      <c r="AC550" s="6"/>
      <c r="AD550" s="6"/>
      <c r="AE550" s="313"/>
      <c r="AF550" s="313"/>
      <c r="AG550" s="313"/>
      <c r="AH550" s="313"/>
      <c r="AI550" s="313"/>
      <c r="AJ550" s="6"/>
      <c r="AK550" s="6"/>
      <c r="AL550" s="313"/>
      <c r="AM550" s="313"/>
      <c r="AN550" s="313"/>
      <c r="AO550" s="313"/>
      <c r="AP550" s="313"/>
      <c r="AQ550" s="6"/>
      <c r="AR550" s="6"/>
      <c r="AS550" s="313"/>
      <c r="AT550" s="313"/>
      <c r="AU550" s="313"/>
      <c r="AV550" s="313"/>
      <c r="AW550" s="313"/>
      <c r="AX550" s="6"/>
      <c r="AY550" s="6"/>
      <c r="AZ550" s="313"/>
      <c r="BA550" s="313"/>
      <c r="BB550" s="313"/>
      <c r="BC550" s="313"/>
      <c r="BD550" s="313"/>
      <c r="BE550" s="6"/>
      <c r="BF550" s="6"/>
      <c r="BG550" s="313"/>
      <c r="BH550" s="313"/>
      <c r="BI550" s="313"/>
      <c r="BJ550" s="313"/>
      <c r="BK550" s="313"/>
      <c r="BL550" s="6"/>
      <c r="BM550" s="6"/>
      <c r="BN550" s="313"/>
      <c r="BO550" s="313"/>
      <c r="BP550" s="313"/>
      <c r="BQ550" s="313"/>
      <c r="BR550" s="313"/>
      <c r="BS550" s="313"/>
      <c r="BT550" s="313"/>
      <c r="BU550" s="313"/>
      <c r="BV550" s="313"/>
      <c r="BW550" s="313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161"/>
      <c r="DQ550" s="161"/>
      <c r="DR550" s="161"/>
      <c r="DS550" s="161"/>
      <c r="DT550" s="161"/>
      <c r="DU550" s="161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314"/>
      <c r="JB550" s="314"/>
      <c r="JC550" s="314"/>
      <c r="JD550" s="314"/>
      <c r="JE550" s="314"/>
      <c r="JF550" s="314"/>
      <c r="JG550" s="314"/>
      <c r="JH550" s="314"/>
      <c r="JI550" s="314"/>
      <c r="JJ550" s="314"/>
      <c r="JK550" s="314"/>
      <c r="JL550" s="314"/>
      <c r="JM550" s="314"/>
      <c r="JN550" s="314"/>
      <c r="JO550" s="314"/>
      <c r="JP550" s="314"/>
      <c r="JQ550" s="314"/>
      <c r="JR550" s="314"/>
      <c r="JS550" s="314"/>
      <c r="JT550" s="314"/>
      <c r="JU550" s="314"/>
      <c r="JV550" s="314"/>
      <c r="JW550" s="314"/>
      <c r="JX550" s="314"/>
      <c r="JY550" s="314"/>
      <c r="JZ550" s="314"/>
      <c r="KA550" s="314"/>
      <c r="KB550" s="314"/>
      <c r="KC550" s="314"/>
      <c r="KD550" s="314"/>
      <c r="KE550" s="314"/>
      <c r="KF550" s="314"/>
      <c r="KG550" s="314"/>
      <c r="KH550" s="314"/>
      <c r="KI550" s="314"/>
      <c r="KJ550" s="314"/>
      <c r="KK550" s="314"/>
      <c r="KL550" s="6"/>
      <c r="KM550" s="6"/>
      <c r="KN550" s="6"/>
      <c r="KO550" s="6"/>
      <c r="KP550" s="6"/>
      <c r="KQ550" s="6"/>
      <c r="KR550" s="6"/>
      <c r="KS550" s="6"/>
      <c r="KT550" s="6"/>
    </row>
    <row r="551" spans="5:306" s="305" customFormat="1">
      <c r="E551" s="316"/>
      <c r="F551" s="316"/>
      <c r="G551" s="317"/>
      <c r="W551" s="6"/>
      <c r="X551" s="6"/>
      <c r="Y551" s="6"/>
      <c r="Z551" s="313"/>
      <c r="AA551" s="313"/>
      <c r="AB551" s="313"/>
      <c r="AC551" s="6"/>
      <c r="AD551" s="6"/>
      <c r="AE551" s="313"/>
      <c r="AF551" s="313"/>
      <c r="AG551" s="313"/>
      <c r="AH551" s="313"/>
      <c r="AI551" s="313"/>
      <c r="AJ551" s="6"/>
      <c r="AK551" s="6"/>
      <c r="AL551" s="313"/>
      <c r="AM551" s="313"/>
      <c r="AN551" s="313"/>
      <c r="AO551" s="313"/>
      <c r="AP551" s="313"/>
      <c r="AQ551" s="6"/>
      <c r="AR551" s="6"/>
      <c r="AS551" s="313"/>
      <c r="AT551" s="313"/>
      <c r="AU551" s="313"/>
      <c r="AV551" s="313"/>
      <c r="AW551" s="313"/>
      <c r="AX551" s="6"/>
      <c r="AY551" s="6"/>
      <c r="AZ551" s="313"/>
      <c r="BA551" s="313"/>
      <c r="BB551" s="313"/>
      <c r="BC551" s="313"/>
      <c r="BD551" s="313"/>
      <c r="BE551" s="6"/>
      <c r="BF551" s="6"/>
      <c r="BG551" s="313"/>
      <c r="BH551" s="313"/>
      <c r="BI551" s="313"/>
      <c r="BJ551" s="313"/>
      <c r="BK551" s="313"/>
      <c r="BL551" s="6"/>
      <c r="BM551" s="6"/>
      <c r="BN551" s="313"/>
      <c r="BO551" s="313"/>
      <c r="BP551" s="313"/>
      <c r="BQ551" s="313"/>
      <c r="BR551" s="313"/>
      <c r="BS551" s="313"/>
      <c r="BT551" s="313"/>
      <c r="BU551" s="313"/>
      <c r="BV551" s="313"/>
      <c r="BW551" s="313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161"/>
      <c r="DQ551" s="161"/>
      <c r="DR551" s="161"/>
      <c r="DS551" s="161"/>
      <c r="DT551" s="161"/>
      <c r="DU551" s="161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  <c r="FS551" s="6"/>
      <c r="FT551" s="6"/>
      <c r="FU551" s="6"/>
      <c r="FV551" s="6"/>
      <c r="FW551" s="6"/>
      <c r="FX551" s="6"/>
      <c r="FY551" s="6"/>
      <c r="FZ551" s="6"/>
      <c r="GA551" s="6"/>
      <c r="GB551" s="6"/>
      <c r="GC551" s="6"/>
      <c r="GD551" s="6"/>
      <c r="GE551" s="6"/>
      <c r="GF551" s="6"/>
      <c r="GG551" s="6"/>
      <c r="GH551" s="6"/>
      <c r="GI551" s="6"/>
      <c r="GJ551" s="6"/>
      <c r="GK551" s="6"/>
      <c r="GL551" s="6"/>
      <c r="GM551" s="6"/>
      <c r="GN551" s="6"/>
      <c r="GO551" s="6"/>
      <c r="GP551" s="6"/>
      <c r="GQ551" s="6"/>
      <c r="GR551" s="6"/>
      <c r="GS551" s="6"/>
      <c r="GT551" s="6"/>
      <c r="GU551" s="6"/>
      <c r="GV551" s="6"/>
      <c r="GW551" s="6"/>
      <c r="GX551" s="6"/>
      <c r="GY551" s="6"/>
      <c r="GZ551" s="6"/>
      <c r="HA551" s="6"/>
      <c r="HB551" s="6"/>
      <c r="HC551" s="6"/>
      <c r="HD551" s="6"/>
      <c r="HE551" s="6"/>
      <c r="HF551" s="6"/>
      <c r="HG551" s="6"/>
      <c r="HH551" s="6"/>
      <c r="HI551" s="6"/>
      <c r="HJ551" s="6"/>
      <c r="HK551" s="6"/>
      <c r="HL551" s="6"/>
      <c r="HM551" s="6"/>
      <c r="HN551" s="6"/>
      <c r="HO551" s="6"/>
      <c r="HP551" s="6"/>
      <c r="HQ551" s="6"/>
      <c r="HR551" s="6"/>
      <c r="HS551" s="6"/>
      <c r="HT551" s="6"/>
      <c r="HU551" s="6"/>
      <c r="HV551" s="6"/>
      <c r="HW551" s="6"/>
      <c r="HX551" s="6"/>
      <c r="HY551" s="6"/>
      <c r="HZ551" s="6"/>
      <c r="IA551" s="6"/>
      <c r="IB551" s="6"/>
      <c r="IC551" s="6"/>
      <c r="ID551" s="6"/>
      <c r="IE551" s="6"/>
      <c r="IF551" s="6"/>
      <c r="IG551" s="6"/>
      <c r="IH551" s="6"/>
      <c r="II551" s="6"/>
      <c r="IJ551" s="6"/>
      <c r="IK551" s="6"/>
      <c r="IL551" s="6"/>
      <c r="IM551" s="6"/>
      <c r="IN551" s="6"/>
      <c r="IO551" s="6"/>
      <c r="IP551" s="6"/>
      <c r="IQ551" s="6"/>
      <c r="IR551" s="6"/>
      <c r="IS551" s="6"/>
      <c r="IT551" s="6"/>
      <c r="IU551" s="6"/>
      <c r="IV551" s="6"/>
      <c r="IW551" s="6"/>
      <c r="IX551" s="6"/>
      <c r="IY551" s="6"/>
      <c r="IZ551" s="6"/>
      <c r="JA551" s="314"/>
      <c r="JB551" s="314"/>
      <c r="JC551" s="314"/>
      <c r="JD551" s="314"/>
      <c r="JE551" s="314"/>
      <c r="JF551" s="314"/>
      <c r="JG551" s="314"/>
      <c r="JH551" s="314"/>
      <c r="JI551" s="314"/>
      <c r="JJ551" s="314"/>
      <c r="JK551" s="314"/>
      <c r="JL551" s="314"/>
      <c r="JM551" s="314"/>
      <c r="JN551" s="314"/>
      <c r="JO551" s="314"/>
      <c r="JP551" s="314"/>
      <c r="JQ551" s="314"/>
      <c r="JR551" s="314"/>
      <c r="JS551" s="314"/>
      <c r="JT551" s="314"/>
      <c r="JU551" s="314"/>
      <c r="JV551" s="314"/>
      <c r="JW551" s="314"/>
      <c r="JX551" s="314"/>
      <c r="JY551" s="314"/>
      <c r="JZ551" s="314"/>
      <c r="KA551" s="314"/>
      <c r="KB551" s="314"/>
      <c r="KC551" s="314"/>
      <c r="KD551" s="314"/>
      <c r="KE551" s="314"/>
      <c r="KF551" s="314"/>
      <c r="KG551" s="314"/>
      <c r="KH551" s="314"/>
      <c r="KI551" s="314"/>
      <c r="KJ551" s="314"/>
      <c r="KK551" s="314"/>
      <c r="KL551" s="6"/>
      <c r="KM551" s="6"/>
      <c r="KN551" s="6"/>
      <c r="KO551" s="6"/>
      <c r="KP551" s="6"/>
      <c r="KQ551" s="6"/>
      <c r="KR551" s="6"/>
      <c r="KS551" s="6"/>
      <c r="KT551" s="6"/>
    </row>
    <row r="552" spans="5:306" s="305" customFormat="1">
      <c r="E552" s="316"/>
      <c r="F552" s="316"/>
      <c r="G552" s="317"/>
      <c r="W552" s="6"/>
      <c r="X552" s="6"/>
      <c r="Y552" s="6"/>
      <c r="Z552" s="313"/>
      <c r="AA552" s="313"/>
      <c r="AB552" s="313"/>
      <c r="AC552" s="6"/>
      <c r="AD552" s="6"/>
      <c r="AE552" s="313"/>
      <c r="AF552" s="313"/>
      <c r="AG552" s="313"/>
      <c r="AH552" s="313"/>
      <c r="AI552" s="313"/>
      <c r="AJ552" s="6"/>
      <c r="AK552" s="6"/>
      <c r="AL552" s="313"/>
      <c r="AM552" s="313"/>
      <c r="AN552" s="313"/>
      <c r="AO552" s="313"/>
      <c r="AP552" s="313"/>
      <c r="AQ552" s="6"/>
      <c r="AR552" s="6"/>
      <c r="AS552" s="313"/>
      <c r="AT552" s="313"/>
      <c r="AU552" s="313"/>
      <c r="AV552" s="313"/>
      <c r="AW552" s="313"/>
      <c r="AX552" s="6"/>
      <c r="AY552" s="6"/>
      <c r="AZ552" s="313"/>
      <c r="BA552" s="313"/>
      <c r="BB552" s="313"/>
      <c r="BC552" s="313"/>
      <c r="BD552" s="313"/>
      <c r="BE552" s="6"/>
      <c r="BF552" s="6"/>
      <c r="BG552" s="313"/>
      <c r="BH552" s="313"/>
      <c r="BI552" s="313"/>
      <c r="BJ552" s="313"/>
      <c r="BK552" s="313"/>
      <c r="BL552" s="6"/>
      <c r="BM552" s="6"/>
      <c r="BN552" s="313"/>
      <c r="BO552" s="313"/>
      <c r="BP552" s="313"/>
      <c r="BQ552" s="313"/>
      <c r="BR552" s="313"/>
      <c r="BS552" s="313"/>
      <c r="BT552" s="313"/>
      <c r="BU552" s="313"/>
      <c r="BV552" s="313"/>
      <c r="BW552" s="313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161"/>
      <c r="DQ552" s="161"/>
      <c r="DR552" s="161"/>
      <c r="DS552" s="161"/>
      <c r="DT552" s="161"/>
      <c r="DU552" s="161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  <c r="FS552" s="6"/>
      <c r="FT552" s="6"/>
      <c r="FU552" s="6"/>
      <c r="FV552" s="6"/>
      <c r="FW552" s="6"/>
      <c r="FX552" s="6"/>
      <c r="FY552" s="6"/>
      <c r="FZ552" s="6"/>
      <c r="GA552" s="6"/>
      <c r="GB552" s="6"/>
      <c r="GC552" s="6"/>
      <c r="GD552" s="6"/>
      <c r="GE552" s="6"/>
      <c r="GF552" s="6"/>
      <c r="GG552" s="6"/>
      <c r="GH552" s="6"/>
      <c r="GI552" s="6"/>
      <c r="GJ552" s="6"/>
      <c r="GK552" s="6"/>
      <c r="GL552" s="6"/>
      <c r="GM552" s="6"/>
      <c r="GN552" s="6"/>
      <c r="GO552" s="6"/>
      <c r="GP552" s="6"/>
      <c r="GQ552" s="6"/>
      <c r="GR552" s="6"/>
      <c r="GS552" s="6"/>
      <c r="GT552" s="6"/>
      <c r="GU552" s="6"/>
      <c r="GV552" s="6"/>
      <c r="GW552" s="6"/>
      <c r="GX552" s="6"/>
      <c r="GY552" s="6"/>
      <c r="GZ552" s="6"/>
      <c r="HA552" s="6"/>
      <c r="HB552" s="6"/>
      <c r="HC552" s="6"/>
      <c r="HD552" s="6"/>
      <c r="HE552" s="6"/>
      <c r="HF552" s="6"/>
      <c r="HG552" s="6"/>
      <c r="HH552" s="6"/>
      <c r="HI552" s="6"/>
      <c r="HJ552" s="6"/>
      <c r="HK552" s="6"/>
      <c r="HL552" s="6"/>
      <c r="HM552" s="6"/>
      <c r="HN552" s="6"/>
      <c r="HO552" s="6"/>
      <c r="HP552" s="6"/>
      <c r="HQ552" s="6"/>
      <c r="HR552" s="6"/>
      <c r="HS552" s="6"/>
      <c r="HT552" s="6"/>
      <c r="HU552" s="6"/>
      <c r="HV552" s="6"/>
      <c r="HW552" s="6"/>
      <c r="HX552" s="6"/>
      <c r="HY552" s="6"/>
      <c r="HZ552" s="6"/>
      <c r="IA552" s="6"/>
      <c r="IB552" s="6"/>
      <c r="IC552" s="6"/>
      <c r="ID552" s="6"/>
      <c r="IE552" s="6"/>
      <c r="IF552" s="6"/>
      <c r="IG552" s="6"/>
      <c r="IH552" s="6"/>
      <c r="II552" s="6"/>
      <c r="IJ552" s="6"/>
      <c r="IK552" s="6"/>
      <c r="IL552" s="6"/>
      <c r="IM552" s="6"/>
      <c r="IN552" s="6"/>
      <c r="IO552" s="6"/>
      <c r="IP552" s="6"/>
      <c r="IQ552" s="6"/>
      <c r="IR552" s="6"/>
      <c r="IS552" s="6"/>
      <c r="IT552" s="6"/>
      <c r="IU552" s="6"/>
      <c r="IV552" s="6"/>
      <c r="IW552" s="6"/>
      <c r="IX552" s="6"/>
      <c r="IY552" s="6"/>
      <c r="IZ552" s="6"/>
      <c r="JA552" s="314"/>
      <c r="JB552" s="314"/>
      <c r="JC552" s="314"/>
      <c r="JD552" s="314"/>
      <c r="JE552" s="314"/>
      <c r="JF552" s="314"/>
      <c r="JG552" s="314"/>
      <c r="JH552" s="314"/>
      <c r="JI552" s="314"/>
      <c r="JJ552" s="314"/>
      <c r="JK552" s="314"/>
      <c r="JL552" s="314"/>
      <c r="JM552" s="314"/>
      <c r="JN552" s="314"/>
      <c r="JO552" s="314"/>
      <c r="JP552" s="314"/>
      <c r="JQ552" s="314"/>
      <c r="JR552" s="314"/>
      <c r="JS552" s="314"/>
      <c r="JT552" s="314"/>
      <c r="JU552" s="314"/>
      <c r="JV552" s="314"/>
      <c r="JW552" s="314"/>
      <c r="JX552" s="314"/>
      <c r="JY552" s="314"/>
      <c r="JZ552" s="314"/>
      <c r="KA552" s="314"/>
      <c r="KB552" s="314"/>
      <c r="KC552" s="314"/>
      <c r="KD552" s="314"/>
      <c r="KE552" s="314"/>
      <c r="KF552" s="314"/>
      <c r="KG552" s="314"/>
      <c r="KH552" s="314"/>
      <c r="KI552" s="314"/>
      <c r="KJ552" s="314"/>
      <c r="KK552" s="314"/>
      <c r="KL552" s="6"/>
      <c r="KM552" s="6"/>
      <c r="KN552" s="6"/>
      <c r="KO552" s="6"/>
      <c r="KP552" s="6"/>
      <c r="KQ552" s="6"/>
      <c r="KR552" s="6"/>
      <c r="KS552" s="6"/>
      <c r="KT552" s="6"/>
    </row>
    <row r="553" spans="5:306" s="305" customFormat="1">
      <c r="E553" s="316"/>
      <c r="F553" s="316"/>
      <c r="G553" s="317"/>
      <c r="W553" s="6"/>
      <c r="X553" s="6"/>
      <c r="Y553" s="6"/>
      <c r="Z553" s="313"/>
      <c r="AA553" s="313"/>
      <c r="AB553" s="313"/>
      <c r="AC553" s="6"/>
      <c r="AD553" s="6"/>
      <c r="AE553" s="313"/>
      <c r="AF553" s="313"/>
      <c r="AG553" s="313"/>
      <c r="AH553" s="313"/>
      <c r="AI553" s="313"/>
      <c r="AJ553" s="6"/>
      <c r="AK553" s="6"/>
      <c r="AL553" s="313"/>
      <c r="AM553" s="313"/>
      <c r="AN553" s="313"/>
      <c r="AO553" s="313"/>
      <c r="AP553" s="313"/>
      <c r="AQ553" s="6"/>
      <c r="AR553" s="6"/>
      <c r="AS553" s="313"/>
      <c r="AT553" s="313"/>
      <c r="AU553" s="313"/>
      <c r="AV553" s="313"/>
      <c r="AW553" s="313"/>
      <c r="AX553" s="6"/>
      <c r="AY553" s="6"/>
      <c r="AZ553" s="313"/>
      <c r="BA553" s="313"/>
      <c r="BB553" s="313"/>
      <c r="BC553" s="313"/>
      <c r="BD553" s="313"/>
      <c r="BE553" s="6"/>
      <c r="BF553" s="6"/>
      <c r="BG553" s="313"/>
      <c r="BH553" s="313"/>
      <c r="BI553" s="313"/>
      <c r="BJ553" s="313"/>
      <c r="BK553" s="313"/>
      <c r="BL553" s="6"/>
      <c r="BM553" s="6"/>
      <c r="BN553" s="313"/>
      <c r="BO553" s="313"/>
      <c r="BP553" s="313"/>
      <c r="BQ553" s="313"/>
      <c r="BR553" s="313"/>
      <c r="BS553" s="313"/>
      <c r="BT553" s="313"/>
      <c r="BU553" s="313"/>
      <c r="BV553" s="313"/>
      <c r="BW553" s="313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161"/>
      <c r="DQ553" s="161"/>
      <c r="DR553" s="161"/>
      <c r="DS553" s="161"/>
      <c r="DT553" s="161"/>
      <c r="DU553" s="161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  <c r="FS553" s="6"/>
      <c r="FT553" s="6"/>
      <c r="FU553" s="6"/>
      <c r="FV553" s="6"/>
      <c r="FW553" s="6"/>
      <c r="FX553" s="6"/>
      <c r="FY553" s="6"/>
      <c r="FZ553" s="6"/>
      <c r="GA553" s="6"/>
      <c r="GB553" s="6"/>
      <c r="GC553" s="6"/>
      <c r="GD553" s="6"/>
      <c r="GE553" s="6"/>
      <c r="GF553" s="6"/>
      <c r="GG553" s="6"/>
      <c r="GH553" s="6"/>
      <c r="GI553" s="6"/>
      <c r="GJ553" s="6"/>
      <c r="GK553" s="6"/>
      <c r="GL553" s="6"/>
      <c r="GM553" s="6"/>
      <c r="GN553" s="6"/>
      <c r="GO553" s="6"/>
      <c r="GP553" s="6"/>
      <c r="GQ553" s="6"/>
      <c r="GR553" s="6"/>
      <c r="GS553" s="6"/>
      <c r="GT553" s="6"/>
      <c r="GU553" s="6"/>
      <c r="GV553" s="6"/>
      <c r="GW553" s="6"/>
      <c r="GX553" s="6"/>
      <c r="GY553" s="6"/>
      <c r="GZ553" s="6"/>
      <c r="HA553" s="6"/>
      <c r="HB553" s="6"/>
      <c r="HC553" s="6"/>
      <c r="HD553" s="6"/>
      <c r="HE553" s="6"/>
      <c r="HF553" s="6"/>
      <c r="HG553" s="6"/>
      <c r="HH553" s="6"/>
      <c r="HI553" s="6"/>
      <c r="HJ553" s="6"/>
      <c r="HK553" s="6"/>
      <c r="HL553" s="6"/>
      <c r="HM553" s="6"/>
      <c r="HN553" s="6"/>
      <c r="HO553" s="6"/>
      <c r="HP553" s="6"/>
      <c r="HQ553" s="6"/>
      <c r="HR553" s="6"/>
      <c r="HS553" s="6"/>
      <c r="HT553" s="6"/>
      <c r="HU553" s="6"/>
      <c r="HV553" s="6"/>
      <c r="HW553" s="6"/>
      <c r="HX553" s="6"/>
      <c r="HY553" s="6"/>
      <c r="HZ553" s="6"/>
      <c r="IA553" s="6"/>
      <c r="IB553" s="6"/>
      <c r="IC553" s="6"/>
      <c r="ID553" s="6"/>
      <c r="IE553" s="6"/>
      <c r="IF553" s="6"/>
      <c r="IG553" s="6"/>
      <c r="IH553" s="6"/>
      <c r="II553" s="6"/>
      <c r="IJ553" s="6"/>
      <c r="IK553" s="6"/>
      <c r="IL553" s="6"/>
      <c r="IM553" s="6"/>
      <c r="IN553" s="6"/>
      <c r="IO553" s="6"/>
      <c r="IP553" s="6"/>
      <c r="IQ553" s="6"/>
      <c r="IR553" s="6"/>
      <c r="IS553" s="6"/>
      <c r="IT553" s="6"/>
      <c r="IU553" s="6"/>
      <c r="IV553" s="6"/>
      <c r="IW553" s="6"/>
      <c r="IX553" s="6"/>
      <c r="IY553" s="6"/>
      <c r="IZ553" s="6"/>
      <c r="JA553" s="314"/>
      <c r="JB553" s="314"/>
      <c r="JC553" s="314"/>
      <c r="JD553" s="314"/>
      <c r="JE553" s="314"/>
      <c r="JF553" s="314"/>
      <c r="JG553" s="314"/>
      <c r="JH553" s="314"/>
      <c r="JI553" s="314"/>
      <c r="JJ553" s="314"/>
      <c r="JK553" s="314"/>
      <c r="JL553" s="314"/>
      <c r="JM553" s="314"/>
      <c r="JN553" s="314"/>
      <c r="JO553" s="314"/>
      <c r="JP553" s="314"/>
      <c r="JQ553" s="314"/>
      <c r="JR553" s="314"/>
      <c r="JS553" s="314"/>
      <c r="JT553" s="314"/>
      <c r="JU553" s="314"/>
      <c r="JV553" s="314"/>
      <c r="JW553" s="314"/>
      <c r="JX553" s="314"/>
      <c r="JY553" s="314"/>
      <c r="JZ553" s="314"/>
      <c r="KA553" s="314"/>
      <c r="KB553" s="314"/>
      <c r="KC553" s="314"/>
      <c r="KD553" s="314"/>
      <c r="KE553" s="314"/>
      <c r="KF553" s="314"/>
      <c r="KG553" s="314"/>
      <c r="KH553" s="314"/>
      <c r="KI553" s="314"/>
      <c r="KJ553" s="314"/>
      <c r="KK553" s="314"/>
      <c r="KL553" s="6"/>
      <c r="KM553" s="6"/>
      <c r="KN553" s="6"/>
      <c r="KO553" s="6"/>
      <c r="KP553" s="6"/>
      <c r="KQ553" s="6"/>
      <c r="KR553" s="6"/>
      <c r="KS553" s="6"/>
      <c r="KT553" s="6"/>
    </row>
    <row r="554" spans="5:306" s="305" customFormat="1">
      <c r="E554" s="316"/>
      <c r="F554" s="316"/>
      <c r="G554" s="317"/>
      <c r="W554" s="6"/>
      <c r="X554" s="6"/>
      <c r="Y554" s="6"/>
      <c r="Z554" s="313"/>
      <c r="AA554" s="313"/>
      <c r="AB554" s="313"/>
      <c r="AC554" s="6"/>
      <c r="AD554" s="6"/>
      <c r="AE554" s="313"/>
      <c r="AF554" s="313"/>
      <c r="AG554" s="313"/>
      <c r="AH554" s="313"/>
      <c r="AI554" s="313"/>
      <c r="AJ554" s="6"/>
      <c r="AK554" s="6"/>
      <c r="AL554" s="313"/>
      <c r="AM554" s="313"/>
      <c r="AN554" s="313"/>
      <c r="AO554" s="313"/>
      <c r="AP554" s="313"/>
      <c r="AQ554" s="6"/>
      <c r="AR554" s="6"/>
      <c r="AS554" s="313"/>
      <c r="AT554" s="313"/>
      <c r="AU554" s="313"/>
      <c r="AV554" s="313"/>
      <c r="AW554" s="313"/>
      <c r="AX554" s="6"/>
      <c r="AY554" s="6"/>
      <c r="AZ554" s="313"/>
      <c r="BA554" s="313"/>
      <c r="BB554" s="313"/>
      <c r="BC554" s="313"/>
      <c r="BD554" s="313"/>
      <c r="BE554" s="6"/>
      <c r="BF554" s="6"/>
      <c r="BG554" s="313"/>
      <c r="BH554" s="313"/>
      <c r="BI554" s="313"/>
      <c r="BJ554" s="313"/>
      <c r="BK554" s="313"/>
      <c r="BL554" s="6"/>
      <c r="BM554" s="6"/>
      <c r="BN554" s="313"/>
      <c r="BO554" s="313"/>
      <c r="BP554" s="313"/>
      <c r="BQ554" s="313"/>
      <c r="BR554" s="313"/>
      <c r="BS554" s="313"/>
      <c r="BT554" s="313"/>
      <c r="BU554" s="313"/>
      <c r="BV554" s="313"/>
      <c r="BW554" s="313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161"/>
      <c r="DQ554" s="161"/>
      <c r="DR554" s="161"/>
      <c r="DS554" s="161"/>
      <c r="DT554" s="161"/>
      <c r="DU554" s="161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  <c r="FS554" s="6"/>
      <c r="FT554" s="6"/>
      <c r="FU554" s="6"/>
      <c r="FV554" s="6"/>
      <c r="FW554" s="6"/>
      <c r="FX554" s="6"/>
      <c r="FY554" s="6"/>
      <c r="FZ554" s="6"/>
      <c r="GA554" s="6"/>
      <c r="GB554" s="6"/>
      <c r="GC554" s="6"/>
      <c r="GD554" s="6"/>
      <c r="GE554" s="6"/>
      <c r="GF554" s="6"/>
      <c r="GG554" s="6"/>
      <c r="GH554" s="6"/>
      <c r="GI554" s="6"/>
      <c r="GJ554" s="6"/>
      <c r="GK554" s="6"/>
      <c r="GL554" s="6"/>
      <c r="GM554" s="6"/>
      <c r="GN554" s="6"/>
      <c r="GO554" s="6"/>
      <c r="GP554" s="6"/>
      <c r="GQ554" s="6"/>
      <c r="GR554" s="6"/>
      <c r="GS554" s="6"/>
      <c r="GT554" s="6"/>
      <c r="GU554" s="6"/>
      <c r="GV554" s="6"/>
      <c r="GW554" s="6"/>
      <c r="GX554" s="6"/>
      <c r="GY554" s="6"/>
      <c r="GZ554" s="6"/>
      <c r="HA554" s="6"/>
      <c r="HB554" s="6"/>
      <c r="HC554" s="6"/>
      <c r="HD554" s="6"/>
      <c r="HE554" s="6"/>
      <c r="HF554" s="6"/>
      <c r="HG554" s="6"/>
      <c r="HH554" s="6"/>
      <c r="HI554" s="6"/>
      <c r="HJ554" s="6"/>
      <c r="HK554" s="6"/>
      <c r="HL554" s="6"/>
      <c r="HM554" s="6"/>
      <c r="HN554" s="6"/>
      <c r="HO554" s="6"/>
      <c r="HP554" s="6"/>
      <c r="HQ554" s="6"/>
      <c r="HR554" s="6"/>
      <c r="HS554" s="6"/>
      <c r="HT554" s="6"/>
      <c r="HU554" s="6"/>
      <c r="HV554" s="6"/>
      <c r="HW554" s="6"/>
      <c r="HX554" s="6"/>
      <c r="HY554" s="6"/>
      <c r="HZ554" s="6"/>
      <c r="IA554" s="6"/>
      <c r="IB554" s="6"/>
      <c r="IC554" s="6"/>
      <c r="ID554" s="6"/>
      <c r="IE554" s="6"/>
      <c r="IF554" s="6"/>
      <c r="IG554" s="6"/>
      <c r="IH554" s="6"/>
      <c r="II554" s="6"/>
      <c r="IJ554" s="6"/>
      <c r="IK554" s="6"/>
      <c r="IL554" s="6"/>
      <c r="IM554" s="6"/>
      <c r="IN554" s="6"/>
      <c r="IO554" s="6"/>
      <c r="IP554" s="6"/>
      <c r="IQ554" s="6"/>
      <c r="IR554" s="6"/>
      <c r="IS554" s="6"/>
      <c r="IT554" s="6"/>
      <c r="IU554" s="6"/>
      <c r="IV554" s="6"/>
      <c r="IW554" s="6"/>
      <c r="IX554" s="6"/>
      <c r="IY554" s="6"/>
      <c r="IZ554" s="6"/>
      <c r="JA554" s="314"/>
      <c r="JB554" s="314"/>
      <c r="JC554" s="314"/>
      <c r="JD554" s="314"/>
      <c r="JE554" s="314"/>
      <c r="JF554" s="314"/>
      <c r="JG554" s="314"/>
      <c r="JH554" s="314"/>
      <c r="JI554" s="314"/>
      <c r="JJ554" s="314"/>
      <c r="JK554" s="314"/>
      <c r="JL554" s="314"/>
      <c r="JM554" s="314"/>
      <c r="JN554" s="314"/>
      <c r="JO554" s="314"/>
      <c r="JP554" s="314"/>
      <c r="JQ554" s="314"/>
      <c r="JR554" s="314"/>
      <c r="JS554" s="314"/>
      <c r="JT554" s="314"/>
      <c r="JU554" s="314"/>
      <c r="JV554" s="314"/>
      <c r="JW554" s="314"/>
      <c r="JX554" s="314"/>
      <c r="JY554" s="314"/>
      <c r="JZ554" s="314"/>
      <c r="KA554" s="314"/>
      <c r="KB554" s="314"/>
      <c r="KC554" s="314"/>
      <c r="KD554" s="314"/>
      <c r="KE554" s="314"/>
      <c r="KF554" s="314"/>
      <c r="KG554" s="314"/>
      <c r="KH554" s="314"/>
      <c r="KI554" s="314"/>
      <c r="KJ554" s="314"/>
      <c r="KK554" s="314"/>
      <c r="KL554" s="6"/>
      <c r="KM554" s="6"/>
      <c r="KN554" s="6"/>
      <c r="KO554" s="6"/>
      <c r="KP554" s="6"/>
      <c r="KQ554" s="6"/>
      <c r="KR554" s="6"/>
      <c r="KS554" s="6"/>
      <c r="KT554" s="6"/>
    </row>
    <row r="555" spans="5:306" s="305" customFormat="1">
      <c r="E555" s="316"/>
      <c r="F555" s="316"/>
      <c r="G555" s="317"/>
      <c r="W555" s="6"/>
      <c r="X555" s="6"/>
      <c r="Y555" s="6"/>
      <c r="Z555" s="313"/>
      <c r="AA555" s="313"/>
      <c r="AB555" s="313"/>
      <c r="AC555" s="6"/>
      <c r="AD555" s="6"/>
      <c r="AE555" s="313"/>
      <c r="AF555" s="313"/>
      <c r="AG555" s="313"/>
      <c r="AH555" s="313"/>
      <c r="AI555" s="313"/>
      <c r="AJ555" s="6"/>
      <c r="AK555" s="6"/>
      <c r="AL555" s="313"/>
      <c r="AM555" s="313"/>
      <c r="AN555" s="313"/>
      <c r="AO555" s="313"/>
      <c r="AP555" s="313"/>
      <c r="AQ555" s="6"/>
      <c r="AR555" s="6"/>
      <c r="AS555" s="313"/>
      <c r="AT555" s="313"/>
      <c r="AU555" s="313"/>
      <c r="AV555" s="313"/>
      <c r="AW555" s="313"/>
      <c r="AX555" s="6"/>
      <c r="AY555" s="6"/>
      <c r="AZ555" s="313"/>
      <c r="BA555" s="313"/>
      <c r="BB555" s="313"/>
      <c r="BC555" s="313"/>
      <c r="BD555" s="313"/>
      <c r="BE555" s="6"/>
      <c r="BF555" s="6"/>
      <c r="BG555" s="313"/>
      <c r="BH555" s="313"/>
      <c r="BI555" s="313"/>
      <c r="BJ555" s="313"/>
      <c r="BK555" s="313"/>
      <c r="BL555" s="6"/>
      <c r="BM555" s="6"/>
      <c r="BN555" s="313"/>
      <c r="BO555" s="313"/>
      <c r="BP555" s="313"/>
      <c r="BQ555" s="313"/>
      <c r="BR555" s="313"/>
      <c r="BS555" s="313"/>
      <c r="BT555" s="313"/>
      <c r="BU555" s="313"/>
      <c r="BV555" s="313"/>
      <c r="BW555" s="313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161"/>
      <c r="DQ555" s="161"/>
      <c r="DR555" s="161"/>
      <c r="DS555" s="161"/>
      <c r="DT555" s="161"/>
      <c r="DU555" s="161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  <c r="FS555" s="6"/>
      <c r="FT555" s="6"/>
      <c r="FU555" s="6"/>
      <c r="FV555" s="6"/>
      <c r="FW555" s="6"/>
      <c r="FX555" s="6"/>
      <c r="FY555" s="6"/>
      <c r="FZ555" s="6"/>
      <c r="GA555" s="6"/>
      <c r="GB555" s="6"/>
      <c r="GC555" s="6"/>
      <c r="GD555" s="6"/>
      <c r="GE555" s="6"/>
      <c r="GF555" s="6"/>
      <c r="GG555" s="6"/>
      <c r="GH555" s="6"/>
      <c r="GI555" s="6"/>
      <c r="GJ555" s="6"/>
      <c r="GK555" s="6"/>
      <c r="GL555" s="6"/>
      <c r="GM555" s="6"/>
      <c r="GN555" s="6"/>
      <c r="GO555" s="6"/>
      <c r="GP555" s="6"/>
      <c r="GQ555" s="6"/>
      <c r="GR555" s="6"/>
      <c r="GS555" s="6"/>
      <c r="GT555" s="6"/>
      <c r="GU555" s="6"/>
      <c r="GV555" s="6"/>
      <c r="GW555" s="6"/>
      <c r="GX555" s="6"/>
      <c r="GY555" s="6"/>
      <c r="GZ555" s="6"/>
      <c r="HA555" s="6"/>
      <c r="HB555" s="6"/>
      <c r="HC555" s="6"/>
      <c r="HD555" s="6"/>
      <c r="HE555" s="6"/>
      <c r="HF555" s="6"/>
      <c r="HG555" s="6"/>
      <c r="HH555" s="6"/>
      <c r="HI555" s="6"/>
      <c r="HJ555" s="6"/>
      <c r="HK555" s="6"/>
      <c r="HL555" s="6"/>
      <c r="HM555" s="6"/>
      <c r="HN555" s="6"/>
      <c r="HO555" s="6"/>
      <c r="HP555" s="6"/>
      <c r="HQ555" s="6"/>
      <c r="HR555" s="6"/>
      <c r="HS555" s="6"/>
      <c r="HT555" s="6"/>
      <c r="HU555" s="6"/>
      <c r="HV555" s="6"/>
      <c r="HW555" s="6"/>
      <c r="HX555" s="6"/>
      <c r="HY555" s="6"/>
      <c r="HZ555" s="6"/>
      <c r="IA555" s="6"/>
      <c r="IB555" s="6"/>
      <c r="IC555" s="6"/>
      <c r="ID555" s="6"/>
      <c r="IE555" s="6"/>
      <c r="IF555" s="6"/>
      <c r="IG555" s="6"/>
      <c r="IH555" s="6"/>
      <c r="II555" s="6"/>
      <c r="IJ555" s="6"/>
      <c r="IK555" s="6"/>
      <c r="IL555" s="6"/>
      <c r="IM555" s="6"/>
      <c r="IN555" s="6"/>
      <c r="IO555" s="6"/>
      <c r="IP555" s="6"/>
      <c r="IQ555" s="6"/>
      <c r="IR555" s="6"/>
      <c r="IS555" s="6"/>
      <c r="IT555" s="6"/>
      <c r="IU555" s="6"/>
      <c r="IV555" s="6"/>
      <c r="IW555" s="6"/>
      <c r="IX555" s="6"/>
      <c r="IY555" s="6"/>
      <c r="IZ555" s="6"/>
      <c r="JA555" s="314"/>
      <c r="JB555" s="314"/>
      <c r="JC555" s="314"/>
      <c r="JD555" s="314"/>
      <c r="JE555" s="314"/>
      <c r="JF555" s="314"/>
      <c r="JG555" s="314"/>
      <c r="JH555" s="314"/>
      <c r="JI555" s="314"/>
      <c r="JJ555" s="314"/>
      <c r="JK555" s="314"/>
      <c r="JL555" s="314"/>
      <c r="JM555" s="314"/>
      <c r="JN555" s="314"/>
      <c r="JO555" s="314"/>
      <c r="JP555" s="314"/>
      <c r="JQ555" s="314"/>
      <c r="JR555" s="314"/>
      <c r="JS555" s="314"/>
      <c r="JT555" s="314"/>
      <c r="JU555" s="314"/>
      <c r="JV555" s="314"/>
      <c r="JW555" s="314"/>
      <c r="JX555" s="314"/>
      <c r="JY555" s="314"/>
      <c r="JZ555" s="314"/>
      <c r="KA555" s="314"/>
      <c r="KB555" s="314"/>
      <c r="KC555" s="314"/>
      <c r="KD555" s="314"/>
      <c r="KE555" s="314"/>
      <c r="KF555" s="314"/>
      <c r="KG555" s="314"/>
      <c r="KH555" s="314"/>
      <c r="KI555" s="314"/>
      <c r="KJ555" s="314"/>
      <c r="KK555" s="314"/>
      <c r="KL555" s="6"/>
      <c r="KM555" s="6"/>
      <c r="KN555" s="6"/>
      <c r="KO555" s="6"/>
      <c r="KP555" s="6"/>
      <c r="KQ555" s="6"/>
      <c r="KR555" s="6"/>
      <c r="KS555" s="6"/>
      <c r="KT555" s="6"/>
    </row>
    <row r="556" spans="5:306" s="305" customFormat="1">
      <c r="E556" s="316"/>
      <c r="F556" s="316"/>
      <c r="G556" s="317"/>
      <c r="W556" s="6"/>
      <c r="X556" s="6"/>
      <c r="Y556" s="6"/>
      <c r="Z556" s="313"/>
      <c r="AA556" s="313"/>
      <c r="AB556" s="313"/>
      <c r="AC556" s="6"/>
      <c r="AD556" s="6"/>
      <c r="AE556" s="313"/>
      <c r="AF556" s="313"/>
      <c r="AG556" s="313"/>
      <c r="AH556" s="313"/>
      <c r="AI556" s="313"/>
      <c r="AJ556" s="6"/>
      <c r="AK556" s="6"/>
      <c r="AL556" s="313"/>
      <c r="AM556" s="313"/>
      <c r="AN556" s="313"/>
      <c r="AO556" s="313"/>
      <c r="AP556" s="313"/>
      <c r="AQ556" s="6"/>
      <c r="AR556" s="6"/>
      <c r="AS556" s="313"/>
      <c r="AT556" s="313"/>
      <c r="AU556" s="313"/>
      <c r="AV556" s="313"/>
      <c r="AW556" s="313"/>
      <c r="AX556" s="6"/>
      <c r="AY556" s="6"/>
      <c r="AZ556" s="313"/>
      <c r="BA556" s="313"/>
      <c r="BB556" s="313"/>
      <c r="BC556" s="313"/>
      <c r="BD556" s="313"/>
      <c r="BE556" s="6"/>
      <c r="BF556" s="6"/>
      <c r="BG556" s="313"/>
      <c r="BH556" s="313"/>
      <c r="BI556" s="313"/>
      <c r="BJ556" s="313"/>
      <c r="BK556" s="313"/>
      <c r="BL556" s="6"/>
      <c r="BM556" s="6"/>
      <c r="BN556" s="313"/>
      <c r="BO556" s="313"/>
      <c r="BP556" s="313"/>
      <c r="BQ556" s="313"/>
      <c r="BR556" s="313"/>
      <c r="BS556" s="313"/>
      <c r="BT556" s="313"/>
      <c r="BU556" s="313"/>
      <c r="BV556" s="313"/>
      <c r="BW556" s="313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161"/>
      <c r="DQ556" s="161"/>
      <c r="DR556" s="161"/>
      <c r="DS556" s="161"/>
      <c r="DT556" s="161"/>
      <c r="DU556" s="161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  <c r="FS556" s="6"/>
      <c r="FT556" s="6"/>
      <c r="FU556" s="6"/>
      <c r="FV556" s="6"/>
      <c r="FW556" s="6"/>
      <c r="FX556" s="6"/>
      <c r="FY556" s="6"/>
      <c r="FZ556" s="6"/>
      <c r="GA556" s="6"/>
      <c r="GB556" s="6"/>
      <c r="GC556" s="6"/>
      <c r="GD556" s="6"/>
      <c r="GE556" s="6"/>
      <c r="GF556" s="6"/>
      <c r="GG556" s="6"/>
      <c r="GH556" s="6"/>
      <c r="GI556" s="6"/>
      <c r="GJ556" s="6"/>
      <c r="GK556" s="6"/>
      <c r="GL556" s="6"/>
      <c r="GM556" s="6"/>
      <c r="GN556" s="6"/>
      <c r="GO556" s="6"/>
      <c r="GP556" s="6"/>
      <c r="GQ556" s="6"/>
      <c r="GR556" s="6"/>
      <c r="GS556" s="6"/>
      <c r="GT556" s="6"/>
      <c r="GU556" s="6"/>
      <c r="GV556" s="6"/>
      <c r="GW556" s="6"/>
      <c r="GX556" s="6"/>
      <c r="GY556" s="6"/>
      <c r="GZ556" s="6"/>
      <c r="HA556" s="6"/>
      <c r="HB556" s="6"/>
      <c r="HC556" s="6"/>
      <c r="HD556" s="6"/>
      <c r="HE556" s="6"/>
      <c r="HF556" s="6"/>
      <c r="HG556" s="6"/>
      <c r="HH556" s="6"/>
      <c r="HI556" s="6"/>
      <c r="HJ556" s="6"/>
      <c r="HK556" s="6"/>
      <c r="HL556" s="6"/>
      <c r="HM556" s="6"/>
      <c r="HN556" s="6"/>
      <c r="HO556" s="6"/>
      <c r="HP556" s="6"/>
      <c r="HQ556" s="6"/>
      <c r="HR556" s="6"/>
      <c r="HS556" s="6"/>
      <c r="HT556" s="6"/>
      <c r="HU556" s="6"/>
      <c r="HV556" s="6"/>
      <c r="HW556" s="6"/>
      <c r="HX556" s="6"/>
      <c r="HY556" s="6"/>
      <c r="HZ556" s="6"/>
      <c r="IA556" s="6"/>
      <c r="IB556" s="6"/>
      <c r="IC556" s="6"/>
      <c r="ID556" s="6"/>
      <c r="IE556" s="6"/>
      <c r="IF556" s="6"/>
      <c r="IG556" s="6"/>
      <c r="IH556" s="6"/>
      <c r="II556" s="6"/>
      <c r="IJ556" s="6"/>
      <c r="IK556" s="6"/>
      <c r="IL556" s="6"/>
      <c r="IM556" s="6"/>
      <c r="IN556" s="6"/>
      <c r="IO556" s="6"/>
      <c r="IP556" s="6"/>
      <c r="IQ556" s="6"/>
      <c r="IR556" s="6"/>
      <c r="IS556" s="6"/>
      <c r="IT556" s="6"/>
      <c r="IU556" s="6"/>
      <c r="IV556" s="6"/>
      <c r="IW556" s="6"/>
      <c r="IX556" s="6"/>
      <c r="IY556" s="6"/>
      <c r="IZ556" s="6"/>
      <c r="JA556" s="314"/>
      <c r="JB556" s="314"/>
      <c r="JC556" s="314"/>
      <c r="JD556" s="314"/>
      <c r="JE556" s="314"/>
      <c r="JF556" s="314"/>
      <c r="JG556" s="314"/>
      <c r="JH556" s="314"/>
      <c r="JI556" s="314"/>
      <c r="JJ556" s="314"/>
      <c r="JK556" s="314"/>
      <c r="JL556" s="314"/>
      <c r="JM556" s="314"/>
      <c r="JN556" s="314"/>
      <c r="JO556" s="314"/>
      <c r="JP556" s="314"/>
      <c r="JQ556" s="314"/>
      <c r="JR556" s="314"/>
      <c r="JS556" s="314"/>
      <c r="JT556" s="314"/>
      <c r="JU556" s="314"/>
      <c r="JV556" s="314"/>
      <c r="JW556" s="314"/>
      <c r="JX556" s="314"/>
      <c r="JY556" s="314"/>
      <c r="JZ556" s="314"/>
      <c r="KA556" s="314"/>
      <c r="KB556" s="314"/>
      <c r="KC556" s="314"/>
      <c r="KD556" s="314"/>
      <c r="KE556" s="314"/>
      <c r="KF556" s="314"/>
      <c r="KG556" s="314"/>
      <c r="KH556" s="314"/>
      <c r="KI556" s="314"/>
      <c r="KJ556" s="314"/>
      <c r="KK556" s="314"/>
      <c r="KL556" s="6"/>
      <c r="KM556" s="6"/>
      <c r="KN556" s="6"/>
      <c r="KO556" s="6"/>
      <c r="KP556" s="6"/>
      <c r="KQ556" s="6"/>
      <c r="KR556" s="6"/>
      <c r="KS556" s="6"/>
      <c r="KT556" s="6"/>
    </row>
    <row r="557" spans="5:306" s="305" customFormat="1">
      <c r="E557" s="316"/>
      <c r="F557" s="316"/>
      <c r="G557" s="317"/>
      <c r="W557" s="6"/>
      <c r="X557" s="6"/>
      <c r="Y557" s="6"/>
      <c r="Z557" s="313"/>
      <c r="AA557" s="313"/>
      <c r="AB557" s="313"/>
      <c r="AC557" s="6"/>
      <c r="AD557" s="6"/>
      <c r="AE557" s="313"/>
      <c r="AF557" s="313"/>
      <c r="AG557" s="313"/>
      <c r="AH557" s="313"/>
      <c r="AI557" s="313"/>
      <c r="AJ557" s="6"/>
      <c r="AK557" s="6"/>
      <c r="AL557" s="313"/>
      <c r="AM557" s="313"/>
      <c r="AN557" s="313"/>
      <c r="AO557" s="313"/>
      <c r="AP557" s="313"/>
      <c r="AQ557" s="6"/>
      <c r="AR557" s="6"/>
      <c r="AS557" s="313"/>
      <c r="AT557" s="313"/>
      <c r="AU557" s="313"/>
      <c r="AV557" s="313"/>
      <c r="AW557" s="313"/>
      <c r="AX557" s="6"/>
      <c r="AY557" s="6"/>
      <c r="AZ557" s="313"/>
      <c r="BA557" s="313"/>
      <c r="BB557" s="313"/>
      <c r="BC557" s="313"/>
      <c r="BD557" s="313"/>
      <c r="BE557" s="6"/>
      <c r="BF557" s="6"/>
      <c r="BG557" s="313"/>
      <c r="BH557" s="313"/>
      <c r="BI557" s="313"/>
      <c r="BJ557" s="313"/>
      <c r="BK557" s="313"/>
      <c r="BL557" s="6"/>
      <c r="BM557" s="6"/>
      <c r="BN557" s="313"/>
      <c r="BO557" s="313"/>
      <c r="BP557" s="313"/>
      <c r="BQ557" s="313"/>
      <c r="BR557" s="313"/>
      <c r="BS557" s="313"/>
      <c r="BT557" s="313"/>
      <c r="BU557" s="313"/>
      <c r="BV557" s="313"/>
      <c r="BW557" s="313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161"/>
      <c r="DQ557" s="161"/>
      <c r="DR557" s="161"/>
      <c r="DS557" s="161"/>
      <c r="DT557" s="161"/>
      <c r="DU557" s="161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  <c r="FS557" s="6"/>
      <c r="FT557" s="6"/>
      <c r="FU557" s="6"/>
      <c r="FV557" s="6"/>
      <c r="FW557" s="6"/>
      <c r="FX557" s="6"/>
      <c r="FY557" s="6"/>
      <c r="FZ557" s="6"/>
      <c r="GA557" s="6"/>
      <c r="GB557" s="6"/>
      <c r="GC557" s="6"/>
      <c r="GD557" s="6"/>
      <c r="GE557" s="6"/>
      <c r="GF557" s="6"/>
      <c r="GG557" s="6"/>
      <c r="GH557" s="6"/>
      <c r="GI557" s="6"/>
      <c r="GJ557" s="6"/>
      <c r="GK557" s="6"/>
      <c r="GL557" s="6"/>
      <c r="GM557" s="6"/>
      <c r="GN557" s="6"/>
      <c r="GO557" s="6"/>
      <c r="GP557" s="6"/>
      <c r="GQ557" s="6"/>
      <c r="GR557" s="6"/>
      <c r="GS557" s="6"/>
      <c r="GT557" s="6"/>
      <c r="GU557" s="6"/>
      <c r="GV557" s="6"/>
      <c r="GW557" s="6"/>
      <c r="GX557" s="6"/>
      <c r="GY557" s="6"/>
      <c r="GZ557" s="6"/>
      <c r="HA557" s="6"/>
      <c r="HB557" s="6"/>
      <c r="HC557" s="6"/>
      <c r="HD557" s="6"/>
      <c r="HE557" s="6"/>
      <c r="HF557" s="6"/>
      <c r="HG557" s="6"/>
      <c r="HH557" s="6"/>
      <c r="HI557" s="6"/>
      <c r="HJ557" s="6"/>
      <c r="HK557" s="6"/>
      <c r="HL557" s="6"/>
      <c r="HM557" s="6"/>
      <c r="HN557" s="6"/>
      <c r="HO557" s="6"/>
      <c r="HP557" s="6"/>
      <c r="HQ557" s="6"/>
      <c r="HR557" s="6"/>
      <c r="HS557" s="6"/>
      <c r="HT557" s="6"/>
      <c r="HU557" s="6"/>
      <c r="HV557" s="6"/>
      <c r="HW557" s="6"/>
      <c r="HX557" s="6"/>
      <c r="HY557" s="6"/>
      <c r="HZ557" s="6"/>
      <c r="IA557" s="6"/>
      <c r="IB557" s="6"/>
      <c r="IC557" s="6"/>
      <c r="ID557" s="6"/>
      <c r="IE557" s="6"/>
      <c r="IF557" s="6"/>
      <c r="IG557" s="6"/>
      <c r="IH557" s="6"/>
      <c r="II557" s="6"/>
      <c r="IJ557" s="6"/>
      <c r="IK557" s="6"/>
      <c r="IL557" s="6"/>
      <c r="IM557" s="6"/>
      <c r="IN557" s="6"/>
      <c r="IO557" s="6"/>
      <c r="IP557" s="6"/>
      <c r="IQ557" s="6"/>
      <c r="IR557" s="6"/>
      <c r="IS557" s="6"/>
      <c r="IT557" s="6"/>
      <c r="IU557" s="6"/>
      <c r="IV557" s="6"/>
      <c r="IW557" s="6"/>
      <c r="IX557" s="6"/>
      <c r="IY557" s="6"/>
      <c r="IZ557" s="6"/>
      <c r="JA557" s="314"/>
      <c r="JB557" s="314"/>
      <c r="JC557" s="314"/>
      <c r="JD557" s="314"/>
      <c r="JE557" s="314"/>
      <c r="JF557" s="314"/>
      <c r="JG557" s="314"/>
      <c r="JH557" s="314"/>
      <c r="JI557" s="314"/>
      <c r="JJ557" s="314"/>
      <c r="JK557" s="314"/>
      <c r="JL557" s="314"/>
      <c r="JM557" s="314"/>
      <c r="JN557" s="314"/>
      <c r="JO557" s="314"/>
      <c r="JP557" s="314"/>
      <c r="JQ557" s="314"/>
      <c r="JR557" s="314"/>
      <c r="JS557" s="314"/>
      <c r="JT557" s="314"/>
      <c r="JU557" s="314"/>
      <c r="JV557" s="314"/>
      <c r="JW557" s="314"/>
      <c r="JX557" s="314"/>
      <c r="JY557" s="314"/>
      <c r="JZ557" s="314"/>
      <c r="KA557" s="314"/>
      <c r="KB557" s="314"/>
      <c r="KC557" s="314"/>
      <c r="KD557" s="314"/>
      <c r="KE557" s="314"/>
      <c r="KF557" s="314"/>
      <c r="KG557" s="314"/>
      <c r="KH557" s="314"/>
      <c r="KI557" s="314"/>
      <c r="KJ557" s="314"/>
      <c r="KK557" s="314"/>
      <c r="KL557" s="6"/>
      <c r="KM557" s="6"/>
      <c r="KN557" s="6"/>
      <c r="KO557" s="6"/>
      <c r="KP557" s="6"/>
      <c r="KQ557" s="6"/>
      <c r="KR557" s="6"/>
      <c r="KS557" s="6"/>
      <c r="KT557" s="6"/>
    </row>
    <row r="558" spans="5:306" s="305" customFormat="1">
      <c r="E558" s="316"/>
      <c r="F558" s="316"/>
      <c r="G558" s="317"/>
      <c r="W558" s="6"/>
      <c r="X558" s="6"/>
      <c r="Y558" s="6"/>
      <c r="Z558" s="313"/>
      <c r="AA558" s="313"/>
      <c r="AB558" s="313"/>
      <c r="AC558" s="6"/>
      <c r="AD558" s="6"/>
      <c r="AE558" s="313"/>
      <c r="AF558" s="313"/>
      <c r="AG558" s="313"/>
      <c r="AH558" s="313"/>
      <c r="AI558" s="313"/>
      <c r="AJ558" s="6"/>
      <c r="AK558" s="6"/>
      <c r="AL558" s="313"/>
      <c r="AM558" s="313"/>
      <c r="AN558" s="313"/>
      <c r="AO558" s="313"/>
      <c r="AP558" s="313"/>
      <c r="AQ558" s="6"/>
      <c r="AR558" s="6"/>
      <c r="AS558" s="313"/>
      <c r="AT558" s="313"/>
      <c r="AU558" s="313"/>
      <c r="AV558" s="313"/>
      <c r="AW558" s="313"/>
      <c r="AX558" s="6"/>
      <c r="AY558" s="6"/>
      <c r="AZ558" s="313"/>
      <c r="BA558" s="313"/>
      <c r="BB558" s="313"/>
      <c r="BC558" s="313"/>
      <c r="BD558" s="313"/>
      <c r="BE558" s="6"/>
      <c r="BF558" s="6"/>
      <c r="BG558" s="313"/>
      <c r="BH558" s="313"/>
      <c r="BI558" s="313"/>
      <c r="BJ558" s="313"/>
      <c r="BK558" s="313"/>
      <c r="BL558" s="6"/>
      <c r="BM558" s="6"/>
      <c r="BN558" s="313"/>
      <c r="BO558" s="313"/>
      <c r="BP558" s="313"/>
      <c r="BQ558" s="313"/>
      <c r="BR558" s="313"/>
      <c r="BS558" s="313"/>
      <c r="BT558" s="313"/>
      <c r="BU558" s="313"/>
      <c r="BV558" s="313"/>
      <c r="BW558" s="313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161"/>
      <c r="DQ558" s="161"/>
      <c r="DR558" s="161"/>
      <c r="DS558" s="161"/>
      <c r="DT558" s="161"/>
      <c r="DU558" s="161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  <c r="FS558" s="6"/>
      <c r="FT558" s="6"/>
      <c r="FU558" s="6"/>
      <c r="FV558" s="6"/>
      <c r="FW558" s="6"/>
      <c r="FX558" s="6"/>
      <c r="FY558" s="6"/>
      <c r="FZ558" s="6"/>
      <c r="GA558" s="6"/>
      <c r="GB558" s="6"/>
      <c r="GC558" s="6"/>
      <c r="GD558" s="6"/>
      <c r="GE558" s="6"/>
      <c r="GF558" s="6"/>
      <c r="GG558" s="6"/>
      <c r="GH558" s="6"/>
      <c r="GI558" s="6"/>
      <c r="GJ558" s="6"/>
      <c r="GK558" s="6"/>
      <c r="GL558" s="6"/>
      <c r="GM558" s="6"/>
      <c r="GN558" s="6"/>
      <c r="GO558" s="6"/>
      <c r="GP558" s="6"/>
      <c r="GQ558" s="6"/>
      <c r="GR558" s="6"/>
      <c r="GS558" s="6"/>
      <c r="GT558" s="6"/>
      <c r="GU558" s="6"/>
      <c r="GV558" s="6"/>
      <c r="GW558" s="6"/>
      <c r="GX558" s="6"/>
      <c r="GY558" s="6"/>
      <c r="GZ558" s="6"/>
      <c r="HA558" s="6"/>
      <c r="HB558" s="6"/>
      <c r="HC558" s="6"/>
      <c r="HD558" s="6"/>
      <c r="HE558" s="6"/>
      <c r="HF558" s="6"/>
      <c r="HG558" s="6"/>
      <c r="HH558" s="6"/>
      <c r="HI558" s="6"/>
      <c r="HJ558" s="6"/>
      <c r="HK558" s="6"/>
      <c r="HL558" s="6"/>
      <c r="HM558" s="6"/>
      <c r="HN558" s="6"/>
      <c r="HO558" s="6"/>
      <c r="HP558" s="6"/>
      <c r="HQ558" s="6"/>
      <c r="HR558" s="6"/>
      <c r="HS558" s="6"/>
      <c r="HT558" s="6"/>
      <c r="HU558" s="6"/>
      <c r="HV558" s="6"/>
      <c r="HW558" s="6"/>
      <c r="HX558" s="6"/>
      <c r="HY558" s="6"/>
      <c r="HZ558" s="6"/>
      <c r="IA558" s="6"/>
      <c r="IB558" s="6"/>
      <c r="IC558" s="6"/>
      <c r="ID558" s="6"/>
      <c r="IE558" s="6"/>
      <c r="IF558" s="6"/>
      <c r="IG558" s="6"/>
      <c r="IH558" s="6"/>
      <c r="II558" s="6"/>
      <c r="IJ558" s="6"/>
      <c r="IK558" s="6"/>
      <c r="IL558" s="6"/>
      <c r="IM558" s="6"/>
      <c r="IN558" s="6"/>
      <c r="IO558" s="6"/>
      <c r="IP558" s="6"/>
      <c r="IQ558" s="6"/>
      <c r="IR558" s="6"/>
      <c r="IS558" s="6"/>
      <c r="IT558" s="6"/>
      <c r="IU558" s="6"/>
      <c r="IV558" s="6"/>
      <c r="IW558" s="6"/>
      <c r="IX558" s="6"/>
      <c r="IY558" s="6"/>
      <c r="IZ558" s="6"/>
      <c r="JA558" s="314"/>
      <c r="JB558" s="314"/>
      <c r="JC558" s="314"/>
      <c r="JD558" s="314"/>
      <c r="JE558" s="314"/>
      <c r="JF558" s="314"/>
      <c r="JG558" s="314"/>
      <c r="JH558" s="314"/>
      <c r="JI558" s="314"/>
      <c r="JJ558" s="314"/>
      <c r="JK558" s="314"/>
      <c r="JL558" s="314"/>
      <c r="JM558" s="314"/>
      <c r="JN558" s="314"/>
      <c r="JO558" s="314"/>
      <c r="JP558" s="314"/>
      <c r="JQ558" s="314"/>
      <c r="JR558" s="314"/>
      <c r="JS558" s="314"/>
      <c r="JT558" s="314"/>
      <c r="JU558" s="314"/>
      <c r="JV558" s="314"/>
      <c r="JW558" s="314"/>
      <c r="JX558" s="314"/>
      <c r="JY558" s="314"/>
      <c r="JZ558" s="314"/>
      <c r="KA558" s="314"/>
      <c r="KB558" s="314"/>
      <c r="KC558" s="314"/>
      <c r="KD558" s="314"/>
      <c r="KE558" s="314"/>
      <c r="KF558" s="314"/>
      <c r="KG558" s="314"/>
      <c r="KH558" s="314"/>
      <c r="KI558" s="314"/>
      <c r="KJ558" s="314"/>
      <c r="KK558" s="314"/>
      <c r="KL558" s="6"/>
      <c r="KM558" s="6"/>
      <c r="KN558" s="6"/>
      <c r="KO558" s="6"/>
      <c r="KP558" s="6"/>
      <c r="KQ558" s="6"/>
      <c r="KR558" s="6"/>
      <c r="KS558" s="6"/>
      <c r="KT558" s="6"/>
    </row>
    <row r="559" spans="5:306" s="305" customFormat="1">
      <c r="E559" s="316"/>
      <c r="F559" s="316"/>
      <c r="G559" s="317"/>
      <c r="W559" s="6"/>
      <c r="X559" s="6"/>
      <c r="Y559" s="6"/>
      <c r="Z559" s="313"/>
      <c r="AA559" s="313"/>
      <c r="AB559" s="313"/>
      <c r="AC559" s="6"/>
      <c r="AD559" s="6"/>
      <c r="AE559" s="313"/>
      <c r="AF559" s="313"/>
      <c r="AG559" s="313"/>
      <c r="AH559" s="313"/>
      <c r="AI559" s="313"/>
      <c r="AJ559" s="6"/>
      <c r="AK559" s="6"/>
      <c r="AL559" s="313"/>
      <c r="AM559" s="313"/>
      <c r="AN559" s="313"/>
      <c r="AO559" s="313"/>
      <c r="AP559" s="313"/>
      <c r="AQ559" s="6"/>
      <c r="AR559" s="6"/>
      <c r="AS559" s="313"/>
      <c r="AT559" s="313"/>
      <c r="AU559" s="313"/>
      <c r="AV559" s="313"/>
      <c r="AW559" s="313"/>
      <c r="AX559" s="6"/>
      <c r="AY559" s="6"/>
      <c r="AZ559" s="313"/>
      <c r="BA559" s="313"/>
      <c r="BB559" s="313"/>
      <c r="BC559" s="313"/>
      <c r="BD559" s="313"/>
      <c r="BE559" s="6"/>
      <c r="BF559" s="6"/>
      <c r="BG559" s="313"/>
      <c r="BH559" s="313"/>
      <c r="BI559" s="313"/>
      <c r="BJ559" s="313"/>
      <c r="BK559" s="313"/>
      <c r="BL559" s="6"/>
      <c r="BM559" s="6"/>
      <c r="BN559" s="313"/>
      <c r="BO559" s="313"/>
      <c r="BP559" s="313"/>
      <c r="BQ559" s="313"/>
      <c r="BR559" s="313"/>
      <c r="BS559" s="313"/>
      <c r="BT559" s="313"/>
      <c r="BU559" s="313"/>
      <c r="BV559" s="313"/>
      <c r="BW559" s="313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161"/>
      <c r="DQ559" s="161"/>
      <c r="DR559" s="161"/>
      <c r="DS559" s="161"/>
      <c r="DT559" s="161"/>
      <c r="DU559" s="161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  <c r="FS559" s="6"/>
      <c r="FT559" s="6"/>
      <c r="FU559" s="6"/>
      <c r="FV559" s="6"/>
      <c r="FW559" s="6"/>
      <c r="FX559" s="6"/>
      <c r="FY559" s="6"/>
      <c r="FZ559" s="6"/>
      <c r="GA559" s="6"/>
      <c r="GB559" s="6"/>
      <c r="GC559" s="6"/>
      <c r="GD559" s="6"/>
      <c r="GE559" s="6"/>
      <c r="GF559" s="6"/>
      <c r="GG559" s="6"/>
      <c r="GH559" s="6"/>
      <c r="GI559" s="6"/>
      <c r="GJ559" s="6"/>
      <c r="GK559" s="6"/>
      <c r="GL559" s="6"/>
      <c r="GM559" s="6"/>
      <c r="GN559" s="6"/>
      <c r="GO559" s="6"/>
      <c r="GP559" s="6"/>
      <c r="GQ559" s="6"/>
      <c r="GR559" s="6"/>
      <c r="GS559" s="6"/>
      <c r="GT559" s="6"/>
      <c r="GU559" s="6"/>
      <c r="GV559" s="6"/>
      <c r="GW559" s="6"/>
      <c r="GX559" s="6"/>
      <c r="GY559" s="6"/>
      <c r="GZ559" s="6"/>
      <c r="HA559" s="6"/>
      <c r="HB559" s="6"/>
      <c r="HC559" s="6"/>
      <c r="HD559" s="6"/>
      <c r="HE559" s="6"/>
      <c r="HF559" s="6"/>
      <c r="HG559" s="6"/>
      <c r="HH559" s="6"/>
      <c r="HI559" s="6"/>
      <c r="HJ559" s="6"/>
      <c r="HK559" s="6"/>
      <c r="HL559" s="6"/>
      <c r="HM559" s="6"/>
      <c r="HN559" s="6"/>
      <c r="HO559" s="6"/>
      <c r="HP559" s="6"/>
      <c r="HQ559" s="6"/>
      <c r="HR559" s="6"/>
      <c r="HS559" s="6"/>
      <c r="HT559" s="6"/>
      <c r="HU559" s="6"/>
      <c r="HV559" s="6"/>
      <c r="HW559" s="6"/>
      <c r="HX559" s="6"/>
      <c r="HY559" s="6"/>
      <c r="HZ559" s="6"/>
      <c r="IA559" s="6"/>
      <c r="IB559" s="6"/>
      <c r="IC559" s="6"/>
      <c r="ID559" s="6"/>
      <c r="IE559" s="6"/>
      <c r="IF559" s="6"/>
      <c r="IG559" s="6"/>
      <c r="IH559" s="6"/>
      <c r="II559" s="6"/>
      <c r="IJ559" s="6"/>
      <c r="IK559" s="6"/>
      <c r="IL559" s="6"/>
      <c r="IM559" s="6"/>
      <c r="IN559" s="6"/>
      <c r="IO559" s="6"/>
      <c r="IP559" s="6"/>
      <c r="IQ559" s="6"/>
      <c r="IR559" s="6"/>
      <c r="IS559" s="6"/>
      <c r="IT559" s="6"/>
      <c r="IU559" s="6"/>
      <c r="IV559" s="6"/>
      <c r="IW559" s="6"/>
      <c r="IX559" s="6"/>
      <c r="IY559" s="6"/>
      <c r="IZ559" s="6"/>
      <c r="JA559" s="314"/>
      <c r="JB559" s="314"/>
      <c r="JC559" s="314"/>
      <c r="JD559" s="314"/>
      <c r="JE559" s="314"/>
      <c r="JF559" s="314"/>
      <c r="JG559" s="314"/>
      <c r="JH559" s="314"/>
      <c r="JI559" s="314"/>
      <c r="JJ559" s="314"/>
      <c r="JK559" s="314"/>
      <c r="JL559" s="314"/>
      <c r="JM559" s="314"/>
      <c r="JN559" s="314"/>
      <c r="JO559" s="314"/>
      <c r="JP559" s="314"/>
      <c r="JQ559" s="314"/>
      <c r="JR559" s="314"/>
      <c r="JS559" s="314"/>
      <c r="JT559" s="314"/>
      <c r="JU559" s="314"/>
      <c r="JV559" s="314"/>
      <c r="JW559" s="314"/>
      <c r="JX559" s="314"/>
      <c r="JY559" s="314"/>
      <c r="JZ559" s="314"/>
      <c r="KA559" s="314"/>
      <c r="KB559" s="314"/>
      <c r="KC559" s="314"/>
      <c r="KD559" s="314"/>
      <c r="KE559" s="314"/>
      <c r="KF559" s="314"/>
      <c r="KG559" s="314"/>
      <c r="KH559" s="314"/>
      <c r="KI559" s="314"/>
      <c r="KJ559" s="314"/>
      <c r="KK559" s="314"/>
      <c r="KL559" s="6"/>
      <c r="KM559" s="6"/>
      <c r="KN559" s="6"/>
      <c r="KO559" s="6"/>
      <c r="KP559" s="6"/>
      <c r="KQ559" s="6"/>
      <c r="KR559" s="6"/>
      <c r="KS559" s="6"/>
      <c r="KT559" s="6"/>
    </row>
    <row r="560" spans="5:306" s="305" customFormat="1">
      <c r="E560" s="316"/>
      <c r="F560" s="316"/>
      <c r="G560" s="317"/>
      <c r="W560" s="6"/>
      <c r="X560" s="6"/>
      <c r="Y560" s="6"/>
      <c r="Z560" s="313"/>
      <c r="AA560" s="313"/>
      <c r="AB560" s="313"/>
      <c r="AC560" s="6"/>
      <c r="AD560" s="6"/>
      <c r="AE560" s="313"/>
      <c r="AF560" s="313"/>
      <c r="AG560" s="313"/>
      <c r="AH560" s="313"/>
      <c r="AI560" s="313"/>
      <c r="AJ560" s="6"/>
      <c r="AK560" s="6"/>
      <c r="AL560" s="313"/>
      <c r="AM560" s="313"/>
      <c r="AN560" s="313"/>
      <c r="AO560" s="313"/>
      <c r="AP560" s="313"/>
      <c r="AQ560" s="6"/>
      <c r="AR560" s="6"/>
      <c r="AS560" s="313"/>
      <c r="AT560" s="313"/>
      <c r="AU560" s="313"/>
      <c r="AV560" s="313"/>
      <c r="AW560" s="313"/>
      <c r="AX560" s="6"/>
      <c r="AY560" s="6"/>
      <c r="AZ560" s="313"/>
      <c r="BA560" s="313"/>
      <c r="BB560" s="313"/>
      <c r="BC560" s="313"/>
      <c r="BD560" s="313"/>
      <c r="BE560" s="6"/>
      <c r="BF560" s="6"/>
      <c r="BG560" s="313"/>
      <c r="BH560" s="313"/>
      <c r="BI560" s="313"/>
      <c r="BJ560" s="313"/>
      <c r="BK560" s="313"/>
      <c r="BL560" s="6"/>
      <c r="BM560" s="6"/>
      <c r="BN560" s="313"/>
      <c r="BO560" s="313"/>
      <c r="BP560" s="313"/>
      <c r="BQ560" s="313"/>
      <c r="BR560" s="313"/>
      <c r="BS560" s="313"/>
      <c r="BT560" s="313"/>
      <c r="BU560" s="313"/>
      <c r="BV560" s="313"/>
      <c r="BW560" s="313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161"/>
      <c r="DQ560" s="161"/>
      <c r="DR560" s="161"/>
      <c r="DS560" s="161"/>
      <c r="DT560" s="161"/>
      <c r="DU560" s="161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  <c r="FS560" s="6"/>
      <c r="FT560" s="6"/>
      <c r="FU560" s="6"/>
      <c r="FV560" s="6"/>
      <c r="FW560" s="6"/>
      <c r="FX560" s="6"/>
      <c r="FY560" s="6"/>
      <c r="FZ560" s="6"/>
      <c r="GA560" s="6"/>
      <c r="GB560" s="6"/>
      <c r="GC560" s="6"/>
      <c r="GD560" s="6"/>
      <c r="GE560" s="6"/>
      <c r="GF560" s="6"/>
      <c r="GG560" s="6"/>
      <c r="GH560" s="6"/>
      <c r="GI560" s="6"/>
      <c r="GJ560" s="6"/>
      <c r="GK560" s="6"/>
      <c r="GL560" s="6"/>
      <c r="GM560" s="6"/>
      <c r="GN560" s="6"/>
      <c r="GO560" s="6"/>
      <c r="GP560" s="6"/>
      <c r="GQ560" s="6"/>
      <c r="GR560" s="6"/>
      <c r="GS560" s="6"/>
      <c r="GT560" s="6"/>
      <c r="GU560" s="6"/>
      <c r="GV560" s="6"/>
      <c r="GW560" s="6"/>
      <c r="GX560" s="6"/>
      <c r="GY560" s="6"/>
      <c r="GZ560" s="6"/>
      <c r="HA560" s="6"/>
      <c r="HB560" s="6"/>
      <c r="HC560" s="6"/>
      <c r="HD560" s="6"/>
      <c r="HE560" s="6"/>
      <c r="HF560" s="6"/>
      <c r="HG560" s="6"/>
      <c r="HH560" s="6"/>
      <c r="HI560" s="6"/>
      <c r="HJ560" s="6"/>
      <c r="HK560" s="6"/>
      <c r="HL560" s="6"/>
      <c r="HM560" s="6"/>
      <c r="HN560" s="6"/>
      <c r="HO560" s="6"/>
      <c r="HP560" s="6"/>
      <c r="HQ560" s="6"/>
      <c r="HR560" s="6"/>
      <c r="HS560" s="6"/>
      <c r="HT560" s="6"/>
      <c r="HU560" s="6"/>
      <c r="HV560" s="6"/>
      <c r="HW560" s="6"/>
      <c r="HX560" s="6"/>
      <c r="HY560" s="6"/>
      <c r="HZ560" s="6"/>
      <c r="IA560" s="6"/>
      <c r="IB560" s="6"/>
      <c r="IC560" s="6"/>
      <c r="ID560" s="6"/>
      <c r="IE560" s="6"/>
      <c r="IF560" s="6"/>
      <c r="IG560" s="6"/>
      <c r="IH560" s="6"/>
      <c r="II560" s="6"/>
      <c r="IJ560" s="6"/>
      <c r="IK560" s="6"/>
      <c r="IL560" s="6"/>
      <c r="IM560" s="6"/>
      <c r="IN560" s="6"/>
      <c r="IO560" s="6"/>
      <c r="IP560" s="6"/>
      <c r="IQ560" s="6"/>
      <c r="IR560" s="6"/>
      <c r="IS560" s="6"/>
      <c r="IT560" s="6"/>
      <c r="IU560" s="6"/>
      <c r="IV560" s="6"/>
      <c r="IW560" s="6"/>
      <c r="IX560" s="6"/>
      <c r="IY560" s="6"/>
      <c r="IZ560" s="6"/>
      <c r="JA560" s="314"/>
      <c r="JB560" s="314"/>
      <c r="JC560" s="314"/>
      <c r="JD560" s="314"/>
      <c r="JE560" s="314"/>
      <c r="JF560" s="314"/>
      <c r="JG560" s="314"/>
      <c r="JH560" s="314"/>
      <c r="JI560" s="314"/>
      <c r="JJ560" s="314"/>
      <c r="JK560" s="314"/>
      <c r="JL560" s="314"/>
      <c r="JM560" s="314"/>
      <c r="JN560" s="314"/>
      <c r="JO560" s="314"/>
      <c r="JP560" s="314"/>
      <c r="JQ560" s="314"/>
      <c r="JR560" s="314"/>
      <c r="JS560" s="314"/>
      <c r="JT560" s="314"/>
      <c r="JU560" s="314"/>
      <c r="JV560" s="314"/>
      <c r="JW560" s="314"/>
      <c r="JX560" s="314"/>
      <c r="JY560" s="314"/>
      <c r="JZ560" s="314"/>
      <c r="KA560" s="314"/>
      <c r="KB560" s="314"/>
      <c r="KC560" s="314"/>
      <c r="KD560" s="314"/>
      <c r="KE560" s="314"/>
      <c r="KF560" s="314"/>
      <c r="KG560" s="314"/>
      <c r="KH560" s="314"/>
      <c r="KI560" s="314"/>
      <c r="KJ560" s="314"/>
      <c r="KK560" s="314"/>
      <c r="KL560" s="6"/>
      <c r="KM560" s="6"/>
      <c r="KN560" s="6"/>
      <c r="KO560" s="6"/>
      <c r="KP560" s="6"/>
      <c r="KQ560" s="6"/>
      <c r="KR560" s="6"/>
      <c r="KS560" s="6"/>
      <c r="KT560" s="6"/>
    </row>
    <row r="561" spans="5:306" s="305" customFormat="1">
      <c r="E561" s="316"/>
      <c r="F561" s="316"/>
      <c r="G561" s="317"/>
      <c r="W561" s="6"/>
      <c r="X561" s="6"/>
      <c r="Y561" s="6"/>
      <c r="Z561" s="313"/>
      <c r="AA561" s="313"/>
      <c r="AB561" s="313"/>
      <c r="AC561" s="6"/>
      <c r="AD561" s="6"/>
      <c r="AE561" s="313"/>
      <c r="AF561" s="313"/>
      <c r="AG561" s="313"/>
      <c r="AH561" s="313"/>
      <c r="AI561" s="313"/>
      <c r="AJ561" s="6"/>
      <c r="AK561" s="6"/>
      <c r="AL561" s="313"/>
      <c r="AM561" s="313"/>
      <c r="AN561" s="313"/>
      <c r="AO561" s="313"/>
      <c r="AP561" s="313"/>
      <c r="AQ561" s="6"/>
      <c r="AR561" s="6"/>
      <c r="AS561" s="313"/>
      <c r="AT561" s="313"/>
      <c r="AU561" s="313"/>
      <c r="AV561" s="313"/>
      <c r="AW561" s="313"/>
      <c r="AX561" s="6"/>
      <c r="AY561" s="6"/>
      <c r="AZ561" s="313"/>
      <c r="BA561" s="313"/>
      <c r="BB561" s="313"/>
      <c r="BC561" s="313"/>
      <c r="BD561" s="313"/>
      <c r="BE561" s="6"/>
      <c r="BF561" s="6"/>
      <c r="BG561" s="313"/>
      <c r="BH561" s="313"/>
      <c r="BI561" s="313"/>
      <c r="BJ561" s="313"/>
      <c r="BK561" s="313"/>
      <c r="BL561" s="6"/>
      <c r="BM561" s="6"/>
      <c r="BN561" s="313"/>
      <c r="BO561" s="313"/>
      <c r="BP561" s="313"/>
      <c r="BQ561" s="313"/>
      <c r="BR561" s="313"/>
      <c r="BS561" s="313"/>
      <c r="BT561" s="313"/>
      <c r="BU561" s="313"/>
      <c r="BV561" s="313"/>
      <c r="BW561" s="313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161"/>
      <c r="DQ561" s="161"/>
      <c r="DR561" s="161"/>
      <c r="DS561" s="161"/>
      <c r="DT561" s="161"/>
      <c r="DU561" s="161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314"/>
      <c r="JB561" s="314"/>
      <c r="JC561" s="314"/>
      <c r="JD561" s="314"/>
      <c r="JE561" s="314"/>
      <c r="JF561" s="314"/>
      <c r="JG561" s="314"/>
      <c r="JH561" s="314"/>
      <c r="JI561" s="314"/>
      <c r="JJ561" s="314"/>
      <c r="JK561" s="314"/>
      <c r="JL561" s="314"/>
      <c r="JM561" s="314"/>
      <c r="JN561" s="314"/>
      <c r="JO561" s="314"/>
      <c r="JP561" s="314"/>
      <c r="JQ561" s="314"/>
      <c r="JR561" s="314"/>
      <c r="JS561" s="314"/>
      <c r="JT561" s="314"/>
      <c r="JU561" s="314"/>
      <c r="JV561" s="314"/>
      <c r="JW561" s="314"/>
      <c r="JX561" s="314"/>
      <c r="JY561" s="314"/>
      <c r="JZ561" s="314"/>
      <c r="KA561" s="314"/>
      <c r="KB561" s="314"/>
      <c r="KC561" s="314"/>
      <c r="KD561" s="314"/>
      <c r="KE561" s="314"/>
      <c r="KF561" s="314"/>
      <c r="KG561" s="314"/>
      <c r="KH561" s="314"/>
      <c r="KI561" s="314"/>
      <c r="KJ561" s="314"/>
      <c r="KK561" s="314"/>
      <c r="KL561" s="6"/>
      <c r="KM561" s="6"/>
      <c r="KN561" s="6"/>
      <c r="KO561" s="6"/>
      <c r="KP561" s="6"/>
      <c r="KQ561" s="6"/>
      <c r="KR561" s="6"/>
      <c r="KS561" s="6"/>
      <c r="KT561" s="6"/>
    </row>
    <row r="562" spans="5:306" s="305" customFormat="1">
      <c r="E562" s="316"/>
      <c r="F562" s="316"/>
      <c r="G562" s="317"/>
      <c r="W562" s="6"/>
      <c r="X562" s="6"/>
      <c r="Y562" s="6"/>
      <c r="Z562" s="313"/>
      <c r="AA562" s="313"/>
      <c r="AB562" s="313"/>
      <c r="AC562" s="6"/>
      <c r="AD562" s="6"/>
      <c r="AE562" s="313"/>
      <c r="AF562" s="313"/>
      <c r="AG562" s="313"/>
      <c r="AH562" s="313"/>
      <c r="AI562" s="313"/>
      <c r="AJ562" s="6"/>
      <c r="AK562" s="6"/>
      <c r="AL562" s="313"/>
      <c r="AM562" s="313"/>
      <c r="AN562" s="313"/>
      <c r="AO562" s="313"/>
      <c r="AP562" s="313"/>
      <c r="AQ562" s="6"/>
      <c r="AR562" s="6"/>
      <c r="AS562" s="313"/>
      <c r="AT562" s="313"/>
      <c r="AU562" s="313"/>
      <c r="AV562" s="313"/>
      <c r="AW562" s="313"/>
      <c r="AX562" s="6"/>
      <c r="AY562" s="6"/>
      <c r="AZ562" s="313"/>
      <c r="BA562" s="313"/>
      <c r="BB562" s="313"/>
      <c r="BC562" s="313"/>
      <c r="BD562" s="313"/>
      <c r="BE562" s="6"/>
      <c r="BF562" s="6"/>
      <c r="BG562" s="313"/>
      <c r="BH562" s="313"/>
      <c r="BI562" s="313"/>
      <c r="BJ562" s="313"/>
      <c r="BK562" s="313"/>
      <c r="BL562" s="6"/>
      <c r="BM562" s="6"/>
      <c r="BN562" s="313"/>
      <c r="BO562" s="313"/>
      <c r="BP562" s="313"/>
      <c r="BQ562" s="313"/>
      <c r="BR562" s="313"/>
      <c r="BS562" s="313"/>
      <c r="BT562" s="313"/>
      <c r="BU562" s="313"/>
      <c r="BV562" s="313"/>
      <c r="BW562" s="313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161"/>
      <c r="DQ562" s="161"/>
      <c r="DR562" s="161"/>
      <c r="DS562" s="161"/>
      <c r="DT562" s="161"/>
      <c r="DU562" s="161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  <c r="FS562" s="6"/>
      <c r="FT562" s="6"/>
      <c r="FU562" s="6"/>
      <c r="FV562" s="6"/>
      <c r="FW562" s="6"/>
      <c r="FX562" s="6"/>
      <c r="FY562" s="6"/>
      <c r="FZ562" s="6"/>
      <c r="GA562" s="6"/>
      <c r="GB562" s="6"/>
      <c r="GC562" s="6"/>
      <c r="GD562" s="6"/>
      <c r="GE562" s="6"/>
      <c r="GF562" s="6"/>
      <c r="GG562" s="6"/>
      <c r="GH562" s="6"/>
      <c r="GI562" s="6"/>
      <c r="GJ562" s="6"/>
      <c r="GK562" s="6"/>
      <c r="GL562" s="6"/>
      <c r="GM562" s="6"/>
      <c r="GN562" s="6"/>
      <c r="GO562" s="6"/>
      <c r="GP562" s="6"/>
      <c r="GQ562" s="6"/>
      <c r="GR562" s="6"/>
      <c r="GS562" s="6"/>
      <c r="GT562" s="6"/>
      <c r="GU562" s="6"/>
      <c r="GV562" s="6"/>
      <c r="GW562" s="6"/>
      <c r="GX562" s="6"/>
      <c r="GY562" s="6"/>
      <c r="GZ562" s="6"/>
      <c r="HA562" s="6"/>
      <c r="HB562" s="6"/>
      <c r="HC562" s="6"/>
      <c r="HD562" s="6"/>
      <c r="HE562" s="6"/>
      <c r="HF562" s="6"/>
      <c r="HG562" s="6"/>
      <c r="HH562" s="6"/>
      <c r="HI562" s="6"/>
      <c r="HJ562" s="6"/>
      <c r="HK562" s="6"/>
      <c r="HL562" s="6"/>
      <c r="HM562" s="6"/>
      <c r="HN562" s="6"/>
      <c r="HO562" s="6"/>
      <c r="HP562" s="6"/>
      <c r="HQ562" s="6"/>
      <c r="HR562" s="6"/>
      <c r="HS562" s="6"/>
      <c r="HT562" s="6"/>
      <c r="HU562" s="6"/>
      <c r="HV562" s="6"/>
      <c r="HW562" s="6"/>
      <c r="HX562" s="6"/>
      <c r="HY562" s="6"/>
      <c r="HZ562" s="6"/>
      <c r="IA562" s="6"/>
      <c r="IB562" s="6"/>
      <c r="IC562" s="6"/>
      <c r="ID562" s="6"/>
      <c r="IE562" s="6"/>
      <c r="IF562" s="6"/>
      <c r="IG562" s="6"/>
      <c r="IH562" s="6"/>
      <c r="II562" s="6"/>
      <c r="IJ562" s="6"/>
      <c r="IK562" s="6"/>
      <c r="IL562" s="6"/>
      <c r="IM562" s="6"/>
      <c r="IN562" s="6"/>
      <c r="IO562" s="6"/>
      <c r="IP562" s="6"/>
      <c r="IQ562" s="6"/>
      <c r="IR562" s="6"/>
      <c r="IS562" s="6"/>
      <c r="IT562" s="6"/>
      <c r="IU562" s="6"/>
      <c r="IV562" s="6"/>
      <c r="IW562" s="6"/>
      <c r="IX562" s="6"/>
      <c r="IY562" s="6"/>
      <c r="IZ562" s="6"/>
      <c r="JA562" s="314"/>
      <c r="JB562" s="314"/>
      <c r="JC562" s="314"/>
      <c r="JD562" s="314"/>
      <c r="JE562" s="314"/>
      <c r="JF562" s="314"/>
      <c r="JG562" s="314"/>
      <c r="JH562" s="314"/>
      <c r="JI562" s="314"/>
      <c r="JJ562" s="314"/>
      <c r="JK562" s="314"/>
      <c r="JL562" s="314"/>
      <c r="JM562" s="314"/>
      <c r="JN562" s="314"/>
      <c r="JO562" s="314"/>
      <c r="JP562" s="314"/>
      <c r="JQ562" s="314"/>
      <c r="JR562" s="314"/>
      <c r="JS562" s="314"/>
      <c r="JT562" s="314"/>
      <c r="JU562" s="314"/>
      <c r="JV562" s="314"/>
      <c r="JW562" s="314"/>
      <c r="JX562" s="314"/>
      <c r="JY562" s="314"/>
      <c r="JZ562" s="314"/>
      <c r="KA562" s="314"/>
      <c r="KB562" s="314"/>
      <c r="KC562" s="314"/>
      <c r="KD562" s="314"/>
      <c r="KE562" s="314"/>
      <c r="KF562" s="314"/>
      <c r="KG562" s="314"/>
      <c r="KH562" s="314"/>
      <c r="KI562" s="314"/>
      <c r="KJ562" s="314"/>
      <c r="KK562" s="314"/>
      <c r="KL562" s="6"/>
      <c r="KM562" s="6"/>
      <c r="KN562" s="6"/>
      <c r="KO562" s="6"/>
      <c r="KP562" s="6"/>
      <c r="KQ562" s="6"/>
      <c r="KR562" s="6"/>
      <c r="KS562" s="6"/>
      <c r="KT562" s="6"/>
    </row>
    <row r="563" spans="5:306" s="305" customFormat="1">
      <c r="E563" s="316"/>
      <c r="F563" s="316"/>
      <c r="G563" s="317"/>
      <c r="W563" s="6"/>
      <c r="X563" s="6"/>
      <c r="Y563" s="6"/>
      <c r="Z563" s="313"/>
      <c r="AA563" s="313"/>
      <c r="AB563" s="313"/>
      <c r="AC563" s="6"/>
      <c r="AD563" s="6"/>
      <c r="AE563" s="313"/>
      <c r="AF563" s="313"/>
      <c r="AG563" s="313"/>
      <c r="AH563" s="313"/>
      <c r="AI563" s="313"/>
      <c r="AJ563" s="6"/>
      <c r="AK563" s="6"/>
      <c r="AL563" s="313"/>
      <c r="AM563" s="313"/>
      <c r="AN563" s="313"/>
      <c r="AO563" s="313"/>
      <c r="AP563" s="313"/>
      <c r="AQ563" s="6"/>
      <c r="AR563" s="6"/>
      <c r="AS563" s="313"/>
      <c r="AT563" s="313"/>
      <c r="AU563" s="313"/>
      <c r="AV563" s="313"/>
      <c r="AW563" s="313"/>
      <c r="AX563" s="6"/>
      <c r="AY563" s="6"/>
      <c r="AZ563" s="313"/>
      <c r="BA563" s="313"/>
      <c r="BB563" s="313"/>
      <c r="BC563" s="313"/>
      <c r="BD563" s="313"/>
      <c r="BE563" s="6"/>
      <c r="BF563" s="6"/>
      <c r="BG563" s="313"/>
      <c r="BH563" s="313"/>
      <c r="BI563" s="313"/>
      <c r="BJ563" s="313"/>
      <c r="BK563" s="313"/>
      <c r="BL563" s="6"/>
      <c r="BM563" s="6"/>
      <c r="BN563" s="313"/>
      <c r="BO563" s="313"/>
      <c r="BP563" s="313"/>
      <c r="BQ563" s="313"/>
      <c r="BR563" s="313"/>
      <c r="BS563" s="313"/>
      <c r="BT563" s="313"/>
      <c r="BU563" s="313"/>
      <c r="BV563" s="313"/>
      <c r="BW563" s="313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161"/>
      <c r="DQ563" s="161"/>
      <c r="DR563" s="161"/>
      <c r="DS563" s="161"/>
      <c r="DT563" s="161"/>
      <c r="DU563" s="161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  <c r="FS563" s="6"/>
      <c r="FT563" s="6"/>
      <c r="FU563" s="6"/>
      <c r="FV563" s="6"/>
      <c r="FW563" s="6"/>
      <c r="FX563" s="6"/>
      <c r="FY563" s="6"/>
      <c r="FZ563" s="6"/>
      <c r="GA563" s="6"/>
      <c r="GB563" s="6"/>
      <c r="GC563" s="6"/>
      <c r="GD563" s="6"/>
      <c r="GE563" s="6"/>
      <c r="GF563" s="6"/>
      <c r="GG563" s="6"/>
      <c r="GH563" s="6"/>
      <c r="GI563" s="6"/>
      <c r="GJ563" s="6"/>
      <c r="GK563" s="6"/>
      <c r="GL563" s="6"/>
      <c r="GM563" s="6"/>
      <c r="GN563" s="6"/>
      <c r="GO563" s="6"/>
      <c r="GP563" s="6"/>
      <c r="GQ563" s="6"/>
      <c r="GR563" s="6"/>
      <c r="GS563" s="6"/>
      <c r="GT563" s="6"/>
      <c r="GU563" s="6"/>
      <c r="GV563" s="6"/>
      <c r="GW563" s="6"/>
      <c r="GX563" s="6"/>
      <c r="GY563" s="6"/>
      <c r="GZ563" s="6"/>
      <c r="HA563" s="6"/>
      <c r="HB563" s="6"/>
      <c r="HC563" s="6"/>
      <c r="HD563" s="6"/>
      <c r="HE563" s="6"/>
      <c r="HF563" s="6"/>
      <c r="HG563" s="6"/>
      <c r="HH563" s="6"/>
      <c r="HI563" s="6"/>
      <c r="HJ563" s="6"/>
      <c r="HK563" s="6"/>
      <c r="HL563" s="6"/>
      <c r="HM563" s="6"/>
      <c r="HN563" s="6"/>
      <c r="HO563" s="6"/>
      <c r="HP563" s="6"/>
      <c r="HQ563" s="6"/>
      <c r="HR563" s="6"/>
      <c r="HS563" s="6"/>
      <c r="HT563" s="6"/>
      <c r="HU563" s="6"/>
      <c r="HV563" s="6"/>
      <c r="HW563" s="6"/>
      <c r="HX563" s="6"/>
      <c r="HY563" s="6"/>
      <c r="HZ563" s="6"/>
      <c r="IA563" s="6"/>
      <c r="IB563" s="6"/>
      <c r="IC563" s="6"/>
      <c r="ID563" s="6"/>
      <c r="IE563" s="6"/>
      <c r="IF563" s="6"/>
      <c r="IG563" s="6"/>
      <c r="IH563" s="6"/>
      <c r="II563" s="6"/>
      <c r="IJ563" s="6"/>
      <c r="IK563" s="6"/>
      <c r="IL563" s="6"/>
      <c r="IM563" s="6"/>
      <c r="IN563" s="6"/>
      <c r="IO563" s="6"/>
      <c r="IP563" s="6"/>
      <c r="IQ563" s="6"/>
      <c r="IR563" s="6"/>
      <c r="IS563" s="6"/>
      <c r="IT563" s="6"/>
      <c r="IU563" s="6"/>
      <c r="IV563" s="6"/>
      <c r="IW563" s="6"/>
      <c r="IX563" s="6"/>
      <c r="IY563" s="6"/>
      <c r="IZ563" s="6"/>
      <c r="JA563" s="314"/>
      <c r="JB563" s="314"/>
      <c r="JC563" s="314"/>
      <c r="JD563" s="314"/>
      <c r="JE563" s="314"/>
      <c r="JF563" s="314"/>
      <c r="JG563" s="314"/>
      <c r="JH563" s="314"/>
      <c r="JI563" s="314"/>
      <c r="JJ563" s="314"/>
      <c r="JK563" s="314"/>
      <c r="JL563" s="314"/>
      <c r="JM563" s="314"/>
      <c r="JN563" s="314"/>
      <c r="JO563" s="314"/>
      <c r="JP563" s="314"/>
      <c r="JQ563" s="314"/>
      <c r="JR563" s="314"/>
      <c r="JS563" s="314"/>
      <c r="JT563" s="314"/>
      <c r="JU563" s="314"/>
      <c r="JV563" s="314"/>
      <c r="JW563" s="314"/>
      <c r="JX563" s="314"/>
      <c r="JY563" s="314"/>
      <c r="JZ563" s="314"/>
      <c r="KA563" s="314"/>
      <c r="KB563" s="314"/>
      <c r="KC563" s="314"/>
      <c r="KD563" s="314"/>
      <c r="KE563" s="314"/>
      <c r="KF563" s="314"/>
      <c r="KG563" s="314"/>
      <c r="KH563" s="314"/>
      <c r="KI563" s="314"/>
      <c r="KJ563" s="314"/>
      <c r="KK563" s="314"/>
      <c r="KL563" s="6"/>
      <c r="KM563" s="6"/>
      <c r="KN563" s="6"/>
      <c r="KO563" s="6"/>
      <c r="KP563" s="6"/>
      <c r="KQ563" s="6"/>
      <c r="KR563" s="6"/>
      <c r="KS563" s="6"/>
      <c r="KT563" s="6"/>
    </row>
    <row r="564" spans="5:306" s="305" customFormat="1">
      <c r="E564" s="316"/>
      <c r="F564" s="316"/>
      <c r="G564" s="317"/>
      <c r="W564" s="6"/>
      <c r="X564" s="6"/>
      <c r="Y564" s="6"/>
      <c r="Z564" s="313"/>
      <c r="AA564" s="313"/>
      <c r="AB564" s="313"/>
      <c r="AC564" s="6"/>
      <c r="AD564" s="6"/>
      <c r="AE564" s="313"/>
      <c r="AF564" s="313"/>
      <c r="AG564" s="313"/>
      <c r="AH564" s="313"/>
      <c r="AI564" s="313"/>
      <c r="AJ564" s="6"/>
      <c r="AK564" s="6"/>
      <c r="AL564" s="313"/>
      <c r="AM564" s="313"/>
      <c r="AN564" s="313"/>
      <c r="AO564" s="313"/>
      <c r="AP564" s="313"/>
      <c r="AQ564" s="6"/>
      <c r="AR564" s="6"/>
      <c r="AS564" s="313"/>
      <c r="AT564" s="313"/>
      <c r="AU564" s="313"/>
      <c r="AV564" s="313"/>
      <c r="AW564" s="313"/>
      <c r="AX564" s="6"/>
      <c r="AY564" s="6"/>
      <c r="AZ564" s="313"/>
      <c r="BA564" s="313"/>
      <c r="BB564" s="313"/>
      <c r="BC564" s="313"/>
      <c r="BD564" s="313"/>
      <c r="BE564" s="6"/>
      <c r="BF564" s="6"/>
      <c r="BG564" s="313"/>
      <c r="BH564" s="313"/>
      <c r="BI564" s="313"/>
      <c r="BJ564" s="313"/>
      <c r="BK564" s="313"/>
      <c r="BL564" s="6"/>
      <c r="BM564" s="6"/>
      <c r="BN564" s="313"/>
      <c r="BO564" s="313"/>
      <c r="BP564" s="313"/>
      <c r="BQ564" s="313"/>
      <c r="BR564" s="313"/>
      <c r="BS564" s="313"/>
      <c r="BT564" s="313"/>
      <c r="BU564" s="313"/>
      <c r="BV564" s="313"/>
      <c r="BW564" s="313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161"/>
      <c r="DQ564" s="161"/>
      <c r="DR564" s="161"/>
      <c r="DS564" s="161"/>
      <c r="DT564" s="161"/>
      <c r="DU564" s="161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  <c r="FS564" s="6"/>
      <c r="FT564" s="6"/>
      <c r="FU564" s="6"/>
      <c r="FV564" s="6"/>
      <c r="FW564" s="6"/>
      <c r="FX564" s="6"/>
      <c r="FY564" s="6"/>
      <c r="FZ564" s="6"/>
      <c r="GA564" s="6"/>
      <c r="GB564" s="6"/>
      <c r="GC564" s="6"/>
      <c r="GD564" s="6"/>
      <c r="GE564" s="6"/>
      <c r="GF564" s="6"/>
      <c r="GG564" s="6"/>
      <c r="GH564" s="6"/>
      <c r="GI564" s="6"/>
      <c r="GJ564" s="6"/>
      <c r="GK564" s="6"/>
      <c r="GL564" s="6"/>
      <c r="GM564" s="6"/>
      <c r="GN564" s="6"/>
      <c r="GO564" s="6"/>
      <c r="GP564" s="6"/>
      <c r="GQ564" s="6"/>
      <c r="GR564" s="6"/>
      <c r="GS564" s="6"/>
      <c r="GT564" s="6"/>
      <c r="GU564" s="6"/>
      <c r="GV564" s="6"/>
      <c r="GW564" s="6"/>
      <c r="GX564" s="6"/>
      <c r="GY564" s="6"/>
      <c r="GZ564" s="6"/>
      <c r="HA564" s="6"/>
      <c r="HB564" s="6"/>
      <c r="HC564" s="6"/>
      <c r="HD564" s="6"/>
      <c r="HE564" s="6"/>
      <c r="HF564" s="6"/>
      <c r="HG564" s="6"/>
      <c r="HH564" s="6"/>
      <c r="HI564" s="6"/>
      <c r="HJ564" s="6"/>
      <c r="HK564" s="6"/>
      <c r="HL564" s="6"/>
      <c r="HM564" s="6"/>
      <c r="HN564" s="6"/>
      <c r="HO564" s="6"/>
      <c r="HP564" s="6"/>
      <c r="HQ564" s="6"/>
      <c r="HR564" s="6"/>
      <c r="HS564" s="6"/>
      <c r="HT564" s="6"/>
      <c r="HU564" s="6"/>
      <c r="HV564" s="6"/>
      <c r="HW564" s="6"/>
      <c r="HX564" s="6"/>
      <c r="HY564" s="6"/>
      <c r="HZ564" s="6"/>
      <c r="IA564" s="6"/>
      <c r="IB564" s="6"/>
      <c r="IC564" s="6"/>
      <c r="ID564" s="6"/>
      <c r="IE564" s="6"/>
      <c r="IF564" s="6"/>
      <c r="IG564" s="6"/>
      <c r="IH564" s="6"/>
      <c r="II564" s="6"/>
      <c r="IJ564" s="6"/>
      <c r="IK564" s="6"/>
      <c r="IL564" s="6"/>
      <c r="IM564" s="6"/>
      <c r="IN564" s="6"/>
      <c r="IO564" s="6"/>
      <c r="IP564" s="6"/>
      <c r="IQ564" s="6"/>
      <c r="IR564" s="6"/>
      <c r="IS564" s="6"/>
      <c r="IT564" s="6"/>
      <c r="IU564" s="6"/>
      <c r="IV564" s="6"/>
      <c r="IW564" s="6"/>
      <c r="IX564" s="6"/>
      <c r="IY564" s="6"/>
      <c r="IZ564" s="6"/>
      <c r="JA564" s="314"/>
      <c r="JB564" s="314"/>
      <c r="JC564" s="314"/>
      <c r="JD564" s="314"/>
      <c r="JE564" s="314"/>
      <c r="JF564" s="314"/>
      <c r="JG564" s="314"/>
      <c r="JH564" s="314"/>
      <c r="JI564" s="314"/>
      <c r="JJ564" s="314"/>
      <c r="JK564" s="314"/>
      <c r="JL564" s="314"/>
      <c r="JM564" s="314"/>
      <c r="JN564" s="314"/>
      <c r="JO564" s="314"/>
      <c r="JP564" s="314"/>
      <c r="JQ564" s="314"/>
      <c r="JR564" s="314"/>
      <c r="JS564" s="314"/>
      <c r="JT564" s="314"/>
      <c r="JU564" s="314"/>
      <c r="JV564" s="314"/>
      <c r="JW564" s="314"/>
      <c r="JX564" s="314"/>
      <c r="JY564" s="314"/>
      <c r="JZ564" s="314"/>
      <c r="KA564" s="314"/>
      <c r="KB564" s="314"/>
      <c r="KC564" s="314"/>
      <c r="KD564" s="314"/>
      <c r="KE564" s="314"/>
      <c r="KF564" s="314"/>
      <c r="KG564" s="314"/>
      <c r="KH564" s="314"/>
      <c r="KI564" s="314"/>
      <c r="KJ564" s="314"/>
      <c r="KK564" s="314"/>
      <c r="KL564" s="6"/>
      <c r="KM564" s="6"/>
      <c r="KN564" s="6"/>
      <c r="KO564" s="6"/>
      <c r="KP564" s="6"/>
      <c r="KQ564" s="6"/>
      <c r="KR564" s="6"/>
      <c r="KS564" s="6"/>
      <c r="KT564" s="6"/>
    </row>
    <row r="565" spans="5:306" s="305" customFormat="1">
      <c r="E565" s="316"/>
      <c r="F565" s="316"/>
      <c r="G565" s="317"/>
      <c r="W565" s="6"/>
      <c r="X565" s="6"/>
      <c r="Y565" s="6"/>
      <c r="Z565" s="313"/>
      <c r="AA565" s="313"/>
      <c r="AB565" s="313"/>
      <c r="AC565" s="6"/>
      <c r="AD565" s="6"/>
      <c r="AE565" s="313"/>
      <c r="AF565" s="313"/>
      <c r="AG565" s="313"/>
      <c r="AH565" s="313"/>
      <c r="AI565" s="313"/>
      <c r="AJ565" s="6"/>
      <c r="AK565" s="6"/>
      <c r="AL565" s="313"/>
      <c r="AM565" s="313"/>
      <c r="AN565" s="313"/>
      <c r="AO565" s="313"/>
      <c r="AP565" s="313"/>
      <c r="AQ565" s="6"/>
      <c r="AR565" s="6"/>
      <c r="AS565" s="313"/>
      <c r="AT565" s="313"/>
      <c r="AU565" s="313"/>
      <c r="AV565" s="313"/>
      <c r="AW565" s="313"/>
      <c r="AX565" s="6"/>
      <c r="AY565" s="6"/>
      <c r="AZ565" s="313"/>
      <c r="BA565" s="313"/>
      <c r="BB565" s="313"/>
      <c r="BC565" s="313"/>
      <c r="BD565" s="313"/>
      <c r="BE565" s="6"/>
      <c r="BF565" s="6"/>
      <c r="BG565" s="313"/>
      <c r="BH565" s="313"/>
      <c r="BI565" s="313"/>
      <c r="BJ565" s="313"/>
      <c r="BK565" s="313"/>
      <c r="BL565" s="6"/>
      <c r="BM565" s="6"/>
      <c r="BN565" s="313"/>
      <c r="BO565" s="313"/>
      <c r="BP565" s="313"/>
      <c r="BQ565" s="313"/>
      <c r="BR565" s="313"/>
      <c r="BS565" s="313"/>
      <c r="BT565" s="313"/>
      <c r="BU565" s="313"/>
      <c r="BV565" s="313"/>
      <c r="BW565" s="313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161"/>
      <c r="DQ565" s="161"/>
      <c r="DR565" s="161"/>
      <c r="DS565" s="161"/>
      <c r="DT565" s="161"/>
      <c r="DU565" s="161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  <c r="FS565" s="6"/>
      <c r="FT565" s="6"/>
      <c r="FU565" s="6"/>
      <c r="FV565" s="6"/>
      <c r="FW565" s="6"/>
      <c r="FX565" s="6"/>
      <c r="FY565" s="6"/>
      <c r="FZ565" s="6"/>
      <c r="GA565" s="6"/>
      <c r="GB565" s="6"/>
      <c r="GC565" s="6"/>
      <c r="GD565" s="6"/>
      <c r="GE565" s="6"/>
      <c r="GF565" s="6"/>
      <c r="GG565" s="6"/>
      <c r="GH565" s="6"/>
      <c r="GI565" s="6"/>
      <c r="GJ565" s="6"/>
      <c r="GK565" s="6"/>
      <c r="GL565" s="6"/>
      <c r="GM565" s="6"/>
      <c r="GN565" s="6"/>
      <c r="GO565" s="6"/>
      <c r="GP565" s="6"/>
      <c r="GQ565" s="6"/>
      <c r="GR565" s="6"/>
      <c r="GS565" s="6"/>
      <c r="GT565" s="6"/>
      <c r="GU565" s="6"/>
      <c r="GV565" s="6"/>
      <c r="GW565" s="6"/>
      <c r="GX565" s="6"/>
      <c r="GY565" s="6"/>
      <c r="GZ565" s="6"/>
      <c r="HA565" s="6"/>
      <c r="HB565" s="6"/>
      <c r="HC565" s="6"/>
      <c r="HD565" s="6"/>
      <c r="HE565" s="6"/>
      <c r="HF565" s="6"/>
      <c r="HG565" s="6"/>
      <c r="HH565" s="6"/>
      <c r="HI565" s="6"/>
      <c r="HJ565" s="6"/>
      <c r="HK565" s="6"/>
      <c r="HL565" s="6"/>
      <c r="HM565" s="6"/>
      <c r="HN565" s="6"/>
      <c r="HO565" s="6"/>
      <c r="HP565" s="6"/>
      <c r="HQ565" s="6"/>
      <c r="HR565" s="6"/>
      <c r="HS565" s="6"/>
      <c r="HT565" s="6"/>
      <c r="HU565" s="6"/>
      <c r="HV565" s="6"/>
      <c r="HW565" s="6"/>
      <c r="HX565" s="6"/>
      <c r="HY565" s="6"/>
      <c r="HZ565" s="6"/>
      <c r="IA565" s="6"/>
      <c r="IB565" s="6"/>
      <c r="IC565" s="6"/>
      <c r="ID565" s="6"/>
      <c r="IE565" s="6"/>
      <c r="IF565" s="6"/>
      <c r="IG565" s="6"/>
      <c r="IH565" s="6"/>
      <c r="II565" s="6"/>
      <c r="IJ565" s="6"/>
      <c r="IK565" s="6"/>
      <c r="IL565" s="6"/>
      <c r="IM565" s="6"/>
      <c r="IN565" s="6"/>
      <c r="IO565" s="6"/>
      <c r="IP565" s="6"/>
      <c r="IQ565" s="6"/>
      <c r="IR565" s="6"/>
      <c r="IS565" s="6"/>
      <c r="IT565" s="6"/>
      <c r="IU565" s="6"/>
      <c r="IV565" s="6"/>
      <c r="IW565" s="6"/>
      <c r="IX565" s="6"/>
      <c r="IY565" s="6"/>
      <c r="IZ565" s="6"/>
      <c r="JA565" s="314"/>
      <c r="JB565" s="314"/>
      <c r="JC565" s="314"/>
      <c r="JD565" s="314"/>
      <c r="JE565" s="314"/>
      <c r="JF565" s="314"/>
      <c r="JG565" s="314"/>
      <c r="JH565" s="314"/>
      <c r="JI565" s="314"/>
      <c r="JJ565" s="314"/>
      <c r="JK565" s="314"/>
      <c r="JL565" s="314"/>
      <c r="JM565" s="314"/>
      <c r="JN565" s="314"/>
      <c r="JO565" s="314"/>
      <c r="JP565" s="314"/>
      <c r="JQ565" s="314"/>
      <c r="JR565" s="314"/>
      <c r="JS565" s="314"/>
      <c r="JT565" s="314"/>
      <c r="JU565" s="314"/>
      <c r="JV565" s="314"/>
      <c r="JW565" s="314"/>
      <c r="JX565" s="314"/>
      <c r="JY565" s="314"/>
      <c r="JZ565" s="314"/>
      <c r="KA565" s="314"/>
      <c r="KB565" s="314"/>
      <c r="KC565" s="314"/>
      <c r="KD565" s="314"/>
      <c r="KE565" s="314"/>
      <c r="KF565" s="314"/>
      <c r="KG565" s="314"/>
      <c r="KH565" s="314"/>
      <c r="KI565" s="314"/>
      <c r="KJ565" s="314"/>
      <c r="KK565" s="314"/>
      <c r="KL565" s="6"/>
      <c r="KM565" s="6"/>
      <c r="KN565" s="6"/>
      <c r="KO565" s="6"/>
      <c r="KP565" s="6"/>
      <c r="KQ565" s="6"/>
      <c r="KR565" s="6"/>
      <c r="KS565" s="6"/>
      <c r="KT565" s="6"/>
    </row>
    <row r="566" spans="5:306" s="305" customFormat="1">
      <c r="E566" s="316"/>
      <c r="F566" s="316"/>
      <c r="G566" s="317"/>
      <c r="W566" s="6"/>
      <c r="X566" s="6"/>
      <c r="Y566" s="6"/>
      <c r="Z566" s="313"/>
      <c r="AA566" s="313"/>
      <c r="AB566" s="313"/>
      <c r="AC566" s="6"/>
      <c r="AD566" s="6"/>
      <c r="AE566" s="313"/>
      <c r="AF566" s="313"/>
      <c r="AG566" s="313"/>
      <c r="AH566" s="313"/>
      <c r="AI566" s="313"/>
      <c r="AJ566" s="6"/>
      <c r="AK566" s="6"/>
      <c r="AL566" s="313"/>
      <c r="AM566" s="313"/>
      <c r="AN566" s="313"/>
      <c r="AO566" s="313"/>
      <c r="AP566" s="313"/>
      <c r="AQ566" s="6"/>
      <c r="AR566" s="6"/>
      <c r="AS566" s="313"/>
      <c r="AT566" s="313"/>
      <c r="AU566" s="313"/>
      <c r="AV566" s="313"/>
      <c r="AW566" s="313"/>
      <c r="AX566" s="6"/>
      <c r="AY566" s="6"/>
      <c r="AZ566" s="313"/>
      <c r="BA566" s="313"/>
      <c r="BB566" s="313"/>
      <c r="BC566" s="313"/>
      <c r="BD566" s="313"/>
      <c r="BE566" s="6"/>
      <c r="BF566" s="6"/>
      <c r="BG566" s="313"/>
      <c r="BH566" s="313"/>
      <c r="BI566" s="313"/>
      <c r="BJ566" s="313"/>
      <c r="BK566" s="313"/>
      <c r="BL566" s="6"/>
      <c r="BM566" s="6"/>
      <c r="BN566" s="313"/>
      <c r="BO566" s="313"/>
      <c r="BP566" s="313"/>
      <c r="BQ566" s="313"/>
      <c r="BR566" s="313"/>
      <c r="BS566" s="313"/>
      <c r="BT566" s="313"/>
      <c r="BU566" s="313"/>
      <c r="BV566" s="313"/>
      <c r="BW566" s="313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161"/>
      <c r="DQ566" s="161"/>
      <c r="DR566" s="161"/>
      <c r="DS566" s="161"/>
      <c r="DT566" s="161"/>
      <c r="DU566" s="161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  <c r="FS566" s="6"/>
      <c r="FT566" s="6"/>
      <c r="FU566" s="6"/>
      <c r="FV566" s="6"/>
      <c r="FW566" s="6"/>
      <c r="FX566" s="6"/>
      <c r="FY566" s="6"/>
      <c r="FZ566" s="6"/>
      <c r="GA566" s="6"/>
      <c r="GB566" s="6"/>
      <c r="GC566" s="6"/>
      <c r="GD566" s="6"/>
      <c r="GE566" s="6"/>
      <c r="GF566" s="6"/>
      <c r="GG566" s="6"/>
      <c r="GH566" s="6"/>
      <c r="GI566" s="6"/>
      <c r="GJ566" s="6"/>
      <c r="GK566" s="6"/>
      <c r="GL566" s="6"/>
      <c r="GM566" s="6"/>
      <c r="GN566" s="6"/>
      <c r="GO566" s="6"/>
      <c r="GP566" s="6"/>
      <c r="GQ566" s="6"/>
      <c r="GR566" s="6"/>
      <c r="GS566" s="6"/>
      <c r="GT566" s="6"/>
      <c r="GU566" s="6"/>
      <c r="GV566" s="6"/>
      <c r="GW566" s="6"/>
      <c r="GX566" s="6"/>
      <c r="GY566" s="6"/>
      <c r="GZ566" s="6"/>
      <c r="HA566" s="6"/>
      <c r="HB566" s="6"/>
      <c r="HC566" s="6"/>
      <c r="HD566" s="6"/>
      <c r="HE566" s="6"/>
      <c r="HF566" s="6"/>
      <c r="HG566" s="6"/>
      <c r="HH566" s="6"/>
      <c r="HI566" s="6"/>
      <c r="HJ566" s="6"/>
      <c r="HK566" s="6"/>
      <c r="HL566" s="6"/>
      <c r="HM566" s="6"/>
      <c r="HN566" s="6"/>
      <c r="HO566" s="6"/>
      <c r="HP566" s="6"/>
      <c r="HQ566" s="6"/>
      <c r="HR566" s="6"/>
      <c r="HS566" s="6"/>
      <c r="HT566" s="6"/>
      <c r="HU566" s="6"/>
      <c r="HV566" s="6"/>
      <c r="HW566" s="6"/>
      <c r="HX566" s="6"/>
      <c r="HY566" s="6"/>
      <c r="HZ566" s="6"/>
      <c r="IA566" s="6"/>
      <c r="IB566" s="6"/>
      <c r="IC566" s="6"/>
      <c r="ID566" s="6"/>
      <c r="IE566" s="6"/>
      <c r="IF566" s="6"/>
      <c r="IG566" s="6"/>
      <c r="IH566" s="6"/>
      <c r="II566" s="6"/>
      <c r="IJ566" s="6"/>
      <c r="IK566" s="6"/>
      <c r="IL566" s="6"/>
      <c r="IM566" s="6"/>
      <c r="IN566" s="6"/>
      <c r="IO566" s="6"/>
      <c r="IP566" s="6"/>
      <c r="IQ566" s="6"/>
      <c r="IR566" s="6"/>
      <c r="IS566" s="6"/>
      <c r="IT566" s="6"/>
      <c r="IU566" s="6"/>
      <c r="IV566" s="6"/>
      <c r="IW566" s="6"/>
      <c r="IX566" s="6"/>
      <c r="IY566" s="6"/>
      <c r="IZ566" s="6"/>
      <c r="JA566" s="314"/>
      <c r="JB566" s="314"/>
      <c r="JC566" s="314"/>
      <c r="JD566" s="314"/>
      <c r="JE566" s="314"/>
      <c r="JF566" s="314"/>
      <c r="JG566" s="314"/>
      <c r="JH566" s="314"/>
      <c r="JI566" s="314"/>
      <c r="JJ566" s="314"/>
      <c r="JK566" s="314"/>
      <c r="JL566" s="314"/>
      <c r="JM566" s="314"/>
      <c r="JN566" s="314"/>
      <c r="JO566" s="314"/>
      <c r="JP566" s="314"/>
      <c r="JQ566" s="314"/>
      <c r="JR566" s="314"/>
      <c r="JS566" s="314"/>
      <c r="JT566" s="314"/>
      <c r="JU566" s="314"/>
      <c r="JV566" s="314"/>
      <c r="JW566" s="314"/>
      <c r="JX566" s="314"/>
      <c r="JY566" s="314"/>
      <c r="JZ566" s="314"/>
      <c r="KA566" s="314"/>
      <c r="KB566" s="314"/>
      <c r="KC566" s="314"/>
      <c r="KD566" s="314"/>
      <c r="KE566" s="314"/>
      <c r="KF566" s="314"/>
      <c r="KG566" s="314"/>
      <c r="KH566" s="314"/>
      <c r="KI566" s="314"/>
      <c r="KJ566" s="314"/>
      <c r="KK566" s="314"/>
      <c r="KL566" s="6"/>
      <c r="KM566" s="6"/>
      <c r="KN566" s="6"/>
      <c r="KO566" s="6"/>
      <c r="KP566" s="6"/>
      <c r="KQ566" s="6"/>
      <c r="KR566" s="6"/>
      <c r="KS566" s="6"/>
      <c r="KT566" s="6"/>
    </row>
    <row r="567" spans="5:306" s="305" customFormat="1">
      <c r="E567" s="316"/>
      <c r="F567" s="316"/>
      <c r="G567" s="317"/>
      <c r="W567" s="6"/>
      <c r="X567" s="6"/>
      <c r="Y567" s="6"/>
      <c r="Z567" s="313"/>
      <c r="AA567" s="313"/>
      <c r="AB567" s="313"/>
      <c r="AC567" s="6"/>
      <c r="AD567" s="6"/>
      <c r="AE567" s="313"/>
      <c r="AF567" s="313"/>
      <c r="AG567" s="313"/>
      <c r="AH567" s="313"/>
      <c r="AI567" s="313"/>
      <c r="AJ567" s="6"/>
      <c r="AK567" s="6"/>
      <c r="AL567" s="313"/>
      <c r="AM567" s="313"/>
      <c r="AN567" s="313"/>
      <c r="AO567" s="313"/>
      <c r="AP567" s="313"/>
      <c r="AQ567" s="6"/>
      <c r="AR567" s="6"/>
      <c r="AS567" s="313"/>
      <c r="AT567" s="313"/>
      <c r="AU567" s="313"/>
      <c r="AV567" s="313"/>
      <c r="AW567" s="313"/>
      <c r="AX567" s="6"/>
      <c r="AY567" s="6"/>
      <c r="AZ567" s="313"/>
      <c r="BA567" s="313"/>
      <c r="BB567" s="313"/>
      <c r="BC567" s="313"/>
      <c r="BD567" s="313"/>
      <c r="BE567" s="6"/>
      <c r="BF567" s="6"/>
      <c r="BG567" s="313"/>
      <c r="BH567" s="313"/>
      <c r="BI567" s="313"/>
      <c r="BJ567" s="313"/>
      <c r="BK567" s="313"/>
      <c r="BL567" s="6"/>
      <c r="BM567" s="6"/>
      <c r="BN567" s="313"/>
      <c r="BO567" s="313"/>
      <c r="BP567" s="313"/>
      <c r="BQ567" s="313"/>
      <c r="BR567" s="313"/>
      <c r="BS567" s="313"/>
      <c r="BT567" s="313"/>
      <c r="BU567" s="313"/>
      <c r="BV567" s="313"/>
      <c r="BW567" s="313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161"/>
      <c r="DQ567" s="161"/>
      <c r="DR567" s="161"/>
      <c r="DS567" s="161"/>
      <c r="DT567" s="161"/>
      <c r="DU567" s="161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314"/>
      <c r="JB567" s="314"/>
      <c r="JC567" s="314"/>
      <c r="JD567" s="314"/>
      <c r="JE567" s="314"/>
      <c r="JF567" s="314"/>
      <c r="JG567" s="314"/>
      <c r="JH567" s="314"/>
      <c r="JI567" s="314"/>
      <c r="JJ567" s="314"/>
      <c r="JK567" s="314"/>
      <c r="JL567" s="314"/>
      <c r="JM567" s="314"/>
      <c r="JN567" s="314"/>
      <c r="JO567" s="314"/>
      <c r="JP567" s="314"/>
      <c r="JQ567" s="314"/>
      <c r="JR567" s="314"/>
      <c r="JS567" s="314"/>
      <c r="JT567" s="314"/>
      <c r="JU567" s="314"/>
      <c r="JV567" s="314"/>
      <c r="JW567" s="314"/>
      <c r="JX567" s="314"/>
      <c r="JY567" s="314"/>
      <c r="JZ567" s="314"/>
      <c r="KA567" s="314"/>
      <c r="KB567" s="314"/>
      <c r="KC567" s="314"/>
      <c r="KD567" s="314"/>
      <c r="KE567" s="314"/>
      <c r="KF567" s="314"/>
      <c r="KG567" s="314"/>
      <c r="KH567" s="314"/>
      <c r="KI567" s="314"/>
      <c r="KJ567" s="314"/>
      <c r="KK567" s="314"/>
      <c r="KL567" s="6"/>
      <c r="KM567" s="6"/>
      <c r="KN567" s="6"/>
      <c r="KO567" s="6"/>
      <c r="KP567" s="6"/>
      <c r="KQ567" s="6"/>
      <c r="KR567" s="6"/>
      <c r="KS567" s="6"/>
      <c r="KT567" s="6"/>
    </row>
    <row r="568" spans="5:306" s="305" customFormat="1">
      <c r="E568" s="316"/>
      <c r="F568" s="316"/>
      <c r="G568" s="317"/>
      <c r="W568" s="6"/>
      <c r="X568" s="6"/>
      <c r="Y568" s="6"/>
      <c r="Z568" s="313"/>
      <c r="AA568" s="313"/>
      <c r="AB568" s="313"/>
      <c r="AC568" s="6"/>
      <c r="AD568" s="6"/>
      <c r="AE568" s="313"/>
      <c r="AF568" s="313"/>
      <c r="AG568" s="313"/>
      <c r="AH568" s="313"/>
      <c r="AI568" s="313"/>
      <c r="AJ568" s="6"/>
      <c r="AK568" s="6"/>
      <c r="AL568" s="313"/>
      <c r="AM568" s="313"/>
      <c r="AN568" s="313"/>
      <c r="AO568" s="313"/>
      <c r="AP568" s="313"/>
      <c r="AQ568" s="6"/>
      <c r="AR568" s="6"/>
      <c r="AS568" s="313"/>
      <c r="AT568" s="313"/>
      <c r="AU568" s="313"/>
      <c r="AV568" s="313"/>
      <c r="AW568" s="313"/>
      <c r="AX568" s="6"/>
      <c r="AY568" s="6"/>
      <c r="AZ568" s="313"/>
      <c r="BA568" s="313"/>
      <c r="BB568" s="313"/>
      <c r="BC568" s="313"/>
      <c r="BD568" s="313"/>
      <c r="BE568" s="6"/>
      <c r="BF568" s="6"/>
      <c r="BG568" s="313"/>
      <c r="BH568" s="313"/>
      <c r="BI568" s="313"/>
      <c r="BJ568" s="313"/>
      <c r="BK568" s="313"/>
      <c r="BL568" s="6"/>
      <c r="BM568" s="6"/>
      <c r="BN568" s="313"/>
      <c r="BO568" s="313"/>
      <c r="BP568" s="313"/>
      <c r="BQ568" s="313"/>
      <c r="BR568" s="313"/>
      <c r="BS568" s="313"/>
      <c r="BT568" s="313"/>
      <c r="BU568" s="313"/>
      <c r="BV568" s="313"/>
      <c r="BW568" s="313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161"/>
      <c r="DQ568" s="161"/>
      <c r="DR568" s="161"/>
      <c r="DS568" s="161"/>
      <c r="DT568" s="161"/>
      <c r="DU568" s="161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  <c r="FS568" s="6"/>
      <c r="FT568" s="6"/>
      <c r="FU568" s="6"/>
      <c r="FV568" s="6"/>
      <c r="FW568" s="6"/>
      <c r="FX568" s="6"/>
      <c r="FY568" s="6"/>
      <c r="FZ568" s="6"/>
      <c r="GA568" s="6"/>
      <c r="GB568" s="6"/>
      <c r="GC568" s="6"/>
      <c r="GD568" s="6"/>
      <c r="GE568" s="6"/>
      <c r="GF568" s="6"/>
      <c r="GG568" s="6"/>
      <c r="GH568" s="6"/>
      <c r="GI568" s="6"/>
      <c r="GJ568" s="6"/>
      <c r="GK568" s="6"/>
      <c r="GL568" s="6"/>
      <c r="GM568" s="6"/>
      <c r="GN568" s="6"/>
      <c r="GO568" s="6"/>
      <c r="GP568" s="6"/>
      <c r="GQ568" s="6"/>
      <c r="GR568" s="6"/>
      <c r="GS568" s="6"/>
      <c r="GT568" s="6"/>
      <c r="GU568" s="6"/>
      <c r="GV568" s="6"/>
      <c r="GW568" s="6"/>
      <c r="GX568" s="6"/>
      <c r="GY568" s="6"/>
      <c r="GZ568" s="6"/>
      <c r="HA568" s="6"/>
      <c r="HB568" s="6"/>
      <c r="HC568" s="6"/>
      <c r="HD568" s="6"/>
      <c r="HE568" s="6"/>
      <c r="HF568" s="6"/>
      <c r="HG568" s="6"/>
      <c r="HH568" s="6"/>
      <c r="HI568" s="6"/>
      <c r="HJ568" s="6"/>
      <c r="HK568" s="6"/>
      <c r="HL568" s="6"/>
      <c r="HM568" s="6"/>
      <c r="HN568" s="6"/>
      <c r="HO568" s="6"/>
      <c r="HP568" s="6"/>
      <c r="HQ568" s="6"/>
      <c r="HR568" s="6"/>
      <c r="HS568" s="6"/>
      <c r="HT568" s="6"/>
      <c r="HU568" s="6"/>
      <c r="HV568" s="6"/>
      <c r="HW568" s="6"/>
      <c r="HX568" s="6"/>
      <c r="HY568" s="6"/>
      <c r="HZ568" s="6"/>
      <c r="IA568" s="6"/>
      <c r="IB568" s="6"/>
      <c r="IC568" s="6"/>
      <c r="ID568" s="6"/>
      <c r="IE568" s="6"/>
      <c r="IF568" s="6"/>
      <c r="IG568" s="6"/>
      <c r="IH568" s="6"/>
      <c r="II568" s="6"/>
      <c r="IJ568" s="6"/>
      <c r="IK568" s="6"/>
      <c r="IL568" s="6"/>
      <c r="IM568" s="6"/>
      <c r="IN568" s="6"/>
      <c r="IO568" s="6"/>
      <c r="IP568" s="6"/>
      <c r="IQ568" s="6"/>
      <c r="IR568" s="6"/>
      <c r="IS568" s="6"/>
      <c r="IT568" s="6"/>
      <c r="IU568" s="6"/>
      <c r="IV568" s="6"/>
      <c r="IW568" s="6"/>
      <c r="IX568" s="6"/>
      <c r="IY568" s="6"/>
      <c r="IZ568" s="6"/>
      <c r="JA568" s="314"/>
      <c r="JB568" s="314"/>
      <c r="JC568" s="314"/>
      <c r="JD568" s="314"/>
      <c r="JE568" s="314"/>
      <c r="JF568" s="314"/>
      <c r="JG568" s="314"/>
      <c r="JH568" s="314"/>
      <c r="JI568" s="314"/>
      <c r="JJ568" s="314"/>
      <c r="JK568" s="314"/>
      <c r="JL568" s="314"/>
      <c r="JM568" s="314"/>
      <c r="JN568" s="314"/>
      <c r="JO568" s="314"/>
      <c r="JP568" s="314"/>
      <c r="JQ568" s="314"/>
      <c r="JR568" s="314"/>
      <c r="JS568" s="314"/>
      <c r="JT568" s="314"/>
      <c r="JU568" s="314"/>
      <c r="JV568" s="314"/>
      <c r="JW568" s="314"/>
      <c r="JX568" s="314"/>
      <c r="JY568" s="314"/>
      <c r="JZ568" s="314"/>
      <c r="KA568" s="314"/>
      <c r="KB568" s="314"/>
      <c r="KC568" s="314"/>
      <c r="KD568" s="314"/>
      <c r="KE568" s="314"/>
      <c r="KF568" s="314"/>
      <c r="KG568" s="314"/>
      <c r="KH568" s="314"/>
      <c r="KI568" s="314"/>
      <c r="KJ568" s="314"/>
      <c r="KK568" s="314"/>
      <c r="KL568" s="6"/>
      <c r="KM568" s="6"/>
      <c r="KN568" s="6"/>
      <c r="KO568" s="6"/>
      <c r="KP568" s="6"/>
      <c r="KQ568" s="6"/>
      <c r="KR568" s="6"/>
      <c r="KS568" s="6"/>
      <c r="KT568" s="6"/>
    </row>
    <row r="569" spans="5:306" s="305" customFormat="1">
      <c r="E569" s="316"/>
      <c r="F569" s="316"/>
      <c r="G569" s="317"/>
      <c r="W569" s="6"/>
      <c r="X569" s="6"/>
      <c r="Y569" s="6"/>
      <c r="Z569" s="313"/>
      <c r="AA569" s="313"/>
      <c r="AB569" s="313"/>
      <c r="AC569" s="6"/>
      <c r="AD569" s="6"/>
      <c r="AE569" s="313"/>
      <c r="AF569" s="313"/>
      <c r="AG569" s="313"/>
      <c r="AH569" s="313"/>
      <c r="AI569" s="313"/>
      <c r="AJ569" s="6"/>
      <c r="AK569" s="6"/>
      <c r="AL569" s="313"/>
      <c r="AM569" s="313"/>
      <c r="AN569" s="313"/>
      <c r="AO569" s="313"/>
      <c r="AP569" s="313"/>
      <c r="AQ569" s="6"/>
      <c r="AR569" s="6"/>
      <c r="AS569" s="313"/>
      <c r="AT569" s="313"/>
      <c r="AU569" s="313"/>
      <c r="AV569" s="313"/>
      <c r="AW569" s="313"/>
      <c r="AX569" s="6"/>
      <c r="AY569" s="6"/>
      <c r="AZ569" s="313"/>
      <c r="BA569" s="313"/>
      <c r="BB569" s="313"/>
      <c r="BC569" s="313"/>
      <c r="BD569" s="313"/>
      <c r="BE569" s="6"/>
      <c r="BF569" s="6"/>
      <c r="BG569" s="313"/>
      <c r="BH569" s="313"/>
      <c r="BI569" s="313"/>
      <c r="BJ569" s="313"/>
      <c r="BK569" s="313"/>
      <c r="BL569" s="6"/>
      <c r="BM569" s="6"/>
      <c r="BN569" s="313"/>
      <c r="BO569" s="313"/>
      <c r="BP569" s="313"/>
      <c r="BQ569" s="313"/>
      <c r="BR569" s="313"/>
      <c r="BS569" s="313"/>
      <c r="BT569" s="313"/>
      <c r="BU569" s="313"/>
      <c r="BV569" s="313"/>
      <c r="BW569" s="313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161"/>
      <c r="DQ569" s="161"/>
      <c r="DR569" s="161"/>
      <c r="DS569" s="161"/>
      <c r="DT569" s="161"/>
      <c r="DU569" s="161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  <c r="FS569" s="6"/>
      <c r="FT569" s="6"/>
      <c r="FU569" s="6"/>
      <c r="FV569" s="6"/>
      <c r="FW569" s="6"/>
      <c r="FX569" s="6"/>
      <c r="FY569" s="6"/>
      <c r="FZ569" s="6"/>
      <c r="GA569" s="6"/>
      <c r="GB569" s="6"/>
      <c r="GC569" s="6"/>
      <c r="GD569" s="6"/>
      <c r="GE569" s="6"/>
      <c r="GF569" s="6"/>
      <c r="GG569" s="6"/>
      <c r="GH569" s="6"/>
      <c r="GI569" s="6"/>
      <c r="GJ569" s="6"/>
      <c r="GK569" s="6"/>
      <c r="GL569" s="6"/>
      <c r="GM569" s="6"/>
      <c r="GN569" s="6"/>
      <c r="GO569" s="6"/>
      <c r="GP569" s="6"/>
      <c r="GQ569" s="6"/>
      <c r="GR569" s="6"/>
      <c r="GS569" s="6"/>
      <c r="GT569" s="6"/>
      <c r="GU569" s="6"/>
      <c r="GV569" s="6"/>
      <c r="GW569" s="6"/>
      <c r="GX569" s="6"/>
      <c r="GY569" s="6"/>
      <c r="GZ569" s="6"/>
      <c r="HA569" s="6"/>
      <c r="HB569" s="6"/>
      <c r="HC569" s="6"/>
      <c r="HD569" s="6"/>
      <c r="HE569" s="6"/>
      <c r="HF569" s="6"/>
      <c r="HG569" s="6"/>
      <c r="HH569" s="6"/>
      <c r="HI569" s="6"/>
      <c r="HJ569" s="6"/>
      <c r="HK569" s="6"/>
      <c r="HL569" s="6"/>
      <c r="HM569" s="6"/>
      <c r="HN569" s="6"/>
      <c r="HO569" s="6"/>
      <c r="HP569" s="6"/>
      <c r="HQ569" s="6"/>
      <c r="HR569" s="6"/>
      <c r="HS569" s="6"/>
      <c r="HT569" s="6"/>
      <c r="HU569" s="6"/>
      <c r="HV569" s="6"/>
      <c r="HW569" s="6"/>
      <c r="HX569" s="6"/>
      <c r="HY569" s="6"/>
      <c r="HZ569" s="6"/>
      <c r="IA569" s="6"/>
      <c r="IB569" s="6"/>
      <c r="IC569" s="6"/>
      <c r="ID569" s="6"/>
      <c r="IE569" s="6"/>
      <c r="IF569" s="6"/>
      <c r="IG569" s="6"/>
      <c r="IH569" s="6"/>
      <c r="II569" s="6"/>
      <c r="IJ569" s="6"/>
      <c r="IK569" s="6"/>
      <c r="IL569" s="6"/>
      <c r="IM569" s="6"/>
      <c r="IN569" s="6"/>
      <c r="IO569" s="6"/>
      <c r="IP569" s="6"/>
      <c r="IQ569" s="6"/>
      <c r="IR569" s="6"/>
      <c r="IS569" s="6"/>
      <c r="IT569" s="6"/>
      <c r="IU569" s="6"/>
      <c r="IV569" s="6"/>
      <c r="IW569" s="6"/>
      <c r="IX569" s="6"/>
      <c r="IY569" s="6"/>
      <c r="IZ569" s="6"/>
      <c r="JA569" s="314"/>
      <c r="JB569" s="314"/>
      <c r="JC569" s="314"/>
      <c r="JD569" s="314"/>
      <c r="JE569" s="314"/>
      <c r="JF569" s="314"/>
      <c r="JG569" s="314"/>
      <c r="JH569" s="314"/>
      <c r="JI569" s="314"/>
      <c r="JJ569" s="314"/>
      <c r="JK569" s="314"/>
      <c r="JL569" s="314"/>
      <c r="JM569" s="314"/>
      <c r="JN569" s="314"/>
      <c r="JO569" s="314"/>
      <c r="JP569" s="314"/>
      <c r="JQ569" s="314"/>
      <c r="JR569" s="314"/>
      <c r="JS569" s="314"/>
      <c r="JT569" s="314"/>
      <c r="JU569" s="314"/>
      <c r="JV569" s="314"/>
      <c r="JW569" s="314"/>
      <c r="JX569" s="314"/>
      <c r="JY569" s="314"/>
      <c r="JZ569" s="314"/>
      <c r="KA569" s="314"/>
      <c r="KB569" s="314"/>
      <c r="KC569" s="314"/>
      <c r="KD569" s="314"/>
      <c r="KE569" s="314"/>
      <c r="KF569" s="314"/>
      <c r="KG569" s="314"/>
      <c r="KH569" s="314"/>
      <c r="KI569" s="314"/>
      <c r="KJ569" s="314"/>
      <c r="KK569" s="314"/>
      <c r="KL569" s="6"/>
      <c r="KM569" s="6"/>
      <c r="KN569" s="6"/>
      <c r="KO569" s="6"/>
      <c r="KP569" s="6"/>
      <c r="KQ569" s="6"/>
      <c r="KR569" s="6"/>
      <c r="KS569" s="6"/>
      <c r="KT569" s="6"/>
    </row>
    <row r="570" spans="5:306" s="305" customFormat="1">
      <c r="E570" s="316"/>
      <c r="F570" s="316"/>
      <c r="G570" s="317"/>
      <c r="W570" s="6"/>
      <c r="X570" s="6"/>
      <c r="Y570" s="6"/>
      <c r="Z570" s="313"/>
      <c r="AA570" s="313"/>
      <c r="AB570" s="313"/>
      <c r="AC570" s="6"/>
      <c r="AD570" s="6"/>
      <c r="AE570" s="313"/>
      <c r="AF570" s="313"/>
      <c r="AG570" s="313"/>
      <c r="AH570" s="313"/>
      <c r="AI570" s="313"/>
      <c r="AJ570" s="6"/>
      <c r="AK570" s="6"/>
      <c r="AL570" s="313"/>
      <c r="AM570" s="313"/>
      <c r="AN570" s="313"/>
      <c r="AO570" s="313"/>
      <c r="AP570" s="313"/>
      <c r="AQ570" s="6"/>
      <c r="AR570" s="6"/>
      <c r="AS570" s="313"/>
      <c r="AT570" s="313"/>
      <c r="AU570" s="313"/>
      <c r="AV570" s="313"/>
      <c r="AW570" s="313"/>
      <c r="AX570" s="6"/>
      <c r="AY570" s="6"/>
      <c r="AZ570" s="313"/>
      <c r="BA570" s="313"/>
      <c r="BB570" s="313"/>
      <c r="BC570" s="313"/>
      <c r="BD570" s="313"/>
      <c r="BE570" s="6"/>
      <c r="BF570" s="6"/>
      <c r="BG570" s="313"/>
      <c r="BH570" s="313"/>
      <c r="BI570" s="313"/>
      <c r="BJ570" s="313"/>
      <c r="BK570" s="313"/>
      <c r="BL570" s="6"/>
      <c r="BM570" s="6"/>
      <c r="BN570" s="313"/>
      <c r="BO570" s="313"/>
      <c r="BP570" s="313"/>
      <c r="BQ570" s="313"/>
      <c r="BR570" s="313"/>
      <c r="BS570" s="313"/>
      <c r="BT570" s="313"/>
      <c r="BU570" s="313"/>
      <c r="BV570" s="313"/>
      <c r="BW570" s="313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161"/>
      <c r="DQ570" s="161"/>
      <c r="DR570" s="161"/>
      <c r="DS570" s="161"/>
      <c r="DT570" s="161"/>
      <c r="DU570" s="161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  <c r="FS570" s="6"/>
      <c r="FT570" s="6"/>
      <c r="FU570" s="6"/>
      <c r="FV570" s="6"/>
      <c r="FW570" s="6"/>
      <c r="FX570" s="6"/>
      <c r="FY570" s="6"/>
      <c r="FZ570" s="6"/>
      <c r="GA570" s="6"/>
      <c r="GB570" s="6"/>
      <c r="GC570" s="6"/>
      <c r="GD570" s="6"/>
      <c r="GE570" s="6"/>
      <c r="GF570" s="6"/>
      <c r="GG570" s="6"/>
      <c r="GH570" s="6"/>
      <c r="GI570" s="6"/>
      <c r="GJ570" s="6"/>
      <c r="GK570" s="6"/>
      <c r="GL570" s="6"/>
      <c r="GM570" s="6"/>
      <c r="GN570" s="6"/>
      <c r="GO570" s="6"/>
      <c r="GP570" s="6"/>
      <c r="GQ570" s="6"/>
      <c r="GR570" s="6"/>
      <c r="GS570" s="6"/>
      <c r="GT570" s="6"/>
      <c r="GU570" s="6"/>
      <c r="GV570" s="6"/>
      <c r="GW570" s="6"/>
      <c r="GX570" s="6"/>
      <c r="GY570" s="6"/>
      <c r="GZ570" s="6"/>
      <c r="HA570" s="6"/>
      <c r="HB570" s="6"/>
      <c r="HC570" s="6"/>
      <c r="HD570" s="6"/>
      <c r="HE570" s="6"/>
      <c r="HF570" s="6"/>
      <c r="HG570" s="6"/>
      <c r="HH570" s="6"/>
      <c r="HI570" s="6"/>
      <c r="HJ570" s="6"/>
      <c r="HK570" s="6"/>
      <c r="HL570" s="6"/>
      <c r="HM570" s="6"/>
      <c r="HN570" s="6"/>
      <c r="HO570" s="6"/>
      <c r="HP570" s="6"/>
      <c r="HQ570" s="6"/>
      <c r="HR570" s="6"/>
      <c r="HS570" s="6"/>
      <c r="HT570" s="6"/>
      <c r="HU570" s="6"/>
      <c r="HV570" s="6"/>
      <c r="HW570" s="6"/>
      <c r="HX570" s="6"/>
      <c r="HY570" s="6"/>
      <c r="HZ570" s="6"/>
      <c r="IA570" s="6"/>
      <c r="IB570" s="6"/>
      <c r="IC570" s="6"/>
      <c r="ID570" s="6"/>
      <c r="IE570" s="6"/>
      <c r="IF570" s="6"/>
      <c r="IG570" s="6"/>
      <c r="IH570" s="6"/>
      <c r="II570" s="6"/>
      <c r="IJ570" s="6"/>
      <c r="IK570" s="6"/>
      <c r="IL570" s="6"/>
      <c r="IM570" s="6"/>
      <c r="IN570" s="6"/>
      <c r="IO570" s="6"/>
      <c r="IP570" s="6"/>
      <c r="IQ570" s="6"/>
      <c r="IR570" s="6"/>
      <c r="IS570" s="6"/>
      <c r="IT570" s="6"/>
      <c r="IU570" s="6"/>
      <c r="IV570" s="6"/>
      <c r="IW570" s="6"/>
      <c r="IX570" s="6"/>
      <c r="IY570" s="6"/>
      <c r="IZ570" s="6"/>
      <c r="JA570" s="314"/>
      <c r="JB570" s="314"/>
      <c r="JC570" s="314"/>
      <c r="JD570" s="314"/>
      <c r="JE570" s="314"/>
      <c r="JF570" s="314"/>
      <c r="JG570" s="314"/>
      <c r="JH570" s="314"/>
      <c r="JI570" s="314"/>
      <c r="JJ570" s="314"/>
      <c r="JK570" s="314"/>
      <c r="JL570" s="314"/>
      <c r="JM570" s="314"/>
      <c r="JN570" s="314"/>
      <c r="JO570" s="314"/>
      <c r="JP570" s="314"/>
      <c r="JQ570" s="314"/>
      <c r="JR570" s="314"/>
      <c r="JS570" s="314"/>
      <c r="JT570" s="314"/>
      <c r="JU570" s="314"/>
      <c r="JV570" s="314"/>
      <c r="JW570" s="314"/>
      <c r="JX570" s="314"/>
      <c r="JY570" s="314"/>
      <c r="JZ570" s="314"/>
      <c r="KA570" s="314"/>
      <c r="KB570" s="314"/>
      <c r="KC570" s="314"/>
      <c r="KD570" s="314"/>
      <c r="KE570" s="314"/>
      <c r="KF570" s="314"/>
      <c r="KG570" s="314"/>
      <c r="KH570" s="314"/>
      <c r="KI570" s="314"/>
      <c r="KJ570" s="314"/>
      <c r="KK570" s="314"/>
      <c r="KL570" s="6"/>
      <c r="KM570" s="6"/>
      <c r="KN570" s="6"/>
      <c r="KO570" s="6"/>
      <c r="KP570" s="6"/>
      <c r="KQ570" s="6"/>
      <c r="KR570" s="6"/>
      <c r="KS570" s="6"/>
      <c r="KT570" s="6"/>
    </row>
    <row r="571" spans="5:306" s="305" customFormat="1">
      <c r="E571" s="316"/>
      <c r="F571" s="316"/>
      <c r="G571" s="317"/>
      <c r="W571" s="6"/>
      <c r="X571" s="6"/>
      <c r="Y571" s="6"/>
      <c r="Z571" s="313"/>
      <c r="AA571" s="313"/>
      <c r="AB571" s="313"/>
      <c r="AC571" s="6"/>
      <c r="AD571" s="6"/>
      <c r="AE571" s="313"/>
      <c r="AF571" s="313"/>
      <c r="AG571" s="313"/>
      <c r="AH571" s="313"/>
      <c r="AI571" s="313"/>
      <c r="AJ571" s="6"/>
      <c r="AK571" s="6"/>
      <c r="AL571" s="313"/>
      <c r="AM571" s="313"/>
      <c r="AN571" s="313"/>
      <c r="AO571" s="313"/>
      <c r="AP571" s="313"/>
      <c r="AQ571" s="6"/>
      <c r="AR571" s="6"/>
      <c r="AS571" s="313"/>
      <c r="AT571" s="313"/>
      <c r="AU571" s="313"/>
      <c r="AV571" s="313"/>
      <c r="AW571" s="313"/>
      <c r="AX571" s="6"/>
      <c r="AY571" s="6"/>
      <c r="AZ571" s="313"/>
      <c r="BA571" s="313"/>
      <c r="BB571" s="313"/>
      <c r="BC571" s="313"/>
      <c r="BD571" s="313"/>
      <c r="BE571" s="6"/>
      <c r="BF571" s="6"/>
      <c r="BG571" s="313"/>
      <c r="BH571" s="313"/>
      <c r="BI571" s="313"/>
      <c r="BJ571" s="313"/>
      <c r="BK571" s="313"/>
      <c r="BL571" s="6"/>
      <c r="BM571" s="6"/>
      <c r="BN571" s="313"/>
      <c r="BO571" s="313"/>
      <c r="BP571" s="313"/>
      <c r="BQ571" s="313"/>
      <c r="BR571" s="313"/>
      <c r="BS571" s="313"/>
      <c r="BT571" s="313"/>
      <c r="BU571" s="313"/>
      <c r="BV571" s="313"/>
      <c r="BW571" s="313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161"/>
      <c r="DQ571" s="161"/>
      <c r="DR571" s="161"/>
      <c r="DS571" s="161"/>
      <c r="DT571" s="161"/>
      <c r="DU571" s="161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  <c r="FS571" s="6"/>
      <c r="FT571" s="6"/>
      <c r="FU571" s="6"/>
      <c r="FV571" s="6"/>
      <c r="FW571" s="6"/>
      <c r="FX571" s="6"/>
      <c r="FY571" s="6"/>
      <c r="FZ571" s="6"/>
      <c r="GA571" s="6"/>
      <c r="GB571" s="6"/>
      <c r="GC571" s="6"/>
      <c r="GD571" s="6"/>
      <c r="GE571" s="6"/>
      <c r="GF571" s="6"/>
      <c r="GG571" s="6"/>
      <c r="GH571" s="6"/>
      <c r="GI571" s="6"/>
      <c r="GJ571" s="6"/>
      <c r="GK571" s="6"/>
      <c r="GL571" s="6"/>
      <c r="GM571" s="6"/>
      <c r="GN571" s="6"/>
      <c r="GO571" s="6"/>
      <c r="GP571" s="6"/>
      <c r="GQ571" s="6"/>
      <c r="GR571" s="6"/>
      <c r="GS571" s="6"/>
      <c r="GT571" s="6"/>
      <c r="GU571" s="6"/>
      <c r="GV571" s="6"/>
      <c r="GW571" s="6"/>
      <c r="GX571" s="6"/>
      <c r="GY571" s="6"/>
      <c r="GZ571" s="6"/>
      <c r="HA571" s="6"/>
      <c r="HB571" s="6"/>
      <c r="HC571" s="6"/>
      <c r="HD571" s="6"/>
      <c r="HE571" s="6"/>
      <c r="HF571" s="6"/>
      <c r="HG571" s="6"/>
      <c r="HH571" s="6"/>
      <c r="HI571" s="6"/>
      <c r="HJ571" s="6"/>
      <c r="HK571" s="6"/>
      <c r="HL571" s="6"/>
      <c r="HM571" s="6"/>
      <c r="HN571" s="6"/>
      <c r="HO571" s="6"/>
      <c r="HP571" s="6"/>
      <c r="HQ571" s="6"/>
      <c r="HR571" s="6"/>
      <c r="HS571" s="6"/>
      <c r="HT571" s="6"/>
      <c r="HU571" s="6"/>
      <c r="HV571" s="6"/>
      <c r="HW571" s="6"/>
      <c r="HX571" s="6"/>
      <c r="HY571" s="6"/>
      <c r="HZ571" s="6"/>
      <c r="IA571" s="6"/>
      <c r="IB571" s="6"/>
      <c r="IC571" s="6"/>
      <c r="ID571" s="6"/>
      <c r="IE571" s="6"/>
      <c r="IF571" s="6"/>
      <c r="IG571" s="6"/>
      <c r="IH571" s="6"/>
      <c r="II571" s="6"/>
      <c r="IJ571" s="6"/>
      <c r="IK571" s="6"/>
      <c r="IL571" s="6"/>
      <c r="IM571" s="6"/>
      <c r="IN571" s="6"/>
      <c r="IO571" s="6"/>
      <c r="IP571" s="6"/>
      <c r="IQ571" s="6"/>
      <c r="IR571" s="6"/>
      <c r="IS571" s="6"/>
      <c r="IT571" s="6"/>
      <c r="IU571" s="6"/>
      <c r="IV571" s="6"/>
      <c r="IW571" s="6"/>
      <c r="IX571" s="6"/>
      <c r="IY571" s="6"/>
      <c r="IZ571" s="6"/>
      <c r="JA571" s="314"/>
      <c r="JB571" s="314"/>
      <c r="JC571" s="314"/>
      <c r="JD571" s="314"/>
      <c r="JE571" s="314"/>
      <c r="JF571" s="314"/>
      <c r="JG571" s="314"/>
      <c r="JH571" s="314"/>
      <c r="JI571" s="314"/>
      <c r="JJ571" s="314"/>
      <c r="JK571" s="314"/>
      <c r="JL571" s="314"/>
      <c r="JM571" s="314"/>
      <c r="JN571" s="314"/>
      <c r="JO571" s="314"/>
      <c r="JP571" s="314"/>
      <c r="JQ571" s="314"/>
      <c r="JR571" s="314"/>
      <c r="JS571" s="314"/>
      <c r="JT571" s="314"/>
      <c r="JU571" s="314"/>
      <c r="JV571" s="314"/>
      <c r="JW571" s="314"/>
      <c r="JX571" s="314"/>
      <c r="JY571" s="314"/>
      <c r="JZ571" s="314"/>
      <c r="KA571" s="314"/>
      <c r="KB571" s="314"/>
      <c r="KC571" s="314"/>
      <c r="KD571" s="314"/>
      <c r="KE571" s="314"/>
      <c r="KF571" s="314"/>
      <c r="KG571" s="314"/>
      <c r="KH571" s="314"/>
      <c r="KI571" s="314"/>
      <c r="KJ571" s="314"/>
      <c r="KK571" s="314"/>
      <c r="KL571" s="6"/>
      <c r="KM571" s="6"/>
      <c r="KN571" s="6"/>
      <c r="KO571" s="6"/>
      <c r="KP571" s="6"/>
      <c r="KQ571" s="6"/>
      <c r="KR571" s="6"/>
      <c r="KS571" s="6"/>
      <c r="KT571" s="6"/>
    </row>
    <row r="572" spans="5:306" s="305" customFormat="1">
      <c r="E572" s="316"/>
      <c r="F572" s="316"/>
      <c r="G572" s="317"/>
      <c r="W572" s="6"/>
      <c r="X572" s="6"/>
      <c r="Y572" s="6"/>
      <c r="Z572" s="313"/>
      <c r="AA572" s="313"/>
      <c r="AB572" s="313"/>
      <c r="AC572" s="6"/>
      <c r="AD572" s="6"/>
      <c r="AE572" s="313"/>
      <c r="AF572" s="313"/>
      <c r="AG572" s="313"/>
      <c r="AH572" s="313"/>
      <c r="AI572" s="313"/>
      <c r="AJ572" s="6"/>
      <c r="AK572" s="6"/>
      <c r="AL572" s="313"/>
      <c r="AM572" s="313"/>
      <c r="AN572" s="313"/>
      <c r="AO572" s="313"/>
      <c r="AP572" s="313"/>
      <c r="AQ572" s="6"/>
      <c r="AR572" s="6"/>
      <c r="AS572" s="313"/>
      <c r="AT572" s="313"/>
      <c r="AU572" s="313"/>
      <c r="AV572" s="313"/>
      <c r="AW572" s="313"/>
      <c r="AX572" s="6"/>
      <c r="AY572" s="6"/>
      <c r="AZ572" s="313"/>
      <c r="BA572" s="313"/>
      <c r="BB572" s="313"/>
      <c r="BC572" s="313"/>
      <c r="BD572" s="313"/>
      <c r="BE572" s="6"/>
      <c r="BF572" s="6"/>
      <c r="BG572" s="313"/>
      <c r="BH572" s="313"/>
      <c r="BI572" s="313"/>
      <c r="BJ572" s="313"/>
      <c r="BK572" s="313"/>
      <c r="BL572" s="6"/>
      <c r="BM572" s="6"/>
      <c r="BN572" s="313"/>
      <c r="BO572" s="313"/>
      <c r="BP572" s="313"/>
      <c r="BQ572" s="313"/>
      <c r="BR572" s="313"/>
      <c r="BS572" s="313"/>
      <c r="BT572" s="313"/>
      <c r="BU572" s="313"/>
      <c r="BV572" s="313"/>
      <c r="BW572" s="313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161"/>
      <c r="DQ572" s="161"/>
      <c r="DR572" s="161"/>
      <c r="DS572" s="161"/>
      <c r="DT572" s="161"/>
      <c r="DU572" s="161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6"/>
      <c r="FU572" s="6"/>
      <c r="FV572" s="6"/>
      <c r="FW572" s="6"/>
      <c r="FX572" s="6"/>
      <c r="FY572" s="6"/>
      <c r="FZ572" s="6"/>
      <c r="GA572" s="6"/>
      <c r="GB572" s="6"/>
      <c r="GC572" s="6"/>
      <c r="GD572" s="6"/>
      <c r="GE572" s="6"/>
      <c r="GF572" s="6"/>
      <c r="GG572" s="6"/>
      <c r="GH572" s="6"/>
      <c r="GI572" s="6"/>
      <c r="GJ572" s="6"/>
      <c r="GK572" s="6"/>
      <c r="GL572" s="6"/>
      <c r="GM572" s="6"/>
      <c r="GN572" s="6"/>
      <c r="GO572" s="6"/>
      <c r="GP572" s="6"/>
      <c r="GQ572" s="6"/>
      <c r="GR572" s="6"/>
      <c r="GS572" s="6"/>
      <c r="GT572" s="6"/>
      <c r="GU572" s="6"/>
      <c r="GV572" s="6"/>
      <c r="GW572" s="6"/>
      <c r="GX572" s="6"/>
      <c r="GY572" s="6"/>
      <c r="GZ572" s="6"/>
      <c r="HA572" s="6"/>
      <c r="HB572" s="6"/>
      <c r="HC572" s="6"/>
      <c r="HD572" s="6"/>
      <c r="HE572" s="6"/>
      <c r="HF572" s="6"/>
      <c r="HG572" s="6"/>
      <c r="HH572" s="6"/>
      <c r="HI572" s="6"/>
      <c r="HJ572" s="6"/>
      <c r="HK572" s="6"/>
      <c r="HL572" s="6"/>
      <c r="HM572" s="6"/>
      <c r="HN572" s="6"/>
      <c r="HO572" s="6"/>
      <c r="HP572" s="6"/>
      <c r="HQ572" s="6"/>
      <c r="HR572" s="6"/>
      <c r="HS572" s="6"/>
      <c r="HT572" s="6"/>
      <c r="HU572" s="6"/>
      <c r="HV572" s="6"/>
      <c r="HW572" s="6"/>
      <c r="HX572" s="6"/>
      <c r="HY572" s="6"/>
      <c r="HZ572" s="6"/>
      <c r="IA572" s="6"/>
      <c r="IB572" s="6"/>
      <c r="IC572" s="6"/>
      <c r="ID572" s="6"/>
      <c r="IE572" s="6"/>
      <c r="IF572" s="6"/>
      <c r="IG572" s="6"/>
      <c r="IH572" s="6"/>
      <c r="II572" s="6"/>
      <c r="IJ572" s="6"/>
      <c r="IK572" s="6"/>
      <c r="IL572" s="6"/>
      <c r="IM572" s="6"/>
      <c r="IN572" s="6"/>
      <c r="IO572" s="6"/>
      <c r="IP572" s="6"/>
      <c r="IQ572" s="6"/>
      <c r="IR572" s="6"/>
      <c r="IS572" s="6"/>
      <c r="IT572" s="6"/>
      <c r="IU572" s="6"/>
      <c r="IV572" s="6"/>
      <c r="IW572" s="6"/>
      <c r="IX572" s="6"/>
      <c r="IY572" s="6"/>
      <c r="IZ572" s="6"/>
      <c r="JA572" s="314"/>
      <c r="JB572" s="314"/>
      <c r="JC572" s="314"/>
      <c r="JD572" s="314"/>
      <c r="JE572" s="314"/>
      <c r="JF572" s="314"/>
      <c r="JG572" s="314"/>
      <c r="JH572" s="314"/>
      <c r="JI572" s="314"/>
      <c r="JJ572" s="314"/>
      <c r="JK572" s="314"/>
      <c r="JL572" s="314"/>
      <c r="JM572" s="314"/>
      <c r="JN572" s="314"/>
      <c r="JO572" s="314"/>
      <c r="JP572" s="314"/>
      <c r="JQ572" s="314"/>
      <c r="JR572" s="314"/>
      <c r="JS572" s="314"/>
      <c r="JT572" s="314"/>
      <c r="JU572" s="314"/>
      <c r="JV572" s="314"/>
      <c r="JW572" s="314"/>
      <c r="JX572" s="314"/>
      <c r="JY572" s="314"/>
      <c r="JZ572" s="314"/>
      <c r="KA572" s="314"/>
      <c r="KB572" s="314"/>
      <c r="KC572" s="314"/>
      <c r="KD572" s="314"/>
      <c r="KE572" s="314"/>
      <c r="KF572" s="314"/>
      <c r="KG572" s="314"/>
      <c r="KH572" s="314"/>
      <c r="KI572" s="314"/>
      <c r="KJ572" s="314"/>
      <c r="KK572" s="314"/>
      <c r="KL572" s="6"/>
      <c r="KM572" s="6"/>
      <c r="KN572" s="6"/>
      <c r="KO572" s="6"/>
      <c r="KP572" s="6"/>
      <c r="KQ572" s="6"/>
      <c r="KR572" s="6"/>
      <c r="KS572" s="6"/>
      <c r="KT572" s="6"/>
    </row>
    <row r="573" spans="5:306" s="305" customFormat="1">
      <c r="E573" s="316"/>
      <c r="F573" s="316"/>
      <c r="G573" s="317"/>
      <c r="W573" s="6"/>
      <c r="X573" s="6"/>
      <c r="Y573" s="6"/>
      <c r="Z573" s="313"/>
      <c r="AA573" s="313"/>
      <c r="AB573" s="313"/>
      <c r="AC573" s="6"/>
      <c r="AD573" s="6"/>
      <c r="AE573" s="313"/>
      <c r="AF573" s="313"/>
      <c r="AG573" s="313"/>
      <c r="AH573" s="313"/>
      <c r="AI573" s="313"/>
      <c r="AJ573" s="6"/>
      <c r="AK573" s="6"/>
      <c r="AL573" s="313"/>
      <c r="AM573" s="313"/>
      <c r="AN573" s="313"/>
      <c r="AO573" s="313"/>
      <c r="AP573" s="313"/>
      <c r="AQ573" s="6"/>
      <c r="AR573" s="6"/>
      <c r="AS573" s="313"/>
      <c r="AT573" s="313"/>
      <c r="AU573" s="313"/>
      <c r="AV573" s="313"/>
      <c r="AW573" s="313"/>
      <c r="AX573" s="6"/>
      <c r="AY573" s="6"/>
      <c r="AZ573" s="313"/>
      <c r="BA573" s="313"/>
      <c r="BB573" s="313"/>
      <c r="BC573" s="313"/>
      <c r="BD573" s="313"/>
      <c r="BE573" s="6"/>
      <c r="BF573" s="6"/>
      <c r="BG573" s="313"/>
      <c r="BH573" s="313"/>
      <c r="BI573" s="313"/>
      <c r="BJ573" s="313"/>
      <c r="BK573" s="313"/>
      <c r="BL573" s="6"/>
      <c r="BM573" s="6"/>
      <c r="BN573" s="313"/>
      <c r="BO573" s="313"/>
      <c r="BP573" s="313"/>
      <c r="BQ573" s="313"/>
      <c r="BR573" s="313"/>
      <c r="BS573" s="313"/>
      <c r="BT573" s="313"/>
      <c r="BU573" s="313"/>
      <c r="BV573" s="313"/>
      <c r="BW573" s="313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161"/>
      <c r="DQ573" s="161"/>
      <c r="DR573" s="161"/>
      <c r="DS573" s="161"/>
      <c r="DT573" s="161"/>
      <c r="DU573" s="161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  <c r="FS573" s="6"/>
      <c r="FT573" s="6"/>
      <c r="FU573" s="6"/>
      <c r="FV573" s="6"/>
      <c r="FW573" s="6"/>
      <c r="FX573" s="6"/>
      <c r="FY573" s="6"/>
      <c r="FZ573" s="6"/>
      <c r="GA573" s="6"/>
      <c r="GB573" s="6"/>
      <c r="GC573" s="6"/>
      <c r="GD573" s="6"/>
      <c r="GE573" s="6"/>
      <c r="GF573" s="6"/>
      <c r="GG573" s="6"/>
      <c r="GH573" s="6"/>
      <c r="GI573" s="6"/>
      <c r="GJ573" s="6"/>
      <c r="GK573" s="6"/>
      <c r="GL573" s="6"/>
      <c r="GM573" s="6"/>
      <c r="GN573" s="6"/>
      <c r="GO573" s="6"/>
      <c r="GP573" s="6"/>
      <c r="GQ573" s="6"/>
      <c r="GR573" s="6"/>
      <c r="GS573" s="6"/>
      <c r="GT573" s="6"/>
      <c r="GU573" s="6"/>
      <c r="GV573" s="6"/>
      <c r="GW573" s="6"/>
      <c r="GX573" s="6"/>
      <c r="GY573" s="6"/>
      <c r="GZ573" s="6"/>
      <c r="HA573" s="6"/>
      <c r="HB573" s="6"/>
      <c r="HC573" s="6"/>
      <c r="HD573" s="6"/>
      <c r="HE573" s="6"/>
      <c r="HF573" s="6"/>
      <c r="HG573" s="6"/>
      <c r="HH573" s="6"/>
      <c r="HI573" s="6"/>
      <c r="HJ573" s="6"/>
      <c r="HK573" s="6"/>
      <c r="HL573" s="6"/>
      <c r="HM573" s="6"/>
      <c r="HN573" s="6"/>
      <c r="HO573" s="6"/>
      <c r="HP573" s="6"/>
      <c r="HQ573" s="6"/>
      <c r="HR573" s="6"/>
      <c r="HS573" s="6"/>
      <c r="HT573" s="6"/>
      <c r="HU573" s="6"/>
      <c r="HV573" s="6"/>
      <c r="HW573" s="6"/>
      <c r="HX573" s="6"/>
      <c r="HY573" s="6"/>
      <c r="HZ573" s="6"/>
      <c r="IA573" s="6"/>
      <c r="IB573" s="6"/>
      <c r="IC573" s="6"/>
      <c r="ID573" s="6"/>
      <c r="IE573" s="6"/>
      <c r="IF573" s="6"/>
      <c r="IG573" s="6"/>
      <c r="IH573" s="6"/>
      <c r="II573" s="6"/>
      <c r="IJ573" s="6"/>
      <c r="IK573" s="6"/>
      <c r="IL573" s="6"/>
      <c r="IM573" s="6"/>
      <c r="IN573" s="6"/>
      <c r="IO573" s="6"/>
      <c r="IP573" s="6"/>
      <c r="IQ573" s="6"/>
      <c r="IR573" s="6"/>
      <c r="IS573" s="6"/>
      <c r="IT573" s="6"/>
      <c r="IU573" s="6"/>
      <c r="IV573" s="6"/>
      <c r="IW573" s="6"/>
      <c r="IX573" s="6"/>
      <c r="IY573" s="6"/>
      <c r="IZ573" s="6"/>
      <c r="JA573" s="314"/>
      <c r="JB573" s="314"/>
      <c r="JC573" s="314"/>
      <c r="JD573" s="314"/>
      <c r="JE573" s="314"/>
      <c r="JF573" s="314"/>
      <c r="JG573" s="314"/>
      <c r="JH573" s="314"/>
      <c r="JI573" s="314"/>
      <c r="JJ573" s="314"/>
      <c r="JK573" s="314"/>
      <c r="JL573" s="314"/>
      <c r="JM573" s="314"/>
      <c r="JN573" s="314"/>
      <c r="JO573" s="314"/>
      <c r="JP573" s="314"/>
      <c r="JQ573" s="314"/>
      <c r="JR573" s="314"/>
      <c r="JS573" s="314"/>
      <c r="JT573" s="314"/>
      <c r="JU573" s="314"/>
      <c r="JV573" s="314"/>
      <c r="JW573" s="314"/>
      <c r="JX573" s="314"/>
      <c r="JY573" s="314"/>
      <c r="JZ573" s="314"/>
      <c r="KA573" s="314"/>
      <c r="KB573" s="314"/>
      <c r="KC573" s="314"/>
      <c r="KD573" s="314"/>
      <c r="KE573" s="314"/>
      <c r="KF573" s="314"/>
      <c r="KG573" s="314"/>
      <c r="KH573" s="314"/>
      <c r="KI573" s="314"/>
      <c r="KJ573" s="314"/>
      <c r="KK573" s="314"/>
      <c r="KL573" s="6"/>
      <c r="KM573" s="6"/>
      <c r="KN573" s="6"/>
      <c r="KO573" s="6"/>
      <c r="KP573" s="6"/>
      <c r="KQ573" s="6"/>
      <c r="KR573" s="6"/>
      <c r="KS573" s="6"/>
      <c r="KT573" s="6"/>
    </row>
    <row r="574" spans="5:306" s="305" customFormat="1">
      <c r="E574" s="316"/>
      <c r="F574" s="316"/>
      <c r="G574" s="317"/>
      <c r="W574" s="6"/>
      <c r="X574" s="6"/>
      <c r="Y574" s="6"/>
      <c r="Z574" s="313"/>
      <c r="AA574" s="313"/>
      <c r="AB574" s="313"/>
      <c r="AC574" s="6"/>
      <c r="AD574" s="6"/>
      <c r="AE574" s="313"/>
      <c r="AF574" s="313"/>
      <c r="AG574" s="313"/>
      <c r="AH574" s="313"/>
      <c r="AI574" s="313"/>
      <c r="AJ574" s="6"/>
      <c r="AK574" s="6"/>
      <c r="AL574" s="313"/>
      <c r="AM574" s="313"/>
      <c r="AN574" s="313"/>
      <c r="AO574" s="313"/>
      <c r="AP574" s="313"/>
      <c r="AQ574" s="6"/>
      <c r="AR574" s="6"/>
      <c r="AS574" s="313"/>
      <c r="AT574" s="313"/>
      <c r="AU574" s="313"/>
      <c r="AV574" s="313"/>
      <c r="AW574" s="313"/>
      <c r="AX574" s="6"/>
      <c r="AY574" s="6"/>
      <c r="AZ574" s="313"/>
      <c r="BA574" s="313"/>
      <c r="BB574" s="313"/>
      <c r="BC574" s="313"/>
      <c r="BD574" s="313"/>
      <c r="BE574" s="6"/>
      <c r="BF574" s="6"/>
      <c r="BG574" s="313"/>
      <c r="BH574" s="313"/>
      <c r="BI574" s="313"/>
      <c r="BJ574" s="313"/>
      <c r="BK574" s="313"/>
      <c r="BL574" s="6"/>
      <c r="BM574" s="6"/>
      <c r="BN574" s="313"/>
      <c r="BO574" s="313"/>
      <c r="BP574" s="313"/>
      <c r="BQ574" s="313"/>
      <c r="BR574" s="313"/>
      <c r="BS574" s="313"/>
      <c r="BT574" s="313"/>
      <c r="BU574" s="313"/>
      <c r="BV574" s="313"/>
      <c r="BW574" s="313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161"/>
      <c r="DQ574" s="161"/>
      <c r="DR574" s="161"/>
      <c r="DS574" s="161"/>
      <c r="DT574" s="161"/>
      <c r="DU574" s="161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  <c r="FS574" s="6"/>
      <c r="FT574" s="6"/>
      <c r="FU574" s="6"/>
      <c r="FV574" s="6"/>
      <c r="FW574" s="6"/>
      <c r="FX574" s="6"/>
      <c r="FY574" s="6"/>
      <c r="FZ574" s="6"/>
      <c r="GA574" s="6"/>
      <c r="GB574" s="6"/>
      <c r="GC574" s="6"/>
      <c r="GD574" s="6"/>
      <c r="GE574" s="6"/>
      <c r="GF574" s="6"/>
      <c r="GG574" s="6"/>
      <c r="GH574" s="6"/>
      <c r="GI574" s="6"/>
      <c r="GJ574" s="6"/>
      <c r="GK574" s="6"/>
      <c r="GL574" s="6"/>
      <c r="GM574" s="6"/>
      <c r="GN574" s="6"/>
      <c r="GO574" s="6"/>
      <c r="GP574" s="6"/>
      <c r="GQ574" s="6"/>
      <c r="GR574" s="6"/>
      <c r="GS574" s="6"/>
      <c r="GT574" s="6"/>
      <c r="GU574" s="6"/>
      <c r="GV574" s="6"/>
      <c r="GW574" s="6"/>
      <c r="GX574" s="6"/>
      <c r="GY574" s="6"/>
      <c r="GZ574" s="6"/>
      <c r="HA574" s="6"/>
      <c r="HB574" s="6"/>
      <c r="HC574" s="6"/>
      <c r="HD574" s="6"/>
      <c r="HE574" s="6"/>
      <c r="HF574" s="6"/>
      <c r="HG574" s="6"/>
      <c r="HH574" s="6"/>
      <c r="HI574" s="6"/>
      <c r="HJ574" s="6"/>
      <c r="HK574" s="6"/>
      <c r="HL574" s="6"/>
      <c r="HM574" s="6"/>
      <c r="HN574" s="6"/>
      <c r="HO574" s="6"/>
      <c r="HP574" s="6"/>
      <c r="HQ574" s="6"/>
      <c r="HR574" s="6"/>
      <c r="HS574" s="6"/>
      <c r="HT574" s="6"/>
      <c r="HU574" s="6"/>
      <c r="HV574" s="6"/>
      <c r="HW574" s="6"/>
      <c r="HX574" s="6"/>
      <c r="HY574" s="6"/>
      <c r="HZ574" s="6"/>
      <c r="IA574" s="6"/>
      <c r="IB574" s="6"/>
      <c r="IC574" s="6"/>
      <c r="ID574" s="6"/>
      <c r="IE574" s="6"/>
      <c r="IF574" s="6"/>
      <c r="IG574" s="6"/>
      <c r="IH574" s="6"/>
      <c r="II574" s="6"/>
      <c r="IJ574" s="6"/>
      <c r="IK574" s="6"/>
      <c r="IL574" s="6"/>
      <c r="IM574" s="6"/>
      <c r="IN574" s="6"/>
      <c r="IO574" s="6"/>
      <c r="IP574" s="6"/>
      <c r="IQ574" s="6"/>
      <c r="IR574" s="6"/>
      <c r="IS574" s="6"/>
      <c r="IT574" s="6"/>
      <c r="IU574" s="6"/>
      <c r="IV574" s="6"/>
      <c r="IW574" s="6"/>
      <c r="IX574" s="6"/>
      <c r="IY574" s="6"/>
      <c r="IZ574" s="6"/>
      <c r="JA574" s="314"/>
      <c r="JB574" s="314"/>
      <c r="JC574" s="314"/>
      <c r="JD574" s="314"/>
      <c r="JE574" s="314"/>
      <c r="JF574" s="314"/>
      <c r="JG574" s="314"/>
      <c r="JH574" s="314"/>
      <c r="JI574" s="314"/>
      <c r="JJ574" s="314"/>
      <c r="JK574" s="314"/>
      <c r="JL574" s="314"/>
      <c r="JM574" s="314"/>
      <c r="JN574" s="314"/>
      <c r="JO574" s="314"/>
      <c r="JP574" s="314"/>
      <c r="JQ574" s="314"/>
      <c r="JR574" s="314"/>
      <c r="JS574" s="314"/>
      <c r="JT574" s="314"/>
      <c r="JU574" s="314"/>
      <c r="JV574" s="314"/>
      <c r="JW574" s="314"/>
      <c r="JX574" s="314"/>
      <c r="JY574" s="314"/>
      <c r="JZ574" s="314"/>
      <c r="KA574" s="314"/>
      <c r="KB574" s="314"/>
      <c r="KC574" s="314"/>
      <c r="KD574" s="314"/>
      <c r="KE574" s="314"/>
      <c r="KF574" s="314"/>
      <c r="KG574" s="314"/>
      <c r="KH574" s="314"/>
      <c r="KI574" s="314"/>
      <c r="KJ574" s="314"/>
      <c r="KK574" s="314"/>
      <c r="KL574" s="6"/>
      <c r="KM574" s="6"/>
      <c r="KN574" s="6"/>
      <c r="KO574" s="6"/>
      <c r="KP574" s="6"/>
      <c r="KQ574" s="6"/>
      <c r="KR574" s="6"/>
      <c r="KS574" s="6"/>
      <c r="KT574" s="6"/>
    </row>
    <row r="575" spans="5:306" s="305" customFormat="1">
      <c r="E575" s="316"/>
      <c r="F575" s="316"/>
      <c r="G575" s="317"/>
      <c r="W575" s="6"/>
      <c r="X575" s="6"/>
      <c r="Y575" s="6"/>
      <c r="Z575" s="313"/>
      <c r="AA575" s="313"/>
      <c r="AB575" s="313"/>
      <c r="AC575" s="6"/>
      <c r="AD575" s="6"/>
      <c r="AE575" s="313"/>
      <c r="AF575" s="313"/>
      <c r="AG575" s="313"/>
      <c r="AH575" s="313"/>
      <c r="AI575" s="313"/>
      <c r="AJ575" s="6"/>
      <c r="AK575" s="6"/>
      <c r="AL575" s="313"/>
      <c r="AM575" s="313"/>
      <c r="AN575" s="313"/>
      <c r="AO575" s="313"/>
      <c r="AP575" s="313"/>
      <c r="AQ575" s="6"/>
      <c r="AR575" s="6"/>
      <c r="AS575" s="313"/>
      <c r="AT575" s="313"/>
      <c r="AU575" s="313"/>
      <c r="AV575" s="313"/>
      <c r="AW575" s="313"/>
      <c r="AX575" s="6"/>
      <c r="AY575" s="6"/>
      <c r="AZ575" s="313"/>
      <c r="BA575" s="313"/>
      <c r="BB575" s="313"/>
      <c r="BC575" s="313"/>
      <c r="BD575" s="313"/>
      <c r="BE575" s="6"/>
      <c r="BF575" s="6"/>
      <c r="BG575" s="313"/>
      <c r="BH575" s="313"/>
      <c r="BI575" s="313"/>
      <c r="BJ575" s="313"/>
      <c r="BK575" s="313"/>
      <c r="BL575" s="6"/>
      <c r="BM575" s="6"/>
      <c r="BN575" s="313"/>
      <c r="BO575" s="313"/>
      <c r="BP575" s="313"/>
      <c r="BQ575" s="313"/>
      <c r="BR575" s="313"/>
      <c r="BS575" s="313"/>
      <c r="BT575" s="313"/>
      <c r="BU575" s="313"/>
      <c r="BV575" s="313"/>
      <c r="BW575" s="313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161"/>
      <c r="DQ575" s="161"/>
      <c r="DR575" s="161"/>
      <c r="DS575" s="161"/>
      <c r="DT575" s="161"/>
      <c r="DU575" s="161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  <c r="FS575" s="6"/>
      <c r="FT575" s="6"/>
      <c r="FU575" s="6"/>
      <c r="FV575" s="6"/>
      <c r="FW575" s="6"/>
      <c r="FX575" s="6"/>
      <c r="FY575" s="6"/>
      <c r="FZ575" s="6"/>
      <c r="GA575" s="6"/>
      <c r="GB575" s="6"/>
      <c r="GC575" s="6"/>
      <c r="GD575" s="6"/>
      <c r="GE575" s="6"/>
      <c r="GF575" s="6"/>
      <c r="GG575" s="6"/>
      <c r="GH575" s="6"/>
      <c r="GI575" s="6"/>
      <c r="GJ575" s="6"/>
      <c r="GK575" s="6"/>
      <c r="GL575" s="6"/>
      <c r="GM575" s="6"/>
      <c r="GN575" s="6"/>
      <c r="GO575" s="6"/>
      <c r="GP575" s="6"/>
      <c r="GQ575" s="6"/>
      <c r="GR575" s="6"/>
      <c r="GS575" s="6"/>
      <c r="GT575" s="6"/>
      <c r="GU575" s="6"/>
      <c r="GV575" s="6"/>
      <c r="GW575" s="6"/>
      <c r="GX575" s="6"/>
      <c r="GY575" s="6"/>
      <c r="GZ575" s="6"/>
      <c r="HA575" s="6"/>
      <c r="HB575" s="6"/>
      <c r="HC575" s="6"/>
      <c r="HD575" s="6"/>
      <c r="HE575" s="6"/>
      <c r="HF575" s="6"/>
      <c r="HG575" s="6"/>
      <c r="HH575" s="6"/>
      <c r="HI575" s="6"/>
      <c r="HJ575" s="6"/>
      <c r="HK575" s="6"/>
      <c r="HL575" s="6"/>
      <c r="HM575" s="6"/>
      <c r="HN575" s="6"/>
      <c r="HO575" s="6"/>
      <c r="HP575" s="6"/>
      <c r="HQ575" s="6"/>
      <c r="HR575" s="6"/>
      <c r="HS575" s="6"/>
      <c r="HT575" s="6"/>
      <c r="HU575" s="6"/>
      <c r="HV575" s="6"/>
      <c r="HW575" s="6"/>
      <c r="HX575" s="6"/>
      <c r="HY575" s="6"/>
      <c r="HZ575" s="6"/>
      <c r="IA575" s="6"/>
      <c r="IB575" s="6"/>
      <c r="IC575" s="6"/>
      <c r="ID575" s="6"/>
      <c r="IE575" s="6"/>
      <c r="IF575" s="6"/>
      <c r="IG575" s="6"/>
      <c r="IH575" s="6"/>
      <c r="II575" s="6"/>
      <c r="IJ575" s="6"/>
      <c r="IK575" s="6"/>
      <c r="IL575" s="6"/>
      <c r="IM575" s="6"/>
      <c r="IN575" s="6"/>
      <c r="IO575" s="6"/>
      <c r="IP575" s="6"/>
      <c r="IQ575" s="6"/>
      <c r="IR575" s="6"/>
      <c r="IS575" s="6"/>
      <c r="IT575" s="6"/>
      <c r="IU575" s="6"/>
      <c r="IV575" s="6"/>
      <c r="IW575" s="6"/>
      <c r="IX575" s="6"/>
      <c r="IY575" s="6"/>
      <c r="IZ575" s="6"/>
      <c r="JA575" s="314"/>
      <c r="JB575" s="314"/>
      <c r="JC575" s="314"/>
      <c r="JD575" s="314"/>
      <c r="JE575" s="314"/>
      <c r="JF575" s="314"/>
      <c r="JG575" s="314"/>
      <c r="JH575" s="314"/>
      <c r="JI575" s="314"/>
      <c r="JJ575" s="314"/>
      <c r="JK575" s="314"/>
      <c r="JL575" s="314"/>
      <c r="JM575" s="314"/>
      <c r="JN575" s="314"/>
      <c r="JO575" s="314"/>
      <c r="JP575" s="314"/>
      <c r="JQ575" s="314"/>
      <c r="JR575" s="314"/>
      <c r="JS575" s="314"/>
      <c r="JT575" s="314"/>
      <c r="JU575" s="314"/>
      <c r="JV575" s="314"/>
      <c r="JW575" s="314"/>
      <c r="JX575" s="314"/>
      <c r="JY575" s="314"/>
      <c r="JZ575" s="314"/>
      <c r="KA575" s="314"/>
      <c r="KB575" s="314"/>
      <c r="KC575" s="314"/>
      <c r="KD575" s="314"/>
      <c r="KE575" s="314"/>
      <c r="KF575" s="314"/>
      <c r="KG575" s="314"/>
      <c r="KH575" s="314"/>
      <c r="KI575" s="314"/>
      <c r="KJ575" s="314"/>
      <c r="KK575" s="314"/>
      <c r="KL575" s="6"/>
      <c r="KM575" s="6"/>
      <c r="KN575" s="6"/>
      <c r="KO575" s="6"/>
      <c r="KP575" s="6"/>
      <c r="KQ575" s="6"/>
      <c r="KR575" s="6"/>
      <c r="KS575" s="6"/>
      <c r="KT575" s="6"/>
    </row>
    <row r="576" spans="5:306" s="305" customFormat="1">
      <c r="E576" s="316"/>
      <c r="F576" s="316"/>
      <c r="G576" s="317"/>
      <c r="W576" s="6"/>
      <c r="X576" s="6"/>
      <c r="Y576" s="6"/>
      <c r="Z576" s="313"/>
      <c r="AA576" s="313"/>
      <c r="AB576" s="313"/>
      <c r="AC576" s="6"/>
      <c r="AD576" s="6"/>
      <c r="AE576" s="313"/>
      <c r="AF576" s="313"/>
      <c r="AG576" s="313"/>
      <c r="AH576" s="313"/>
      <c r="AI576" s="313"/>
      <c r="AJ576" s="6"/>
      <c r="AK576" s="6"/>
      <c r="AL576" s="313"/>
      <c r="AM576" s="313"/>
      <c r="AN576" s="313"/>
      <c r="AO576" s="313"/>
      <c r="AP576" s="313"/>
      <c r="AQ576" s="6"/>
      <c r="AR576" s="6"/>
      <c r="AS576" s="313"/>
      <c r="AT576" s="313"/>
      <c r="AU576" s="313"/>
      <c r="AV576" s="313"/>
      <c r="AW576" s="313"/>
      <c r="AX576" s="6"/>
      <c r="AY576" s="6"/>
      <c r="AZ576" s="313"/>
      <c r="BA576" s="313"/>
      <c r="BB576" s="313"/>
      <c r="BC576" s="313"/>
      <c r="BD576" s="313"/>
      <c r="BE576" s="6"/>
      <c r="BF576" s="6"/>
      <c r="BG576" s="313"/>
      <c r="BH576" s="313"/>
      <c r="BI576" s="313"/>
      <c r="BJ576" s="313"/>
      <c r="BK576" s="313"/>
      <c r="BL576" s="6"/>
      <c r="BM576" s="6"/>
      <c r="BN576" s="313"/>
      <c r="BO576" s="313"/>
      <c r="BP576" s="313"/>
      <c r="BQ576" s="313"/>
      <c r="BR576" s="313"/>
      <c r="BS576" s="313"/>
      <c r="BT576" s="313"/>
      <c r="BU576" s="313"/>
      <c r="BV576" s="313"/>
      <c r="BW576" s="313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161"/>
      <c r="DQ576" s="161"/>
      <c r="DR576" s="161"/>
      <c r="DS576" s="161"/>
      <c r="DT576" s="161"/>
      <c r="DU576" s="161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  <c r="FS576" s="6"/>
      <c r="FT576" s="6"/>
      <c r="FU576" s="6"/>
      <c r="FV576" s="6"/>
      <c r="FW576" s="6"/>
      <c r="FX576" s="6"/>
      <c r="FY576" s="6"/>
      <c r="FZ576" s="6"/>
      <c r="GA576" s="6"/>
      <c r="GB576" s="6"/>
      <c r="GC576" s="6"/>
      <c r="GD576" s="6"/>
      <c r="GE576" s="6"/>
      <c r="GF576" s="6"/>
      <c r="GG576" s="6"/>
      <c r="GH576" s="6"/>
      <c r="GI576" s="6"/>
      <c r="GJ576" s="6"/>
      <c r="GK576" s="6"/>
      <c r="GL576" s="6"/>
      <c r="GM576" s="6"/>
      <c r="GN576" s="6"/>
      <c r="GO576" s="6"/>
      <c r="GP576" s="6"/>
      <c r="GQ576" s="6"/>
      <c r="GR576" s="6"/>
      <c r="GS576" s="6"/>
      <c r="GT576" s="6"/>
      <c r="GU576" s="6"/>
      <c r="GV576" s="6"/>
      <c r="GW576" s="6"/>
      <c r="GX576" s="6"/>
      <c r="GY576" s="6"/>
      <c r="GZ576" s="6"/>
      <c r="HA576" s="6"/>
      <c r="HB576" s="6"/>
      <c r="HC576" s="6"/>
      <c r="HD576" s="6"/>
      <c r="HE576" s="6"/>
      <c r="HF576" s="6"/>
      <c r="HG576" s="6"/>
      <c r="HH576" s="6"/>
      <c r="HI576" s="6"/>
      <c r="HJ576" s="6"/>
      <c r="HK576" s="6"/>
      <c r="HL576" s="6"/>
      <c r="HM576" s="6"/>
      <c r="HN576" s="6"/>
      <c r="HO576" s="6"/>
      <c r="HP576" s="6"/>
      <c r="HQ576" s="6"/>
      <c r="HR576" s="6"/>
      <c r="HS576" s="6"/>
      <c r="HT576" s="6"/>
      <c r="HU576" s="6"/>
      <c r="HV576" s="6"/>
      <c r="HW576" s="6"/>
      <c r="HX576" s="6"/>
      <c r="HY576" s="6"/>
      <c r="HZ576" s="6"/>
      <c r="IA576" s="6"/>
      <c r="IB576" s="6"/>
      <c r="IC576" s="6"/>
      <c r="ID576" s="6"/>
      <c r="IE576" s="6"/>
      <c r="IF576" s="6"/>
      <c r="IG576" s="6"/>
      <c r="IH576" s="6"/>
      <c r="II576" s="6"/>
      <c r="IJ576" s="6"/>
      <c r="IK576" s="6"/>
      <c r="IL576" s="6"/>
      <c r="IM576" s="6"/>
      <c r="IN576" s="6"/>
      <c r="IO576" s="6"/>
      <c r="IP576" s="6"/>
      <c r="IQ576" s="6"/>
      <c r="IR576" s="6"/>
      <c r="IS576" s="6"/>
      <c r="IT576" s="6"/>
      <c r="IU576" s="6"/>
      <c r="IV576" s="6"/>
      <c r="IW576" s="6"/>
      <c r="IX576" s="6"/>
      <c r="IY576" s="6"/>
      <c r="IZ576" s="6"/>
      <c r="JA576" s="314"/>
      <c r="JB576" s="314"/>
      <c r="JC576" s="314"/>
      <c r="JD576" s="314"/>
      <c r="JE576" s="314"/>
      <c r="JF576" s="314"/>
      <c r="JG576" s="314"/>
      <c r="JH576" s="314"/>
      <c r="JI576" s="314"/>
      <c r="JJ576" s="314"/>
      <c r="JK576" s="314"/>
      <c r="JL576" s="314"/>
      <c r="JM576" s="314"/>
      <c r="JN576" s="314"/>
      <c r="JO576" s="314"/>
      <c r="JP576" s="314"/>
      <c r="JQ576" s="314"/>
      <c r="JR576" s="314"/>
      <c r="JS576" s="314"/>
      <c r="JT576" s="314"/>
      <c r="JU576" s="314"/>
      <c r="JV576" s="314"/>
      <c r="JW576" s="314"/>
      <c r="JX576" s="314"/>
      <c r="JY576" s="314"/>
      <c r="JZ576" s="314"/>
      <c r="KA576" s="314"/>
      <c r="KB576" s="314"/>
      <c r="KC576" s="314"/>
      <c r="KD576" s="314"/>
      <c r="KE576" s="314"/>
      <c r="KF576" s="314"/>
      <c r="KG576" s="314"/>
      <c r="KH576" s="314"/>
      <c r="KI576" s="314"/>
      <c r="KJ576" s="314"/>
      <c r="KK576" s="314"/>
      <c r="KL576" s="6"/>
      <c r="KM576" s="6"/>
      <c r="KN576" s="6"/>
      <c r="KO576" s="6"/>
      <c r="KP576" s="6"/>
      <c r="KQ576" s="6"/>
      <c r="KR576" s="6"/>
      <c r="KS576" s="6"/>
      <c r="KT576" s="6"/>
    </row>
    <row r="577" spans="5:306" s="305" customFormat="1">
      <c r="E577" s="316"/>
      <c r="F577" s="316"/>
      <c r="G577" s="317"/>
      <c r="W577" s="6"/>
      <c r="X577" s="6"/>
      <c r="Y577" s="6"/>
      <c r="Z577" s="313"/>
      <c r="AA577" s="313"/>
      <c r="AB577" s="313"/>
      <c r="AC577" s="6"/>
      <c r="AD577" s="6"/>
      <c r="AE577" s="313"/>
      <c r="AF577" s="313"/>
      <c r="AG577" s="313"/>
      <c r="AH577" s="313"/>
      <c r="AI577" s="313"/>
      <c r="AJ577" s="6"/>
      <c r="AK577" s="6"/>
      <c r="AL577" s="313"/>
      <c r="AM577" s="313"/>
      <c r="AN577" s="313"/>
      <c r="AO577" s="313"/>
      <c r="AP577" s="313"/>
      <c r="AQ577" s="6"/>
      <c r="AR577" s="6"/>
      <c r="AS577" s="313"/>
      <c r="AT577" s="313"/>
      <c r="AU577" s="313"/>
      <c r="AV577" s="313"/>
      <c r="AW577" s="313"/>
      <c r="AX577" s="6"/>
      <c r="AY577" s="6"/>
      <c r="AZ577" s="313"/>
      <c r="BA577" s="313"/>
      <c r="BB577" s="313"/>
      <c r="BC577" s="313"/>
      <c r="BD577" s="313"/>
      <c r="BE577" s="6"/>
      <c r="BF577" s="6"/>
      <c r="BG577" s="313"/>
      <c r="BH577" s="313"/>
      <c r="BI577" s="313"/>
      <c r="BJ577" s="313"/>
      <c r="BK577" s="313"/>
      <c r="BL577" s="6"/>
      <c r="BM577" s="6"/>
      <c r="BN577" s="313"/>
      <c r="BO577" s="313"/>
      <c r="BP577" s="313"/>
      <c r="BQ577" s="313"/>
      <c r="BR577" s="313"/>
      <c r="BS577" s="313"/>
      <c r="BT577" s="313"/>
      <c r="BU577" s="313"/>
      <c r="BV577" s="313"/>
      <c r="BW577" s="313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161"/>
      <c r="DQ577" s="161"/>
      <c r="DR577" s="161"/>
      <c r="DS577" s="161"/>
      <c r="DT577" s="161"/>
      <c r="DU577" s="161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  <c r="FS577" s="6"/>
      <c r="FT577" s="6"/>
      <c r="FU577" s="6"/>
      <c r="FV577" s="6"/>
      <c r="FW577" s="6"/>
      <c r="FX577" s="6"/>
      <c r="FY577" s="6"/>
      <c r="FZ577" s="6"/>
      <c r="GA577" s="6"/>
      <c r="GB577" s="6"/>
      <c r="GC577" s="6"/>
      <c r="GD577" s="6"/>
      <c r="GE577" s="6"/>
      <c r="GF577" s="6"/>
      <c r="GG577" s="6"/>
      <c r="GH577" s="6"/>
      <c r="GI577" s="6"/>
      <c r="GJ577" s="6"/>
      <c r="GK577" s="6"/>
      <c r="GL577" s="6"/>
      <c r="GM577" s="6"/>
      <c r="GN577" s="6"/>
      <c r="GO577" s="6"/>
      <c r="GP577" s="6"/>
      <c r="GQ577" s="6"/>
      <c r="GR577" s="6"/>
      <c r="GS577" s="6"/>
      <c r="GT577" s="6"/>
      <c r="GU577" s="6"/>
      <c r="GV577" s="6"/>
      <c r="GW577" s="6"/>
      <c r="GX577" s="6"/>
      <c r="GY577" s="6"/>
      <c r="GZ577" s="6"/>
      <c r="HA577" s="6"/>
      <c r="HB577" s="6"/>
      <c r="HC577" s="6"/>
      <c r="HD577" s="6"/>
      <c r="HE577" s="6"/>
      <c r="HF577" s="6"/>
      <c r="HG577" s="6"/>
      <c r="HH577" s="6"/>
      <c r="HI577" s="6"/>
      <c r="HJ577" s="6"/>
      <c r="HK577" s="6"/>
      <c r="HL577" s="6"/>
      <c r="HM577" s="6"/>
      <c r="HN577" s="6"/>
      <c r="HO577" s="6"/>
      <c r="HP577" s="6"/>
      <c r="HQ577" s="6"/>
      <c r="HR577" s="6"/>
      <c r="HS577" s="6"/>
      <c r="HT577" s="6"/>
      <c r="HU577" s="6"/>
      <c r="HV577" s="6"/>
      <c r="HW577" s="6"/>
      <c r="HX577" s="6"/>
      <c r="HY577" s="6"/>
      <c r="HZ577" s="6"/>
      <c r="IA577" s="6"/>
      <c r="IB577" s="6"/>
      <c r="IC577" s="6"/>
      <c r="ID577" s="6"/>
      <c r="IE577" s="6"/>
      <c r="IF577" s="6"/>
      <c r="IG577" s="6"/>
      <c r="IH577" s="6"/>
      <c r="II577" s="6"/>
      <c r="IJ577" s="6"/>
      <c r="IK577" s="6"/>
      <c r="IL577" s="6"/>
      <c r="IM577" s="6"/>
      <c r="IN577" s="6"/>
      <c r="IO577" s="6"/>
      <c r="IP577" s="6"/>
      <c r="IQ577" s="6"/>
      <c r="IR577" s="6"/>
      <c r="IS577" s="6"/>
      <c r="IT577" s="6"/>
      <c r="IU577" s="6"/>
      <c r="IV577" s="6"/>
      <c r="IW577" s="6"/>
      <c r="IX577" s="6"/>
      <c r="IY577" s="6"/>
      <c r="IZ577" s="6"/>
      <c r="JA577" s="314"/>
      <c r="JB577" s="314"/>
      <c r="JC577" s="314"/>
      <c r="JD577" s="314"/>
      <c r="JE577" s="314"/>
      <c r="JF577" s="314"/>
      <c r="JG577" s="314"/>
      <c r="JH577" s="314"/>
      <c r="JI577" s="314"/>
      <c r="JJ577" s="314"/>
      <c r="JK577" s="314"/>
      <c r="JL577" s="314"/>
      <c r="JM577" s="314"/>
      <c r="JN577" s="314"/>
      <c r="JO577" s="314"/>
      <c r="JP577" s="314"/>
      <c r="JQ577" s="314"/>
      <c r="JR577" s="314"/>
      <c r="JS577" s="314"/>
      <c r="JT577" s="314"/>
      <c r="JU577" s="314"/>
      <c r="JV577" s="314"/>
      <c r="JW577" s="314"/>
      <c r="JX577" s="314"/>
      <c r="JY577" s="314"/>
      <c r="JZ577" s="314"/>
      <c r="KA577" s="314"/>
      <c r="KB577" s="314"/>
      <c r="KC577" s="314"/>
      <c r="KD577" s="314"/>
      <c r="KE577" s="314"/>
      <c r="KF577" s="314"/>
      <c r="KG577" s="314"/>
      <c r="KH577" s="314"/>
      <c r="KI577" s="314"/>
      <c r="KJ577" s="314"/>
      <c r="KK577" s="314"/>
      <c r="KL577" s="6"/>
      <c r="KM577" s="6"/>
      <c r="KN577" s="6"/>
      <c r="KO577" s="6"/>
      <c r="KP577" s="6"/>
      <c r="KQ577" s="6"/>
      <c r="KR577" s="6"/>
      <c r="KS577" s="6"/>
      <c r="KT577" s="6"/>
    </row>
    <row r="578" spans="5:306" s="305" customFormat="1">
      <c r="E578" s="316"/>
      <c r="F578" s="316"/>
      <c r="G578" s="317"/>
      <c r="W578" s="6"/>
      <c r="X578" s="6"/>
      <c r="Y578" s="6"/>
      <c r="Z578" s="313"/>
      <c r="AA578" s="313"/>
      <c r="AB578" s="313"/>
      <c r="AC578" s="6"/>
      <c r="AD578" s="6"/>
      <c r="AE578" s="313"/>
      <c r="AF578" s="313"/>
      <c r="AG578" s="313"/>
      <c r="AH578" s="313"/>
      <c r="AI578" s="313"/>
      <c r="AJ578" s="6"/>
      <c r="AK578" s="6"/>
      <c r="AL578" s="313"/>
      <c r="AM578" s="313"/>
      <c r="AN578" s="313"/>
      <c r="AO578" s="313"/>
      <c r="AP578" s="313"/>
      <c r="AQ578" s="6"/>
      <c r="AR578" s="6"/>
      <c r="AS578" s="313"/>
      <c r="AT578" s="313"/>
      <c r="AU578" s="313"/>
      <c r="AV578" s="313"/>
      <c r="AW578" s="313"/>
      <c r="AX578" s="6"/>
      <c r="AY578" s="6"/>
      <c r="AZ578" s="313"/>
      <c r="BA578" s="313"/>
      <c r="BB578" s="313"/>
      <c r="BC578" s="313"/>
      <c r="BD578" s="313"/>
      <c r="BE578" s="6"/>
      <c r="BF578" s="6"/>
      <c r="BG578" s="313"/>
      <c r="BH578" s="313"/>
      <c r="BI578" s="313"/>
      <c r="BJ578" s="313"/>
      <c r="BK578" s="313"/>
      <c r="BL578" s="6"/>
      <c r="BM578" s="6"/>
      <c r="BN578" s="313"/>
      <c r="BO578" s="313"/>
      <c r="BP578" s="313"/>
      <c r="BQ578" s="313"/>
      <c r="BR578" s="313"/>
      <c r="BS578" s="313"/>
      <c r="BT578" s="313"/>
      <c r="BU578" s="313"/>
      <c r="BV578" s="313"/>
      <c r="BW578" s="313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161"/>
      <c r="DQ578" s="161"/>
      <c r="DR578" s="161"/>
      <c r="DS578" s="161"/>
      <c r="DT578" s="161"/>
      <c r="DU578" s="161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314"/>
      <c r="JB578" s="314"/>
      <c r="JC578" s="314"/>
      <c r="JD578" s="314"/>
      <c r="JE578" s="314"/>
      <c r="JF578" s="314"/>
      <c r="JG578" s="314"/>
      <c r="JH578" s="314"/>
      <c r="JI578" s="314"/>
      <c r="JJ578" s="314"/>
      <c r="JK578" s="314"/>
      <c r="JL578" s="314"/>
      <c r="JM578" s="314"/>
      <c r="JN578" s="314"/>
      <c r="JO578" s="314"/>
      <c r="JP578" s="314"/>
      <c r="JQ578" s="314"/>
      <c r="JR578" s="314"/>
      <c r="JS578" s="314"/>
      <c r="JT578" s="314"/>
      <c r="JU578" s="314"/>
      <c r="JV578" s="314"/>
      <c r="JW578" s="314"/>
      <c r="JX578" s="314"/>
      <c r="JY578" s="314"/>
      <c r="JZ578" s="314"/>
      <c r="KA578" s="314"/>
      <c r="KB578" s="314"/>
      <c r="KC578" s="314"/>
      <c r="KD578" s="314"/>
      <c r="KE578" s="314"/>
      <c r="KF578" s="314"/>
      <c r="KG578" s="314"/>
      <c r="KH578" s="314"/>
      <c r="KI578" s="314"/>
      <c r="KJ578" s="314"/>
      <c r="KK578" s="314"/>
      <c r="KL578" s="6"/>
      <c r="KM578" s="6"/>
      <c r="KN578" s="6"/>
      <c r="KO578" s="6"/>
      <c r="KP578" s="6"/>
      <c r="KQ578" s="6"/>
      <c r="KR578" s="6"/>
      <c r="KS578" s="6"/>
      <c r="KT578" s="6"/>
    </row>
    <row r="579" spans="5:306" s="305" customFormat="1">
      <c r="E579" s="316"/>
      <c r="F579" s="316"/>
      <c r="G579" s="317"/>
      <c r="W579" s="6"/>
      <c r="X579" s="6"/>
      <c r="Y579" s="6"/>
      <c r="Z579" s="313"/>
      <c r="AA579" s="313"/>
      <c r="AB579" s="313"/>
      <c r="AC579" s="6"/>
      <c r="AD579" s="6"/>
      <c r="AE579" s="313"/>
      <c r="AF579" s="313"/>
      <c r="AG579" s="313"/>
      <c r="AH579" s="313"/>
      <c r="AI579" s="313"/>
      <c r="AJ579" s="6"/>
      <c r="AK579" s="6"/>
      <c r="AL579" s="313"/>
      <c r="AM579" s="313"/>
      <c r="AN579" s="313"/>
      <c r="AO579" s="313"/>
      <c r="AP579" s="313"/>
      <c r="AQ579" s="6"/>
      <c r="AR579" s="6"/>
      <c r="AS579" s="313"/>
      <c r="AT579" s="313"/>
      <c r="AU579" s="313"/>
      <c r="AV579" s="313"/>
      <c r="AW579" s="313"/>
      <c r="AX579" s="6"/>
      <c r="AY579" s="6"/>
      <c r="AZ579" s="313"/>
      <c r="BA579" s="313"/>
      <c r="BB579" s="313"/>
      <c r="BC579" s="313"/>
      <c r="BD579" s="313"/>
      <c r="BE579" s="6"/>
      <c r="BF579" s="6"/>
      <c r="BG579" s="313"/>
      <c r="BH579" s="313"/>
      <c r="BI579" s="313"/>
      <c r="BJ579" s="313"/>
      <c r="BK579" s="313"/>
      <c r="BL579" s="6"/>
      <c r="BM579" s="6"/>
      <c r="BN579" s="313"/>
      <c r="BO579" s="313"/>
      <c r="BP579" s="313"/>
      <c r="BQ579" s="313"/>
      <c r="BR579" s="313"/>
      <c r="BS579" s="313"/>
      <c r="BT579" s="313"/>
      <c r="BU579" s="313"/>
      <c r="BV579" s="313"/>
      <c r="BW579" s="313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161"/>
      <c r="DQ579" s="161"/>
      <c r="DR579" s="161"/>
      <c r="DS579" s="161"/>
      <c r="DT579" s="161"/>
      <c r="DU579" s="161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  <c r="FS579" s="6"/>
      <c r="FT579" s="6"/>
      <c r="FU579" s="6"/>
      <c r="FV579" s="6"/>
      <c r="FW579" s="6"/>
      <c r="FX579" s="6"/>
      <c r="FY579" s="6"/>
      <c r="FZ579" s="6"/>
      <c r="GA579" s="6"/>
      <c r="GB579" s="6"/>
      <c r="GC579" s="6"/>
      <c r="GD579" s="6"/>
      <c r="GE579" s="6"/>
      <c r="GF579" s="6"/>
      <c r="GG579" s="6"/>
      <c r="GH579" s="6"/>
      <c r="GI579" s="6"/>
      <c r="GJ579" s="6"/>
      <c r="GK579" s="6"/>
      <c r="GL579" s="6"/>
      <c r="GM579" s="6"/>
      <c r="GN579" s="6"/>
      <c r="GO579" s="6"/>
      <c r="GP579" s="6"/>
      <c r="GQ579" s="6"/>
      <c r="GR579" s="6"/>
      <c r="GS579" s="6"/>
      <c r="GT579" s="6"/>
      <c r="GU579" s="6"/>
      <c r="GV579" s="6"/>
      <c r="GW579" s="6"/>
      <c r="GX579" s="6"/>
      <c r="GY579" s="6"/>
      <c r="GZ579" s="6"/>
      <c r="HA579" s="6"/>
      <c r="HB579" s="6"/>
      <c r="HC579" s="6"/>
      <c r="HD579" s="6"/>
      <c r="HE579" s="6"/>
      <c r="HF579" s="6"/>
      <c r="HG579" s="6"/>
      <c r="HH579" s="6"/>
      <c r="HI579" s="6"/>
      <c r="HJ579" s="6"/>
      <c r="HK579" s="6"/>
      <c r="HL579" s="6"/>
      <c r="HM579" s="6"/>
      <c r="HN579" s="6"/>
      <c r="HO579" s="6"/>
      <c r="HP579" s="6"/>
      <c r="HQ579" s="6"/>
      <c r="HR579" s="6"/>
      <c r="HS579" s="6"/>
      <c r="HT579" s="6"/>
      <c r="HU579" s="6"/>
      <c r="HV579" s="6"/>
      <c r="HW579" s="6"/>
      <c r="HX579" s="6"/>
      <c r="HY579" s="6"/>
      <c r="HZ579" s="6"/>
      <c r="IA579" s="6"/>
      <c r="IB579" s="6"/>
      <c r="IC579" s="6"/>
      <c r="ID579" s="6"/>
      <c r="IE579" s="6"/>
      <c r="IF579" s="6"/>
      <c r="IG579" s="6"/>
      <c r="IH579" s="6"/>
      <c r="II579" s="6"/>
      <c r="IJ579" s="6"/>
      <c r="IK579" s="6"/>
      <c r="IL579" s="6"/>
      <c r="IM579" s="6"/>
      <c r="IN579" s="6"/>
      <c r="IO579" s="6"/>
      <c r="IP579" s="6"/>
      <c r="IQ579" s="6"/>
      <c r="IR579" s="6"/>
      <c r="IS579" s="6"/>
      <c r="IT579" s="6"/>
      <c r="IU579" s="6"/>
      <c r="IV579" s="6"/>
      <c r="IW579" s="6"/>
      <c r="IX579" s="6"/>
      <c r="IY579" s="6"/>
      <c r="IZ579" s="6"/>
      <c r="JA579" s="314"/>
      <c r="JB579" s="314"/>
      <c r="JC579" s="314"/>
      <c r="JD579" s="314"/>
      <c r="JE579" s="314"/>
      <c r="JF579" s="314"/>
      <c r="JG579" s="314"/>
      <c r="JH579" s="314"/>
      <c r="JI579" s="314"/>
      <c r="JJ579" s="314"/>
      <c r="JK579" s="314"/>
      <c r="JL579" s="314"/>
      <c r="JM579" s="314"/>
      <c r="JN579" s="314"/>
      <c r="JO579" s="314"/>
      <c r="JP579" s="314"/>
      <c r="JQ579" s="314"/>
      <c r="JR579" s="314"/>
      <c r="JS579" s="314"/>
      <c r="JT579" s="314"/>
      <c r="JU579" s="314"/>
      <c r="JV579" s="314"/>
      <c r="JW579" s="314"/>
      <c r="JX579" s="314"/>
      <c r="JY579" s="314"/>
      <c r="JZ579" s="314"/>
      <c r="KA579" s="314"/>
      <c r="KB579" s="314"/>
      <c r="KC579" s="314"/>
      <c r="KD579" s="314"/>
      <c r="KE579" s="314"/>
      <c r="KF579" s="314"/>
      <c r="KG579" s="314"/>
      <c r="KH579" s="314"/>
      <c r="KI579" s="314"/>
      <c r="KJ579" s="314"/>
      <c r="KK579" s="314"/>
      <c r="KL579" s="6"/>
      <c r="KM579" s="6"/>
      <c r="KN579" s="6"/>
      <c r="KO579" s="6"/>
      <c r="KP579" s="6"/>
      <c r="KQ579" s="6"/>
      <c r="KR579" s="6"/>
      <c r="KS579" s="6"/>
      <c r="KT579" s="6"/>
    </row>
    <row r="580" spans="5:306" s="305" customFormat="1">
      <c r="E580" s="316"/>
      <c r="F580" s="316"/>
      <c r="G580" s="317"/>
      <c r="W580" s="6"/>
      <c r="X580" s="6"/>
      <c r="Y580" s="6"/>
      <c r="Z580" s="313"/>
      <c r="AA580" s="313"/>
      <c r="AB580" s="313"/>
      <c r="AC580" s="6"/>
      <c r="AD580" s="6"/>
      <c r="AE580" s="313"/>
      <c r="AF580" s="313"/>
      <c r="AG580" s="313"/>
      <c r="AH580" s="313"/>
      <c r="AI580" s="313"/>
      <c r="AJ580" s="6"/>
      <c r="AK580" s="6"/>
      <c r="AL580" s="313"/>
      <c r="AM580" s="313"/>
      <c r="AN580" s="313"/>
      <c r="AO580" s="313"/>
      <c r="AP580" s="313"/>
      <c r="AQ580" s="6"/>
      <c r="AR580" s="6"/>
      <c r="AS580" s="313"/>
      <c r="AT580" s="313"/>
      <c r="AU580" s="313"/>
      <c r="AV580" s="313"/>
      <c r="AW580" s="313"/>
      <c r="AX580" s="6"/>
      <c r="AY580" s="6"/>
      <c r="AZ580" s="313"/>
      <c r="BA580" s="313"/>
      <c r="BB580" s="313"/>
      <c r="BC580" s="313"/>
      <c r="BD580" s="313"/>
      <c r="BE580" s="6"/>
      <c r="BF580" s="6"/>
      <c r="BG580" s="313"/>
      <c r="BH580" s="313"/>
      <c r="BI580" s="313"/>
      <c r="BJ580" s="313"/>
      <c r="BK580" s="313"/>
      <c r="BL580" s="6"/>
      <c r="BM580" s="6"/>
      <c r="BN580" s="313"/>
      <c r="BO580" s="313"/>
      <c r="BP580" s="313"/>
      <c r="BQ580" s="313"/>
      <c r="BR580" s="313"/>
      <c r="BS580" s="313"/>
      <c r="BT580" s="313"/>
      <c r="BU580" s="313"/>
      <c r="BV580" s="313"/>
      <c r="BW580" s="313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161"/>
      <c r="DQ580" s="161"/>
      <c r="DR580" s="161"/>
      <c r="DS580" s="161"/>
      <c r="DT580" s="161"/>
      <c r="DU580" s="161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  <c r="FS580" s="6"/>
      <c r="FT580" s="6"/>
      <c r="FU580" s="6"/>
      <c r="FV580" s="6"/>
      <c r="FW580" s="6"/>
      <c r="FX580" s="6"/>
      <c r="FY580" s="6"/>
      <c r="FZ580" s="6"/>
      <c r="GA580" s="6"/>
      <c r="GB580" s="6"/>
      <c r="GC580" s="6"/>
      <c r="GD580" s="6"/>
      <c r="GE580" s="6"/>
      <c r="GF580" s="6"/>
      <c r="GG580" s="6"/>
      <c r="GH580" s="6"/>
      <c r="GI580" s="6"/>
      <c r="GJ580" s="6"/>
      <c r="GK580" s="6"/>
      <c r="GL580" s="6"/>
      <c r="GM580" s="6"/>
      <c r="GN580" s="6"/>
      <c r="GO580" s="6"/>
      <c r="GP580" s="6"/>
      <c r="GQ580" s="6"/>
      <c r="GR580" s="6"/>
      <c r="GS580" s="6"/>
      <c r="GT580" s="6"/>
      <c r="GU580" s="6"/>
      <c r="GV580" s="6"/>
      <c r="GW580" s="6"/>
      <c r="GX580" s="6"/>
      <c r="GY580" s="6"/>
      <c r="GZ580" s="6"/>
      <c r="HA580" s="6"/>
      <c r="HB580" s="6"/>
      <c r="HC580" s="6"/>
      <c r="HD580" s="6"/>
      <c r="HE580" s="6"/>
      <c r="HF580" s="6"/>
      <c r="HG580" s="6"/>
      <c r="HH580" s="6"/>
      <c r="HI580" s="6"/>
      <c r="HJ580" s="6"/>
      <c r="HK580" s="6"/>
      <c r="HL580" s="6"/>
      <c r="HM580" s="6"/>
      <c r="HN580" s="6"/>
      <c r="HO580" s="6"/>
      <c r="HP580" s="6"/>
      <c r="HQ580" s="6"/>
      <c r="HR580" s="6"/>
      <c r="HS580" s="6"/>
      <c r="HT580" s="6"/>
      <c r="HU580" s="6"/>
      <c r="HV580" s="6"/>
      <c r="HW580" s="6"/>
      <c r="HX580" s="6"/>
      <c r="HY580" s="6"/>
      <c r="HZ580" s="6"/>
      <c r="IA580" s="6"/>
      <c r="IB580" s="6"/>
      <c r="IC580" s="6"/>
      <c r="ID580" s="6"/>
      <c r="IE580" s="6"/>
      <c r="IF580" s="6"/>
      <c r="IG580" s="6"/>
      <c r="IH580" s="6"/>
      <c r="II580" s="6"/>
      <c r="IJ580" s="6"/>
      <c r="IK580" s="6"/>
      <c r="IL580" s="6"/>
      <c r="IM580" s="6"/>
      <c r="IN580" s="6"/>
      <c r="IO580" s="6"/>
      <c r="IP580" s="6"/>
      <c r="IQ580" s="6"/>
      <c r="IR580" s="6"/>
      <c r="IS580" s="6"/>
      <c r="IT580" s="6"/>
      <c r="IU580" s="6"/>
      <c r="IV580" s="6"/>
      <c r="IW580" s="6"/>
      <c r="IX580" s="6"/>
      <c r="IY580" s="6"/>
      <c r="IZ580" s="6"/>
      <c r="JA580" s="314"/>
      <c r="JB580" s="314"/>
      <c r="JC580" s="314"/>
      <c r="JD580" s="314"/>
      <c r="JE580" s="314"/>
      <c r="JF580" s="314"/>
      <c r="JG580" s="314"/>
      <c r="JH580" s="314"/>
      <c r="JI580" s="314"/>
      <c r="JJ580" s="314"/>
      <c r="JK580" s="314"/>
      <c r="JL580" s="314"/>
      <c r="JM580" s="314"/>
      <c r="JN580" s="314"/>
      <c r="JO580" s="314"/>
      <c r="JP580" s="314"/>
      <c r="JQ580" s="314"/>
      <c r="JR580" s="314"/>
      <c r="JS580" s="314"/>
      <c r="JT580" s="314"/>
      <c r="JU580" s="314"/>
      <c r="JV580" s="314"/>
      <c r="JW580" s="314"/>
      <c r="JX580" s="314"/>
      <c r="JY580" s="314"/>
      <c r="JZ580" s="314"/>
      <c r="KA580" s="314"/>
      <c r="KB580" s="314"/>
      <c r="KC580" s="314"/>
      <c r="KD580" s="314"/>
      <c r="KE580" s="314"/>
      <c r="KF580" s="314"/>
      <c r="KG580" s="314"/>
      <c r="KH580" s="314"/>
      <c r="KI580" s="314"/>
      <c r="KJ580" s="314"/>
      <c r="KK580" s="314"/>
      <c r="KL580" s="6"/>
      <c r="KM580" s="6"/>
      <c r="KN580" s="6"/>
      <c r="KO580" s="6"/>
      <c r="KP580" s="6"/>
      <c r="KQ580" s="6"/>
      <c r="KR580" s="6"/>
      <c r="KS580" s="6"/>
      <c r="KT580" s="6"/>
    </row>
    <row r="581" spans="5:306" s="305" customFormat="1">
      <c r="E581" s="316"/>
      <c r="F581" s="316"/>
      <c r="G581" s="317"/>
      <c r="W581" s="6"/>
      <c r="X581" s="6"/>
      <c r="Y581" s="6"/>
      <c r="Z581" s="313"/>
      <c r="AA581" s="313"/>
      <c r="AB581" s="313"/>
      <c r="AC581" s="6"/>
      <c r="AD581" s="6"/>
      <c r="AE581" s="313"/>
      <c r="AF581" s="313"/>
      <c r="AG581" s="313"/>
      <c r="AH581" s="313"/>
      <c r="AI581" s="313"/>
      <c r="AJ581" s="6"/>
      <c r="AK581" s="6"/>
      <c r="AL581" s="313"/>
      <c r="AM581" s="313"/>
      <c r="AN581" s="313"/>
      <c r="AO581" s="313"/>
      <c r="AP581" s="313"/>
      <c r="AQ581" s="6"/>
      <c r="AR581" s="6"/>
      <c r="AS581" s="313"/>
      <c r="AT581" s="313"/>
      <c r="AU581" s="313"/>
      <c r="AV581" s="313"/>
      <c r="AW581" s="313"/>
      <c r="AX581" s="6"/>
      <c r="AY581" s="6"/>
      <c r="AZ581" s="313"/>
      <c r="BA581" s="313"/>
      <c r="BB581" s="313"/>
      <c r="BC581" s="313"/>
      <c r="BD581" s="313"/>
      <c r="BE581" s="6"/>
      <c r="BF581" s="6"/>
      <c r="BG581" s="313"/>
      <c r="BH581" s="313"/>
      <c r="BI581" s="313"/>
      <c r="BJ581" s="313"/>
      <c r="BK581" s="313"/>
      <c r="BL581" s="6"/>
      <c r="BM581" s="6"/>
      <c r="BN581" s="313"/>
      <c r="BO581" s="313"/>
      <c r="BP581" s="313"/>
      <c r="BQ581" s="313"/>
      <c r="BR581" s="313"/>
      <c r="BS581" s="313"/>
      <c r="BT581" s="313"/>
      <c r="BU581" s="313"/>
      <c r="BV581" s="313"/>
      <c r="BW581" s="313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161"/>
      <c r="DQ581" s="161"/>
      <c r="DR581" s="161"/>
      <c r="DS581" s="161"/>
      <c r="DT581" s="161"/>
      <c r="DU581" s="161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  <c r="FS581" s="6"/>
      <c r="FT581" s="6"/>
      <c r="FU581" s="6"/>
      <c r="FV581" s="6"/>
      <c r="FW581" s="6"/>
      <c r="FX581" s="6"/>
      <c r="FY581" s="6"/>
      <c r="FZ581" s="6"/>
      <c r="GA581" s="6"/>
      <c r="GB581" s="6"/>
      <c r="GC581" s="6"/>
      <c r="GD581" s="6"/>
      <c r="GE581" s="6"/>
      <c r="GF581" s="6"/>
      <c r="GG581" s="6"/>
      <c r="GH581" s="6"/>
      <c r="GI581" s="6"/>
      <c r="GJ581" s="6"/>
      <c r="GK581" s="6"/>
      <c r="GL581" s="6"/>
      <c r="GM581" s="6"/>
      <c r="GN581" s="6"/>
      <c r="GO581" s="6"/>
      <c r="GP581" s="6"/>
      <c r="GQ581" s="6"/>
      <c r="GR581" s="6"/>
      <c r="GS581" s="6"/>
      <c r="GT581" s="6"/>
      <c r="GU581" s="6"/>
      <c r="GV581" s="6"/>
      <c r="GW581" s="6"/>
      <c r="GX581" s="6"/>
      <c r="GY581" s="6"/>
      <c r="GZ581" s="6"/>
      <c r="HA581" s="6"/>
      <c r="HB581" s="6"/>
      <c r="HC581" s="6"/>
      <c r="HD581" s="6"/>
      <c r="HE581" s="6"/>
      <c r="HF581" s="6"/>
      <c r="HG581" s="6"/>
      <c r="HH581" s="6"/>
      <c r="HI581" s="6"/>
      <c r="HJ581" s="6"/>
      <c r="HK581" s="6"/>
      <c r="HL581" s="6"/>
      <c r="HM581" s="6"/>
      <c r="HN581" s="6"/>
      <c r="HO581" s="6"/>
      <c r="HP581" s="6"/>
      <c r="HQ581" s="6"/>
      <c r="HR581" s="6"/>
      <c r="HS581" s="6"/>
      <c r="HT581" s="6"/>
      <c r="HU581" s="6"/>
      <c r="HV581" s="6"/>
      <c r="HW581" s="6"/>
      <c r="HX581" s="6"/>
      <c r="HY581" s="6"/>
      <c r="HZ581" s="6"/>
      <c r="IA581" s="6"/>
      <c r="IB581" s="6"/>
      <c r="IC581" s="6"/>
      <c r="ID581" s="6"/>
      <c r="IE581" s="6"/>
      <c r="IF581" s="6"/>
      <c r="IG581" s="6"/>
      <c r="IH581" s="6"/>
      <c r="II581" s="6"/>
      <c r="IJ581" s="6"/>
      <c r="IK581" s="6"/>
      <c r="IL581" s="6"/>
      <c r="IM581" s="6"/>
      <c r="IN581" s="6"/>
      <c r="IO581" s="6"/>
      <c r="IP581" s="6"/>
      <c r="IQ581" s="6"/>
      <c r="IR581" s="6"/>
      <c r="IS581" s="6"/>
      <c r="IT581" s="6"/>
      <c r="IU581" s="6"/>
      <c r="IV581" s="6"/>
      <c r="IW581" s="6"/>
      <c r="IX581" s="6"/>
      <c r="IY581" s="6"/>
      <c r="IZ581" s="6"/>
      <c r="JA581" s="314"/>
      <c r="JB581" s="314"/>
      <c r="JC581" s="314"/>
      <c r="JD581" s="314"/>
      <c r="JE581" s="314"/>
      <c r="JF581" s="314"/>
      <c r="JG581" s="314"/>
      <c r="JH581" s="314"/>
      <c r="JI581" s="314"/>
      <c r="JJ581" s="314"/>
      <c r="JK581" s="314"/>
      <c r="JL581" s="314"/>
      <c r="JM581" s="314"/>
      <c r="JN581" s="314"/>
      <c r="JO581" s="314"/>
      <c r="JP581" s="314"/>
      <c r="JQ581" s="314"/>
      <c r="JR581" s="314"/>
      <c r="JS581" s="314"/>
      <c r="JT581" s="314"/>
      <c r="JU581" s="314"/>
      <c r="JV581" s="314"/>
      <c r="JW581" s="314"/>
      <c r="JX581" s="314"/>
      <c r="JY581" s="314"/>
      <c r="JZ581" s="314"/>
      <c r="KA581" s="314"/>
      <c r="KB581" s="314"/>
      <c r="KC581" s="314"/>
      <c r="KD581" s="314"/>
      <c r="KE581" s="314"/>
      <c r="KF581" s="314"/>
      <c r="KG581" s="314"/>
      <c r="KH581" s="314"/>
      <c r="KI581" s="314"/>
      <c r="KJ581" s="314"/>
      <c r="KK581" s="314"/>
      <c r="KL581" s="6"/>
      <c r="KM581" s="6"/>
      <c r="KN581" s="6"/>
      <c r="KO581" s="6"/>
      <c r="KP581" s="6"/>
      <c r="KQ581" s="6"/>
      <c r="KR581" s="6"/>
      <c r="KS581" s="6"/>
      <c r="KT581" s="6"/>
    </row>
    <row r="582" spans="5:306" s="305" customFormat="1">
      <c r="E582" s="316"/>
      <c r="F582" s="316"/>
      <c r="G582" s="317"/>
      <c r="W582" s="6"/>
      <c r="X582" s="6"/>
      <c r="Y582" s="6"/>
      <c r="Z582" s="313"/>
      <c r="AA582" s="313"/>
      <c r="AB582" s="313"/>
      <c r="AC582" s="6"/>
      <c r="AD582" s="6"/>
      <c r="AE582" s="313"/>
      <c r="AF582" s="313"/>
      <c r="AG582" s="313"/>
      <c r="AH582" s="313"/>
      <c r="AI582" s="313"/>
      <c r="AJ582" s="6"/>
      <c r="AK582" s="6"/>
      <c r="AL582" s="313"/>
      <c r="AM582" s="313"/>
      <c r="AN582" s="313"/>
      <c r="AO582" s="313"/>
      <c r="AP582" s="313"/>
      <c r="AQ582" s="6"/>
      <c r="AR582" s="6"/>
      <c r="AS582" s="313"/>
      <c r="AT582" s="313"/>
      <c r="AU582" s="313"/>
      <c r="AV582" s="313"/>
      <c r="AW582" s="313"/>
      <c r="AX582" s="6"/>
      <c r="AY582" s="6"/>
      <c r="AZ582" s="313"/>
      <c r="BA582" s="313"/>
      <c r="BB582" s="313"/>
      <c r="BC582" s="313"/>
      <c r="BD582" s="313"/>
      <c r="BE582" s="6"/>
      <c r="BF582" s="6"/>
      <c r="BG582" s="313"/>
      <c r="BH582" s="313"/>
      <c r="BI582" s="313"/>
      <c r="BJ582" s="313"/>
      <c r="BK582" s="313"/>
      <c r="BL582" s="6"/>
      <c r="BM582" s="6"/>
      <c r="BN582" s="313"/>
      <c r="BO582" s="313"/>
      <c r="BP582" s="313"/>
      <c r="BQ582" s="313"/>
      <c r="BR582" s="313"/>
      <c r="BS582" s="313"/>
      <c r="BT582" s="313"/>
      <c r="BU582" s="313"/>
      <c r="BV582" s="313"/>
      <c r="BW582" s="313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161"/>
      <c r="DQ582" s="161"/>
      <c r="DR582" s="161"/>
      <c r="DS582" s="161"/>
      <c r="DT582" s="161"/>
      <c r="DU582" s="161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  <c r="FS582" s="6"/>
      <c r="FT582" s="6"/>
      <c r="FU582" s="6"/>
      <c r="FV582" s="6"/>
      <c r="FW582" s="6"/>
      <c r="FX582" s="6"/>
      <c r="FY582" s="6"/>
      <c r="FZ582" s="6"/>
      <c r="GA582" s="6"/>
      <c r="GB582" s="6"/>
      <c r="GC582" s="6"/>
      <c r="GD582" s="6"/>
      <c r="GE582" s="6"/>
      <c r="GF582" s="6"/>
      <c r="GG582" s="6"/>
      <c r="GH582" s="6"/>
      <c r="GI582" s="6"/>
      <c r="GJ582" s="6"/>
      <c r="GK582" s="6"/>
      <c r="GL582" s="6"/>
      <c r="GM582" s="6"/>
      <c r="GN582" s="6"/>
      <c r="GO582" s="6"/>
      <c r="GP582" s="6"/>
      <c r="GQ582" s="6"/>
      <c r="GR582" s="6"/>
      <c r="GS582" s="6"/>
      <c r="GT582" s="6"/>
      <c r="GU582" s="6"/>
      <c r="GV582" s="6"/>
      <c r="GW582" s="6"/>
      <c r="GX582" s="6"/>
      <c r="GY582" s="6"/>
      <c r="GZ582" s="6"/>
      <c r="HA582" s="6"/>
      <c r="HB582" s="6"/>
      <c r="HC582" s="6"/>
      <c r="HD582" s="6"/>
      <c r="HE582" s="6"/>
      <c r="HF582" s="6"/>
      <c r="HG582" s="6"/>
      <c r="HH582" s="6"/>
      <c r="HI582" s="6"/>
      <c r="HJ582" s="6"/>
      <c r="HK582" s="6"/>
      <c r="HL582" s="6"/>
      <c r="HM582" s="6"/>
      <c r="HN582" s="6"/>
      <c r="HO582" s="6"/>
      <c r="HP582" s="6"/>
      <c r="HQ582" s="6"/>
      <c r="HR582" s="6"/>
      <c r="HS582" s="6"/>
      <c r="HT582" s="6"/>
      <c r="HU582" s="6"/>
      <c r="HV582" s="6"/>
      <c r="HW582" s="6"/>
      <c r="HX582" s="6"/>
      <c r="HY582" s="6"/>
      <c r="HZ582" s="6"/>
      <c r="IA582" s="6"/>
      <c r="IB582" s="6"/>
      <c r="IC582" s="6"/>
      <c r="ID582" s="6"/>
      <c r="IE582" s="6"/>
      <c r="IF582" s="6"/>
      <c r="IG582" s="6"/>
      <c r="IH582" s="6"/>
      <c r="II582" s="6"/>
      <c r="IJ582" s="6"/>
      <c r="IK582" s="6"/>
      <c r="IL582" s="6"/>
      <c r="IM582" s="6"/>
      <c r="IN582" s="6"/>
      <c r="IO582" s="6"/>
      <c r="IP582" s="6"/>
      <c r="IQ582" s="6"/>
      <c r="IR582" s="6"/>
      <c r="IS582" s="6"/>
      <c r="IT582" s="6"/>
      <c r="IU582" s="6"/>
      <c r="IV582" s="6"/>
      <c r="IW582" s="6"/>
      <c r="IX582" s="6"/>
      <c r="IY582" s="6"/>
      <c r="IZ582" s="6"/>
      <c r="JA582" s="314"/>
      <c r="JB582" s="314"/>
      <c r="JC582" s="314"/>
      <c r="JD582" s="314"/>
      <c r="JE582" s="314"/>
      <c r="JF582" s="314"/>
      <c r="JG582" s="314"/>
      <c r="JH582" s="314"/>
      <c r="JI582" s="314"/>
      <c r="JJ582" s="314"/>
      <c r="JK582" s="314"/>
      <c r="JL582" s="314"/>
      <c r="JM582" s="314"/>
      <c r="JN582" s="314"/>
      <c r="JO582" s="314"/>
      <c r="JP582" s="314"/>
      <c r="JQ582" s="314"/>
      <c r="JR582" s="314"/>
      <c r="JS582" s="314"/>
      <c r="JT582" s="314"/>
      <c r="JU582" s="314"/>
      <c r="JV582" s="314"/>
      <c r="JW582" s="314"/>
      <c r="JX582" s="314"/>
      <c r="JY582" s="314"/>
      <c r="JZ582" s="314"/>
      <c r="KA582" s="314"/>
      <c r="KB582" s="314"/>
      <c r="KC582" s="314"/>
      <c r="KD582" s="314"/>
      <c r="KE582" s="314"/>
      <c r="KF582" s="314"/>
      <c r="KG582" s="314"/>
      <c r="KH582" s="314"/>
      <c r="KI582" s="314"/>
      <c r="KJ582" s="314"/>
      <c r="KK582" s="314"/>
      <c r="KL582" s="6"/>
      <c r="KM582" s="6"/>
      <c r="KN582" s="6"/>
      <c r="KO582" s="6"/>
      <c r="KP582" s="6"/>
      <c r="KQ582" s="6"/>
      <c r="KR582" s="6"/>
      <c r="KS582" s="6"/>
      <c r="KT582" s="6"/>
    </row>
    <row r="583" spans="5:306" s="305" customFormat="1">
      <c r="E583" s="316"/>
      <c r="F583" s="316"/>
      <c r="G583" s="317"/>
      <c r="W583" s="6"/>
      <c r="X583" s="6"/>
      <c r="Y583" s="6"/>
      <c r="Z583" s="313"/>
      <c r="AA583" s="313"/>
      <c r="AB583" s="313"/>
      <c r="AC583" s="6"/>
      <c r="AD583" s="6"/>
      <c r="AE583" s="313"/>
      <c r="AF583" s="313"/>
      <c r="AG583" s="313"/>
      <c r="AH583" s="313"/>
      <c r="AI583" s="313"/>
      <c r="AJ583" s="6"/>
      <c r="AK583" s="6"/>
      <c r="AL583" s="313"/>
      <c r="AM583" s="313"/>
      <c r="AN583" s="313"/>
      <c r="AO583" s="313"/>
      <c r="AP583" s="313"/>
      <c r="AQ583" s="6"/>
      <c r="AR583" s="6"/>
      <c r="AS583" s="313"/>
      <c r="AT583" s="313"/>
      <c r="AU583" s="313"/>
      <c r="AV583" s="313"/>
      <c r="AW583" s="313"/>
      <c r="AX583" s="6"/>
      <c r="AY583" s="6"/>
      <c r="AZ583" s="313"/>
      <c r="BA583" s="313"/>
      <c r="BB583" s="313"/>
      <c r="BC583" s="313"/>
      <c r="BD583" s="313"/>
      <c r="BE583" s="6"/>
      <c r="BF583" s="6"/>
      <c r="BG583" s="313"/>
      <c r="BH583" s="313"/>
      <c r="BI583" s="313"/>
      <c r="BJ583" s="313"/>
      <c r="BK583" s="313"/>
      <c r="BL583" s="6"/>
      <c r="BM583" s="6"/>
      <c r="BN583" s="313"/>
      <c r="BO583" s="313"/>
      <c r="BP583" s="313"/>
      <c r="BQ583" s="313"/>
      <c r="BR583" s="313"/>
      <c r="BS583" s="313"/>
      <c r="BT583" s="313"/>
      <c r="BU583" s="313"/>
      <c r="BV583" s="313"/>
      <c r="BW583" s="313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161"/>
      <c r="DQ583" s="161"/>
      <c r="DR583" s="161"/>
      <c r="DS583" s="161"/>
      <c r="DT583" s="161"/>
      <c r="DU583" s="161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  <c r="FS583" s="6"/>
      <c r="FT583" s="6"/>
      <c r="FU583" s="6"/>
      <c r="FV583" s="6"/>
      <c r="FW583" s="6"/>
      <c r="FX583" s="6"/>
      <c r="FY583" s="6"/>
      <c r="FZ583" s="6"/>
      <c r="GA583" s="6"/>
      <c r="GB583" s="6"/>
      <c r="GC583" s="6"/>
      <c r="GD583" s="6"/>
      <c r="GE583" s="6"/>
      <c r="GF583" s="6"/>
      <c r="GG583" s="6"/>
      <c r="GH583" s="6"/>
      <c r="GI583" s="6"/>
      <c r="GJ583" s="6"/>
      <c r="GK583" s="6"/>
      <c r="GL583" s="6"/>
      <c r="GM583" s="6"/>
      <c r="GN583" s="6"/>
      <c r="GO583" s="6"/>
      <c r="GP583" s="6"/>
      <c r="GQ583" s="6"/>
      <c r="GR583" s="6"/>
      <c r="GS583" s="6"/>
      <c r="GT583" s="6"/>
      <c r="GU583" s="6"/>
      <c r="GV583" s="6"/>
      <c r="GW583" s="6"/>
      <c r="GX583" s="6"/>
      <c r="GY583" s="6"/>
      <c r="GZ583" s="6"/>
      <c r="HA583" s="6"/>
      <c r="HB583" s="6"/>
      <c r="HC583" s="6"/>
      <c r="HD583" s="6"/>
      <c r="HE583" s="6"/>
      <c r="HF583" s="6"/>
      <c r="HG583" s="6"/>
      <c r="HH583" s="6"/>
      <c r="HI583" s="6"/>
      <c r="HJ583" s="6"/>
      <c r="HK583" s="6"/>
      <c r="HL583" s="6"/>
      <c r="HM583" s="6"/>
      <c r="HN583" s="6"/>
      <c r="HO583" s="6"/>
      <c r="HP583" s="6"/>
      <c r="HQ583" s="6"/>
      <c r="HR583" s="6"/>
      <c r="HS583" s="6"/>
      <c r="HT583" s="6"/>
      <c r="HU583" s="6"/>
      <c r="HV583" s="6"/>
      <c r="HW583" s="6"/>
      <c r="HX583" s="6"/>
      <c r="HY583" s="6"/>
      <c r="HZ583" s="6"/>
      <c r="IA583" s="6"/>
      <c r="IB583" s="6"/>
      <c r="IC583" s="6"/>
      <c r="ID583" s="6"/>
      <c r="IE583" s="6"/>
      <c r="IF583" s="6"/>
      <c r="IG583" s="6"/>
      <c r="IH583" s="6"/>
      <c r="II583" s="6"/>
      <c r="IJ583" s="6"/>
      <c r="IK583" s="6"/>
      <c r="IL583" s="6"/>
      <c r="IM583" s="6"/>
      <c r="IN583" s="6"/>
      <c r="IO583" s="6"/>
      <c r="IP583" s="6"/>
      <c r="IQ583" s="6"/>
      <c r="IR583" s="6"/>
      <c r="IS583" s="6"/>
      <c r="IT583" s="6"/>
      <c r="IU583" s="6"/>
      <c r="IV583" s="6"/>
      <c r="IW583" s="6"/>
      <c r="IX583" s="6"/>
      <c r="IY583" s="6"/>
      <c r="IZ583" s="6"/>
      <c r="JA583" s="314"/>
      <c r="JB583" s="314"/>
      <c r="JC583" s="314"/>
      <c r="JD583" s="314"/>
      <c r="JE583" s="314"/>
      <c r="JF583" s="314"/>
      <c r="JG583" s="314"/>
      <c r="JH583" s="314"/>
      <c r="JI583" s="314"/>
      <c r="JJ583" s="314"/>
      <c r="JK583" s="314"/>
      <c r="JL583" s="314"/>
      <c r="JM583" s="314"/>
      <c r="JN583" s="314"/>
      <c r="JO583" s="314"/>
      <c r="JP583" s="314"/>
      <c r="JQ583" s="314"/>
      <c r="JR583" s="314"/>
      <c r="JS583" s="314"/>
      <c r="JT583" s="314"/>
      <c r="JU583" s="314"/>
      <c r="JV583" s="314"/>
      <c r="JW583" s="314"/>
      <c r="JX583" s="314"/>
      <c r="JY583" s="314"/>
      <c r="JZ583" s="314"/>
      <c r="KA583" s="314"/>
      <c r="KB583" s="314"/>
      <c r="KC583" s="314"/>
      <c r="KD583" s="314"/>
      <c r="KE583" s="314"/>
      <c r="KF583" s="314"/>
      <c r="KG583" s="314"/>
      <c r="KH583" s="314"/>
      <c r="KI583" s="314"/>
      <c r="KJ583" s="314"/>
      <c r="KK583" s="314"/>
      <c r="KL583" s="6"/>
      <c r="KM583" s="6"/>
      <c r="KN583" s="6"/>
      <c r="KO583" s="6"/>
      <c r="KP583" s="6"/>
      <c r="KQ583" s="6"/>
      <c r="KR583" s="6"/>
      <c r="KS583" s="6"/>
      <c r="KT583" s="6"/>
    </row>
    <row r="584" spans="5:306" s="305" customFormat="1">
      <c r="E584" s="316"/>
      <c r="F584" s="316"/>
      <c r="G584" s="317"/>
      <c r="W584" s="6"/>
      <c r="X584" s="6"/>
      <c r="Y584" s="6"/>
      <c r="Z584" s="313"/>
      <c r="AA584" s="313"/>
      <c r="AB584" s="313"/>
      <c r="AC584" s="6"/>
      <c r="AD584" s="6"/>
      <c r="AE584" s="313"/>
      <c r="AF584" s="313"/>
      <c r="AG584" s="313"/>
      <c r="AH584" s="313"/>
      <c r="AI584" s="313"/>
      <c r="AJ584" s="6"/>
      <c r="AK584" s="6"/>
      <c r="AL584" s="313"/>
      <c r="AM584" s="313"/>
      <c r="AN584" s="313"/>
      <c r="AO584" s="313"/>
      <c r="AP584" s="313"/>
      <c r="AQ584" s="6"/>
      <c r="AR584" s="6"/>
      <c r="AS584" s="313"/>
      <c r="AT584" s="313"/>
      <c r="AU584" s="313"/>
      <c r="AV584" s="313"/>
      <c r="AW584" s="313"/>
      <c r="AX584" s="6"/>
      <c r="AY584" s="6"/>
      <c r="AZ584" s="313"/>
      <c r="BA584" s="313"/>
      <c r="BB584" s="313"/>
      <c r="BC584" s="313"/>
      <c r="BD584" s="313"/>
      <c r="BE584" s="6"/>
      <c r="BF584" s="6"/>
      <c r="BG584" s="313"/>
      <c r="BH584" s="313"/>
      <c r="BI584" s="313"/>
      <c r="BJ584" s="313"/>
      <c r="BK584" s="313"/>
      <c r="BL584" s="6"/>
      <c r="BM584" s="6"/>
      <c r="BN584" s="313"/>
      <c r="BO584" s="313"/>
      <c r="BP584" s="313"/>
      <c r="BQ584" s="313"/>
      <c r="BR584" s="313"/>
      <c r="BS584" s="313"/>
      <c r="BT584" s="313"/>
      <c r="BU584" s="313"/>
      <c r="BV584" s="313"/>
      <c r="BW584" s="313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161"/>
      <c r="DQ584" s="161"/>
      <c r="DR584" s="161"/>
      <c r="DS584" s="161"/>
      <c r="DT584" s="161"/>
      <c r="DU584" s="161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  <c r="FS584" s="6"/>
      <c r="FT584" s="6"/>
      <c r="FU584" s="6"/>
      <c r="FV584" s="6"/>
      <c r="FW584" s="6"/>
      <c r="FX584" s="6"/>
      <c r="FY584" s="6"/>
      <c r="FZ584" s="6"/>
      <c r="GA584" s="6"/>
      <c r="GB584" s="6"/>
      <c r="GC584" s="6"/>
      <c r="GD584" s="6"/>
      <c r="GE584" s="6"/>
      <c r="GF584" s="6"/>
      <c r="GG584" s="6"/>
      <c r="GH584" s="6"/>
      <c r="GI584" s="6"/>
      <c r="GJ584" s="6"/>
      <c r="GK584" s="6"/>
      <c r="GL584" s="6"/>
      <c r="GM584" s="6"/>
      <c r="GN584" s="6"/>
      <c r="GO584" s="6"/>
      <c r="GP584" s="6"/>
      <c r="GQ584" s="6"/>
      <c r="GR584" s="6"/>
      <c r="GS584" s="6"/>
      <c r="GT584" s="6"/>
      <c r="GU584" s="6"/>
      <c r="GV584" s="6"/>
      <c r="GW584" s="6"/>
      <c r="GX584" s="6"/>
      <c r="GY584" s="6"/>
      <c r="GZ584" s="6"/>
      <c r="HA584" s="6"/>
      <c r="HB584" s="6"/>
      <c r="HC584" s="6"/>
      <c r="HD584" s="6"/>
      <c r="HE584" s="6"/>
      <c r="HF584" s="6"/>
      <c r="HG584" s="6"/>
      <c r="HH584" s="6"/>
      <c r="HI584" s="6"/>
      <c r="HJ584" s="6"/>
      <c r="HK584" s="6"/>
      <c r="HL584" s="6"/>
      <c r="HM584" s="6"/>
      <c r="HN584" s="6"/>
      <c r="HO584" s="6"/>
      <c r="HP584" s="6"/>
      <c r="HQ584" s="6"/>
      <c r="HR584" s="6"/>
      <c r="HS584" s="6"/>
      <c r="HT584" s="6"/>
      <c r="HU584" s="6"/>
      <c r="HV584" s="6"/>
      <c r="HW584" s="6"/>
      <c r="HX584" s="6"/>
      <c r="HY584" s="6"/>
      <c r="HZ584" s="6"/>
      <c r="IA584" s="6"/>
      <c r="IB584" s="6"/>
      <c r="IC584" s="6"/>
      <c r="ID584" s="6"/>
      <c r="IE584" s="6"/>
      <c r="IF584" s="6"/>
      <c r="IG584" s="6"/>
      <c r="IH584" s="6"/>
      <c r="II584" s="6"/>
      <c r="IJ584" s="6"/>
      <c r="IK584" s="6"/>
      <c r="IL584" s="6"/>
      <c r="IM584" s="6"/>
      <c r="IN584" s="6"/>
      <c r="IO584" s="6"/>
      <c r="IP584" s="6"/>
      <c r="IQ584" s="6"/>
      <c r="IR584" s="6"/>
      <c r="IS584" s="6"/>
      <c r="IT584" s="6"/>
      <c r="IU584" s="6"/>
      <c r="IV584" s="6"/>
      <c r="IW584" s="6"/>
      <c r="IX584" s="6"/>
      <c r="IY584" s="6"/>
      <c r="IZ584" s="6"/>
      <c r="JA584" s="314"/>
      <c r="JB584" s="314"/>
      <c r="JC584" s="314"/>
      <c r="JD584" s="314"/>
      <c r="JE584" s="314"/>
      <c r="JF584" s="314"/>
      <c r="JG584" s="314"/>
      <c r="JH584" s="314"/>
      <c r="JI584" s="314"/>
      <c r="JJ584" s="314"/>
      <c r="JK584" s="314"/>
      <c r="JL584" s="314"/>
      <c r="JM584" s="314"/>
      <c r="JN584" s="314"/>
      <c r="JO584" s="314"/>
      <c r="JP584" s="314"/>
      <c r="JQ584" s="314"/>
      <c r="JR584" s="314"/>
      <c r="JS584" s="314"/>
      <c r="JT584" s="314"/>
      <c r="JU584" s="314"/>
      <c r="JV584" s="314"/>
      <c r="JW584" s="314"/>
      <c r="JX584" s="314"/>
      <c r="JY584" s="314"/>
      <c r="JZ584" s="314"/>
      <c r="KA584" s="314"/>
      <c r="KB584" s="314"/>
      <c r="KC584" s="314"/>
      <c r="KD584" s="314"/>
      <c r="KE584" s="314"/>
      <c r="KF584" s="314"/>
      <c r="KG584" s="314"/>
      <c r="KH584" s="314"/>
      <c r="KI584" s="314"/>
      <c r="KJ584" s="314"/>
      <c r="KK584" s="314"/>
      <c r="KL584" s="6"/>
      <c r="KM584" s="6"/>
      <c r="KN584" s="6"/>
      <c r="KO584" s="6"/>
      <c r="KP584" s="6"/>
      <c r="KQ584" s="6"/>
      <c r="KR584" s="6"/>
      <c r="KS584" s="6"/>
      <c r="KT584" s="6"/>
    </row>
    <row r="585" spans="5:306" s="305" customFormat="1">
      <c r="E585" s="316"/>
      <c r="F585" s="316"/>
      <c r="G585" s="317"/>
      <c r="W585" s="6"/>
      <c r="X585" s="6"/>
      <c r="Y585" s="6"/>
      <c r="Z585" s="313"/>
      <c r="AA585" s="313"/>
      <c r="AB585" s="313"/>
      <c r="AC585" s="6"/>
      <c r="AD585" s="6"/>
      <c r="AE585" s="313"/>
      <c r="AF585" s="313"/>
      <c r="AG585" s="313"/>
      <c r="AH585" s="313"/>
      <c r="AI585" s="313"/>
      <c r="AJ585" s="6"/>
      <c r="AK585" s="6"/>
      <c r="AL585" s="313"/>
      <c r="AM585" s="313"/>
      <c r="AN585" s="313"/>
      <c r="AO585" s="313"/>
      <c r="AP585" s="313"/>
      <c r="AQ585" s="6"/>
      <c r="AR585" s="6"/>
      <c r="AS585" s="313"/>
      <c r="AT585" s="313"/>
      <c r="AU585" s="313"/>
      <c r="AV585" s="313"/>
      <c r="AW585" s="313"/>
      <c r="AX585" s="6"/>
      <c r="AY585" s="6"/>
      <c r="AZ585" s="313"/>
      <c r="BA585" s="313"/>
      <c r="BB585" s="313"/>
      <c r="BC585" s="313"/>
      <c r="BD585" s="313"/>
      <c r="BE585" s="6"/>
      <c r="BF585" s="6"/>
      <c r="BG585" s="313"/>
      <c r="BH585" s="313"/>
      <c r="BI585" s="313"/>
      <c r="BJ585" s="313"/>
      <c r="BK585" s="313"/>
      <c r="BL585" s="6"/>
      <c r="BM585" s="6"/>
      <c r="BN585" s="313"/>
      <c r="BO585" s="313"/>
      <c r="BP585" s="313"/>
      <c r="BQ585" s="313"/>
      <c r="BR585" s="313"/>
      <c r="BS585" s="313"/>
      <c r="BT585" s="313"/>
      <c r="BU585" s="313"/>
      <c r="BV585" s="313"/>
      <c r="BW585" s="313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161"/>
      <c r="DQ585" s="161"/>
      <c r="DR585" s="161"/>
      <c r="DS585" s="161"/>
      <c r="DT585" s="161"/>
      <c r="DU585" s="161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  <c r="FS585" s="6"/>
      <c r="FT585" s="6"/>
      <c r="FU585" s="6"/>
      <c r="FV585" s="6"/>
      <c r="FW585" s="6"/>
      <c r="FX585" s="6"/>
      <c r="FY585" s="6"/>
      <c r="FZ585" s="6"/>
      <c r="GA585" s="6"/>
      <c r="GB585" s="6"/>
      <c r="GC585" s="6"/>
      <c r="GD585" s="6"/>
      <c r="GE585" s="6"/>
      <c r="GF585" s="6"/>
      <c r="GG585" s="6"/>
      <c r="GH585" s="6"/>
      <c r="GI585" s="6"/>
      <c r="GJ585" s="6"/>
      <c r="GK585" s="6"/>
      <c r="GL585" s="6"/>
      <c r="GM585" s="6"/>
      <c r="GN585" s="6"/>
      <c r="GO585" s="6"/>
      <c r="GP585" s="6"/>
      <c r="GQ585" s="6"/>
      <c r="GR585" s="6"/>
      <c r="GS585" s="6"/>
      <c r="GT585" s="6"/>
      <c r="GU585" s="6"/>
      <c r="GV585" s="6"/>
      <c r="GW585" s="6"/>
      <c r="GX585" s="6"/>
      <c r="GY585" s="6"/>
      <c r="GZ585" s="6"/>
      <c r="HA585" s="6"/>
      <c r="HB585" s="6"/>
      <c r="HC585" s="6"/>
      <c r="HD585" s="6"/>
      <c r="HE585" s="6"/>
      <c r="HF585" s="6"/>
      <c r="HG585" s="6"/>
      <c r="HH585" s="6"/>
      <c r="HI585" s="6"/>
      <c r="HJ585" s="6"/>
      <c r="HK585" s="6"/>
      <c r="HL585" s="6"/>
      <c r="HM585" s="6"/>
      <c r="HN585" s="6"/>
      <c r="HO585" s="6"/>
      <c r="HP585" s="6"/>
      <c r="HQ585" s="6"/>
      <c r="HR585" s="6"/>
      <c r="HS585" s="6"/>
      <c r="HT585" s="6"/>
      <c r="HU585" s="6"/>
      <c r="HV585" s="6"/>
      <c r="HW585" s="6"/>
      <c r="HX585" s="6"/>
      <c r="HY585" s="6"/>
      <c r="HZ585" s="6"/>
      <c r="IA585" s="6"/>
      <c r="IB585" s="6"/>
      <c r="IC585" s="6"/>
      <c r="ID585" s="6"/>
      <c r="IE585" s="6"/>
      <c r="IF585" s="6"/>
      <c r="IG585" s="6"/>
      <c r="IH585" s="6"/>
      <c r="II585" s="6"/>
      <c r="IJ585" s="6"/>
      <c r="IK585" s="6"/>
      <c r="IL585" s="6"/>
      <c r="IM585" s="6"/>
      <c r="IN585" s="6"/>
      <c r="IO585" s="6"/>
      <c r="IP585" s="6"/>
      <c r="IQ585" s="6"/>
      <c r="IR585" s="6"/>
      <c r="IS585" s="6"/>
      <c r="IT585" s="6"/>
      <c r="IU585" s="6"/>
      <c r="IV585" s="6"/>
      <c r="IW585" s="6"/>
      <c r="IX585" s="6"/>
      <c r="IY585" s="6"/>
      <c r="IZ585" s="6"/>
      <c r="JA585" s="314"/>
      <c r="JB585" s="314"/>
      <c r="JC585" s="314"/>
      <c r="JD585" s="314"/>
      <c r="JE585" s="314"/>
      <c r="JF585" s="314"/>
      <c r="JG585" s="314"/>
      <c r="JH585" s="314"/>
      <c r="JI585" s="314"/>
      <c r="JJ585" s="314"/>
      <c r="JK585" s="314"/>
      <c r="JL585" s="314"/>
      <c r="JM585" s="314"/>
      <c r="JN585" s="314"/>
      <c r="JO585" s="314"/>
      <c r="JP585" s="314"/>
      <c r="JQ585" s="314"/>
      <c r="JR585" s="314"/>
      <c r="JS585" s="314"/>
      <c r="JT585" s="314"/>
      <c r="JU585" s="314"/>
      <c r="JV585" s="314"/>
      <c r="JW585" s="314"/>
      <c r="JX585" s="314"/>
      <c r="JY585" s="314"/>
      <c r="JZ585" s="314"/>
      <c r="KA585" s="314"/>
      <c r="KB585" s="314"/>
      <c r="KC585" s="314"/>
      <c r="KD585" s="314"/>
      <c r="KE585" s="314"/>
      <c r="KF585" s="314"/>
      <c r="KG585" s="314"/>
      <c r="KH585" s="314"/>
      <c r="KI585" s="314"/>
      <c r="KJ585" s="314"/>
      <c r="KK585" s="314"/>
      <c r="KL585" s="6"/>
      <c r="KM585" s="6"/>
      <c r="KN585" s="6"/>
      <c r="KO585" s="6"/>
      <c r="KP585" s="6"/>
      <c r="KQ585" s="6"/>
      <c r="KR585" s="6"/>
      <c r="KS585" s="6"/>
      <c r="KT585" s="6"/>
    </row>
    <row r="586" spans="5:306" s="305" customFormat="1">
      <c r="E586" s="316"/>
      <c r="F586" s="316"/>
      <c r="G586" s="317"/>
      <c r="W586" s="6"/>
      <c r="X586" s="6"/>
      <c r="Y586" s="6"/>
      <c r="Z586" s="313"/>
      <c r="AA586" s="313"/>
      <c r="AB586" s="313"/>
      <c r="AC586" s="6"/>
      <c r="AD586" s="6"/>
      <c r="AE586" s="313"/>
      <c r="AF586" s="313"/>
      <c r="AG586" s="313"/>
      <c r="AH586" s="313"/>
      <c r="AI586" s="313"/>
      <c r="AJ586" s="6"/>
      <c r="AK586" s="6"/>
      <c r="AL586" s="313"/>
      <c r="AM586" s="313"/>
      <c r="AN586" s="313"/>
      <c r="AO586" s="313"/>
      <c r="AP586" s="313"/>
      <c r="AQ586" s="6"/>
      <c r="AR586" s="6"/>
      <c r="AS586" s="313"/>
      <c r="AT586" s="313"/>
      <c r="AU586" s="313"/>
      <c r="AV586" s="313"/>
      <c r="AW586" s="313"/>
      <c r="AX586" s="6"/>
      <c r="AY586" s="6"/>
      <c r="AZ586" s="313"/>
      <c r="BA586" s="313"/>
      <c r="BB586" s="313"/>
      <c r="BC586" s="313"/>
      <c r="BD586" s="313"/>
      <c r="BE586" s="6"/>
      <c r="BF586" s="6"/>
      <c r="BG586" s="313"/>
      <c r="BH586" s="313"/>
      <c r="BI586" s="313"/>
      <c r="BJ586" s="313"/>
      <c r="BK586" s="313"/>
      <c r="BL586" s="6"/>
      <c r="BM586" s="6"/>
      <c r="BN586" s="313"/>
      <c r="BO586" s="313"/>
      <c r="BP586" s="313"/>
      <c r="BQ586" s="313"/>
      <c r="BR586" s="313"/>
      <c r="BS586" s="313"/>
      <c r="BT586" s="313"/>
      <c r="BU586" s="313"/>
      <c r="BV586" s="313"/>
      <c r="BW586" s="313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161"/>
      <c r="DQ586" s="161"/>
      <c r="DR586" s="161"/>
      <c r="DS586" s="161"/>
      <c r="DT586" s="161"/>
      <c r="DU586" s="161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  <c r="FS586" s="6"/>
      <c r="FT586" s="6"/>
      <c r="FU586" s="6"/>
      <c r="FV586" s="6"/>
      <c r="FW586" s="6"/>
      <c r="FX586" s="6"/>
      <c r="FY586" s="6"/>
      <c r="FZ586" s="6"/>
      <c r="GA586" s="6"/>
      <c r="GB586" s="6"/>
      <c r="GC586" s="6"/>
      <c r="GD586" s="6"/>
      <c r="GE586" s="6"/>
      <c r="GF586" s="6"/>
      <c r="GG586" s="6"/>
      <c r="GH586" s="6"/>
      <c r="GI586" s="6"/>
      <c r="GJ586" s="6"/>
      <c r="GK586" s="6"/>
      <c r="GL586" s="6"/>
      <c r="GM586" s="6"/>
      <c r="GN586" s="6"/>
      <c r="GO586" s="6"/>
      <c r="GP586" s="6"/>
      <c r="GQ586" s="6"/>
      <c r="GR586" s="6"/>
      <c r="GS586" s="6"/>
      <c r="GT586" s="6"/>
      <c r="GU586" s="6"/>
      <c r="GV586" s="6"/>
      <c r="GW586" s="6"/>
      <c r="GX586" s="6"/>
      <c r="GY586" s="6"/>
      <c r="GZ586" s="6"/>
      <c r="HA586" s="6"/>
      <c r="HB586" s="6"/>
      <c r="HC586" s="6"/>
      <c r="HD586" s="6"/>
      <c r="HE586" s="6"/>
      <c r="HF586" s="6"/>
      <c r="HG586" s="6"/>
      <c r="HH586" s="6"/>
      <c r="HI586" s="6"/>
      <c r="HJ586" s="6"/>
      <c r="HK586" s="6"/>
      <c r="HL586" s="6"/>
      <c r="HM586" s="6"/>
      <c r="HN586" s="6"/>
      <c r="HO586" s="6"/>
      <c r="HP586" s="6"/>
      <c r="HQ586" s="6"/>
      <c r="HR586" s="6"/>
      <c r="HS586" s="6"/>
      <c r="HT586" s="6"/>
      <c r="HU586" s="6"/>
      <c r="HV586" s="6"/>
      <c r="HW586" s="6"/>
      <c r="HX586" s="6"/>
      <c r="HY586" s="6"/>
      <c r="HZ586" s="6"/>
      <c r="IA586" s="6"/>
      <c r="IB586" s="6"/>
      <c r="IC586" s="6"/>
      <c r="ID586" s="6"/>
      <c r="IE586" s="6"/>
      <c r="IF586" s="6"/>
      <c r="IG586" s="6"/>
      <c r="IH586" s="6"/>
      <c r="II586" s="6"/>
      <c r="IJ586" s="6"/>
      <c r="IK586" s="6"/>
      <c r="IL586" s="6"/>
      <c r="IM586" s="6"/>
      <c r="IN586" s="6"/>
      <c r="IO586" s="6"/>
      <c r="IP586" s="6"/>
      <c r="IQ586" s="6"/>
      <c r="IR586" s="6"/>
      <c r="IS586" s="6"/>
      <c r="IT586" s="6"/>
      <c r="IU586" s="6"/>
      <c r="IV586" s="6"/>
      <c r="IW586" s="6"/>
      <c r="IX586" s="6"/>
      <c r="IY586" s="6"/>
      <c r="IZ586" s="6"/>
      <c r="JA586" s="314"/>
      <c r="JB586" s="314"/>
      <c r="JC586" s="314"/>
      <c r="JD586" s="314"/>
      <c r="JE586" s="314"/>
      <c r="JF586" s="314"/>
      <c r="JG586" s="314"/>
      <c r="JH586" s="314"/>
      <c r="JI586" s="314"/>
      <c r="JJ586" s="314"/>
      <c r="JK586" s="314"/>
      <c r="JL586" s="314"/>
      <c r="JM586" s="314"/>
      <c r="JN586" s="314"/>
      <c r="JO586" s="314"/>
      <c r="JP586" s="314"/>
      <c r="JQ586" s="314"/>
      <c r="JR586" s="314"/>
      <c r="JS586" s="314"/>
      <c r="JT586" s="314"/>
      <c r="JU586" s="314"/>
      <c r="JV586" s="314"/>
      <c r="JW586" s="314"/>
      <c r="JX586" s="314"/>
      <c r="JY586" s="314"/>
      <c r="JZ586" s="314"/>
      <c r="KA586" s="314"/>
      <c r="KB586" s="314"/>
      <c r="KC586" s="314"/>
      <c r="KD586" s="314"/>
      <c r="KE586" s="314"/>
      <c r="KF586" s="314"/>
      <c r="KG586" s="314"/>
      <c r="KH586" s="314"/>
      <c r="KI586" s="314"/>
      <c r="KJ586" s="314"/>
      <c r="KK586" s="314"/>
      <c r="KL586" s="6"/>
      <c r="KM586" s="6"/>
      <c r="KN586" s="6"/>
      <c r="KO586" s="6"/>
      <c r="KP586" s="6"/>
      <c r="KQ586" s="6"/>
      <c r="KR586" s="6"/>
      <c r="KS586" s="6"/>
      <c r="KT586" s="6"/>
    </row>
    <row r="587" spans="5:306" s="305" customFormat="1">
      <c r="E587" s="316"/>
      <c r="F587" s="316"/>
      <c r="G587" s="317"/>
      <c r="W587" s="6"/>
      <c r="X587" s="6"/>
      <c r="Y587" s="6"/>
      <c r="Z587" s="313"/>
      <c r="AA587" s="313"/>
      <c r="AB587" s="313"/>
      <c r="AC587" s="6"/>
      <c r="AD587" s="6"/>
      <c r="AE587" s="313"/>
      <c r="AF587" s="313"/>
      <c r="AG587" s="313"/>
      <c r="AH587" s="313"/>
      <c r="AI587" s="313"/>
      <c r="AJ587" s="6"/>
      <c r="AK587" s="6"/>
      <c r="AL587" s="313"/>
      <c r="AM587" s="313"/>
      <c r="AN587" s="313"/>
      <c r="AO587" s="313"/>
      <c r="AP587" s="313"/>
      <c r="AQ587" s="6"/>
      <c r="AR587" s="6"/>
      <c r="AS587" s="313"/>
      <c r="AT587" s="313"/>
      <c r="AU587" s="313"/>
      <c r="AV587" s="313"/>
      <c r="AW587" s="313"/>
      <c r="AX587" s="6"/>
      <c r="AY587" s="6"/>
      <c r="AZ587" s="313"/>
      <c r="BA587" s="313"/>
      <c r="BB587" s="313"/>
      <c r="BC587" s="313"/>
      <c r="BD587" s="313"/>
      <c r="BE587" s="6"/>
      <c r="BF587" s="6"/>
      <c r="BG587" s="313"/>
      <c r="BH587" s="313"/>
      <c r="BI587" s="313"/>
      <c r="BJ587" s="313"/>
      <c r="BK587" s="313"/>
      <c r="BL587" s="6"/>
      <c r="BM587" s="6"/>
      <c r="BN587" s="313"/>
      <c r="BO587" s="313"/>
      <c r="BP587" s="313"/>
      <c r="BQ587" s="313"/>
      <c r="BR587" s="313"/>
      <c r="BS587" s="313"/>
      <c r="BT587" s="313"/>
      <c r="BU587" s="313"/>
      <c r="BV587" s="313"/>
      <c r="BW587" s="313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161"/>
      <c r="DQ587" s="161"/>
      <c r="DR587" s="161"/>
      <c r="DS587" s="161"/>
      <c r="DT587" s="161"/>
      <c r="DU587" s="161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  <c r="FS587" s="6"/>
      <c r="FT587" s="6"/>
      <c r="FU587" s="6"/>
      <c r="FV587" s="6"/>
      <c r="FW587" s="6"/>
      <c r="FX587" s="6"/>
      <c r="FY587" s="6"/>
      <c r="FZ587" s="6"/>
      <c r="GA587" s="6"/>
      <c r="GB587" s="6"/>
      <c r="GC587" s="6"/>
      <c r="GD587" s="6"/>
      <c r="GE587" s="6"/>
      <c r="GF587" s="6"/>
      <c r="GG587" s="6"/>
      <c r="GH587" s="6"/>
      <c r="GI587" s="6"/>
      <c r="GJ587" s="6"/>
      <c r="GK587" s="6"/>
      <c r="GL587" s="6"/>
      <c r="GM587" s="6"/>
      <c r="GN587" s="6"/>
      <c r="GO587" s="6"/>
      <c r="GP587" s="6"/>
      <c r="GQ587" s="6"/>
      <c r="GR587" s="6"/>
      <c r="GS587" s="6"/>
      <c r="GT587" s="6"/>
      <c r="GU587" s="6"/>
      <c r="GV587" s="6"/>
      <c r="GW587" s="6"/>
      <c r="GX587" s="6"/>
      <c r="GY587" s="6"/>
      <c r="GZ587" s="6"/>
      <c r="HA587" s="6"/>
      <c r="HB587" s="6"/>
      <c r="HC587" s="6"/>
      <c r="HD587" s="6"/>
      <c r="HE587" s="6"/>
      <c r="HF587" s="6"/>
      <c r="HG587" s="6"/>
      <c r="HH587" s="6"/>
      <c r="HI587" s="6"/>
      <c r="HJ587" s="6"/>
      <c r="HK587" s="6"/>
      <c r="HL587" s="6"/>
      <c r="HM587" s="6"/>
      <c r="HN587" s="6"/>
      <c r="HO587" s="6"/>
      <c r="HP587" s="6"/>
      <c r="HQ587" s="6"/>
      <c r="HR587" s="6"/>
      <c r="HS587" s="6"/>
      <c r="HT587" s="6"/>
      <c r="HU587" s="6"/>
      <c r="HV587" s="6"/>
      <c r="HW587" s="6"/>
      <c r="HX587" s="6"/>
      <c r="HY587" s="6"/>
      <c r="HZ587" s="6"/>
      <c r="IA587" s="6"/>
      <c r="IB587" s="6"/>
      <c r="IC587" s="6"/>
      <c r="ID587" s="6"/>
      <c r="IE587" s="6"/>
      <c r="IF587" s="6"/>
      <c r="IG587" s="6"/>
      <c r="IH587" s="6"/>
      <c r="II587" s="6"/>
      <c r="IJ587" s="6"/>
      <c r="IK587" s="6"/>
      <c r="IL587" s="6"/>
      <c r="IM587" s="6"/>
      <c r="IN587" s="6"/>
      <c r="IO587" s="6"/>
      <c r="IP587" s="6"/>
      <c r="IQ587" s="6"/>
      <c r="IR587" s="6"/>
      <c r="IS587" s="6"/>
      <c r="IT587" s="6"/>
      <c r="IU587" s="6"/>
      <c r="IV587" s="6"/>
      <c r="IW587" s="6"/>
      <c r="IX587" s="6"/>
      <c r="IY587" s="6"/>
      <c r="IZ587" s="6"/>
      <c r="JA587" s="314"/>
      <c r="JB587" s="314"/>
      <c r="JC587" s="314"/>
      <c r="JD587" s="314"/>
      <c r="JE587" s="314"/>
      <c r="JF587" s="314"/>
      <c r="JG587" s="314"/>
      <c r="JH587" s="314"/>
      <c r="JI587" s="314"/>
      <c r="JJ587" s="314"/>
      <c r="JK587" s="314"/>
      <c r="JL587" s="314"/>
      <c r="JM587" s="314"/>
      <c r="JN587" s="314"/>
      <c r="JO587" s="314"/>
      <c r="JP587" s="314"/>
      <c r="JQ587" s="314"/>
      <c r="JR587" s="314"/>
      <c r="JS587" s="314"/>
      <c r="JT587" s="314"/>
      <c r="JU587" s="314"/>
      <c r="JV587" s="314"/>
      <c r="JW587" s="314"/>
      <c r="JX587" s="314"/>
      <c r="JY587" s="314"/>
      <c r="JZ587" s="314"/>
      <c r="KA587" s="314"/>
      <c r="KB587" s="314"/>
      <c r="KC587" s="314"/>
      <c r="KD587" s="314"/>
      <c r="KE587" s="314"/>
      <c r="KF587" s="314"/>
      <c r="KG587" s="314"/>
      <c r="KH587" s="314"/>
      <c r="KI587" s="314"/>
      <c r="KJ587" s="314"/>
      <c r="KK587" s="314"/>
      <c r="KL587" s="6"/>
      <c r="KM587" s="6"/>
      <c r="KN587" s="6"/>
      <c r="KO587" s="6"/>
      <c r="KP587" s="6"/>
      <c r="KQ587" s="6"/>
      <c r="KR587" s="6"/>
      <c r="KS587" s="6"/>
      <c r="KT587" s="6"/>
    </row>
    <row r="588" spans="5:306" s="305" customFormat="1">
      <c r="E588" s="316"/>
      <c r="F588" s="316"/>
      <c r="G588" s="317"/>
      <c r="W588" s="6"/>
      <c r="X588" s="6"/>
      <c r="Y588" s="6"/>
      <c r="Z588" s="313"/>
      <c r="AA588" s="313"/>
      <c r="AB588" s="313"/>
      <c r="AC588" s="6"/>
      <c r="AD588" s="6"/>
      <c r="AE588" s="313"/>
      <c r="AF588" s="313"/>
      <c r="AG588" s="313"/>
      <c r="AH588" s="313"/>
      <c r="AI588" s="313"/>
      <c r="AJ588" s="6"/>
      <c r="AK588" s="6"/>
      <c r="AL588" s="313"/>
      <c r="AM588" s="313"/>
      <c r="AN588" s="313"/>
      <c r="AO588" s="313"/>
      <c r="AP588" s="313"/>
      <c r="AQ588" s="6"/>
      <c r="AR588" s="6"/>
      <c r="AS588" s="313"/>
      <c r="AT588" s="313"/>
      <c r="AU588" s="313"/>
      <c r="AV588" s="313"/>
      <c r="AW588" s="313"/>
      <c r="AX588" s="6"/>
      <c r="AY588" s="6"/>
      <c r="AZ588" s="313"/>
      <c r="BA588" s="313"/>
      <c r="BB588" s="313"/>
      <c r="BC588" s="313"/>
      <c r="BD588" s="313"/>
      <c r="BE588" s="6"/>
      <c r="BF588" s="6"/>
      <c r="BG588" s="313"/>
      <c r="BH588" s="313"/>
      <c r="BI588" s="313"/>
      <c r="BJ588" s="313"/>
      <c r="BK588" s="313"/>
      <c r="BL588" s="6"/>
      <c r="BM588" s="6"/>
      <c r="BN588" s="313"/>
      <c r="BO588" s="313"/>
      <c r="BP588" s="313"/>
      <c r="BQ588" s="313"/>
      <c r="BR588" s="313"/>
      <c r="BS588" s="313"/>
      <c r="BT588" s="313"/>
      <c r="BU588" s="313"/>
      <c r="BV588" s="313"/>
      <c r="BW588" s="313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161"/>
      <c r="DQ588" s="161"/>
      <c r="DR588" s="161"/>
      <c r="DS588" s="161"/>
      <c r="DT588" s="161"/>
      <c r="DU588" s="161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  <c r="FS588" s="6"/>
      <c r="FT588" s="6"/>
      <c r="FU588" s="6"/>
      <c r="FV588" s="6"/>
      <c r="FW588" s="6"/>
      <c r="FX588" s="6"/>
      <c r="FY588" s="6"/>
      <c r="FZ588" s="6"/>
      <c r="GA588" s="6"/>
      <c r="GB588" s="6"/>
      <c r="GC588" s="6"/>
      <c r="GD588" s="6"/>
      <c r="GE588" s="6"/>
      <c r="GF588" s="6"/>
      <c r="GG588" s="6"/>
      <c r="GH588" s="6"/>
      <c r="GI588" s="6"/>
      <c r="GJ588" s="6"/>
      <c r="GK588" s="6"/>
      <c r="GL588" s="6"/>
      <c r="GM588" s="6"/>
      <c r="GN588" s="6"/>
      <c r="GO588" s="6"/>
      <c r="GP588" s="6"/>
      <c r="GQ588" s="6"/>
      <c r="GR588" s="6"/>
      <c r="GS588" s="6"/>
      <c r="GT588" s="6"/>
      <c r="GU588" s="6"/>
      <c r="GV588" s="6"/>
      <c r="GW588" s="6"/>
      <c r="GX588" s="6"/>
      <c r="GY588" s="6"/>
      <c r="GZ588" s="6"/>
      <c r="HA588" s="6"/>
      <c r="HB588" s="6"/>
      <c r="HC588" s="6"/>
      <c r="HD588" s="6"/>
      <c r="HE588" s="6"/>
      <c r="HF588" s="6"/>
      <c r="HG588" s="6"/>
      <c r="HH588" s="6"/>
      <c r="HI588" s="6"/>
      <c r="HJ588" s="6"/>
      <c r="HK588" s="6"/>
      <c r="HL588" s="6"/>
      <c r="HM588" s="6"/>
      <c r="HN588" s="6"/>
      <c r="HO588" s="6"/>
      <c r="HP588" s="6"/>
      <c r="HQ588" s="6"/>
      <c r="HR588" s="6"/>
      <c r="HS588" s="6"/>
      <c r="HT588" s="6"/>
      <c r="HU588" s="6"/>
      <c r="HV588" s="6"/>
      <c r="HW588" s="6"/>
      <c r="HX588" s="6"/>
      <c r="HY588" s="6"/>
      <c r="HZ588" s="6"/>
      <c r="IA588" s="6"/>
      <c r="IB588" s="6"/>
      <c r="IC588" s="6"/>
      <c r="ID588" s="6"/>
      <c r="IE588" s="6"/>
      <c r="IF588" s="6"/>
      <c r="IG588" s="6"/>
      <c r="IH588" s="6"/>
      <c r="II588" s="6"/>
      <c r="IJ588" s="6"/>
      <c r="IK588" s="6"/>
      <c r="IL588" s="6"/>
      <c r="IM588" s="6"/>
      <c r="IN588" s="6"/>
      <c r="IO588" s="6"/>
      <c r="IP588" s="6"/>
      <c r="IQ588" s="6"/>
      <c r="IR588" s="6"/>
      <c r="IS588" s="6"/>
      <c r="IT588" s="6"/>
      <c r="IU588" s="6"/>
      <c r="IV588" s="6"/>
      <c r="IW588" s="6"/>
      <c r="IX588" s="6"/>
      <c r="IY588" s="6"/>
      <c r="IZ588" s="6"/>
      <c r="JA588" s="314"/>
      <c r="JB588" s="314"/>
      <c r="JC588" s="314"/>
      <c r="JD588" s="314"/>
      <c r="JE588" s="314"/>
      <c r="JF588" s="314"/>
      <c r="JG588" s="314"/>
      <c r="JH588" s="314"/>
      <c r="JI588" s="314"/>
      <c r="JJ588" s="314"/>
      <c r="JK588" s="314"/>
      <c r="JL588" s="314"/>
      <c r="JM588" s="314"/>
      <c r="JN588" s="314"/>
      <c r="JO588" s="314"/>
      <c r="JP588" s="314"/>
      <c r="JQ588" s="314"/>
      <c r="JR588" s="314"/>
      <c r="JS588" s="314"/>
      <c r="JT588" s="314"/>
      <c r="JU588" s="314"/>
      <c r="JV588" s="314"/>
      <c r="JW588" s="314"/>
      <c r="JX588" s="314"/>
      <c r="JY588" s="314"/>
      <c r="JZ588" s="314"/>
      <c r="KA588" s="314"/>
      <c r="KB588" s="314"/>
      <c r="KC588" s="314"/>
      <c r="KD588" s="314"/>
      <c r="KE588" s="314"/>
      <c r="KF588" s="314"/>
      <c r="KG588" s="314"/>
      <c r="KH588" s="314"/>
      <c r="KI588" s="314"/>
      <c r="KJ588" s="314"/>
      <c r="KK588" s="314"/>
      <c r="KL588" s="6"/>
      <c r="KM588" s="6"/>
      <c r="KN588" s="6"/>
      <c r="KO588" s="6"/>
      <c r="KP588" s="6"/>
      <c r="KQ588" s="6"/>
      <c r="KR588" s="6"/>
      <c r="KS588" s="6"/>
      <c r="KT588" s="6"/>
    </row>
    <row r="589" spans="5:306" s="305" customFormat="1">
      <c r="E589" s="316"/>
      <c r="F589" s="316"/>
      <c r="G589" s="317"/>
      <c r="W589" s="6"/>
      <c r="X589" s="6"/>
      <c r="Y589" s="6"/>
      <c r="Z589" s="313"/>
      <c r="AA589" s="313"/>
      <c r="AB589" s="313"/>
      <c r="AC589" s="6"/>
      <c r="AD589" s="6"/>
      <c r="AE589" s="313"/>
      <c r="AF589" s="313"/>
      <c r="AG589" s="313"/>
      <c r="AH589" s="313"/>
      <c r="AI589" s="313"/>
      <c r="AJ589" s="6"/>
      <c r="AK589" s="6"/>
      <c r="AL589" s="313"/>
      <c r="AM589" s="313"/>
      <c r="AN589" s="313"/>
      <c r="AO589" s="313"/>
      <c r="AP589" s="313"/>
      <c r="AQ589" s="6"/>
      <c r="AR589" s="6"/>
      <c r="AS589" s="313"/>
      <c r="AT589" s="313"/>
      <c r="AU589" s="313"/>
      <c r="AV589" s="313"/>
      <c r="AW589" s="313"/>
      <c r="AX589" s="6"/>
      <c r="AY589" s="6"/>
      <c r="AZ589" s="313"/>
      <c r="BA589" s="313"/>
      <c r="BB589" s="313"/>
      <c r="BC589" s="313"/>
      <c r="BD589" s="313"/>
      <c r="BE589" s="6"/>
      <c r="BF589" s="6"/>
      <c r="BG589" s="313"/>
      <c r="BH589" s="313"/>
      <c r="BI589" s="313"/>
      <c r="BJ589" s="313"/>
      <c r="BK589" s="313"/>
      <c r="BL589" s="6"/>
      <c r="BM589" s="6"/>
      <c r="BN589" s="313"/>
      <c r="BO589" s="313"/>
      <c r="BP589" s="313"/>
      <c r="BQ589" s="313"/>
      <c r="BR589" s="313"/>
      <c r="BS589" s="313"/>
      <c r="BT589" s="313"/>
      <c r="BU589" s="313"/>
      <c r="BV589" s="313"/>
      <c r="BW589" s="313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161"/>
      <c r="DQ589" s="161"/>
      <c r="DR589" s="161"/>
      <c r="DS589" s="161"/>
      <c r="DT589" s="161"/>
      <c r="DU589" s="161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  <c r="FS589" s="6"/>
      <c r="FT589" s="6"/>
      <c r="FU589" s="6"/>
      <c r="FV589" s="6"/>
      <c r="FW589" s="6"/>
      <c r="FX589" s="6"/>
      <c r="FY589" s="6"/>
      <c r="FZ589" s="6"/>
      <c r="GA589" s="6"/>
      <c r="GB589" s="6"/>
      <c r="GC589" s="6"/>
      <c r="GD589" s="6"/>
      <c r="GE589" s="6"/>
      <c r="GF589" s="6"/>
      <c r="GG589" s="6"/>
      <c r="GH589" s="6"/>
      <c r="GI589" s="6"/>
      <c r="GJ589" s="6"/>
      <c r="GK589" s="6"/>
      <c r="GL589" s="6"/>
      <c r="GM589" s="6"/>
      <c r="GN589" s="6"/>
      <c r="GO589" s="6"/>
      <c r="GP589" s="6"/>
      <c r="GQ589" s="6"/>
      <c r="GR589" s="6"/>
      <c r="GS589" s="6"/>
      <c r="GT589" s="6"/>
      <c r="GU589" s="6"/>
      <c r="GV589" s="6"/>
      <c r="GW589" s="6"/>
      <c r="GX589" s="6"/>
      <c r="GY589" s="6"/>
      <c r="GZ589" s="6"/>
      <c r="HA589" s="6"/>
      <c r="HB589" s="6"/>
      <c r="HC589" s="6"/>
      <c r="HD589" s="6"/>
      <c r="HE589" s="6"/>
      <c r="HF589" s="6"/>
      <c r="HG589" s="6"/>
      <c r="HH589" s="6"/>
      <c r="HI589" s="6"/>
      <c r="HJ589" s="6"/>
      <c r="HK589" s="6"/>
      <c r="HL589" s="6"/>
      <c r="HM589" s="6"/>
      <c r="HN589" s="6"/>
      <c r="HO589" s="6"/>
      <c r="HP589" s="6"/>
      <c r="HQ589" s="6"/>
      <c r="HR589" s="6"/>
      <c r="HS589" s="6"/>
      <c r="HT589" s="6"/>
      <c r="HU589" s="6"/>
      <c r="HV589" s="6"/>
      <c r="HW589" s="6"/>
      <c r="HX589" s="6"/>
      <c r="HY589" s="6"/>
      <c r="HZ589" s="6"/>
      <c r="IA589" s="6"/>
      <c r="IB589" s="6"/>
      <c r="IC589" s="6"/>
      <c r="ID589" s="6"/>
      <c r="IE589" s="6"/>
      <c r="IF589" s="6"/>
      <c r="IG589" s="6"/>
      <c r="IH589" s="6"/>
      <c r="II589" s="6"/>
      <c r="IJ589" s="6"/>
      <c r="IK589" s="6"/>
      <c r="IL589" s="6"/>
      <c r="IM589" s="6"/>
      <c r="IN589" s="6"/>
      <c r="IO589" s="6"/>
      <c r="IP589" s="6"/>
      <c r="IQ589" s="6"/>
      <c r="IR589" s="6"/>
      <c r="IS589" s="6"/>
      <c r="IT589" s="6"/>
      <c r="IU589" s="6"/>
      <c r="IV589" s="6"/>
      <c r="IW589" s="6"/>
      <c r="IX589" s="6"/>
      <c r="IY589" s="6"/>
      <c r="IZ589" s="6"/>
      <c r="JA589" s="314"/>
      <c r="JB589" s="314"/>
      <c r="JC589" s="314"/>
      <c r="JD589" s="314"/>
      <c r="JE589" s="314"/>
      <c r="JF589" s="314"/>
      <c r="JG589" s="314"/>
      <c r="JH589" s="314"/>
      <c r="JI589" s="314"/>
      <c r="JJ589" s="314"/>
      <c r="JK589" s="314"/>
      <c r="JL589" s="314"/>
      <c r="JM589" s="314"/>
      <c r="JN589" s="314"/>
      <c r="JO589" s="314"/>
      <c r="JP589" s="314"/>
      <c r="JQ589" s="314"/>
      <c r="JR589" s="314"/>
      <c r="JS589" s="314"/>
      <c r="JT589" s="314"/>
      <c r="JU589" s="314"/>
      <c r="JV589" s="314"/>
      <c r="JW589" s="314"/>
      <c r="JX589" s="314"/>
      <c r="JY589" s="314"/>
      <c r="JZ589" s="314"/>
      <c r="KA589" s="314"/>
      <c r="KB589" s="314"/>
      <c r="KC589" s="314"/>
      <c r="KD589" s="314"/>
      <c r="KE589" s="314"/>
      <c r="KF589" s="314"/>
      <c r="KG589" s="314"/>
      <c r="KH589" s="314"/>
      <c r="KI589" s="314"/>
      <c r="KJ589" s="314"/>
      <c r="KK589" s="314"/>
      <c r="KL589" s="6"/>
      <c r="KM589" s="6"/>
      <c r="KN589" s="6"/>
      <c r="KO589" s="6"/>
      <c r="KP589" s="6"/>
      <c r="KQ589" s="6"/>
      <c r="KR589" s="6"/>
      <c r="KS589" s="6"/>
      <c r="KT589" s="6"/>
    </row>
    <row r="590" spans="5:306" s="305" customFormat="1">
      <c r="E590" s="316"/>
      <c r="F590" s="316"/>
      <c r="G590" s="317"/>
      <c r="W590" s="6"/>
      <c r="X590" s="6"/>
      <c r="Y590" s="6"/>
      <c r="Z590" s="313"/>
      <c r="AA590" s="313"/>
      <c r="AB590" s="313"/>
      <c r="AC590" s="6"/>
      <c r="AD590" s="6"/>
      <c r="AE590" s="313"/>
      <c r="AF590" s="313"/>
      <c r="AG590" s="313"/>
      <c r="AH590" s="313"/>
      <c r="AI590" s="313"/>
      <c r="AJ590" s="6"/>
      <c r="AK590" s="6"/>
      <c r="AL590" s="313"/>
      <c r="AM590" s="313"/>
      <c r="AN590" s="313"/>
      <c r="AO590" s="313"/>
      <c r="AP590" s="313"/>
      <c r="AQ590" s="6"/>
      <c r="AR590" s="6"/>
      <c r="AS590" s="313"/>
      <c r="AT590" s="313"/>
      <c r="AU590" s="313"/>
      <c r="AV590" s="313"/>
      <c r="AW590" s="313"/>
      <c r="AX590" s="6"/>
      <c r="AY590" s="6"/>
      <c r="AZ590" s="313"/>
      <c r="BA590" s="313"/>
      <c r="BB590" s="313"/>
      <c r="BC590" s="313"/>
      <c r="BD590" s="313"/>
      <c r="BE590" s="6"/>
      <c r="BF590" s="6"/>
      <c r="BG590" s="313"/>
      <c r="BH590" s="313"/>
      <c r="BI590" s="313"/>
      <c r="BJ590" s="313"/>
      <c r="BK590" s="313"/>
      <c r="BL590" s="6"/>
      <c r="BM590" s="6"/>
      <c r="BN590" s="313"/>
      <c r="BO590" s="313"/>
      <c r="BP590" s="313"/>
      <c r="BQ590" s="313"/>
      <c r="BR590" s="313"/>
      <c r="BS590" s="313"/>
      <c r="BT590" s="313"/>
      <c r="BU590" s="313"/>
      <c r="BV590" s="313"/>
      <c r="BW590" s="313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161"/>
      <c r="DQ590" s="161"/>
      <c r="DR590" s="161"/>
      <c r="DS590" s="161"/>
      <c r="DT590" s="161"/>
      <c r="DU590" s="161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  <c r="FS590" s="6"/>
      <c r="FT590" s="6"/>
      <c r="FU590" s="6"/>
      <c r="FV590" s="6"/>
      <c r="FW590" s="6"/>
      <c r="FX590" s="6"/>
      <c r="FY590" s="6"/>
      <c r="FZ590" s="6"/>
      <c r="GA590" s="6"/>
      <c r="GB590" s="6"/>
      <c r="GC590" s="6"/>
      <c r="GD590" s="6"/>
      <c r="GE590" s="6"/>
      <c r="GF590" s="6"/>
      <c r="GG590" s="6"/>
      <c r="GH590" s="6"/>
      <c r="GI590" s="6"/>
      <c r="GJ590" s="6"/>
      <c r="GK590" s="6"/>
      <c r="GL590" s="6"/>
      <c r="GM590" s="6"/>
      <c r="GN590" s="6"/>
      <c r="GO590" s="6"/>
      <c r="GP590" s="6"/>
      <c r="GQ590" s="6"/>
      <c r="GR590" s="6"/>
      <c r="GS590" s="6"/>
      <c r="GT590" s="6"/>
      <c r="GU590" s="6"/>
      <c r="GV590" s="6"/>
      <c r="GW590" s="6"/>
      <c r="GX590" s="6"/>
      <c r="GY590" s="6"/>
      <c r="GZ590" s="6"/>
      <c r="HA590" s="6"/>
      <c r="HB590" s="6"/>
      <c r="HC590" s="6"/>
      <c r="HD590" s="6"/>
      <c r="HE590" s="6"/>
      <c r="HF590" s="6"/>
      <c r="HG590" s="6"/>
      <c r="HH590" s="6"/>
      <c r="HI590" s="6"/>
      <c r="HJ590" s="6"/>
      <c r="HK590" s="6"/>
      <c r="HL590" s="6"/>
      <c r="HM590" s="6"/>
      <c r="HN590" s="6"/>
      <c r="HO590" s="6"/>
      <c r="HP590" s="6"/>
      <c r="HQ590" s="6"/>
      <c r="HR590" s="6"/>
      <c r="HS590" s="6"/>
      <c r="HT590" s="6"/>
      <c r="HU590" s="6"/>
      <c r="HV590" s="6"/>
      <c r="HW590" s="6"/>
      <c r="HX590" s="6"/>
      <c r="HY590" s="6"/>
      <c r="HZ590" s="6"/>
      <c r="IA590" s="6"/>
      <c r="IB590" s="6"/>
      <c r="IC590" s="6"/>
      <c r="ID590" s="6"/>
      <c r="IE590" s="6"/>
      <c r="IF590" s="6"/>
      <c r="IG590" s="6"/>
      <c r="IH590" s="6"/>
      <c r="II590" s="6"/>
      <c r="IJ590" s="6"/>
      <c r="IK590" s="6"/>
      <c r="IL590" s="6"/>
      <c r="IM590" s="6"/>
      <c r="IN590" s="6"/>
      <c r="IO590" s="6"/>
      <c r="IP590" s="6"/>
      <c r="IQ590" s="6"/>
      <c r="IR590" s="6"/>
      <c r="IS590" s="6"/>
      <c r="IT590" s="6"/>
      <c r="IU590" s="6"/>
      <c r="IV590" s="6"/>
      <c r="IW590" s="6"/>
      <c r="IX590" s="6"/>
      <c r="IY590" s="6"/>
      <c r="IZ590" s="6"/>
      <c r="JA590" s="314"/>
      <c r="JB590" s="314"/>
      <c r="JC590" s="314"/>
      <c r="JD590" s="314"/>
      <c r="JE590" s="314"/>
      <c r="JF590" s="314"/>
      <c r="JG590" s="314"/>
      <c r="JH590" s="314"/>
      <c r="JI590" s="314"/>
      <c r="JJ590" s="314"/>
      <c r="JK590" s="314"/>
      <c r="JL590" s="314"/>
      <c r="JM590" s="314"/>
      <c r="JN590" s="314"/>
      <c r="JO590" s="314"/>
      <c r="JP590" s="314"/>
      <c r="JQ590" s="314"/>
      <c r="JR590" s="314"/>
      <c r="JS590" s="314"/>
      <c r="JT590" s="314"/>
      <c r="JU590" s="314"/>
      <c r="JV590" s="314"/>
      <c r="JW590" s="314"/>
      <c r="JX590" s="314"/>
      <c r="JY590" s="314"/>
      <c r="JZ590" s="314"/>
      <c r="KA590" s="314"/>
      <c r="KB590" s="314"/>
      <c r="KC590" s="314"/>
      <c r="KD590" s="314"/>
      <c r="KE590" s="314"/>
      <c r="KF590" s="314"/>
      <c r="KG590" s="314"/>
      <c r="KH590" s="314"/>
      <c r="KI590" s="314"/>
      <c r="KJ590" s="314"/>
      <c r="KK590" s="314"/>
      <c r="KL590" s="6"/>
      <c r="KM590" s="6"/>
      <c r="KN590" s="6"/>
      <c r="KO590" s="6"/>
      <c r="KP590" s="6"/>
      <c r="KQ590" s="6"/>
      <c r="KR590" s="6"/>
      <c r="KS590" s="6"/>
      <c r="KT590" s="6"/>
    </row>
    <row r="591" spans="5:306" s="305" customFormat="1">
      <c r="E591" s="316"/>
      <c r="F591" s="316"/>
      <c r="G591" s="317"/>
      <c r="W591" s="6"/>
      <c r="X591" s="6"/>
      <c r="Y591" s="6"/>
      <c r="Z591" s="313"/>
      <c r="AA591" s="313"/>
      <c r="AB591" s="313"/>
      <c r="AC591" s="6"/>
      <c r="AD591" s="6"/>
      <c r="AE591" s="313"/>
      <c r="AF591" s="313"/>
      <c r="AG591" s="313"/>
      <c r="AH591" s="313"/>
      <c r="AI591" s="313"/>
      <c r="AJ591" s="6"/>
      <c r="AK591" s="6"/>
      <c r="AL591" s="313"/>
      <c r="AM591" s="313"/>
      <c r="AN591" s="313"/>
      <c r="AO591" s="313"/>
      <c r="AP591" s="313"/>
      <c r="AQ591" s="6"/>
      <c r="AR591" s="6"/>
      <c r="AS591" s="313"/>
      <c r="AT591" s="313"/>
      <c r="AU591" s="313"/>
      <c r="AV591" s="313"/>
      <c r="AW591" s="313"/>
      <c r="AX591" s="6"/>
      <c r="AY591" s="6"/>
      <c r="AZ591" s="313"/>
      <c r="BA591" s="313"/>
      <c r="BB591" s="313"/>
      <c r="BC591" s="313"/>
      <c r="BD591" s="313"/>
      <c r="BE591" s="6"/>
      <c r="BF591" s="6"/>
      <c r="BG591" s="313"/>
      <c r="BH591" s="313"/>
      <c r="BI591" s="313"/>
      <c r="BJ591" s="313"/>
      <c r="BK591" s="313"/>
      <c r="BL591" s="6"/>
      <c r="BM591" s="6"/>
      <c r="BN591" s="313"/>
      <c r="BO591" s="313"/>
      <c r="BP591" s="313"/>
      <c r="BQ591" s="313"/>
      <c r="BR591" s="313"/>
      <c r="BS591" s="313"/>
      <c r="BT591" s="313"/>
      <c r="BU591" s="313"/>
      <c r="BV591" s="313"/>
      <c r="BW591" s="313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161"/>
      <c r="DQ591" s="161"/>
      <c r="DR591" s="161"/>
      <c r="DS591" s="161"/>
      <c r="DT591" s="161"/>
      <c r="DU591" s="161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  <c r="FS591" s="6"/>
      <c r="FT591" s="6"/>
      <c r="FU591" s="6"/>
      <c r="FV591" s="6"/>
      <c r="FW591" s="6"/>
      <c r="FX591" s="6"/>
      <c r="FY591" s="6"/>
      <c r="FZ591" s="6"/>
      <c r="GA591" s="6"/>
      <c r="GB591" s="6"/>
      <c r="GC591" s="6"/>
      <c r="GD591" s="6"/>
      <c r="GE591" s="6"/>
      <c r="GF591" s="6"/>
      <c r="GG591" s="6"/>
      <c r="GH591" s="6"/>
      <c r="GI591" s="6"/>
      <c r="GJ591" s="6"/>
      <c r="GK591" s="6"/>
      <c r="GL591" s="6"/>
      <c r="GM591" s="6"/>
      <c r="GN591" s="6"/>
      <c r="GO591" s="6"/>
      <c r="GP591" s="6"/>
      <c r="GQ591" s="6"/>
      <c r="GR591" s="6"/>
      <c r="GS591" s="6"/>
      <c r="GT591" s="6"/>
      <c r="GU591" s="6"/>
      <c r="GV591" s="6"/>
      <c r="GW591" s="6"/>
      <c r="GX591" s="6"/>
      <c r="GY591" s="6"/>
      <c r="GZ591" s="6"/>
      <c r="HA591" s="6"/>
      <c r="HB591" s="6"/>
      <c r="HC591" s="6"/>
      <c r="HD591" s="6"/>
      <c r="HE591" s="6"/>
      <c r="HF591" s="6"/>
      <c r="HG591" s="6"/>
      <c r="HH591" s="6"/>
      <c r="HI591" s="6"/>
      <c r="HJ591" s="6"/>
      <c r="HK591" s="6"/>
      <c r="HL591" s="6"/>
      <c r="HM591" s="6"/>
      <c r="HN591" s="6"/>
      <c r="HO591" s="6"/>
      <c r="HP591" s="6"/>
      <c r="HQ591" s="6"/>
      <c r="HR591" s="6"/>
      <c r="HS591" s="6"/>
      <c r="HT591" s="6"/>
      <c r="HU591" s="6"/>
      <c r="HV591" s="6"/>
      <c r="HW591" s="6"/>
      <c r="HX591" s="6"/>
      <c r="HY591" s="6"/>
      <c r="HZ591" s="6"/>
      <c r="IA591" s="6"/>
      <c r="IB591" s="6"/>
      <c r="IC591" s="6"/>
      <c r="ID591" s="6"/>
      <c r="IE591" s="6"/>
      <c r="IF591" s="6"/>
      <c r="IG591" s="6"/>
      <c r="IH591" s="6"/>
      <c r="II591" s="6"/>
      <c r="IJ591" s="6"/>
      <c r="IK591" s="6"/>
      <c r="IL591" s="6"/>
      <c r="IM591" s="6"/>
      <c r="IN591" s="6"/>
      <c r="IO591" s="6"/>
      <c r="IP591" s="6"/>
      <c r="IQ591" s="6"/>
      <c r="IR591" s="6"/>
      <c r="IS591" s="6"/>
      <c r="IT591" s="6"/>
      <c r="IU591" s="6"/>
      <c r="IV591" s="6"/>
      <c r="IW591" s="6"/>
      <c r="IX591" s="6"/>
      <c r="IY591" s="6"/>
      <c r="IZ591" s="6"/>
      <c r="JA591" s="314"/>
      <c r="JB591" s="314"/>
      <c r="JC591" s="314"/>
      <c r="JD591" s="314"/>
      <c r="JE591" s="314"/>
      <c r="JF591" s="314"/>
      <c r="JG591" s="314"/>
      <c r="JH591" s="314"/>
      <c r="JI591" s="314"/>
      <c r="JJ591" s="314"/>
      <c r="JK591" s="314"/>
      <c r="JL591" s="314"/>
      <c r="JM591" s="314"/>
      <c r="JN591" s="314"/>
      <c r="JO591" s="314"/>
      <c r="JP591" s="314"/>
      <c r="JQ591" s="314"/>
      <c r="JR591" s="314"/>
      <c r="JS591" s="314"/>
      <c r="JT591" s="314"/>
      <c r="JU591" s="314"/>
      <c r="JV591" s="314"/>
      <c r="JW591" s="314"/>
      <c r="JX591" s="314"/>
      <c r="JY591" s="314"/>
      <c r="JZ591" s="314"/>
      <c r="KA591" s="314"/>
      <c r="KB591" s="314"/>
      <c r="KC591" s="314"/>
      <c r="KD591" s="314"/>
      <c r="KE591" s="314"/>
      <c r="KF591" s="314"/>
      <c r="KG591" s="314"/>
      <c r="KH591" s="314"/>
      <c r="KI591" s="314"/>
      <c r="KJ591" s="314"/>
      <c r="KK591" s="314"/>
      <c r="KL591" s="6"/>
      <c r="KM591" s="6"/>
      <c r="KN591" s="6"/>
      <c r="KO591" s="6"/>
      <c r="KP591" s="6"/>
      <c r="KQ591" s="6"/>
      <c r="KR591" s="6"/>
      <c r="KS591" s="6"/>
      <c r="KT591" s="6"/>
    </row>
    <row r="592" spans="5:306" s="305" customFormat="1">
      <c r="E592" s="316"/>
      <c r="F592" s="316"/>
      <c r="G592" s="317"/>
      <c r="W592" s="6"/>
      <c r="X592" s="6"/>
      <c r="Y592" s="6"/>
      <c r="Z592" s="313"/>
      <c r="AA592" s="313"/>
      <c r="AB592" s="313"/>
      <c r="AC592" s="6"/>
      <c r="AD592" s="6"/>
      <c r="AE592" s="313"/>
      <c r="AF592" s="313"/>
      <c r="AG592" s="313"/>
      <c r="AH592" s="313"/>
      <c r="AI592" s="313"/>
      <c r="AJ592" s="6"/>
      <c r="AK592" s="6"/>
      <c r="AL592" s="313"/>
      <c r="AM592" s="313"/>
      <c r="AN592" s="313"/>
      <c r="AO592" s="313"/>
      <c r="AP592" s="313"/>
      <c r="AQ592" s="6"/>
      <c r="AR592" s="6"/>
      <c r="AS592" s="313"/>
      <c r="AT592" s="313"/>
      <c r="AU592" s="313"/>
      <c r="AV592" s="313"/>
      <c r="AW592" s="313"/>
      <c r="AX592" s="6"/>
      <c r="AY592" s="6"/>
      <c r="AZ592" s="313"/>
      <c r="BA592" s="313"/>
      <c r="BB592" s="313"/>
      <c r="BC592" s="313"/>
      <c r="BD592" s="313"/>
      <c r="BE592" s="6"/>
      <c r="BF592" s="6"/>
      <c r="BG592" s="313"/>
      <c r="BH592" s="313"/>
      <c r="BI592" s="313"/>
      <c r="BJ592" s="313"/>
      <c r="BK592" s="313"/>
      <c r="BL592" s="6"/>
      <c r="BM592" s="6"/>
      <c r="BN592" s="313"/>
      <c r="BO592" s="313"/>
      <c r="BP592" s="313"/>
      <c r="BQ592" s="313"/>
      <c r="BR592" s="313"/>
      <c r="BS592" s="313"/>
      <c r="BT592" s="313"/>
      <c r="BU592" s="313"/>
      <c r="BV592" s="313"/>
      <c r="BW592" s="313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161"/>
      <c r="DQ592" s="161"/>
      <c r="DR592" s="161"/>
      <c r="DS592" s="161"/>
      <c r="DT592" s="161"/>
      <c r="DU592" s="161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  <c r="FS592" s="6"/>
      <c r="FT592" s="6"/>
      <c r="FU592" s="6"/>
      <c r="FV592" s="6"/>
      <c r="FW592" s="6"/>
      <c r="FX592" s="6"/>
      <c r="FY592" s="6"/>
      <c r="FZ592" s="6"/>
      <c r="GA592" s="6"/>
      <c r="GB592" s="6"/>
      <c r="GC592" s="6"/>
      <c r="GD592" s="6"/>
      <c r="GE592" s="6"/>
      <c r="GF592" s="6"/>
      <c r="GG592" s="6"/>
      <c r="GH592" s="6"/>
      <c r="GI592" s="6"/>
      <c r="GJ592" s="6"/>
      <c r="GK592" s="6"/>
      <c r="GL592" s="6"/>
      <c r="GM592" s="6"/>
      <c r="GN592" s="6"/>
      <c r="GO592" s="6"/>
      <c r="GP592" s="6"/>
      <c r="GQ592" s="6"/>
      <c r="GR592" s="6"/>
      <c r="GS592" s="6"/>
      <c r="GT592" s="6"/>
      <c r="GU592" s="6"/>
      <c r="GV592" s="6"/>
      <c r="GW592" s="6"/>
      <c r="GX592" s="6"/>
      <c r="GY592" s="6"/>
      <c r="GZ592" s="6"/>
      <c r="HA592" s="6"/>
      <c r="HB592" s="6"/>
      <c r="HC592" s="6"/>
      <c r="HD592" s="6"/>
      <c r="HE592" s="6"/>
      <c r="HF592" s="6"/>
      <c r="HG592" s="6"/>
      <c r="HH592" s="6"/>
      <c r="HI592" s="6"/>
      <c r="HJ592" s="6"/>
      <c r="HK592" s="6"/>
      <c r="HL592" s="6"/>
      <c r="HM592" s="6"/>
      <c r="HN592" s="6"/>
      <c r="HO592" s="6"/>
      <c r="HP592" s="6"/>
      <c r="HQ592" s="6"/>
      <c r="HR592" s="6"/>
      <c r="HS592" s="6"/>
      <c r="HT592" s="6"/>
      <c r="HU592" s="6"/>
      <c r="HV592" s="6"/>
      <c r="HW592" s="6"/>
      <c r="HX592" s="6"/>
      <c r="HY592" s="6"/>
      <c r="HZ592" s="6"/>
      <c r="IA592" s="6"/>
      <c r="IB592" s="6"/>
      <c r="IC592" s="6"/>
      <c r="ID592" s="6"/>
      <c r="IE592" s="6"/>
      <c r="IF592" s="6"/>
      <c r="IG592" s="6"/>
      <c r="IH592" s="6"/>
      <c r="II592" s="6"/>
      <c r="IJ592" s="6"/>
      <c r="IK592" s="6"/>
      <c r="IL592" s="6"/>
      <c r="IM592" s="6"/>
      <c r="IN592" s="6"/>
      <c r="IO592" s="6"/>
      <c r="IP592" s="6"/>
      <c r="IQ592" s="6"/>
      <c r="IR592" s="6"/>
      <c r="IS592" s="6"/>
      <c r="IT592" s="6"/>
      <c r="IU592" s="6"/>
      <c r="IV592" s="6"/>
      <c r="IW592" s="6"/>
      <c r="IX592" s="6"/>
      <c r="IY592" s="6"/>
      <c r="IZ592" s="6"/>
      <c r="JA592" s="314"/>
      <c r="JB592" s="314"/>
      <c r="JC592" s="314"/>
      <c r="JD592" s="314"/>
      <c r="JE592" s="314"/>
      <c r="JF592" s="314"/>
      <c r="JG592" s="314"/>
      <c r="JH592" s="314"/>
      <c r="JI592" s="314"/>
      <c r="JJ592" s="314"/>
      <c r="JK592" s="314"/>
      <c r="JL592" s="314"/>
      <c r="JM592" s="314"/>
      <c r="JN592" s="314"/>
      <c r="JO592" s="314"/>
      <c r="JP592" s="314"/>
      <c r="JQ592" s="314"/>
      <c r="JR592" s="314"/>
      <c r="JS592" s="314"/>
      <c r="JT592" s="314"/>
      <c r="JU592" s="314"/>
      <c r="JV592" s="314"/>
      <c r="JW592" s="314"/>
      <c r="JX592" s="314"/>
      <c r="JY592" s="314"/>
      <c r="JZ592" s="314"/>
      <c r="KA592" s="314"/>
      <c r="KB592" s="314"/>
      <c r="KC592" s="314"/>
      <c r="KD592" s="314"/>
      <c r="KE592" s="314"/>
      <c r="KF592" s="314"/>
      <c r="KG592" s="314"/>
      <c r="KH592" s="314"/>
      <c r="KI592" s="314"/>
      <c r="KJ592" s="314"/>
      <c r="KK592" s="314"/>
      <c r="KL592" s="6"/>
      <c r="KM592" s="6"/>
      <c r="KN592" s="6"/>
      <c r="KO592" s="6"/>
      <c r="KP592" s="6"/>
      <c r="KQ592" s="6"/>
      <c r="KR592" s="6"/>
      <c r="KS592" s="6"/>
      <c r="KT592" s="6"/>
    </row>
    <row r="593" spans="5:306" s="305" customFormat="1">
      <c r="E593" s="316"/>
      <c r="F593" s="316"/>
      <c r="G593" s="317"/>
      <c r="W593" s="6"/>
      <c r="X593" s="6"/>
      <c r="Y593" s="6"/>
      <c r="Z593" s="313"/>
      <c r="AA593" s="313"/>
      <c r="AB593" s="313"/>
      <c r="AC593" s="6"/>
      <c r="AD593" s="6"/>
      <c r="AE593" s="313"/>
      <c r="AF593" s="313"/>
      <c r="AG593" s="313"/>
      <c r="AH593" s="313"/>
      <c r="AI593" s="313"/>
      <c r="AJ593" s="6"/>
      <c r="AK593" s="6"/>
      <c r="AL593" s="313"/>
      <c r="AM593" s="313"/>
      <c r="AN593" s="313"/>
      <c r="AO593" s="313"/>
      <c r="AP593" s="313"/>
      <c r="AQ593" s="6"/>
      <c r="AR593" s="6"/>
      <c r="AS593" s="313"/>
      <c r="AT593" s="313"/>
      <c r="AU593" s="313"/>
      <c r="AV593" s="313"/>
      <c r="AW593" s="313"/>
      <c r="AX593" s="6"/>
      <c r="AY593" s="6"/>
      <c r="AZ593" s="313"/>
      <c r="BA593" s="313"/>
      <c r="BB593" s="313"/>
      <c r="BC593" s="313"/>
      <c r="BD593" s="313"/>
      <c r="BE593" s="6"/>
      <c r="BF593" s="6"/>
      <c r="BG593" s="313"/>
      <c r="BH593" s="313"/>
      <c r="BI593" s="313"/>
      <c r="BJ593" s="313"/>
      <c r="BK593" s="313"/>
      <c r="BL593" s="6"/>
      <c r="BM593" s="6"/>
      <c r="BN593" s="313"/>
      <c r="BO593" s="313"/>
      <c r="BP593" s="313"/>
      <c r="BQ593" s="313"/>
      <c r="BR593" s="313"/>
      <c r="BS593" s="313"/>
      <c r="BT593" s="313"/>
      <c r="BU593" s="313"/>
      <c r="BV593" s="313"/>
      <c r="BW593" s="313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161"/>
      <c r="DQ593" s="161"/>
      <c r="DR593" s="161"/>
      <c r="DS593" s="161"/>
      <c r="DT593" s="161"/>
      <c r="DU593" s="161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  <c r="FS593" s="6"/>
      <c r="FT593" s="6"/>
      <c r="FU593" s="6"/>
      <c r="FV593" s="6"/>
      <c r="FW593" s="6"/>
      <c r="FX593" s="6"/>
      <c r="FY593" s="6"/>
      <c r="FZ593" s="6"/>
      <c r="GA593" s="6"/>
      <c r="GB593" s="6"/>
      <c r="GC593" s="6"/>
      <c r="GD593" s="6"/>
      <c r="GE593" s="6"/>
      <c r="GF593" s="6"/>
      <c r="GG593" s="6"/>
      <c r="GH593" s="6"/>
      <c r="GI593" s="6"/>
      <c r="GJ593" s="6"/>
      <c r="GK593" s="6"/>
      <c r="GL593" s="6"/>
      <c r="GM593" s="6"/>
      <c r="GN593" s="6"/>
      <c r="GO593" s="6"/>
      <c r="GP593" s="6"/>
      <c r="GQ593" s="6"/>
      <c r="GR593" s="6"/>
      <c r="GS593" s="6"/>
      <c r="GT593" s="6"/>
      <c r="GU593" s="6"/>
      <c r="GV593" s="6"/>
      <c r="GW593" s="6"/>
      <c r="GX593" s="6"/>
      <c r="GY593" s="6"/>
      <c r="GZ593" s="6"/>
      <c r="HA593" s="6"/>
      <c r="HB593" s="6"/>
      <c r="HC593" s="6"/>
      <c r="HD593" s="6"/>
      <c r="HE593" s="6"/>
      <c r="HF593" s="6"/>
      <c r="HG593" s="6"/>
      <c r="HH593" s="6"/>
      <c r="HI593" s="6"/>
      <c r="HJ593" s="6"/>
      <c r="HK593" s="6"/>
      <c r="HL593" s="6"/>
      <c r="HM593" s="6"/>
      <c r="HN593" s="6"/>
      <c r="HO593" s="6"/>
      <c r="HP593" s="6"/>
      <c r="HQ593" s="6"/>
      <c r="HR593" s="6"/>
      <c r="HS593" s="6"/>
      <c r="HT593" s="6"/>
      <c r="HU593" s="6"/>
      <c r="HV593" s="6"/>
      <c r="HW593" s="6"/>
      <c r="HX593" s="6"/>
      <c r="HY593" s="6"/>
      <c r="HZ593" s="6"/>
      <c r="IA593" s="6"/>
      <c r="IB593" s="6"/>
      <c r="IC593" s="6"/>
      <c r="ID593" s="6"/>
      <c r="IE593" s="6"/>
      <c r="IF593" s="6"/>
      <c r="IG593" s="6"/>
      <c r="IH593" s="6"/>
      <c r="II593" s="6"/>
      <c r="IJ593" s="6"/>
      <c r="IK593" s="6"/>
      <c r="IL593" s="6"/>
      <c r="IM593" s="6"/>
      <c r="IN593" s="6"/>
      <c r="IO593" s="6"/>
      <c r="IP593" s="6"/>
      <c r="IQ593" s="6"/>
      <c r="IR593" s="6"/>
      <c r="IS593" s="6"/>
      <c r="IT593" s="6"/>
      <c r="IU593" s="6"/>
      <c r="IV593" s="6"/>
      <c r="IW593" s="6"/>
      <c r="IX593" s="6"/>
      <c r="IY593" s="6"/>
      <c r="IZ593" s="6"/>
      <c r="JA593" s="314"/>
      <c r="JB593" s="314"/>
      <c r="JC593" s="314"/>
      <c r="JD593" s="314"/>
      <c r="JE593" s="314"/>
      <c r="JF593" s="314"/>
      <c r="JG593" s="314"/>
      <c r="JH593" s="314"/>
      <c r="JI593" s="314"/>
      <c r="JJ593" s="314"/>
      <c r="JK593" s="314"/>
      <c r="JL593" s="314"/>
      <c r="JM593" s="314"/>
      <c r="JN593" s="314"/>
      <c r="JO593" s="314"/>
      <c r="JP593" s="314"/>
      <c r="JQ593" s="314"/>
      <c r="JR593" s="314"/>
      <c r="JS593" s="314"/>
      <c r="JT593" s="314"/>
      <c r="JU593" s="314"/>
      <c r="JV593" s="314"/>
      <c r="JW593" s="314"/>
      <c r="JX593" s="314"/>
      <c r="JY593" s="314"/>
      <c r="JZ593" s="314"/>
      <c r="KA593" s="314"/>
      <c r="KB593" s="314"/>
      <c r="KC593" s="314"/>
      <c r="KD593" s="314"/>
      <c r="KE593" s="314"/>
      <c r="KF593" s="314"/>
      <c r="KG593" s="314"/>
      <c r="KH593" s="314"/>
      <c r="KI593" s="314"/>
      <c r="KJ593" s="314"/>
      <c r="KK593" s="314"/>
      <c r="KL593" s="6"/>
      <c r="KM593" s="6"/>
      <c r="KN593" s="6"/>
      <c r="KO593" s="6"/>
      <c r="KP593" s="6"/>
      <c r="KQ593" s="6"/>
      <c r="KR593" s="6"/>
      <c r="KS593" s="6"/>
      <c r="KT593" s="6"/>
    </row>
    <row r="594" spans="5:306" s="305" customFormat="1">
      <c r="E594" s="316"/>
      <c r="F594" s="316"/>
      <c r="G594" s="317"/>
      <c r="W594" s="6"/>
      <c r="X594" s="6"/>
      <c r="Y594" s="6"/>
      <c r="Z594" s="313"/>
      <c r="AA594" s="313"/>
      <c r="AB594" s="313"/>
      <c r="AC594" s="6"/>
      <c r="AD594" s="6"/>
      <c r="AE594" s="313"/>
      <c r="AF594" s="313"/>
      <c r="AG594" s="313"/>
      <c r="AH594" s="313"/>
      <c r="AI594" s="313"/>
      <c r="AJ594" s="6"/>
      <c r="AK594" s="6"/>
      <c r="AL594" s="313"/>
      <c r="AM594" s="313"/>
      <c r="AN594" s="313"/>
      <c r="AO594" s="313"/>
      <c r="AP594" s="313"/>
      <c r="AQ594" s="6"/>
      <c r="AR594" s="6"/>
      <c r="AS594" s="313"/>
      <c r="AT594" s="313"/>
      <c r="AU594" s="313"/>
      <c r="AV594" s="313"/>
      <c r="AW594" s="313"/>
      <c r="AX594" s="6"/>
      <c r="AY594" s="6"/>
      <c r="AZ594" s="313"/>
      <c r="BA594" s="313"/>
      <c r="BB594" s="313"/>
      <c r="BC594" s="313"/>
      <c r="BD594" s="313"/>
      <c r="BE594" s="6"/>
      <c r="BF594" s="6"/>
      <c r="BG594" s="313"/>
      <c r="BH594" s="313"/>
      <c r="BI594" s="313"/>
      <c r="BJ594" s="313"/>
      <c r="BK594" s="313"/>
      <c r="BL594" s="6"/>
      <c r="BM594" s="6"/>
      <c r="BN594" s="313"/>
      <c r="BO594" s="313"/>
      <c r="BP594" s="313"/>
      <c r="BQ594" s="313"/>
      <c r="BR594" s="313"/>
      <c r="BS594" s="313"/>
      <c r="BT594" s="313"/>
      <c r="BU594" s="313"/>
      <c r="BV594" s="313"/>
      <c r="BW594" s="313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161"/>
      <c r="DQ594" s="161"/>
      <c r="DR594" s="161"/>
      <c r="DS594" s="161"/>
      <c r="DT594" s="161"/>
      <c r="DU594" s="161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  <c r="FS594" s="6"/>
      <c r="FT594" s="6"/>
      <c r="FU594" s="6"/>
      <c r="FV594" s="6"/>
      <c r="FW594" s="6"/>
      <c r="FX594" s="6"/>
      <c r="FY594" s="6"/>
      <c r="FZ594" s="6"/>
      <c r="GA594" s="6"/>
      <c r="GB594" s="6"/>
      <c r="GC594" s="6"/>
      <c r="GD594" s="6"/>
      <c r="GE594" s="6"/>
      <c r="GF594" s="6"/>
      <c r="GG594" s="6"/>
      <c r="GH594" s="6"/>
      <c r="GI594" s="6"/>
      <c r="GJ594" s="6"/>
      <c r="GK594" s="6"/>
      <c r="GL594" s="6"/>
      <c r="GM594" s="6"/>
      <c r="GN594" s="6"/>
      <c r="GO594" s="6"/>
      <c r="GP594" s="6"/>
      <c r="GQ594" s="6"/>
      <c r="GR594" s="6"/>
      <c r="GS594" s="6"/>
      <c r="GT594" s="6"/>
      <c r="GU594" s="6"/>
      <c r="GV594" s="6"/>
      <c r="GW594" s="6"/>
      <c r="GX594" s="6"/>
      <c r="GY594" s="6"/>
      <c r="GZ594" s="6"/>
      <c r="HA594" s="6"/>
      <c r="HB594" s="6"/>
      <c r="HC594" s="6"/>
      <c r="HD594" s="6"/>
      <c r="HE594" s="6"/>
      <c r="HF594" s="6"/>
      <c r="HG594" s="6"/>
      <c r="HH594" s="6"/>
      <c r="HI594" s="6"/>
      <c r="HJ594" s="6"/>
      <c r="HK594" s="6"/>
      <c r="HL594" s="6"/>
      <c r="HM594" s="6"/>
      <c r="HN594" s="6"/>
      <c r="HO594" s="6"/>
      <c r="HP594" s="6"/>
      <c r="HQ594" s="6"/>
      <c r="HR594" s="6"/>
      <c r="HS594" s="6"/>
      <c r="HT594" s="6"/>
      <c r="HU594" s="6"/>
      <c r="HV594" s="6"/>
      <c r="HW594" s="6"/>
      <c r="HX594" s="6"/>
      <c r="HY594" s="6"/>
      <c r="HZ594" s="6"/>
      <c r="IA594" s="6"/>
      <c r="IB594" s="6"/>
      <c r="IC594" s="6"/>
      <c r="ID594" s="6"/>
      <c r="IE594" s="6"/>
      <c r="IF594" s="6"/>
      <c r="IG594" s="6"/>
      <c r="IH594" s="6"/>
      <c r="II594" s="6"/>
      <c r="IJ594" s="6"/>
      <c r="IK594" s="6"/>
      <c r="IL594" s="6"/>
      <c r="IM594" s="6"/>
      <c r="IN594" s="6"/>
      <c r="IO594" s="6"/>
      <c r="IP594" s="6"/>
      <c r="IQ594" s="6"/>
      <c r="IR594" s="6"/>
      <c r="IS594" s="6"/>
      <c r="IT594" s="6"/>
      <c r="IU594" s="6"/>
      <c r="IV594" s="6"/>
      <c r="IW594" s="6"/>
      <c r="IX594" s="6"/>
      <c r="IY594" s="6"/>
      <c r="IZ594" s="6"/>
      <c r="JA594" s="314"/>
      <c r="JB594" s="314"/>
      <c r="JC594" s="314"/>
      <c r="JD594" s="314"/>
      <c r="JE594" s="314"/>
      <c r="JF594" s="314"/>
      <c r="JG594" s="314"/>
      <c r="JH594" s="314"/>
      <c r="JI594" s="314"/>
      <c r="JJ594" s="314"/>
      <c r="JK594" s="314"/>
      <c r="JL594" s="314"/>
      <c r="JM594" s="314"/>
      <c r="JN594" s="314"/>
      <c r="JO594" s="314"/>
      <c r="JP594" s="314"/>
      <c r="JQ594" s="314"/>
      <c r="JR594" s="314"/>
      <c r="JS594" s="314"/>
      <c r="JT594" s="314"/>
      <c r="JU594" s="314"/>
      <c r="JV594" s="314"/>
      <c r="JW594" s="314"/>
      <c r="JX594" s="314"/>
      <c r="JY594" s="314"/>
      <c r="JZ594" s="314"/>
      <c r="KA594" s="314"/>
      <c r="KB594" s="314"/>
      <c r="KC594" s="314"/>
      <c r="KD594" s="314"/>
      <c r="KE594" s="314"/>
      <c r="KF594" s="314"/>
      <c r="KG594" s="314"/>
      <c r="KH594" s="314"/>
      <c r="KI594" s="314"/>
      <c r="KJ594" s="314"/>
      <c r="KK594" s="314"/>
      <c r="KL594" s="6"/>
      <c r="KM594" s="6"/>
      <c r="KN594" s="6"/>
      <c r="KO594" s="6"/>
      <c r="KP594" s="6"/>
      <c r="KQ594" s="6"/>
      <c r="KR594" s="6"/>
      <c r="KS594" s="6"/>
      <c r="KT594" s="6"/>
    </row>
    <row r="595" spans="5:306" s="305" customFormat="1">
      <c r="E595" s="316"/>
      <c r="F595" s="316"/>
      <c r="G595" s="317"/>
      <c r="W595" s="6"/>
      <c r="X595" s="6"/>
      <c r="Y595" s="6"/>
      <c r="Z595" s="313"/>
      <c r="AA595" s="313"/>
      <c r="AB595" s="313"/>
      <c r="AC595" s="6"/>
      <c r="AD595" s="6"/>
      <c r="AE595" s="313"/>
      <c r="AF595" s="313"/>
      <c r="AG595" s="313"/>
      <c r="AH595" s="313"/>
      <c r="AI595" s="313"/>
      <c r="AJ595" s="6"/>
      <c r="AK595" s="6"/>
      <c r="AL595" s="313"/>
      <c r="AM595" s="313"/>
      <c r="AN595" s="313"/>
      <c r="AO595" s="313"/>
      <c r="AP595" s="313"/>
      <c r="AQ595" s="6"/>
      <c r="AR595" s="6"/>
      <c r="AS595" s="313"/>
      <c r="AT595" s="313"/>
      <c r="AU595" s="313"/>
      <c r="AV595" s="313"/>
      <c r="AW595" s="313"/>
      <c r="AX595" s="6"/>
      <c r="AY595" s="6"/>
      <c r="AZ595" s="313"/>
      <c r="BA595" s="313"/>
      <c r="BB595" s="313"/>
      <c r="BC595" s="313"/>
      <c r="BD595" s="313"/>
      <c r="BE595" s="6"/>
      <c r="BF595" s="6"/>
      <c r="BG595" s="313"/>
      <c r="BH595" s="313"/>
      <c r="BI595" s="313"/>
      <c r="BJ595" s="313"/>
      <c r="BK595" s="313"/>
      <c r="BL595" s="6"/>
      <c r="BM595" s="6"/>
      <c r="BN595" s="313"/>
      <c r="BO595" s="313"/>
      <c r="BP595" s="313"/>
      <c r="BQ595" s="313"/>
      <c r="BR595" s="313"/>
      <c r="BS595" s="313"/>
      <c r="BT595" s="313"/>
      <c r="BU595" s="313"/>
      <c r="BV595" s="313"/>
      <c r="BW595" s="313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161"/>
      <c r="DQ595" s="161"/>
      <c r="DR595" s="161"/>
      <c r="DS595" s="161"/>
      <c r="DT595" s="161"/>
      <c r="DU595" s="161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  <c r="FS595" s="6"/>
      <c r="FT595" s="6"/>
      <c r="FU595" s="6"/>
      <c r="FV595" s="6"/>
      <c r="FW595" s="6"/>
      <c r="FX595" s="6"/>
      <c r="FY595" s="6"/>
      <c r="FZ595" s="6"/>
      <c r="GA595" s="6"/>
      <c r="GB595" s="6"/>
      <c r="GC595" s="6"/>
      <c r="GD595" s="6"/>
      <c r="GE595" s="6"/>
      <c r="GF595" s="6"/>
      <c r="GG595" s="6"/>
      <c r="GH595" s="6"/>
      <c r="GI595" s="6"/>
      <c r="GJ595" s="6"/>
      <c r="GK595" s="6"/>
      <c r="GL595" s="6"/>
      <c r="GM595" s="6"/>
      <c r="GN595" s="6"/>
      <c r="GO595" s="6"/>
      <c r="GP595" s="6"/>
      <c r="GQ595" s="6"/>
      <c r="GR595" s="6"/>
      <c r="GS595" s="6"/>
      <c r="GT595" s="6"/>
      <c r="GU595" s="6"/>
      <c r="GV595" s="6"/>
      <c r="GW595" s="6"/>
      <c r="GX595" s="6"/>
      <c r="GY595" s="6"/>
      <c r="GZ595" s="6"/>
      <c r="HA595" s="6"/>
      <c r="HB595" s="6"/>
      <c r="HC595" s="6"/>
      <c r="HD595" s="6"/>
      <c r="HE595" s="6"/>
      <c r="HF595" s="6"/>
      <c r="HG595" s="6"/>
      <c r="HH595" s="6"/>
      <c r="HI595" s="6"/>
      <c r="HJ595" s="6"/>
      <c r="HK595" s="6"/>
      <c r="HL595" s="6"/>
      <c r="HM595" s="6"/>
      <c r="HN595" s="6"/>
      <c r="HO595" s="6"/>
      <c r="HP595" s="6"/>
      <c r="HQ595" s="6"/>
      <c r="HR595" s="6"/>
      <c r="HS595" s="6"/>
      <c r="HT595" s="6"/>
      <c r="HU595" s="6"/>
      <c r="HV595" s="6"/>
      <c r="HW595" s="6"/>
      <c r="HX595" s="6"/>
      <c r="HY595" s="6"/>
      <c r="HZ595" s="6"/>
      <c r="IA595" s="6"/>
      <c r="IB595" s="6"/>
      <c r="IC595" s="6"/>
      <c r="ID595" s="6"/>
      <c r="IE595" s="6"/>
      <c r="IF595" s="6"/>
      <c r="IG595" s="6"/>
      <c r="IH595" s="6"/>
      <c r="II595" s="6"/>
      <c r="IJ595" s="6"/>
      <c r="IK595" s="6"/>
      <c r="IL595" s="6"/>
      <c r="IM595" s="6"/>
      <c r="IN595" s="6"/>
      <c r="IO595" s="6"/>
      <c r="IP595" s="6"/>
      <c r="IQ595" s="6"/>
      <c r="IR595" s="6"/>
      <c r="IS595" s="6"/>
      <c r="IT595" s="6"/>
      <c r="IU595" s="6"/>
      <c r="IV595" s="6"/>
      <c r="IW595" s="6"/>
      <c r="IX595" s="6"/>
      <c r="IY595" s="6"/>
      <c r="IZ595" s="6"/>
      <c r="JA595" s="314"/>
      <c r="JB595" s="314"/>
      <c r="JC595" s="314"/>
      <c r="JD595" s="314"/>
      <c r="JE595" s="314"/>
      <c r="JF595" s="314"/>
      <c r="JG595" s="314"/>
      <c r="JH595" s="314"/>
      <c r="JI595" s="314"/>
      <c r="JJ595" s="314"/>
      <c r="JK595" s="314"/>
      <c r="JL595" s="314"/>
      <c r="JM595" s="314"/>
      <c r="JN595" s="314"/>
      <c r="JO595" s="314"/>
      <c r="JP595" s="314"/>
      <c r="JQ595" s="314"/>
      <c r="JR595" s="314"/>
      <c r="JS595" s="314"/>
      <c r="JT595" s="314"/>
      <c r="JU595" s="314"/>
      <c r="JV595" s="314"/>
      <c r="JW595" s="314"/>
      <c r="JX595" s="314"/>
      <c r="JY595" s="314"/>
      <c r="JZ595" s="314"/>
      <c r="KA595" s="314"/>
      <c r="KB595" s="314"/>
      <c r="KC595" s="314"/>
      <c r="KD595" s="314"/>
      <c r="KE595" s="314"/>
      <c r="KF595" s="314"/>
      <c r="KG595" s="314"/>
      <c r="KH595" s="314"/>
      <c r="KI595" s="314"/>
      <c r="KJ595" s="314"/>
      <c r="KK595" s="314"/>
      <c r="KL595" s="6"/>
      <c r="KM595" s="6"/>
      <c r="KN595" s="6"/>
      <c r="KO595" s="6"/>
      <c r="KP595" s="6"/>
      <c r="KQ595" s="6"/>
      <c r="KR595" s="6"/>
      <c r="KS595" s="6"/>
      <c r="KT595" s="6"/>
    </row>
    <row r="596" spans="5:306" s="305" customFormat="1">
      <c r="E596" s="316"/>
      <c r="F596" s="316"/>
      <c r="G596" s="317"/>
      <c r="W596" s="6"/>
      <c r="X596" s="6"/>
      <c r="Y596" s="6"/>
      <c r="Z596" s="313"/>
      <c r="AA596" s="313"/>
      <c r="AB596" s="313"/>
      <c r="AC596" s="6"/>
      <c r="AD596" s="6"/>
      <c r="AE596" s="313"/>
      <c r="AF596" s="313"/>
      <c r="AG596" s="313"/>
      <c r="AH596" s="313"/>
      <c r="AI596" s="313"/>
      <c r="AJ596" s="6"/>
      <c r="AK596" s="6"/>
      <c r="AL596" s="313"/>
      <c r="AM596" s="313"/>
      <c r="AN596" s="313"/>
      <c r="AO596" s="313"/>
      <c r="AP596" s="313"/>
      <c r="AQ596" s="6"/>
      <c r="AR596" s="6"/>
      <c r="AS596" s="313"/>
      <c r="AT596" s="313"/>
      <c r="AU596" s="313"/>
      <c r="AV596" s="313"/>
      <c r="AW596" s="313"/>
      <c r="AX596" s="6"/>
      <c r="AY596" s="6"/>
      <c r="AZ596" s="313"/>
      <c r="BA596" s="313"/>
      <c r="BB596" s="313"/>
      <c r="BC596" s="313"/>
      <c r="BD596" s="313"/>
      <c r="BE596" s="6"/>
      <c r="BF596" s="6"/>
      <c r="BG596" s="313"/>
      <c r="BH596" s="313"/>
      <c r="BI596" s="313"/>
      <c r="BJ596" s="313"/>
      <c r="BK596" s="313"/>
      <c r="BL596" s="6"/>
      <c r="BM596" s="6"/>
      <c r="BN596" s="313"/>
      <c r="BO596" s="313"/>
      <c r="BP596" s="313"/>
      <c r="BQ596" s="313"/>
      <c r="BR596" s="313"/>
      <c r="BS596" s="313"/>
      <c r="BT596" s="313"/>
      <c r="BU596" s="313"/>
      <c r="BV596" s="313"/>
      <c r="BW596" s="313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161"/>
      <c r="DQ596" s="161"/>
      <c r="DR596" s="161"/>
      <c r="DS596" s="161"/>
      <c r="DT596" s="161"/>
      <c r="DU596" s="161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  <c r="FS596" s="6"/>
      <c r="FT596" s="6"/>
      <c r="FU596" s="6"/>
      <c r="FV596" s="6"/>
      <c r="FW596" s="6"/>
      <c r="FX596" s="6"/>
      <c r="FY596" s="6"/>
      <c r="FZ596" s="6"/>
      <c r="GA596" s="6"/>
      <c r="GB596" s="6"/>
      <c r="GC596" s="6"/>
      <c r="GD596" s="6"/>
      <c r="GE596" s="6"/>
      <c r="GF596" s="6"/>
      <c r="GG596" s="6"/>
      <c r="GH596" s="6"/>
      <c r="GI596" s="6"/>
      <c r="GJ596" s="6"/>
      <c r="GK596" s="6"/>
      <c r="GL596" s="6"/>
      <c r="GM596" s="6"/>
      <c r="GN596" s="6"/>
      <c r="GO596" s="6"/>
      <c r="GP596" s="6"/>
      <c r="GQ596" s="6"/>
      <c r="GR596" s="6"/>
      <c r="GS596" s="6"/>
      <c r="GT596" s="6"/>
      <c r="GU596" s="6"/>
      <c r="GV596" s="6"/>
      <c r="GW596" s="6"/>
      <c r="GX596" s="6"/>
      <c r="GY596" s="6"/>
      <c r="GZ596" s="6"/>
      <c r="HA596" s="6"/>
      <c r="HB596" s="6"/>
      <c r="HC596" s="6"/>
      <c r="HD596" s="6"/>
      <c r="HE596" s="6"/>
      <c r="HF596" s="6"/>
      <c r="HG596" s="6"/>
      <c r="HH596" s="6"/>
      <c r="HI596" s="6"/>
      <c r="HJ596" s="6"/>
      <c r="HK596" s="6"/>
      <c r="HL596" s="6"/>
      <c r="HM596" s="6"/>
      <c r="HN596" s="6"/>
      <c r="HO596" s="6"/>
      <c r="HP596" s="6"/>
      <c r="HQ596" s="6"/>
      <c r="HR596" s="6"/>
      <c r="HS596" s="6"/>
      <c r="HT596" s="6"/>
      <c r="HU596" s="6"/>
      <c r="HV596" s="6"/>
      <c r="HW596" s="6"/>
      <c r="HX596" s="6"/>
      <c r="HY596" s="6"/>
      <c r="HZ596" s="6"/>
      <c r="IA596" s="6"/>
      <c r="IB596" s="6"/>
      <c r="IC596" s="6"/>
      <c r="ID596" s="6"/>
      <c r="IE596" s="6"/>
      <c r="IF596" s="6"/>
      <c r="IG596" s="6"/>
      <c r="IH596" s="6"/>
      <c r="II596" s="6"/>
      <c r="IJ596" s="6"/>
      <c r="IK596" s="6"/>
      <c r="IL596" s="6"/>
      <c r="IM596" s="6"/>
      <c r="IN596" s="6"/>
      <c r="IO596" s="6"/>
      <c r="IP596" s="6"/>
      <c r="IQ596" s="6"/>
      <c r="IR596" s="6"/>
      <c r="IS596" s="6"/>
      <c r="IT596" s="6"/>
      <c r="IU596" s="6"/>
      <c r="IV596" s="6"/>
      <c r="IW596" s="6"/>
      <c r="IX596" s="6"/>
      <c r="IY596" s="6"/>
      <c r="IZ596" s="6"/>
      <c r="JA596" s="314"/>
      <c r="JB596" s="314"/>
      <c r="JC596" s="314"/>
      <c r="JD596" s="314"/>
      <c r="JE596" s="314"/>
      <c r="JF596" s="314"/>
      <c r="JG596" s="314"/>
      <c r="JH596" s="314"/>
      <c r="JI596" s="314"/>
      <c r="JJ596" s="314"/>
      <c r="JK596" s="314"/>
      <c r="JL596" s="314"/>
      <c r="JM596" s="314"/>
      <c r="JN596" s="314"/>
      <c r="JO596" s="314"/>
      <c r="JP596" s="314"/>
      <c r="JQ596" s="314"/>
      <c r="JR596" s="314"/>
      <c r="JS596" s="314"/>
      <c r="JT596" s="314"/>
      <c r="JU596" s="314"/>
      <c r="JV596" s="314"/>
      <c r="JW596" s="314"/>
      <c r="JX596" s="314"/>
      <c r="JY596" s="314"/>
      <c r="JZ596" s="314"/>
      <c r="KA596" s="314"/>
      <c r="KB596" s="314"/>
      <c r="KC596" s="314"/>
      <c r="KD596" s="314"/>
      <c r="KE596" s="314"/>
      <c r="KF596" s="314"/>
      <c r="KG596" s="314"/>
      <c r="KH596" s="314"/>
      <c r="KI596" s="314"/>
      <c r="KJ596" s="314"/>
      <c r="KK596" s="314"/>
      <c r="KL596" s="6"/>
      <c r="KM596" s="6"/>
      <c r="KN596" s="6"/>
      <c r="KO596" s="6"/>
      <c r="KP596" s="6"/>
      <c r="KQ596" s="6"/>
      <c r="KR596" s="6"/>
      <c r="KS596" s="6"/>
      <c r="KT596" s="6"/>
    </row>
    <row r="597" spans="5:306" s="305" customFormat="1">
      <c r="E597" s="316"/>
      <c r="F597" s="316"/>
      <c r="G597" s="317"/>
      <c r="W597" s="6"/>
      <c r="X597" s="6"/>
      <c r="Y597" s="6"/>
      <c r="Z597" s="313"/>
      <c r="AA597" s="313"/>
      <c r="AB597" s="313"/>
      <c r="AC597" s="6"/>
      <c r="AD597" s="6"/>
      <c r="AE597" s="313"/>
      <c r="AF597" s="313"/>
      <c r="AG597" s="313"/>
      <c r="AH597" s="313"/>
      <c r="AI597" s="313"/>
      <c r="AJ597" s="6"/>
      <c r="AK597" s="6"/>
      <c r="AL597" s="313"/>
      <c r="AM597" s="313"/>
      <c r="AN597" s="313"/>
      <c r="AO597" s="313"/>
      <c r="AP597" s="313"/>
      <c r="AQ597" s="6"/>
      <c r="AR597" s="6"/>
      <c r="AS597" s="313"/>
      <c r="AT597" s="313"/>
      <c r="AU597" s="313"/>
      <c r="AV597" s="313"/>
      <c r="AW597" s="313"/>
      <c r="AX597" s="6"/>
      <c r="AY597" s="6"/>
      <c r="AZ597" s="313"/>
      <c r="BA597" s="313"/>
      <c r="BB597" s="313"/>
      <c r="BC597" s="313"/>
      <c r="BD597" s="313"/>
      <c r="BE597" s="6"/>
      <c r="BF597" s="6"/>
      <c r="BG597" s="313"/>
      <c r="BH597" s="313"/>
      <c r="BI597" s="313"/>
      <c r="BJ597" s="313"/>
      <c r="BK597" s="313"/>
      <c r="BL597" s="6"/>
      <c r="BM597" s="6"/>
      <c r="BN597" s="313"/>
      <c r="BO597" s="313"/>
      <c r="BP597" s="313"/>
      <c r="BQ597" s="313"/>
      <c r="BR597" s="313"/>
      <c r="BS597" s="313"/>
      <c r="BT597" s="313"/>
      <c r="BU597" s="313"/>
      <c r="BV597" s="313"/>
      <c r="BW597" s="313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161"/>
      <c r="DQ597" s="161"/>
      <c r="DR597" s="161"/>
      <c r="DS597" s="161"/>
      <c r="DT597" s="161"/>
      <c r="DU597" s="161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  <c r="FS597" s="6"/>
      <c r="FT597" s="6"/>
      <c r="FU597" s="6"/>
      <c r="FV597" s="6"/>
      <c r="FW597" s="6"/>
      <c r="FX597" s="6"/>
      <c r="FY597" s="6"/>
      <c r="FZ597" s="6"/>
      <c r="GA597" s="6"/>
      <c r="GB597" s="6"/>
      <c r="GC597" s="6"/>
      <c r="GD597" s="6"/>
      <c r="GE597" s="6"/>
      <c r="GF597" s="6"/>
      <c r="GG597" s="6"/>
      <c r="GH597" s="6"/>
      <c r="GI597" s="6"/>
      <c r="GJ597" s="6"/>
      <c r="GK597" s="6"/>
      <c r="GL597" s="6"/>
      <c r="GM597" s="6"/>
      <c r="GN597" s="6"/>
      <c r="GO597" s="6"/>
      <c r="GP597" s="6"/>
      <c r="GQ597" s="6"/>
      <c r="GR597" s="6"/>
      <c r="GS597" s="6"/>
      <c r="GT597" s="6"/>
      <c r="GU597" s="6"/>
      <c r="GV597" s="6"/>
      <c r="GW597" s="6"/>
      <c r="GX597" s="6"/>
      <c r="GY597" s="6"/>
      <c r="GZ597" s="6"/>
      <c r="HA597" s="6"/>
      <c r="HB597" s="6"/>
      <c r="HC597" s="6"/>
      <c r="HD597" s="6"/>
      <c r="HE597" s="6"/>
      <c r="HF597" s="6"/>
      <c r="HG597" s="6"/>
      <c r="HH597" s="6"/>
      <c r="HI597" s="6"/>
      <c r="HJ597" s="6"/>
      <c r="HK597" s="6"/>
      <c r="HL597" s="6"/>
      <c r="HM597" s="6"/>
      <c r="HN597" s="6"/>
      <c r="HO597" s="6"/>
      <c r="HP597" s="6"/>
      <c r="HQ597" s="6"/>
      <c r="HR597" s="6"/>
      <c r="HS597" s="6"/>
      <c r="HT597" s="6"/>
      <c r="HU597" s="6"/>
      <c r="HV597" s="6"/>
      <c r="HW597" s="6"/>
      <c r="HX597" s="6"/>
      <c r="HY597" s="6"/>
      <c r="HZ597" s="6"/>
      <c r="IA597" s="6"/>
      <c r="IB597" s="6"/>
      <c r="IC597" s="6"/>
      <c r="ID597" s="6"/>
      <c r="IE597" s="6"/>
      <c r="IF597" s="6"/>
      <c r="IG597" s="6"/>
      <c r="IH597" s="6"/>
      <c r="II597" s="6"/>
      <c r="IJ597" s="6"/>
      <c r="IK597" s="6"/>
      <c r="IL597" s="6"/>
      <c r="IM597" s="6"/>
      <c r="IN597" s="6"/>
      <c r="IO597" s="6"/>
      <c r="IP597" s="6"/>
      <c r="IQ597" s="6"/>
      <c r="IR597" s="6"/>
      <c r="IS597" s="6"/>
      <c r="IT597" s="6"/>
      <c r="IU597" s="6"/>
      <c r="IV597" s="6"/>
      <c r="IW597" s="6"/>
      <c r="IX597" s="6"/>
      <c r="IY597" s="6"/>
      <c r="IZ597" s="6"/>
      <c r="JA597" s="314"/>
      <c r="JB597" s="314"/>
      <c r="JC597" s="314"/>
      <c r="JD597" s="314"/>
      <c r="JE597" s="314"/>
      <c r="JF597" s="314"/>
      <c r="JG597" s="314"/>
      <c r="JH597" s="314"/>
      <c r="JI597" s="314"/>
      <c r="JJ597" s="314"/>
      <c r="JK597" s="314"/>
      <c r="JL597" s="314"/>
      <c r="JM597" s="314"/>
      <c r="JN597" s="314"/>
      <c r="JO597" s="314"/>
      <c r="JP597" s="314"/>
      <c r="JQ597" s="314"/>
      <c r="JR597" s="314"/>
      <c r="JS597" s="314"/>
      <c r="JT597" s="314"/>
      <c r="JU597" s="314"/>
      <c r="JV597" s="314"/>
      <c r="JW597" s="314"/>
      <c r="JX597" s="314"/>
      <c r="JY597" s="314"/>
      <c r="JZ597" s="314"/>
      <c r="KA597" s="314"/>
      <c r="KB597" s="314"/>
      <c r="KC597" s="314"/>
      <c r="KD597" s="314"/>
      <c r="KE597" s="314"/>
      <c r="KF597" s="314"/>
      <c r="KG597" s="314"/>
      <c r="KH597" s="314"/>
      <c r="KI597" s="314"/>
      <c r="KJ597" s="314"/>
      <c r="KK597" s="314"/>
      <c r="KL597" s="6"/>
      <c r="KM597" s="6"/>
      <c r="KN597" s="6"/>
      <c r="KO597" s="6"/>
      <c r="KP597" s="6"/>
      <c r="KQ597" s="6"/>
      <c r="KR597" s="6"/>
      <c r="KS597" s="6"/>
      <c r="KT597" s="6"/>
    </row>
    <row r="598" spans="5:306" s="305" customFormat="1">
      <c r="E598" s="316"/>
      <c r="F598" s="316"/>
      <c r="G598" s="317"/>
      <c r="W598" s="6"/>
      <c r="X598" s="6"/>
      <c r="Y598" s="6"/>
      <c r="Z598" s="313"/>
      <c r="AA598" s="313"/>
      <c r="AB598" s="313"/>
      <c r="AC598" s="6"/>
      <c r="AD598" s="6"/>
      <c r="AE598" s="313"/>
      <c r="AF598" s="313"/>
      <c r="AG598" s="313"/>
      <c r="AH598" s="313"/>
      <c r="AI598" s="313"/>
      <c r="AJ598" s="6"/>
      <c r="AK598" s="6"/>
      <c r="AL598" s="313"/>
      <c r="AM598" s="313"/>
      <c r="AN598" s="313"/>
      <c r="AO598" s="313"/>
      <c r="AP598" s="313"/>
      <c r="AQ598" s="6"/>
      <c r="AR598" s="6"/>
      <c r="AS598" s="313"/>
      <c r="AT598" s="313"/>
      <c r="AU598" s="313"/>
      <c r="AV598" s="313"/>
      <c r="AW598" s="313"/>
      <c r="AX598" s="6"/>
      <c r="AY598" s="6"/>
      <c r="AZ598" s="313"/>
      <c r="BA598" s="313"/>
      <c r="BB598" s="313"/>
      <c r="BC598" s="313"/>
      <c r="BD598" s="313"/>
      <c r="BE598" s="6"/>
      <c r="BF598" s="6"/>
      <c r="BG598" s="313"/>
      <c r="BH598" s="313"/>
      <c r="BI598" s="313"/>
      <c r="BJ598" s="313"/>
      <c r="BK598" s="313"/>
      <c r="BL598" s="6"/>
      <c r="BM598" s="6"/>
      <c r="BN598" s="313"/>
      <c r="BO598" s="313"/>
      <c r="BP598" s="313"/>
      <c r="BQ598" s="313"/>
      <c r="BR598" s="313"/>
      <c r="BS598" s="313"/>
      <c r="BT598" s="313"/>
      <c r="BU598" s="313"/>
      <c r="BV598" s="313"/>
      <c r="BW598" s="313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161"/>
      <c r="DQ598" s="161"/>
      <c r="DR598" s="161"/>
      <c r="DS598" s="161"/>
      <c r="DT598" s="161"/>
      <c r="DU598" s="161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  <c r="FS598" s="6"/>
      <c r="FT598" s="6"/>
      <c r="FU598" s="6"/>
      <c r="FV598" s="6"/>
      <c r="FW598" s="6"/>
      <c r="FX598" s="6"/>
      <c r="FY598" s="6"/>
      <c r="FZ598" s="6"/>
      <c r="GA598" s="6"/>
      <c r="GB598" s="6"/>
      <c r="GC598" s="6"/>
      <c r="GD598" s="6"/>
      <c r="GE598" s="6"/>
      <c r="GF598" s="6"/>
      <c r="GG598" s="6"/>
      <c r="GH598" s="6"/>
      <c r="GI598" s="6"/>
      <c r="GJ598" s="6"/>
      <c r="GK598" s="6"/>
      <c r="GL598" s="6"/>
      <c r="GM598" s="6"/>
      <c r="GN598" s="6"/>
      <c r="GO598" s="6"/>
      <c r="GP598" s="6"/>
      <c r="GQ598" s="6"/>
      <c r="GR598" s="6"/>
      <c r="GS598" s="6"/>
      <c r="GT598" s="6"/>
      <c r="GU598" s="6"/>
      <c r="GV598" s="6"/>
      <c r="GW598" s="6"/>
      <c r="GX598" s="6"/>
      <c r="GY598" s="6"/>
      <c r="GZ598" s="6"/>
      <c r="HA598" s="6"/>
      <c r="HB598" s="6"/>
      <c r="HC598" s="6"/>
      <c r="HD598" s="6"/>
      <c r="HE598" s="6"/>
      <c r="HF598" s="6"/>
      <c r="HG598" s="6"/>
      <c r="HH598" s="6"/>
      <c r="HI598" s="6"/>
      <c r="HJ598" s="6"/>
      <c r="HK598" s="6"/>
      <c r="HL598" s="6"/>
      <c r="HM598" s="6"/>
      <c r="HN598" s="6"/>
      <c r="HO598" s="6"/>
      <c r="HP598" s="6"/>
      <c r="HQ598" s="6"/>
      <c r="HR598" s="6"/>
      <c r="HS598" s="6"/>
      <c r="HT598" s="6"/>
      <c r="HU598" s="6"/>
      <c r="HV598" s="6"/>
      <c r="HW598" s="6"/>
      <c r="HX598" s="6"/>
      <c r="HY598" s="6"/>
      <c r="HZ598" s="6"/>
      <c r="IA598" s="6"/>
      <c r="IB598" s="6"/>
      <c r="IC598" s="6"/>
      <c r="ID598" s="6"/>
      <c r="IE598" s="6"/>
      <c r="IF598" s="6"/>
      <c r="IG598" s="6"/>
      <c r="IH598" s="6"/>
      <c r="II598" s="6"/>
      <c r="IJ598" s="6"/>
      <c r="IK598" s="6"/>
      <c r="IL598" s="6"/>
      <c r="IM598" s="6"/>
      <c r="IN598" s="6"/>
      <c r="IO598" s="6"/>
      <c r="IP598" s="6"/>
      <c r="IQ598" s="6"/>
      <c r="IR598" s="6"/>
      <c r="IS598" s="6"/>
      <c r="IT598" s="6"/>
      <c r="IU598" s="6"/>
      <c r="IV598" s="6"/>
      <c r="IW598" s="6"/>
      <c r="IX598" s="6"/>
      <c r="IY598" s="6"/>
      <c r="IZ598" s="6"/>
      <c r="JA598" s="314"/>
      <c r="JB598" s="314"/>
      <c r="JC598" s="314"/>
      <c r="JD598" s="314"/>
      <c r="JE598" s="314"/>
      <c r="JF598" s="314"/>
      <c r="JG598" s="314"/>
      <c r="JH598" s="314"/>
      <c r="JI598" s="314"/>
      <c r="JJ598" s="314"/>
      <c r="JK598" s="314"/>
      <c r="JL598" s="314"/>
      <c r="JM598" s="314"/>
      <c r="JN598" s="314"/>
      <c r="JO598" s="314"/>
      <c r="JP598" s="314"/>
      <c r="JQ598" s="314"/>
      <c r="JR598" s="314"/>
      <c r="JS598" s="314"/>
      <c r="JT598" s="314"/>
      <c r="JU598" s="314"/>
      <c r="JV598" s="314"/>
      <c r="JW598" s="314"/>
      <c r="JX598" s="314"/>
      <c r="JY598" s="314"/>
      <c r="JZ598" s="314"/>
      <c r="KA598" s="314"/>
      <c r="KB598" s="314"/>
      <c r="KC598" s="314"/>
      <c r="KD598" s="314"/>
      <c r="KE598" s="314"/>
      <c r="KF598" s="314"/>
      <c r="KG598" s="314"/>
      <c r="KH598" s="314"/>
      <c r="KI598" s="314"/>
      <c r="KJ598" s="314"/>
      <c r="KK598" s="314"/>
      <c r="KL598" s="6"/>
      <c r="KM598" s="6"/>
      <c r="KN598" s="6"/>
      <c r="KO598" s="6"/>
      <c r="KP598" s="6"/>
      <c r="KQ598" s="6"/>
      <c r="KR598" s="6"/>
      <c r="KS598" s="6"/>
      <c r="KT598" s="6"/>
    </row>
    <row r="599" spans="5:306" s="305" customFormat="1">
      <c r="E599" s="316"/>
      <c r="F599" s="316"/>
      <c r="G599" s="317"/>
      <c r="W599" s="6"/>
      <c r="X599" s="6"/>
      <c r="Y599" s="6"/>
      <c r="Z599" s="313"/>
      <c r="AA599" s="313"/>
      <c r="AB599" s="313"/>
      <c r="AC599" s="6"/>
      <c r="AD599" s="6"/>
      <c r="AE599" s="313"/>
      <c r="AF599" s="313"/>
      <c r="AG599" s="313"/>
      <c r="AH599" s="313"/>
      <c r="AI599" s="313"/>
      <c r="AJ599" s="6"/>
      <c r="AK599" s="6"/>
      <c r="AL599" s="313"/>
      <c r="AM599" s="313"/>
      <c r="AN599" s="313"/>
      <c r="AO599" s="313"/>
      <c r="AP599" s="313"/>
      <c r="AQ599" s="6"/>
      <c r="AR599" s="6"/>
      <c r="AS599" s="313"/>
      <c r="AT599" s="313"/>
      <c r="AU599" s="313"/>
      <c r="AV599" s="313"/>
      <c r="AW599" s="313"/>
      <c r="AX599" s="6"/>
      <c r="AY599" s="6"/>
      <c r="AZ599" s="313"/>
      <c r="BA599" s="313"/>
      <c r="BB599" s="313"/>
      <c r="BC599" s="313"/>
      <c r="BD599" s="313"/>
      <c r="BE599" s="6"/>
      <c r="BF599" s="6"/>
      <c r="BG599" s="313"/>
      <c r="BH599" s="313"/>
      <c r="BI599" s="313"/>
      <c r="BJ599" s="313"/>
      <c r="BK599" s="313"/>
      <c r="BL599" s="6"/>
      <c r="BM599" s="6"/>
      <c r="BN599" s="313"/>
      <c r="BO599" s="313"/>
      <c r="BP599" s="313"/>
      <c r="BQ599" s="313"/>
      <c r="BR599" s="313"/>
      <c r="BS599" s="313"/>
      <c r="BT599" s="313"/>
      <c r="BU599" s="313"/>
      <c r="BV599" s="313"/>
      <c r="BW599" s="313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161"/>
      <c r="DQ599" s="161"/>
      <c r="DR599" s="161"/>
      <c r="DS599" s="161"/>
      <c r="DT599" s="161"/>
      <c r="DU599" s="161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  <c r="FS599" s="6"/>
      <c r="FT599" s="6"/>
      <c r="FU599" s="6"/>
      <c r="FV599" s="6"/>
      <c r="FW599" s="6"/>
      <c r="FX599" s="6"/>
      <c r="FY599" s="6"/>
      <c r="FZ599" s="6"/>
      <c r="GA599" s="6"/>
      <c r="GB599" s="6"/>
      <c r="GC599" s="6"/>
      <c r="GD599" s="6"/>
      <c r="GE599" s="6"/>
      <c r="GF599" s="6"/>
      <c r="GG599" s="6"/>
      <c r="GH599" s="6"/>
      <c r="GI599" s="6"/>
      <c r="GJ599" s="6"/>
      <c r="GK599" s="6"/>
      <c r="GL599" s="6"/>
      <c r="GM599" s="6"/>
      <c r="GN599" s="6"/>
      <c r="GO599" s="6"/>
      <c r="GP599" s="6"/>
      <c r="GQ599" s="6"/>
      <c r="GR599" s="6"/>
      <c r="GS599" s="6"/>
      <c r="GT599" s="6"/>
      <c r="GU599" s="6"/>
      <c r="GV599" s="6"/>
      <c r="GW599" s="6"/>
      <c r="GX599" s="6"/>
      <c r="GY599" s="6"/>
      <c r="GZ599" s="6"/>
      <c r="HA599" s="6"/>
      <c r="HB599" s="6"/>
      <c r="HC599" s="6"/>
      <c r="HD599" s="6"/>
      <c r="HE599" s="6"/>
      <c r="HF599" s="6"/>
      <c r="HG599" s="6"/>
      <c r="HH599" s="6"/>
      <c r="HI599" s="6"/>
      <c r="HJ599" s="6"/>
      <c r="HK599" s="6"/>
      <c r="HL599" s="6"/>
      <c r="HM599" s="6"/>
      <c r="HN599" s="6"/>
      <c r="HO599" s="6"/>
      <c r="HP599" s="6"/>
      <c r="HQ599" s="6"/>
      <c r="HR599" s="6"/>
      <c r="HS599" s="6"/>
      <c r="HT599" s="6"/>
      <c r="HU599" s="6"/>
      <c r="HV599" s="6"/>
      <c r="HW599" s="6"/>
      <c r="HX599" s="6"/>
      <c r="HY599" s="6"/>
      <c r="HZ599" s="6"/>
      <c r="IA599" s="6"/>
      <c r="IB599" s="6"/>
      <c r="IC599" s="6"/>
      <c r="ID599" s="6"/>
      <c r="IE599" s="6"/>
      <c r="IF599" s="6"/>
      <c r="IG599" s="6"/>
      <c r="IH599" s="6"/>
      <c r="II599" s="6"/>
      <c r="IJ599" s="6"/>
      <c r="IK599" s="6"/>
      <c r="IL599" s="6"/>
      <c r="IM599" s="6"/>
      <c r="IN599" s="6"/>
      <c r="IO599" s="6"/>
      <c r="IP599" s="6"/>
      <c r="IQ599" s="6"/>
      <c r="IR599" s="6"/>
      <c r="IS599" s="6"/>
      <c r="IT599" s="6"/>
      <c r="IU599" s="6"/>
      <c r="IV599" s="6"/>
      <c r="IW599" s="6"/>
      <c r="IX599" s="6"/>
      <c r="IY599" s="6"/>
      <c r="IZ599" s="6"/>
      <c r="JA599" s="314"/>
      <c r="JB599" s="314"/>
      <c r="JC599" s="314"/>
      <c r="JD599" s="314"/>
      <c r="JE599" s="314"/>
      <c r="JF599" s="314"/>
      <c r="JG599" s="314"/>
      <c r="JH599" s="314"/>
      <c r="JI599" s="314"/>
      <c r="JJ599" s="314"/>
      <c r="JK599" s="314"/>
      <c r="JL599" s="314"/>
      <c r="JM599" s="314"/>
      <c r="JN599" s="314"/>
      <c r="JO599" s="314"/>
      <c r="JP599" s="314"/>
      <c r="JQ599" s="314"/>
      <c r="JR599" s="314"/>
      <c r="JS599" s="314"/>
      <c r="JT599" s="314"/>
      <c r="JU599" s="314"/>
      <c r="JV599" s="314"/>
      <c r="JW599" s="314"/>
      <c r="JX599" s="314"/>
      <c r="JY599" s="314"/>
      <c r="JZ599" s="314"/>
      <c r="KA599" s="314"/>
      <c r="KB599" s="314"/>
      <c r="KC599" s="314"/>
      <c r="KD599" s="314"/>
      <c r="KE599" s="314"/>
      <c r="KF599" s="314"/>
      <c r="KG599" s="314"/>
      <c r="KH599" s="314"/>
      <c r="KI599" s="314"/>
      <c r="KJ599" s="314"/>
      <c r="KK599" s="314"/>
      <c r="KL599" s="6"/>
      <c r="KM599" s="6"/>
      <c r="KN599" s="6"/>
      <c r="KO599" s="6"/>
      <c r="KP599" s="6"/>
      <c r="KQ599" s="6"/>
      <c r="KR599" s="6"/>
      <c r="KS599" s="6"/>
      <c r="KT599" s="6"/>
    </row>
    <row r="600" spans="5:306" s="305" customFormat="1">
      <c r="E600" s="316"/>
      <c r="F600" s="316"/>
      <c r="G600" s="317"/>
      <c r="W600" s="6"/>
      <c r="X600" s="6"/>
      <c r="Y600" s="6"/>
      <c r="Z600" s="313"/>
      <c r="AA600" s="313"/>
      <c r="AB600" s="313"/>
      <c r="AC600" s="6"/>
      <c r="AD600" s="6"/>
      <c r="AE600" s="313"/>
      <c r="AF600" s="313"/>
      <c r="AG600" s="313"/>
      <c r="AH600" s="313"/>
      <c r="AI600" s="313"/>
      <c r="AJ600" s="6"/>
      <c r="AK600" s="6"/>
      <c r="AL600" s="313"/>
      <c r="AM600" s="313"/>
      <c r="AN600" s="313"/>
      <c r="AO600" s="313"/>
      <c r="AP600" s="313"/>
      <c r="AQ600" s="6"/>
      <c r="AR600" s="6"/>
      <c r="AS600" s="313"/>
      <c r="AT600" s="313"/>
      <c r="AU600" s="313"/>
      <c r="AV600" s="313"/>
      <c r="AW600" s="313"/>
      <c r="AX600" s="6"/>
      <c r="AY600" s="6"/>
      <c r="AZ600" s="313"/>
      <c r="BA600" s="313"/>
      <c r="BB600" s="313"/>
      <c r="BC600" s="313"/>
      <c r="BD600" s="313"/>
      <c r="BE600" s="6"/>
      <c r="BF600" s="6"/>
      <c r="BG600" s="313"/>
      <c r="BH600" s="313"/>
      <c r="BI600" s="313"/>
      <c r="BJ600" s="313"/>
      <c r="BK600" s="313"/>
      <c r="BL600" s="6"/>
      <c r="BM600" s="6"/>
      <c r="BN600" s="313"/>
      <c r="BO600" s="313"/>
      <c r="BP600" s="313"/>
      <c r="BQ600" s="313"/>
      <c r="BR600" s="313"/>
      <c r="BS600" s="313"/>
      <c r="BT600" s="313"/>
      <c r="BU600" s="313"/>
      <c r="BV600" s="313"/>
      <c r="BW600" s="313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161"/>
      <c r="DQ600" s="161"/>
      <c r="DR600" s="161"/>
      <c r="DS600" s="161"/>
      <c r="DT600" s="161"/>
      <c r="DU600" s="161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  <c r="FS600" s="6"/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  <c r="GE600" s="6"/>
      <c r="GF600" s="6"/>
      <c r="GG600" s="6"/>
      <c r="GH600" s="6"/>
      <c r="GI600" s="6"/>
      <c r="GJ600" s="6"/>
      <c r="GK600" s="6"/>
      <c r="GL600" s="6"/>
      <c r="GM600" s="6"/>
      <c r="GN600" s="6"/>
      <c r="GO600" s="6"/>
      <c r="GP600" s="6"/>
      <c r="GQ600" s="6"/>
      <c r="GR600" s="6"/>
      <c r="GS600" s="6"/>
      <c r="GT600" s="6"/>
      <c r="GU600" s="6"/>
      <c r="GV600" s="6"/>
      <c r="GW600" s="6"/>
      <c r="GX600" s="6"/>
      <c r="GY600" s="6"/>
      <c r="GZ600" s="6"/>
      <c r="HA600" s="6"/>
      <c r="HB600" s="6"/>
      <c r="HC600" s="6"/>
      <c r="HD600" s="6"/>
      <c r="HE600" s="6"/>
      <c r="HF600" s="6"/>
      <c r="HG600" s="6"/>
      <c r="HH600" s="6"/>
      <c r="HI600" s="6"/>
      <c r="HJ600" s="6"/>
      <c r="HK600" s="6"/>
      <c r="HL600" s="6"/>
      <c r="HM600" s="6"/>
      <c r="HN600" s="6"/>
      <c r="HO600" s="6"/>
      <c r="HP600" s="6"/>
      <c r="HQ600" s="6"/>
      <c r="HR600" s="6"/>
      <c r="HS600" s="6"/>
      <c r="HT600" s="6"/>
      <c r="HU600" s="6"/>
      <c r="HV600" s="6"/>
      <c r="HW600" s="6"/>
      <c r="HX600" s="6"/>
      <c r="HY600" s="6"/>
      <c r="HZ600" s="6"/>
      <c r="IA600" s="6"/>
      <c r="IB600" s="6"/>
      <c r="IC600" s="6"/>
      <c r="ID600" s="6"/>
      <c r="IE600" s="6"/>
      <c r="IF600" s="6"/>
      <c r="IG600" s="6"/>
      <c r="IH600" s="6"/>
      <c r="II600" s="6"/>
      <c r="IJ600" s="6"/>
      <c r="IK600" s="6"/>
      <c r="IL600" s="6"/>
      <c r="IM600" s="6"/>
      <c r="IN600" s="6"/>
      <c r="IO600" s="6"/>
      <c r="IP600" s="6"/>
      <c r="IQ600" s="6"/>
      <c r="IR600" s="6"/>
      <c r="IS600" s="6"/>
      <c r="IT600" s="6"/>
      <c r="IU600" s="6"/>
      <c r="IV600" s="6"/>
      <c r="IW600" s="6"/>
      <c r="IX600" s="6"/>
      <c r="IY600" s="6"/>
      <c r="IZ600" s="6"/>
      <c r="JA600" s="314"/>
      <c r="JB600" s="314"/>
      <c r="JC600" s="314"/>
      <c r="JD600" s="314"/>
      <c r="JE600" s="314"/>
      <c r="JF600" s="314"/>
      <c r="JG600" s="314"/>
      <c r="JH600" s="314"/>
      <c r="JI600" s="314"/>
      <c r="JJ600" s="314"/>
      <c r="JK600" s="314"/>
      <c r="JL600" s="314"/>
      <c r="JM600" s="314"/>
      <c r="JN600" s="314"/>
      <c r="JO600" s="314"/>
      <c r="JP600" s="314"/>
      <c r="JQ600" s="314"/>
      <c r="JR600" s="314"/>
      <c r="JS600" s="314"/>
      <c r="JT600" s="314"/>
      <c r="JU600" s="314"/>
      <c r="JV600" s="314"/>
      <c r="JW600" s="314"/>
      <c r="JX600" s="314"/>
      <c r="JY600" s="314"/>
      <c r="JZ600" s="314"/>
      <c r="KA600" s="314"/>
      <c r="KB600" s="314"/>
      <c r="KC600" s="314"/>
      <c r="KD600" s="314"/>
      <c r="KE600" s="314"/>
      <c r="KF600" s="314"/>
      <c r="KG600" s="314"/>
      <c r="KH600" s="314"/>
      <c r="KI600" s="314"/>
      <c r="KJ600" s="314"/>
      <c r="KK600" s="314"/>
      <c r="KL600" s="6"/>
      <c r="KM600" s="6"/>
      <c r="KN600" s="6"/>
      <c r="KO600" s="6"/>
      <c r="KP600" s="6"/>
      <c r="KQ600" s="6"/>
      <c r="KR600" s="6"/>
      <c r="KS600" s="6"/>
      <c r="KT600" s="6"/>
    </row>
    <row r="601" spans="5:306" s="305" customFormat="1">
      <c r="E601" s="316"/>
      <c r="F601" s="316"/>
      <c r="G601" s="317"/>
      <c r="W601" s="6"/>
      <c r="X601" s="6"/>
      <c r="Y601" s="6"/>
      <c r="Z601" s="313"/>
      <c r="AA601" s="313"/>
      <c r="AB601" s="313"/>
      <c r="AC601" s="6"/>
      <c r="AD601" s="6"/>
      <c r="AE601" s="313"/>
      <c r="AF601" s="313"/>
      <c r="AG601" s="313"/>
      <c r="AH601" s="313"/>
      <c r="AI601" s="313"/>
      <c r="AJ601" s="6"/>
      <c r="AK601" s="6"/>
      <c r="AL601" s="313"/>
      <c r="AM601" s="313"/>
      <c r="AN601" s="313"/>
      <c r="AO601" s="313"/>
      <c r="AP601" s="313"/>
      <c r="AQ601" s="6"/>
      <c r="AR601" s="6"/>
      <c r="AS601" s="313"/>
      <c r="AT601" s="313"/>
      <c r="AU601" s="313"/>
      <c r="AV601" s="313"/>
      <c r="AW601" s="313"/>
      <c r="AX601" s="6"/>
      <c r="AY601" s="6"/>
      <c r="AZ601" s="313"/>
      <c r="BA601" s="313"/>
      <c r="BB601" s="313"/>
      <c r="BC601" s="313"/>
      <c r="BD601" s="313"/>
      <c r="BE601" s="6"/>
      <c r="BF601" s="6"/>
      <c r="BG601" s="313"/>
      <c r="BH601" s="313"/>
      <c r="BI601" s="313"/>
      <c r="BJ601" s="313"/>
      <c r="BK601" s="313"/>
      <c r="BL601" s="6"/>
      <c r="BM601" s="6"/>
      <c r="BN601" s="313"/>
      <c r="BO601" s="313"/>
      <c r="BP601" s="313"/>
      <c r="BQ601" s="313"/>
      <c r="BR601" s="313"/>
      <c r="BS601" s="313"/>
      <c r="BT601" s="313"/>
      <c r="BU601" s="313"/>
      <c r="BV601" s="313"/>
      <c r="BW601" s="313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161"/>
      <c r="DQ601" s="161"/>
      <c r="DR601" s="161"/>
      <c r="DS601" s="161"/>
      <c r="DT601" s="161"/>
      <c r="DU601" s="161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  <c r="FS601" s="6"/>
      <c r="FT601" s="6"/>
      <c r="FU601" s="6"/>
      <c r="FV601" s="6"/>
      <c r="FW601" s="6"/>
      <c r="FX601" s="6"/>
      <c r="FY601" s="6"/>
      <c r="FZ601" s="6"/>
      <c r="GA601" s="6"/>
      <c r="GB601" s="6"/>
      <c r="GC601" s="6"/>
      <c r="GD601" s="6"/>
      <c r="GE601" s="6"/>
      <c r="GF601" s="6"/>
      <c r="GG601" s="6"/>
      <c r="GH601" s="6"/>
      <c r="GI601" s="6"/>
      <c r="GJ601" s="6"/>
      <c r="GK601" s="6"/>
      <c r="GL601" s="6"/>
      <c r="GM601" s="6"/>
      <c r="GN601" s="6"/>
      <c r="GO601" s="6"/>
      <c r="GP601" s="6"/>
      <c r="GQ601" s="6"/>
      <c r="GR601" s="6"/>
      <c r="GS601" s="6"/>
      <c r="GT601" s="6"/>
      <c r="GU601" s="6"/>
      <c r="GV601" s="6"/>
      <c r="GW601" s="6"/>
      <c r="GX601" s="6"/>
      <c r="GY601" s="6"/>
      <c r="GZ601" s="6"/>
      <c r="HA601" s="6"/>
      <c r="HB601" s="6"/>
      <c r="HC601" s="6"/>
      <c r="HD601" s="6"/>
      <c r="HE601" s="6"/>
      <c r="HF601" s="6"/>
      <c r="HG601" s="6"/>
      <c r="HH601" s="6"/>
      <c r="HI601" s="6"/>
      <c r="HJ601" s="6"/>
      <c r="HK601" s="6"/>
      <c r="HL601" s="6"/>
      <c r="HM601" s="6"/>
      <c r="HN601" s="6"/>
      <c r="HO601" s="6"/>
      <c r="HP601" s="6"/>
      <c r="HQ601" s="6"/>
      <c r="HR601" s="6"/>
      <c r="HS601" s="6"/>
      <c r="HT601" s="6"/>
      <c r="HU601" s="6"/>
      <c r="HV601" s="6"/>
      <c r="HW601" s="6"/>
      <c r="HX601" s="6"/>
      <c r="HY601" s="6"/>
      <c r="HZ601" s="6"/>
      <c r="IA601" s="6"/>
      <c r="IB601" s="6"/>
      <c r="IC601" s="6"/>
      <c r="ID601" s="6"/>
      <c r="IE601" s="6"/>
      <c r="IF601" s="6"/>
      <c r="IG601" s="6"/>
      <c r="IH601" s="6"/>
      <c r="II601" s="6"/>
      <c r="IJ601" s="6"/>
      <c r="IK601" s="6"/>
      <c r="IL601" s="6"/>
      <c r="IM601" s="6"/>
      <c r="IN601" s="6"/>
      <c r="IO601" s="6"/>
      <c r="IP601" s="6"/>
      <c r="IQ601" s="6"/>
      <c r="IR601" s="6"/>
      <c r="IS601" s="6"/>
      <c r="IT601" s="6"/>
      <c r="IU601" s="6"/>
      <c r="IV601" s="6"/>
      <c r="IW601" s="6"/>
      <c r="IX601" s="6"/>
      <c r="IY601" s="6"/>
      <c r="IZ601" s="6"/>
      <c r="JA601" s="314"/>
      <c r="JB601" s="314"/>
      <c r="JC601" s="314"/>
      <c r="JD601" s="314"/>
      <c r="JE601" s="314"/>
      <c r="JF601" s="314"/>
      <c r="JG601" s="314"/>
      <c r="JH601" s="314"/>
      <c r="JI601" s="314"/>
      <c r="JJ601" s="314"/>
      <c r="JK601" s="314"/>
      <c r="JL601" s="314"/>
      <c r="JM601" s="314"/>
      <c r="JN601" s="314"/>
      <c r="JO601" s="314"/>
      <c r="JP601" s="314"/>
      <c r="JQ601" s="314"/>
      <c r="JR601" s="314"/>
      <c r="JS601" s="314"/>
      <c r="JT601" s="314"/>
      <c r="JU601" s="314"/>
      <c r="JV601" s="314"/>
      <c r="JW601" s="314"/>
      <c r="JX601" s="314"/>
      <c r="JY601" s="314"/>
      <c r="JZ601" s="314"/>
      <c r="KA601" s="314"/>
      <c r="KB601" s="314"/>
      <c r="KC601" s="314"/>
      <c r="KD601" s="314"/>
      <c r="KE601" s="314"/>
      <c r="KF601" s="314"/>
      <c r="KG601" s="314"/>
      <c r="KH601" s="314"/>
      <c r="KI601" s="314"/>
      <c r="KJ601" s="314"/>
      <c r="KK601" s="314"/>
      <c r="KL601" s="6"/>
      <c r="KM601" s="6"/>
      <c r="KN601" s="6"/>
      <c r="KO601" s="6"/>
      <c r="KP601" s="6"/>
      <c r="KQ601" s="6"/>
      <c r="KR601" s="6"/>
      <c r="KS601" s="6"/>
      <c r="KT601" s="6"/>
    </row>
    <row r="602" spans="5:306" s="305" customFormat="1">
      <c r="E602" s="316"/>
      <c r="F602" s="316"/>
      <c r="G602" s="317"/>
      <c r="W602" s="6"/>
      <c r="X602" s="6"/>
      <c r="Y602" s="6"/>
      <c r="Z602" s="313"/>
      <c r="AA602" s="313"/>
      <c r="AB602" s="313"/>
      <c r="AC602" s="6"/>
      <c r="AD602" s="6"/>
      <c r="AE602" s="313"/>
      <c r="AF602" s="313"/>
      <c r="AG602" s="313"/>
      <c r="AH602" s="313"/>
      <c r="AI602" s="313"/>
      <c r="AJ602" s="6"/>
      <c r="AK602" s="6"/>
      <c r="AL602" s="313"/>
      <c r="AM602" s="313"/>
      <c r="AN602" s="313"/>
      <c r="AO602" s="313"/>
      <c r="AP602" s="313"/>
      <c r="AQ602" s="6"/>
      <c r="AR602" s="6"/>
      <c r="AS602" s="313"/>
      <c r="AT602" s="313"/>
      <c r="AU602" s="313"/>
      <c r="AV602" s="313"/>
      <c r="AW602" s="313"/>
      <c r="AX602" s="6"/>
      <c r="AY602" s="6"/>
      <c r="AZ602" s="313"/>
      <c r="BA602" s="313"/>
      <c r="BB602" s="313"/>
      <c r="BC602" s="313"/>
      <c r="BD602" s="313"/>
      <c r="BE602" s="6"/>
      <c r="BF602" s="6"/>
      <c r="BG602" s="313"/>
      <c r="BH602" s="313"/>
      <c r="BI602" s="313"/>
      <c r="BJ602" s="313"/>
      <c r="BK602" s="313"/>
      <c r="BL602" s="6"/>
      <c r="BM602" s="6"/>
      <c r="BN602" s="313"/>
      <c r="BO602" s="313"/>
      <c r="BP602" s="313"/>
      <c r="BQ602" s="313"/>
      <c r="BR602" s="313"/>
      <c r="BS602" s="313"/>
      <c r="BT602" s="313"/>
      <c r="BU602" s="313"/>
      <c r="BV602" s="313"/>
      <c r="BW602" s="313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161"/>
      <c r="DQ602" s="161"/>
      <c r="DR602" s="161"/>
      <c r="DS602" s="161"/>
      <c r="DT602" s="161"/>
      <c r="DU602" s="161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  <c r="FS602" s="6"/>
      <c r="FT602" s="6"/>
      <c r="FU602" s="6"/>
      <c r="FV602" s="6"/>
      <c r="FW602" s="6"/>
      <c r="FX602" s="6"/>
      <c r="FY602" s="6"/>
      <c r="FZ602" s="6"/>
      <c r="GA602" s="6"/>
      <c r="GB602" s="6"/>
      <c r="GC602" s="6"/>
      <c r="GD602" s="6"/>
      <c r="GE602" s="6"/>
      <c r="GF602" s="6"/>
      <c r="GG602" s="6"/>
      <c r="GH602" s="6"/>
      <c r="GI602" s="6"/>
      <c r="GJ602" s="6"/>
      <c r="GK602" s="6"/>
      <c r="GL602" s="6"/>
      <c r="GM602" s="6"/>
      <c r="GN602" s="6"/>
      <c r="GO602" s="6"/>
      <c r="GP602" s="6"/>
      <c r="GQ602" s="6"/>
      <c r="GR602" s="6"/>
      <c r="GS602" s="6"/>
      <c r="GT602" s="6"/>
      <c r="GU602" s="6"/>
      <c r="GV602" s="6"/>
      <c r="GW602" s="6"/>
      <c r="GX602" s="6"/>
      <c r="GY602" s="6"/>
      <c r="GZ602" s="6"/>
      <c r="HA602" s="6"/>
      <c r="HB602" s="6"/>
      <c r="HC602" s="6"/>
      <c r="HD602" s="6"/>
      <c r="HE602" s="6"/>
      <c r="HF602" s="6"/>
      <c r="HG602" s="6"/>
      <c r="HH602" s="6"/>
      <c r="HI602" s="6"/>
      <c r="HJ602" s="6"/>
      <c r="HK602" s="6"/>
      <c r="HL602" s="6"/>
      <c r="HM602" s="6"/>
      <c r="HN602" s="6"/>
      <c r="HO602" s="6"/>
      <c r="HP602" s="6"/>
      <c r="HQ602" s="6"/>
      <c r="HR602" s="6"/>
      <c r="HS602" s="6"/>
      <c r="HT602" s="6"/>
      <c r="HU602" s="6"/>
      <c r="HV602" s="6"/>
      <c r="HW602" s="6"/>
      <c r="HX602" s="6"/>
      <c r="HY602" s="6"/>
      <c r="HZ602" s="6"/>
      <c r="IA602" s="6"/>
      <c r="IB602" s="6"/>
      <c r="IC602" s="6"/>
      <c r="ID602" s="6"/>
      <c r="IE602" s="6"/>
      <c r="IF602" s="6"/>
      <c r="IG602" s="6"/>
      <c r="IH602" s="6"/>
      <c r="II602" s="6"/>
      <c r="IJ602" s="6"/>
      <c r="IK602" s="6"/>
      <c r="IL602" s="6"/>
      <c r="IM602" s="6"/>
      <c r="IN602" s="6"/>
      <c r="IO602" s="6"/>
      <c r="IP602" s="6"/>
      <c r="IQ602" s="6"/>
      <c r="IR602" s="6"/>
      <c r="IS602" s="6"/>
      <c r="IT602" s="6"/>
      <c r="IU602" s="6"/>
      <c r="IV602" s="6"/>
      <c r="IW602" s="6"/>
      <c r="IX602" s="6"/>
      <c r="IY602" s="6"/>
      <c r="IZ602" s="6"/>
      <c r="JA602" s="314"/>
      <c r="JB602" s="314"/>
      <c r="JC602" s="314"/>
      <c r="JD602" s="314"/>
      <c r="JE602" s="314"/>
      <c r="JF602" s="314"/>
      <c r="JG602" s="314"/>
      <c r="JH602" s="314"/>
      <c r="JI602" s="314"/>
      <c r="JJ602" s="314"/>
      <c r="JK602" s="314"/>
      <c r="JL602" s="314"/>
      <c r="JM602" s="314"/>
      <c r="JN602" s="314"/>
      <c r="JO602" s="314"/>
      <c r="JP602" s="314"/>
      <c r="JQ602" s="314"/>
      <c r="JR602" s="314"/>
      <c r="JS602" s="314"/>
      <c r="JT602" s="314"/>
      <c r="JU602" s="314"/>
      <c r="JV602" s="314"/>
      <c r="JW602" s="314"/>
      <c r="JX602" s="314"/>
      <c r="JY602" s="314"/>
      <c r="JZ602" s="314"/>
      <c r="KA602" s="314"/>
      <c r="KB602" s="314"/>
      <c r="KC602" s="314"/>
      <c r="KD602" s="314"/>
      <c r="KE602" s="314"/>
      <c r="KF602" s="314"/>
      <c r="KG602" s="314"/>
      <c r="KH602" s="314"/>
      <c r="KI602" s="314"/>
      <c r="KJ602" s="314"/>
      <c r="KK602" s="314"/>
      <c r="KL602" s="6"/>
      <c r="KM602" s="6"/>
      <c r="KN602" s="6"/>
      <c r="KO602" s="6"/>
      <c r="KP602" s="6"/>
      <c r="KQ602" s="6"/>
      <c r="KR602" s="6"/>
      <c r="KS602" s="6"/>
      <c r="KT602" s="6"/>
    </row>
    <row r="603" spans="5:306" s="305" customFormat="1">
      <c r="E603" s="316"/>
      <c r="F603" s="316"/>
      <c r="G603" s="317"/>
      <c r="W603" s="6"/>
      <c r="X603" s="6"/>
      <c r="Y603" s="6"/>
      <c r="Z603" s="313"/>
      <c r="AA603" s="313"/>
      <c r="AB603" s="313"/>
      <c r="AC603" s="6"/>
      <c r="AD603" s="6"/>
      <c r="AE603" s="313"/>
      <c r="AF603" s="313"/>
      <c r="AG603" s="313"/>
      <c r="AH603" s="313"/>
      <c r="AI603" s="313"/>
      <c r="AJ603" s="6"/>
      <c r="AK603" s="6"/>
      <c r="AL603" s="313"/>
      <c r="AM603" s="313"/>
      <c r="AN603" s="313"/>
      <c r="AO603" s="313"/>
      <c r="AP603" s="313"/>
      <c r="AQ603" s="6"/>
      <c r="AR603" s="6"/>
      <c r="AS603" s="313"/>
      <c r="AT603" s="313"/>
      <c r="AU603" s="313"/>
      <c r="AV603" s="313"/>
      <c r="AW603" s="313"/>
      <c r="AX603" s="6"/>
      <c r="AY603" s="6"/>
      <c r="AZ603" s="313"/>
      <c r="BA603" s="313"/>
      <c r="BB603" s="313"/>
      <c r="BC603" s="313"/>
      <c r="BD603" s="313"/>
      <c r="BE603" s="6"/>
      <c r="BF603" s="6"/>
      <c r="BG603" s="313"/>
      <c r="BH603" s="313"/>
      <c r="BI603" s="313"/>
      <c r="BJ603" s="313"/>
      <c r="BK603" s="313"/>
      <c r="BL603" s="6"/>
      <c r="BM603" s="6"/>
      <c r="BN603" s="313"/>
      <c r="BO603" s="313"/>
      <c r="BP603" s="313"/>
      <c r="BQ603" s="313"/>
      <c r="BR603" s="313"/>
      <c r="BS603" s="313"/>
      <c r="BT603" s="313"/>
      <c r="BU603" s="313"/>
      <c r="BV603" s="313"/>
      <c r="BW603" s="313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161"/>
      <c r="DQ603" s="161"/>
      <c r="DR603" s="161"/>
      <c r="DS603" s="161"/>
      <c r="DT603" s="161"/>
      <c r="DU603" s="161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  <c r="FS603" s="6"/>
      <c r="FT603" s="6"/>
      <c r="FU603" s="6"/>
      <c r="FV603" s="6"/>
      <c r="FW603" s="6"/>
      <c r="FX603" s="6"/>
      <c r="FY603" s="6"/>
      <c r="FZ603" s="6"/>
      <c r="GA603" s="6"/>
      <c r="GB603" s="6"/>
      <c r="GC603" s="6"/>
      <c r="GD603" s="6"/>
      <c r="GE603" s="6"/>
      <c r="GF603" s="6"/>
      <c r="GG603" s="6"/>
      <c r="GH603" s="6"/>
      <c r="GI603" s="6"/>
      <c r="GJ603" s="6"/>
      <c r="GK603" s="6"/>
      <c r="GL603" s="6"/>
      <c r="GM603" s="6"/>
      <c r="GN603" s="6"/>
      <c r="GO603" s="6"/>
      <c r="GP603" s="6"/>
      <c r="GQ603" s="6"/>
      <c r="GR603" s="6"/>
      <c r="GS603" s="6"/>
      <c r="GT603" s="6"/>
      <c r="GU603" s="6"/>
      <c r="GV603" s="6"/>
      <c r="GW603" s="6"/>
      <c r="GX603" s="6"/>
      <c r="GY603" s="6"/>
      <c r="GZ603" s="6"/>
      <c r="HA603" s="6"/>
      <c r="HB603" s="6"/>
      <c r="HC603" s="6"/>
      <c r="HD603" s="6"/>
      <c r="HE603" s="6"/>
      <c r="HF603" s="6"/>
      <c r="HG603" s="6"/>
      <c r="HH603" s="6"/>
      <c r="HI603" s="6"/>
      <c r="HJ603" s="6"/>
      <c r="HK603" s="6"/>
      <c r="HL603" s="6"/>
      <c r="HM603" s="6"/>
      <c r="HN603" s="6"/>
      <c r="HO603" s="6"/>
      <c r="HP603" s="6"/>
      <c r="HQ603" s="6"/>
      <c r="HR603" s="6"/>
      <c r="HS603" s="6"/>
      <c r="HT603" s="6"/>
      <c r="HU603" s="6"/>
      <c r="HV603" s="6"/>
      <c r="HW603" s="6"/>
      <c r="HX603" s="6"/>
      <c r="HY603" s="6"/>
      <c r="HZ603" s="6"/>
      <c r="IA603" s="6"/>
      <c r="IB603" s="6"/>
      <c r="IC603" s="6"/>
      <c r="ID603" s="6"/>
      <c r="IE603" s="6"/>
      <c r="IF603" s="6"/>
      <c r="IG603" s="6"/>
      <c r="IH603" s="6"/>
      <c r="II603" s="6"/>
      <c r="IJ603" s="6"/>
      <c r="IK603" s="6"/>
      <c r="IL603" s="6"/>
      <c r="IM603" s="6"/>
      <c r="IN603" s="6"/>
      <c r="IO603" s="6"/>
      <c r="IP603" s="6"/>
      <c r="IQ603" s="6"/>
      <c r="IR603" s="6"/>
      <c r="IS603" s="6"/>
      <c r="IT603" s="6"/>
      <c r="IU603" s="6"/>
      <c r="IV603" s="6"/>
      <c r="IW603" s="6"/>
      <c r="IX603" s="6"/>
      <c r="IY603" s="6"/>
      <c r="IZ603" s="6"/>
      <c r="JA603" s="314"/>
      <c r="JB603" s="314"/>
      <c r="JC603" s="314"/>
      <c r="JD603" s="314"/>
      <c r="JE603" s="314"/>
      <c r="JF603" s="314"/>
      <c r="JG603" s="314"/>
      <c r="JH603" s="314"/>
      <c r="JI603" s="314"/>
      <c r="JJ603" s="314"/>
      <c r="JK603" s="314"/>
      <c r="JL603" s="314"/>
      <c r="JM603" s="314"/>
      <c r="JN603" s="314"/>
      <c r="JO603" s="314"/>
      <c r="JP603" s="314"/>
      <c r="JQ603" s="314"/>
      <c r="JR603" s="314"/>
      <c r="JS603" s="314"/>
      <c r="JT603" s="314"/>
      <c r="JU603" s="314"/>
      <c r="JV603" s="314"/>
      <c r="JW603" s="314"/>
      <c r="JX603" s="314"/>
      <c r="JY603" s="314"/>
      <c r="JZ603" s="314"/>
      <c r="KA603" s="314"/>
      <c r="KB603" s="314"/>
      <c r="KC603" s="314"/>
      <c r="KD603" s="314"/>
      <c r="KE603" s="314"/>
      <c r="KF603" s="314"/>
      <c r="KG603" s="314"/>
      <c r="KH603" s="314"/>
      <c r="KI603" s="314"/>
      <c r="KJ603" s="314"/>
      <c r="KK603" s="314"/>
      <c r="KL603" s="6"/>
      <c r="KM603" s="6"/>
      <c r="KN603" s="6"/>
      <c r="KO603" s="6"/>
      <c r="KP603" s="6"/>
      <c r="KQ603" s="6"/>
      <c r="KR603" s="6"/>
      <c r="KS603" s="6"/>
      <c r="KT603" s="6"/>
    </row>
    <row r="604" spans="5:306" s="305" customFormat="1">
      <c r="E604" s="316"/>
      <c r="F604" s="316"/>
      <c r="G604" s="317"/>
      <c r="W604" s="6"/>
      <c r="X604" s="6"/>
      <c r="Y604" s="6"/>
      <c r="Z604" s="313"/>
      <c r="AA604" s="313"/>
      <c r="AB604" s="313"/>
      <c r="AC604" s="6"/>
      <c r="AD604" s="6"/>
      <c r="AE604" s="313"/>
      <c r="AF604" s="313"/>
      <c r="AG604" s="313"/>
      <c r="AH604" s="313"/>
      <c r="AI604" s="313"/>
      <c r="AJ604" s="6"/>
      <c r="AK604" s="6"/>
      <c r="AL604" s="313"/>
      <c r="AM604" s="313"/>
      <c r="AN604" s="313"/>
      <c r="AO604" s="313"/>
      <c r="AP604" s="313"/>
      <c r="AQ604" s="6"/>
      <c r="AR604" s="6"/>
      <c r="AS604" s="313"/>
      <c r="AT604" s="313"/>
      <c r="AU604" s="313"/>
      <c r="AV604" s="313"/>
      <c r="AW604" s="313"/>
      <c r="AX604" s="6"/>
      <c r="AY604" s="6"/>
      <c r="AZ604" s="313"/>
      <c r="BA604" s="313"/>
      <c r="BB604" s="313"/>
      <c r="BC604" s="313"/>
      <c r="BD604" s="313"/>
      <c r="BE604" s="6"/>
      <c r="BF604" s="6"/>
      <c r="BG604" s="313"/>
      <c r="BH604" s="313"/>
      <c r="BI604" s="313"/>
      <c r="BJ604" s="313"/>
      <c r="BK604" s="313"/>
      <c r="BL604" s="6"/>
      <c r="BM604" s="6"/>
      <c r="BN604" s="313"/>
      <c r="BO604" s="313"/>
      <c r="BP604" s="313"/>
      <c r="BQ604" s="313"/>
      <c r="BR604" s="313"/>
      <c r="BS604" s="313"/>
      <c r="BT604" s="313"/>
      <c r="BU604" s="313"/>
      <c r="BV604" s="313"/>
      <c r="BW604" s="313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161"/>
      <c r="DQ604" s="161"/>
      <c r="DR604" s="161"/>
      <c r="DS604" s="161"/>
      <c r="DT604" s="161"/>
      <c r="DU604" s="161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  <c r="FS604" s="6"/>
      <c r="FT604" s="6"/>
      <c r="FU604" s="6"/>
      <c r="FV604" s="6"/>
      <c r="FW604" s="6"/>
      <c r="FX604" s="6"/>
      <c r="FY604" s="6"/>
      <c r="FZ604" s="6"/>
      <c r="GA604" s="6"/>
      <c r="GB604" s="6"/>
      <c r="GC604" s="6"/>
      <c r="GD604" s="6"/>
      <c r="GE604" s="6"/>
      <c r="GF604" s="6"/>
      <c r="GG604" s="6"/>
      <c r="GH604" s="6"/>
      <c r="GI604" s="6"/>
      <c r="GJ604" s="6"/>
      <c r="GK604" s="6"/>
      <c r="GL604" s="6"/>
      <c r="GM604" s="6"/>
      <c r="GN604" s="6"/>
      <c r="GO604" s="6"/>
      <c r="GP604" s="6"/>
      <c r="GQ604" s="6"/>
      <c r="GR604" s="6"/>
      <c r="GS604" s="6"/>
      <c r="GT604" s="6"/>
      <c r="GU604" s="6"/>
      <c r="GV604" s="6"/>
      <c r="GW604" s="6"/>
      <c r="GX604" s="6"/>
      <c r="GY604" s="6"/>
      <c r="GZ604" s="6"/>
      <c r="HA604" s="6"/>
      <c r="HB604" s="6"/>
      <c r="HC604" s="6"/>
      <c r="HD604" s="6"/>
      <c r="HE604" s="6"/>
      <c r="HF604" s="6"/>
      <c r="HG604" s="6"/>
      <c r="HH604" s="6"/>
      <c r="HI604" s="6"/>
      <c r="HJ604" s="6"/>
      <c r="HK604" s="6"/>
      <c r="HL604" s="6"/>
      <c r="HM604" s="6"/>
      <c r="HN604" s="6"/>
      <c r="HO604" s="6"/>
      <c r="HP604" s="6"/>
      <c r="HQ604" s="6"/>
      <c r="HR604" s="6"/>
      <c r="HS604" s="6"/>
      <c r="HT604" s="6"/>
      <c r="HU604" s="6"/>
      <c r="HV604" s="6"/>
      <c r="HW604" s="6"/>
      <c r="HX604" s="6"/>
      <c r="HY604" s="6"/>
      <c r="HZ604" s="6"/>
      <c r="IA604" s="6"/>
      <c r="IB604" s="6"/>
      <c r="IC604" s="6"/>
      <c r="ID604" s="6"/>
      <c r="IE604" s="6"/>
      <c r="IF604" s="6"/>
      <c r="IG604" s="6"/>
      <c r="IH604" s="6"/>
      <c r="II604" s="6"/>
      <c r="IJ604" s="6"/>
      <c r="IK604" s="6"/>
      <c r="IL604" s="6"/>
      <c r="IM604" s="6"/>
      <c r="IN604" s="6"/>
      <c r="IO604" s="6"/>
      <c r="IP604" s="6"/>
      <c r="IQ604" s="6"/>
      <c r="IR604" s="6"/>
      <c r="IS604" s="6"/>
      <c r="IT604" s="6"/>
      <c r="IU604" s="6"/>
      <c r="IV604" s="6"/>
      <c r="IW604" s="6"/>
      <c r="IX604" s="6"/>
      <c r="IY604" s="6"/>
      <c r="IZ604" s="6"/>
      <c r="JA604" s="314"/>
      <c r="JB604" s="314"/>
      <c r="JC604" s="314"/>
      <c r="JD604" s="314"/>
      <c r="JE604" s="314"/>
      <c r="JF604" s="314"/>
      <c r="JG604" s="314"/>
      <c r="JH604" s="314"/>
      <c r="JI604" s="314"/>
      <c r="JJ604" s="314"/>
      <c r="JK604" s="314"/>
      <c r="JL604" s="314"/>
      <c r="JM604" s="314"/>
      <c r="JN604" s="314"/>
      <c r="JO604" s="314"/>
      <c r="JP604" s="314"/>
      <c r="JQ604" s="314"/>
      <c r="JR604" s="314"/>
      <c r="JS604" s="314"/>
      <c r="JT604" s="314"/>
      <c r="JU604" s="314"/>
      <c r="JV604" s="314"/>
      <c r="JW604" s="314"/>
      <c r="JX604" s="314"/>
      <c r="JY604" s="314"/>
      <c r="JZ604" s="314"/>
      <c r="KA604" s="314"/>
      <c r="KB604" s="314"/>
      <c r="KC604" s="314"/>
      <c r="KD604" s="314"/>
      <c r="KE604" s="314"/>
      <c r="KF604" s="314"/>
      <c r="KG604" s="314"/>
      <c r="KH604" s="314"/>
      <c r="KI604" s="314"/>
      <c r="KJ604" s="314"/>
      <c r="KK604" s="314"/>
      <c r="KL604" s="6"/>
      <c r="KM604" s="6"/>
      <c r="KN604" s="6"/>
      <c r="KO604" s="6"/>
      <c r="KP604" s="6"/>
      <c r="KQ604" s="6"/>
      <c r="KR604" s="6"/>
      <c r="KS604" s="6"/>
      <c r="KT604" s="6"/>
    </row>
    <row r="605" spans="5:306" s="305" customFormat="1">
      <c r="E605" s="316"/>
      <c r="F605" s="316"/>
      <c r="G605" s="317"/>
      <c r="W605" s="6"/>
      <c r="X605" s="6"/>
      <c r="Y605" s="6"/>
      <c r="Z605" s="313"/>
      <c r="AA605" s="313"/>
      <c r="AB605" s="313"/>
      <c r="AC605" s="6"/>
      <c r="AD605" s="6"/>
      <c r="AE605" s="313"/>
      <c r="AF605" s="313"/>
      <c r="AG605" s="313"/>
      <c r="AH605" s="313"/>
      <c r="AI605" s="313"/>
      <c r="AJ605" s="6"/>
      <c r="AK605" s="6"/>
      <c r="AL605" s="313"/>
      <c r="AM605" s="313"/>
      <c r="AN605" s="313"/>
      <c r="AO605" s="313"/>
      <c r="AP605" s="313"/>
      <c r="AQ605" s="6"/>
      <c r="AR605" s="6"/>
      <c r="AS605" s="313"/>
      <c r="AT605" s="313"/>
      <c r="AU605" s="313"/>
      <c r="AV605" s="313"/>
      <c r="AW605" s="313"/>
      <c r="AX605" s="6"/>
      <c r="AY605" s="6"/>
      <c r="AZ605" s="313"/>
      <c r="BA605" s="313"/>
      <c r="BB605" s="313"/>
      <c r="BC605" s="313"/>
      <c r="BD605" s="313"/>
      <c r="BE605" s="6"/>
      <c r="BF605" s="6"/>
      <c r="BG605" s="313"/>
      <c r="BH605" s="313"/>
      <c r="BI605" s="313"/>
      <c r="BJ605" s="313"/>
      <c r="BK605" s="313"/>
      <c r="BL605" s="6"/>
      <c r="BM605" s="6"/>
      <c r="BN605" s="313"/>
      <c r="BO605" s="313"/>
      <c r="BP605" s="313"/>
      <c r="BQ605" s="313"/>
      <c r="BR605" s="313"/>
      <c r="BS605" s="313"/>
      <c r="BT605" s="313"/>
      <c r="BU605" s="313"/>
      <c r="BV605" s="313"/>
      <c r="BW605" s="313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161"/>
      <c r="DQ605" s="161"/>
      <c r="DR605" s="161"/>
      <c r="DS605" s="161"/>
      <c r="DT605" s="161"/>
      <c r="DU605" s="161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  <c r="FS605" s="6"/>
      <c r="FT605" s="6"/>
      <c r="FU605" s="6"/>
      <c r="FV605" s="6"/>
      <c r="FW605" s="6"/>
      <c r="FX605" s="6"/>
      <c r="FY605" s="6"/>
      <c r="FZ605" s="6"/>
      <c r="GA605" s="6"/>
      <c r="GB605" s="6"/>
      <c r="GC605" s="6"/>
      <c r="GD605" s="6"/>
      <c r="GE605" s="6"/>
      <c r="GF605" s="6"/>
      <c r="GG605" s="6"/>
      <c r="GH605" s="6"/>
      <c r="GI605" s="6"/>
      <c r="GJ605" s="6"/>
      <c r="GK605" s="6"/>
      <c r="GL605" s="6"/>
      <c r="GM605" s="6"/>
      <c r="GN605" s="6"/>
      <c r="GO605" s="6"/>
      <c r="GP605" s="6"/>
      <c r="GQ605" s="6"/>
      <c r="GR605" s="6"/>
      <c r="GS605" s="6"/>
      <c r="GT605" s="6"/>
      <c r="GU605" s="6"/>
      <c r="GV605" s="6"/>
      <c r="GW605" s="6"/>
      <c r="GX605" s="6"/>
      <c r="GY605" s="6"/>
      <c r="GZ605" s="6"/>
      <c r="HA605" s="6"/>
      <c r="HB605" s="6"/>
      <c r="HC605" s="6"/>
      <c r="HD605" s="6"/>
      <c r="HE605" s="6"/>
      <c r="HF605" s="6"/>
      <c r="HG605" s="6"/>
      <c r="HH605" s="6"/>
      <c r="HI605" s="6"/>
      <c r="HJ605" s="6"/>
      <c r="HK605" s="6"/>
      <c r="HL605" s="6"/>
      <c r="HM605" s="6"/>
      <c r="HN605" s="6"/>
      <c r="HO605" s="6"/>
      <c r="HP605" s="6"/>
      <c r="HQ605" s="6"/>
      <c r="HR605" s="6"/>
      <c r="HS605" s="6"/>
      <c r="HT605" s="6"/>
      <c r="HU605" s="6"/>
      <c r="HV605" s="6"/>
      <c r="HW605" s="6"/>
      <c r="HX605" s="6"/>
      <c r="HY605" s="6"/>
      <c r="HZ605" s="6"/>
      <c r="IA605" s="6"/>
      <c r="IB605" s="6"/>
      <c r="IC605" s="6"/>
      <c r="ID605" s="6"/>
      <c r="IE605" s="6"/>
      <c r="IF605" s="6"/>
      <c r="IG605" s="6"/>
      <c r="IH605" s="6"/>
      <c r="II605" s="6"/>
      <c r="IJ605" s="6"/>
      <c r="IK605" s="6"/>
      <c r="IL605" s="6"/>
      <c r="IM605" s="6"/>
      <c r="IN605" s="6"/>
      <c r="IO605" s="6"/>
      <c r="IP605" s="6"/>
      <c r="IQ605" s="6"/>
      <c r="IR605" s="6"/>
      <c r="IS605" s="6"/>
      <c r="IT605" s="6"/>
      <c r="IU605" s="6"/>
      <c r="IV605" s="6"/>
      <c r="IW605" s="6"/>
      <c r="IX605" s="6"/>
      <c r="IY605" s="6"/>
      <c r="IZ605" s="6"/>
      <c r="JA605" s="314"/>
      <c r="JB605" s="314"/>
      <c r="JC605" s="314"/>
      <c r="JD605" s="314"/>
      <c r="JE605" s="314"/>
      <c r="JF605" s="314"/>
      <c r="JG605" s="314"/>
      <c r="JH605" s="314"/>
      <c r="JI605" s="314"/>
      <c r="JJ605" s="314"/>
      <c r="JK605" s="314"/>
      <c r="JL605" s="314"/>
      <c r="JM605" s="314"/>
      <c r="JN605" s="314"/>
      <c r="JO605" s="314"/>
      <c r="JP605" s="314"/>
      <c r="JQ605" s="314"/>
      <c r="JR605" s="314"/>
      <c r="JS605" s="314"/>
      <c r="JT605" s="314"/>
      <c r="JU605" s="314"/>
      <c r="JV605" s="314"/>
      <c r="JW605" s="314"/>
      <c r="JX605" s="314"/>
      <c r="JY605" s="314"/>
      <c r="JZ605" s="314"/>
      <c r="KA605" s="314"/>
      <c r="KB605" s="314"/>
      <c r="KC605" s="314"/>
      <c r="KD605" s="314"/>
      <c r="KE605" s="314"/>
      <c r="KF605" s="314"/>
      <c r="KG605" s="314"/>
      <c r="KH605" s="314"/>
      <c r="KI605" s="314"/>
      <c r="KJ605" s="314"/>
      <c r="KK605" s="314"/>
      <c r="KL605" s="6"/>
      <c r="KM605" s="6"/>
      <c r="KN605" s="6"/>
      <c r="KO605" s="6"/>
      <c r="KP605" s="6"/>
      <c r="KQ605" s="6"/>
      <c r="KR605" s="6"/>
      <c r="KS605" s="6"/>
      <c r="KT605" s="6"/>
    </row>
    <row r="606" spans="5:306" s="305" customFormat="1">
      <c r="E606" s="316"/>
      <c r="F606" s="316"/>
      <c r="G606" s="317"/>
      <c r="W606" s="6"/>
      <c r="X606" s="6"/>
      <c r="Y606" s="6"/>
      <c r="Z606" s="313"/>
      <c r="AA606" s="313"/>
      <c r="AB606" s="313"/>
      <c r="AC606" s="6"/>
      <c r="AD606" s="6"/>
      <c r="AE606" s="313"/>
      <c r="AF606" s="313"/>
      <c r="AG606" s="313"/>
      <c r="AH606" s="313"/>
      <c r="AI606" s="313"/>
      <c r="AJ606" s="6"/>
      <c r="AK606" s="6"/>
      <c r="AL606" s="313"/>
      <c r="AM606" s="313"/>
      <c r="AN606" s="313"/>
      <c r="AO606" s="313"/>
      <c r="AP606" s="313"/>
      <c r="AQ606" s="6"/>
      <c r="AR606" s="6"/>
      <c r="AS606" s="313"/>
      <c r="AT606" s="313"/>
      <c r="AU606" s="313"/>
      <c r="AV606" s="313"/>
      <c r="AW606" s="313"/>
      <c r="AX606" s="6"/>
      <c r="AY606" s="6"/>
      <c r="AZ606" s="313"/>
      <c r="BA606" s="313"/>
      <c r="BB606" s="313"/>
      <c r="BC606" s="313"/>
      <c r="BD606" s="313"/>
      <c r="BE606" s="6"/>
      <c r="BF606" s="6"/>
      <c r="BG606" s="313"/>
      <c r="BH606" s="313"/>
      <c r="BI606" s="313"/>
      <c r="BJ606" s="313"/>
      <c r="BK606" s="313"/>
      <c r="BL606" s="6"/>
      <c r="BM606" s="6"/>
      <c r="BN606" s="313"/>
      <c r="BO606" s="313"/>
      <c r="BP606" s="313"/>
      <c r="BQ606" s="313"/>
      <c r="BR606" s="313"/>
      <c r="BS606" s="313"/>
      <c r="BT606" s="313"/>
      <c r="BU606" s="313"/>
      <c r="BV606" s="313"/>
      <c r="BW606" s="313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161"/>
      <c r="DQ606" s="161"/>
      <c r="DR606" s="161"/>
      <c r="DS606" s="161"/>
      <c r="DT606" s="161"/>
      <c r="DU606" s="161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  <c r="FS606" s="6"/>
      <c r="FT606" s="6"/>
      <c r="FU606" s="6"/>
      <c r="FV606" s="6"/>
      <c r="FW606" s="6"/>
      <c r="FX606" s="6"/>
      <c r="FY606" s="6"/>
      <c r="FZ606" s="6"/>
      <c r="GA606" s="6"/>
      <c r="GB606" s="6"/>
      <c r="GC606" s="6"/>
      <c r="GD606" s="6"/>
      <c r="GE606" s="6"/>
      <c r="GF606" s="6"/>
      <c r="GG606" s="6"/>
      <c r="GH606" s="6"/>
      <c r="GI606" s="6"/>
      <c r="GJ606" s="6"/>
      <c r="GK606" s="6"/>
      <c r="GL606" s="6"/>
      <c r="GM606" s="6"/>
      <c r="GN606" s="6"/>
      <c r="GO606" s="6"/>
      <c r="GP606" s="6"/>
      <c r="GQ606" s="6"/>
      <c r="GR606" s="6"/>
      <c r="GS606" s="6"/>
      <c r="GT606" s="6"/>
      <c r="GU606" s="6"/>
      <c r="GV606" s="6"/>
      <c r="GW606" s="6"/>
      <c r="GX606" s="6"/>
      <c r="GY606" s="6"/>
      <c r="GZ606" s="6"/>
      <c r="HA606" s="6"/>
      <c r="HB606" s="6"/>
      <c r="HC606" s="6"/>
      <c r="HD606" s="6"/>
      <c r="HE606" s="6"/>
      <c r="HF606" s="6"/>
      <c r="HG606" s="6"/>
      <c r="HH606" s="6"/>
      <c r="HI606" s="6"/>
      <c r="HJ606" s="6"/>
      <c r="HK606" s="6"/>
      <c r="HL606" s="6"/>
      <c r="HM606" s="6"/>
      <c r="HN606" s="6"/>
      <c r="HO606" s="6"/>
      <c r="HP606" s="6"/>
      <c r="HQ606" s="6"/>
      <c r="HR606" s="6"/>
      <c r="HS606" s="6"/>
      <c r="HT606" s="6"/>
      <c r="HU606" s="6"/>
      <c r="HV606" s="6"/>
      <c r="HW606" s="6"/>
      <c r="HX606" s="6"/>
      <c r="HY606" s="6"/>
      <c r="HZ606" s="6"/>
      <c r="IA606" s="6"/>
      <c r="IB606" s="6"/>
      <c r="IC606" s="6"/>
      <c r="ID606" s="6"/>
      <c r="IE606" s="6"/>
      <c r="IF606" s="6"/>
      <c r="IG606" s="6"/>
      <c r="IH606" s="6"/>
      <c r="II606" s="6"/>
      <c r="IJ606" s="6"/>
      <c r="IK606" s="6"/>
      <c r="IL606" s="6"/>
      <c r="IM606" s="6"/>
      <c r="IN606" s="6"/>
      <c r="IO606" s="6"/>
      <c r="IP606" s="6"/>
      <c r="IQ606" s="6"/>
      <c r="IR606" s="6"/>
      <c r="IS606" s="6"/>
      <c r="IT606" s="6"/>
      <c r="IU606" s="6"/>
      <c r="IV606" s="6"/>
      <c r="IW606" s="6"/>
      <c r="IX606" s="6"/>
      <c r="IY606" s="6"/>
      <c r="IZ606" s="6"/>
      <c r="JA606" s="314"/>
      <c r="JB606" s="314"/>
      <c r="JC606" s="314"/>
      <c r="JD606" s="314"/>
      <c r="JE606" s="314"/>
      <c r="JF606" s="314"/>
      <c r="JG606" s="314"/>
      <c r="JH606" s="314"/>
      <c r="JI606" s="314"/>
      <c r="JJ606" s="314"/>
      <c r="JK606" s="314"/>
      <c r="JL606" s="314"/>
      <c r="JM606" s="314"/>
      <c r="JN606" s="314"/>
      <c r="JO606" s="314"/>
      <c r="JP606" s="314"/>
      <c r="JQ606" s="314"/>
      <c r="JR606" s="314"/>
      <c r="JS606" s="314"/>
      <c r="JT606" s="314"/>
      <c r="JU606" s="314"/>
      <c r="JV606" s="314"/>
      <c r="JW606" s="314"/>
      <c r="JX606" s="314"/>
      <c r="JY606" s="314"/>
      <c r="JZ606" s="314"/>
      <c r="KA606" s="314"/>
      <c r="KB606" s="314"/>
      <c r="KC606" s="314"/>
      <c r="KD606" s="314"/>
      <c r="KE606" s="314"/>
      <c r="KF606" s="314"/>
      <c r="KG606" s="314"/>
      <c r="KH606" s="314"/>
      <c r="KI606" s="314"/>
      <c r="KJ606" s="314"/>
      <c r="KK606" s="314"/>
      <c r="KL606" s="6"/>
      <c r="KM606" s="6"/>
      <c r="KN606" s="6"/>
      <c r="KO606" s="6"/>
      <c r="KP606" s="6"/>
      <c r="KQ606" s="6"/>
      <c r="KR606" s="6"/>
      <c r="KS606" s="6"/>
      <c r="KT606" s="6"/>
    </row>
    <row r="607" spans="5:306" s="305" customFormat="1">
      <c r="E607" s="316"/>
      <c r="F607" s="316"/>
      <c r="G607" s="317"/>
      <c r="W607" s="6"/>
      <c r="X607" s="6"/>
      <c r="Y607" s="6"/>
      <c r="Z607" s="313"/>
      <c r="AA607" s="313"/>
      <c r="AB607" s="313"/>
      <c r="AC607" s="6"/>
      <c r="AD607" s="6"/>
      <c r="AE607" s="313"/>
      <c r="AF607" s="313"/>
      <c r="AG607" s="313"/>
      <c r="AH607" s="313"/>
      <c r="AI607" s="313"/>
      <c r="AJ607" s="6"/>
      <c r="AK607" s="6"/>
      <c r="AL607" s="313"/>
      <c r="AM607" s="313"/>
      <c r="AN607" s="313"/>
      <c r="AO607" s="313"/>
      <c r="AP607" s="313"/>
      <c r="AQ607" s="6"/>
      <c r="AR607" s="6"/>
      <c r="AS607" s="313"/>
      <c r="AT607" s="313"/>
      <c r="AU607" s="313"/>
      <c r="AV607" s="313"/>
      <c r="AW607" s="313"/>
      <c r="AX607" s="6"/>
      <c r="AY607" s="6"/>
      <c r="AZ607" s="313"/>
      <c r="BA607" s="313"/>
      <c r="BB607" s="313"/>
      <c r="BC607" s="313"/>
      <c r="BD607" s="313"/>
      <c r="BE607" s="6"/>
      <c r="BF607" s="6"/>
      <c r="BG607" s="313"/>
      <c r="BH607" s="313"/>
      <c r="BI607" s="313"/>
      <c r="BJ607" s="313"/>
      <c r="BK607" s="313"/>
      <c r="BL607" s="6"/>
      <c r="BM607" s="6"/>
      <c r="BN607" s="313"/>
      <c r="BO607" s="313"/>
      <c r="BP607" s="313"/>
      <c r="BQ607" s="313"/>
      <c r="BR607" s="313"/>
      <c r="BS607" s="313"/>
      <c r="BT607" s="313"/>
      <c r="BU607" s="313"/>
      <c r="BV607" s="313"/>
      <c r="BW607" s="313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161"/>
      <c r="DQ607" s="161"/>
      <c r="DR607" s="161"/>
      <c r="DS607" s="161"/>
      <c r="DT607" s="161"/>
      <c r="DU607" s="161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  <c r="FS607" s="6"/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  <c r="GE607" s="6"/>
      <c r="GF607" s="6"/>
      <c r="GG607" s="6"/>
      <c r="GH607" s="6"/>
      <c r="GI607" s="6"/>
      <c r="GJ607" s="6"/>
      <c r="GK607" s="6"/>
      <c r="GL607" s="6"/>
      <c r="GM607" s="6"/>
      <c r="GN607" s="6"/>
      <c r="GO607" s="6"/>
      <c r="GP607" s="6"/>
      <c r="GQ607" s="6"/>
      <c r="GR607" s="6"/>
      <c r="GS607" s="6"/>
      <c r="GT607" s="6"/>
      <c r="GU607" s="6"/>
      <c r="GV607" s="6"/>
      <c r="GW607" s="6"/>
      <c r="GX607" s="6"/>
      <c r="GY607" s="6"/>
      <c r="GZ607" s="6"/>
      <c r="HA607" s="6"/>
      <c r="HB607" s="6"/>
      <c r="HC607" s="6"/>
      <c r="HD607" s="6"/>
      <c r="HE607" s="6"/>
      <c r="HF607" s="6"/>
      <c r="HG607" s="6"/>
      <c r="HH607" s="6"/>
      <c r="HI607" s="6"/>
      <c r="HJ607" s="6"/>
      <c r="HK607" s="6"/>
      <c r="HL607" s="6"/>
      <c r="HM607" s="6"/>
      <c r="HN607" s="6"/>
      <c r="HO607" s="6"/>
      <c r="HP607" s="6"/>
      <c r="HQ607" s="6"/>
      <c r="HR607" s="6"/>
      <c r="HS607" s="6"/>
      <c r="HT607" s="6"/>
      <c r="HU607" s="6"/>
      <c r="HV607" s="6"/>
      <c r="HW607" s="6"/>
      <c r="HX607" s="6"/>
      <c r="HY607" s="6"/>
      <c r="HZ607" s="6"/>
      <c r="IA607" s="6"/>
      <c r="IB607" s="6"/>
      <c r="IC607" s="6"/>
      <c r="ID607" s="6"/>
      <c r="IE607" s="6"/>
      <c r="IF607" s="6"/>
      <c r="IG607" s="6"/>
      <c r="IH607" s="6"/>
      <c r="II607" s="6"/>
      <c r="IJ607" s="6"/>
      <c r="IK607" s="6"/>
      <c r="IL607" s="6"/>
      <c r="IM607" s="6"/>
      <c r="IN607" s="6"/>
      <c r="IO607" s="6"/>
      <c r="IP607" s="6"/>
      <c r="IQ607" s="6"/>
      <c r="IR607" s="6"/>
      <c r="IS607" s="6"/>
      <c r="IT607" s="6"/>
      <c r="IU607" s="6"/>
      <c r="IV607" s="6"/>
      <c r="IW607" s="6"/>
      <c r="IX607" s="6"/>
      <c r="IY607" s="6"/>
      <c r="IZ607" s="6"/>
      <c r="JA607" s="314"/>
      <c r="JB607" s="314"/>
      <c r="JC607" s="314"/>
      <c r="JD607" s="314"/>
      <c r="JE607" s="314"/>
      <c r="JF607" s="314"/>
      <c r="JG607" s="314"/>
      <c r="JH607" s="314"/>
      <c r="JI607" s="314"/>
      <c r="JJ607" s="314"/>
      <c r="JK607" s="314"/>
      <c r="JL607" s="314"/>
      <c r="JM607" s="314"/>
      <c r="JN607" s="314"/>
      <c r="JO607" s="314"/>
      <c r="JP607" s="314"/>
      <c r="JQ607" s="314"/>
      <c r="JR607" s="314"/>
      <c r="JS607" s="314"/>
      <c r="JT607" s="314"/>
      <c r="JU607" s="314"/>
      <c r="JV607" s="314"/>
      <c r="JW607" s="314"/>
      <c r="JX607" s="314"/>
      <c r="JY607" s="314"/>
      <c r="JZ607" s="314"/>
      <c r="KA607" s="314"/>
      <c r="KB607" s="314"/>
      <c r="KC607" s="314"/>
      <c r="KD607" s="314"/>
      <c r="KE607" s="314"/>
      <c r="KF607" s="314"/>
      <c r="KG607" s="314"/>
      <c r="KH607" s="314"/>
      <c r="KI607" s="314"/>
      <c r="KJ607" s="314"/>
      <c r="KK607" s="314"/>
      <c r="KL607" s="6"/>
      <c r="KM607" s="6"/>
      <c r="KN607" s="6"/>
      <c r="KO607" s="6"/>
      <c r="KP607" s="6"/>
      <c r="KQ607" s="6"/>
      <c r="KR607" s="6"/>
      <c r="KS607" s="6"/>
      <c r="KT607" s="6"/>
    </row>
    <row r="608" spans="5:306" s="305" customFormat="1">
      <c r="E608" s="316"/>
      <c r="F608" s="316"/>
      <c r="G608" s="317"/>
      <c r="W608" s="6"/>
      <c r="X608" s="6"/>
      <c r="Y608" s="6"/>
      <c r="Z608" s="313"/>
      <c r="AA608" s="313"/>
      <c r="AB608" s="313"/>
      <c r="AC608" s="6"/>
      <c r="AD608" s="6"/>
      <c r="AE608" s="313"/>
      <c r="AF608" s="313"/>
      <c r="AG608" s="313"/>
      <c r="AH608" s="313"/>
      <c r="AI608" s="313"/>
      <c r="AJ608" s="6"/>
      <c r="AK608" s="6"/>
      <c r="AL608" s="313"/>
      <c r="AM608" s="313"/>
      <c r="AN608" s="313"/>
      <c r="AO608" s="313"/>
      <c r="AP608" s="313"/>
      <c r="AQ608" s="6"/>
      <c r="AR608" s="6"/>
      <c r="AS608" s="313"/>
      <c r="AT608" s="313"/>
      <c r="AU608" s="313"/>
      <c r="AV608" s="313"/>
      <c r="AW608" s="313"/>
      <c r="AX608" s="6"/>
      <c r="AY608" s="6"/>
      <c r="AZ608" s="313"/>
      <c r="BA608" s="313"/>
      <c r="BB608" s="313"/>
      <c r="BC608" s="313"/>
      <c r="BD608" s="313"/>
      <c r="BE608" s="6"/>
      <c r="BF608" s="6"/>
      <c r="BG608" s="313"/>
      <c r="BH608" s="313"/>
      <c r="BI608" s="313"/>
      <c r="BJ608" s="313"/>
      <c r="BK608" s="313"/>
      <c r="BL608" s="6"/>
      <c r="BM608" s="6"/>
      <c r="BN608" s="313"/>
      <c r="BO608" s="313"/>
      <c r="BP608" s="313"/>
      <c r="BQ608" s="313"/>
      <c r="BR608" s="313"/>
      <c r="BS608" s="313"/>
      <c r="BT608" s="313"/>
      <c r="BU608" s="313"/>
      <c r="BV608" s="313"/>
      <c r="BW608" s="313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161"/>
      <c r="DQ608" s="161"/>
      <c r="DR608" s="161"/>
      <c r="DS608" s="161"/>
      <c r="DT608" s="161"/>
      <c r="DU608" s="161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  <c r="FS608" s="6"/>
      <c r="FT608" s="6"/>
      <c r="FU608" s="6"/>
      <c r="FV608" s="6"/>
      <c r="FW608" s="6"/>
      <c r="FX608" s="6"/>
      <c r="FY608" s="6"/>
      <c r="FZ608" s="6"/>
      <c r="GA608" s="6"/>
      <c r="GB608" s="6"/>
      <c r="GC608" s="6"/>
      <c r="GD608" s="6"/>
      <c r="GE608" s="6"/>
      <c r="GF608" s="6"/>
      <c r="GG608" s="6"/>
      <c r="GH608" s="6"/>
      <c r="GI608" s="6"/>
      <c r="GJ608" s="6"/>
      <c r="GK608" s="6"/>
      <c r="GL608" s="6"/>
      <c r="GM608" s="6"/>
      <c r="GN608" s="6"/>
      <c r="GO608" s="6"/>
      <c r="GP608" s="6"/>
      <c r="GQ608" s="6"/>
      <c r="GR608" s="6"/>
      <c r="GS608" s="6"/>
      <c r="GT608" s="6"/>
      <c r="GU608" s="6"/>
      <c r="GV608" s="6"/>
      <c r="GW608" s="6"/>
      <c r="GX608" s="6"/>
      <c r="GY608" s="6"/>
      <c r="GZ608" s="6"/>
      <c r="HA608" s="6"/>
      <c r="HB608" s="6"/>
      <c r="HC608" s="6"/>
      <c r="HD608" s="6"/>
      <c r="HE608" s="6"/>
      <c r="HF608" s="6"/>
      <c r="HG608" s="6"/>
      <c r="HH608" s="6"/>
      <c r="HI608" s="6"/>
      <c r="HJ608" s="6"/>
      <c r="HK608" s="6"/>
      <c r="HL608" s="6"/>
      <c r="HM608" s="6"/>
      <c r="HN608" s="6"/>
      <c r="HO608" s="6"/>
      <c r="HP608" s="6"/>
      <c r="HQ608" s="6"/>
      <c r="HR608" s="6"/>
      <c r="HS608" s="6"/>
      <c r="HT608" s="6"/>
      <c r="HU608" s="6"/>
      <c r="HV608" s="6"/>
      <c r="HW608" s="6"/>
      <c r="HX608" s="6"/>
      <c r="HY608" s="6"/>
      <c r="HZ608" s="6"/>
      <c r="IA608" s="6"/>
      <c r="IB608" s="6"/>
      <c r="IC608" s="6"/>
      <c r="ID608" s="6"/>
      <c r="IE608" s="6"/>
      <c r="IF608" s="6"/>
      <c r="IG608" s="6"/>
      <c r="IH608" s="6"/>
      <c r="II608" s="6"/>
      <c r="IJ608" s="6"/>
      <c r="IK608" s="6"/>
      <c r="IL608" s="6"/>
      <c r="IM608" s="6"/>
      <c r="IN608" s="6"/>
      <c r="IO608" s="6"/>
      <c r="IP608" s="6"/>
      <c r="IQ608" s="6"/>
      <c r="IR608" s="6"/>
      <c r="IS608" s="6"/>
      <c r="IT608" s="6"/>
      <c r="IU608" s="6"/>
      <c r="IV608" s="6"/>
      <c r="IW608" s="6"/>
      <c r="IX608" s="6"/>
      <c r="IY608" s="6"/>
      <c r="IZ608" s="6"/>
      <c r="JA608" s="314"/>
      <c r="JB608" s="314"/>
      <c r="JC608" s="314"/>
      <c r="JD608" s="314"/>
      <c r="JE608" s="314"/>
      <c r="JF608" s="314"/>
      <c r="JG608" s="314"/>
      <c r="JH608" s="314"/>
      <c r="JI608" s="314"/>
      <c r="JJ608" s="314"/>
      <c r="JK608" s="314"/>
      <c r="JL608" s="314"/>
      <c r="JM608" s="314"/>
      <c r="JN608" s="314"/>
      <c r="JO608" s="314"/>
      <c r="JP608" s="314"/>
      <c r="JQ608" s="314"/>
      <c r="JR608" s="314"/>
      <c r="JS608" s="314"/>
      <c r="JT608" s="314"/>
      <c r="JU608" s="314"/>
      <c r="JV608" s="314"/>
      <c r="JW608" s="314"/>
      <c r="JX608" s="314"/>
      <c r="JY608" s="314"/>
      <c r="JZ608" s="314"/>
      <c r="KA608" s="314"/>
      <c r="KB608" s="314"/>
      <c r="KC608" s="314"/>
      <c r="KD608" s="314"/>
      <c r="KE608" s="314"/>
      <c r="KF608" s="314"/>
      <c r="KG608" s="314"/>
      <c r="KH608" s="314"/>
      <c r="KI608" s="314"/>
      <c r="KJ608" s="314"/>
      <c r="KK608" s="314"/>
      <c r="KL608" s="6"/>
      <c r="KM608" s="6"/>
      <c r="KN608" s="6"/>
      <c r="KO608" s="6"/>
      <c r="KP608" s="6"/>
      <c r="KQ608" s="6"/>
      <c r="KR608" s="6"/>
      <c r="KS608" s="6"/>
      <c r="KT608" s="6"/>
    </row>
    <row r="609" spans="5:306" s="305" customFormat="1">
      <c r="E609" s="316"/>
      <c r="F609" s="316"/>
      <c r="G609" s="317"/>
      <c r="W609" s="6"/>
      <c r="X609" s="6"/>
      <c r="Y609" s="6"/>
      <c r="Z609" s="313"/>
      <c r="AA609" s="313"/>
      <c r="AB609" s="313"/>
      <c r="AC609" s="6"/>
      <c r="AD609" s="6"/>
      <c r="AE609" s="313"/>
      <c r="AF609" s="313"/>
      <c r="AG609" s="313"/>
      <c r="AH609" s="313"/>
      <c r="AI609" s="313"/>
      <c r="AJ609" s="6"/>
      <c r="AK609" s="6"/>
      <c r="AL609" s="313"/>
      <c r="AM609" s="313"/>
      <c r="AN609" s="313"/>
      <c r="AO609" s="313"/>
      <c r="AP609" s="313"/>
      <c r="AQ609" s="6"/>
      <c r="AR609" s="6"/>
      <c r="AS609" s="313"/>
      <c r="AT609" s="313"/>
      <c r="AU609" s="313"/>
      <c r="AV609" s="313"/>
      <c r="AW609" s="313"/>
      <c r="AX609" s="6"/>
      <c r="AY609" s="6"/>
      <c r="AZ609" s="313"/>
      <c r="BA609" s="313"/>
      <c r="BB609" s="313"/>
      <c r="BC609" s="313"/>
      <c r="BD609" s="313"/>
      <c r="BE609" s="6"/>
      <c r="BF609" s="6"/>
      <c r="BG609" s="313"/>
      <c r="BH609" s="313"/>
      <c r="BI609" s="313"/>
      <c r="BJ609" s="313"/>
      <c r="BK609" s="313"/>
      <c r="BL609" s="6"/>
      <c r="BM609" s="6"/>
      <c r="BN609" s="313"/>
      <c r="BO609" s="313"/>
      <c r="BP609" s="313"/>
      <c r="BQ609" s="313"/>
      <c r="BR609" s="313"/>
      <c r="BS609" s="313"/>
      <c r="BT609" s="313"/>
      <c r="BU609" s="313"/>
      <c r="BV609" s="313"/>
      <c r="BW609" s="313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161"/>
      <c r="DQ609" s="161"/>
      <c r="DR609" s="161"/>
      <c r="DS609" s="161"/>
      <c r="DT609" s="161"/>
      <c r="DU609" s="161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  <c r="FS609" s="6"/>
      <c r="FT609" s="6"/>
      <c r="FU609" s="6"/>
      <c r="FV609" s="6"/>
      <c r="FW609" s="6"/>
      <c r="FX609" s="6"/>
      <c r="FY609" s="6"/>
      <c r="FZ609" s="6"/>
      <c r="GA609" s="6"/>
      <c r="GB609" s="6"/>
      <c r="GC609" s="6"/>
      <c r="GD609" s="6"/>
      <c r="GE609" s="6"/>
      <c r="GF609" s="6"/>
      <c r="GG609" s="6"/>
      <c r="GH609" s="6"/>
      <c r="GI609" s="6"/>
      <c r="GJ609" s="6"/>
      <c r="GK609" s="6"/>
      <c r="GL609" s="6"/>
      <c r="GM609" s="6"/>
      <c r="GN609" s="6"/>
      <c r="GO609" s="6"/>
      <c r="GP609" s="6"/>
      <c r="GQ609" s="6"/>
      <c r="GR609" s="6"/>
      <c r="GS609" s="6"/>
      <c r="GT609" s="6"/>
      <c r="GU609" s="6"/>
      <c r="GV609" s="6"/>
      <c r="GW609" s="6"/>
      <c r="GX609" s="6"/>
      <c r="GY609" s="6"/>
      <c r="GZ609" s="6"/>
      <c r="HA609" s="6"/>
      <c r="HB609" s="6"/>
      <c r="HC609" s="6"/>
      <c r="HD609" s="6"/>
      <c r="HE609" s="6"/>
      <c r="HF609" s="6"/>
      <c r="HG609" s="6"/>
      <c r="HH609" s="6"/>
      <c r="HI609" s="6"/>
      <c r="HJ609" s="6"/>
      <c r="HK609" s="6"/>
      <c r="HL609" s="6"/>
      <c r="HM609" s="6"/>
      <c r="HN609" s="6"/>
      <c r="HO609" s="6"/>
      <c r="HP609" s="6"/>
      <c r="HQ609" s="6"/>
      <c r="HR609" s="6"/>
      <c r="HS609" s="6"/>
      <c r="HT609" s="6"/>
      <c r="HU609" s="6"/>
      <c r="HV609" s="6"/>
      <c r="HW609" s="6"/>
      <c r="HX609" s="6"/>
      <c r="HY609" s="6"/>
      <c r="HZ609" s="6"/>
      <c r="IA609" s="6"/>
      <c r="IB609" s="6"/>
      <c r="IC609" s="6"/>
      <c r="ID609" s="6"/>
      <c r="IE609" s="6"/>
      <c r="IF609" s="6"/>
      <c r="IG609" s="6"/>
      <c r="IH609" s="6"/>
      <c r="II609" s="6"/>
      <c r="IJ609" s="6"/>
      <c r="IK609" s="6"/>
      <c r="IL609" s="6"/>
      <c r="IM609" s="6"/>
      <c r="IN609" s="6"/>
      <c r="IO609" s="6"/>
      <c r="IP609" s="6"/>
      <c r="IQ609" s="6"/>
      <c r="IR609" s="6"/>
      <c r="IS609" s="6"/>
      <c r="IT609" s="6"/>
      <c r="IU609" s="6"/>
      <c r="IV609" s="6"/>
      <c r="IW609" s="6"/>
      <c r="IX609" s="6"/>
      <c r="IY609" s="6"/>
      <c r="IZ609" s="6"/>
      <c r="JA609" s="314"/>
      <c r="JB609" s="314"/>
      <c r="JC609" s="314"/>
      <c r="JD609" s="314"/>
      <c r="JE609" s="314"/>
      <c r="JF609" s="314"/>
      <c r="JG609" s="314"/>
      <c r="JH609" s="314"/>
      <c r="JI609" s="314"/>
      <c r="JJ609" s="314"/>
      <c r="JK609" s="314"/>
      <c r="JL609" s="314"/>
      <c r="JM609" s="314"/>
      <c r="JN609" s="314"/>
      <c r="JO609" s="314"/>
      <c r="JP609" s="314"/>
      <c r="JQ609" s="314"/>
      <c r="JR609" s="314"/>
      <c r="JS609" s="314"/>
      <c r="JT609" s="314"/>
      <c r="JU609" s="314"/>
      <c r="JV609" s="314"/>
      <c r="JW609" s="314"/>
      <c r="JX609" s="314"/>
      <c r="JY609" s="314"/>
      <c r="JZ609" s="314"/>
      <c r="KA609" s="314"/>
      <c r="KB609" s="314"/>
      <c r="KC609" s="314"/>
      <c r="KD609" s="314"/>
      <c r="KE609" s="314"/>
      <c r="KF609" s="314"/>
      <c r="KG609" s="314"/>
      <c r="KH609" s="314"/>
      <c r="KI609" s="314"/>
      <c r="KJ609" s="314"/>
      <c r="KK609" s="314"/>
      <c r="KL609" s="6"/>
      <c r="KM609" s="6"/>
      <c r="KN609" s="6"/>
      <c r="KO609" s="6"/>
      <c r="KP609" s="6"/>
      <c r="KQ609" s="6"/>
      <c r="KR609" s="6"/>
      <c r="KS609" s="6"/>
      <c r="KT609" s="6"/>
    </row>
    <row r="610" spans="5:306" s="305" customFormat="1">
      <c r="E610" s="316"/>
      <c r="F610" s="316"/>
      <c r="G610" s="317"/>
      <c r="W610" s="6"/>
      <c r="X610" s="6"/>
      <c r="Y610" s="6"/>
      <c r="Z610" s="313"/>
      <c r="AA610" s="313"/>
      <c r="AB610" s="313"/>
      <c r="AC610" s="6"/>
      <c r="AD610" s="6"/>
      <c r="AE610" s="313"/>
      <c r="AF610" s="313"/>
      <c r="AG610" s="313"/>
      <c r="AH610" s="313"/>
      <c r="AI610" s="313"/>
      <c r="AJ610" s="6"/>
      <c r="AK610" s="6"/>
      <c r="AL610" s="313"/>
      <c r="AM610" s="313"/>
      <c r="AN610" s="313"/>
      <c r="AO610" s="313"/>
      <c r="AP610" s="313"/>
      <c r="AQ610" s="6"/>
      <c r="AR610" s="6"/>
      <c r="AS610" s="313"/>
      <c r="AT610" s="313"/>
      <c r="AU610" s="313"/>
      <c r="AV610" s="313"/>
      <c r="AW610" s="313"/>
      <c r="AX610" s="6"/>
      <c r="AY610" s="6"/>
      <c r="AZ610" s="313"/>
      <c r="BA610" s="313"/>
      <c r="BB610" s="313"/>
      <c r="BC610" s="313"/>
      <c r="BD610" s="313"/>
      <c r="BE610" s="6"/>
      <c r="BF610" s="6"/>
      <c r="BG610" s="313"/>
      <c r="BH610" s="313"/>
      <c r="BI610" s="313"/>
      <c r="BJ610" s="313"/>
      <c r="BK610" s="313"/>
      <c r="BL610" s="6"/>
      <c r="BM610" s="6"/>
      <c r="BN610" s="313"/>
      <c r="BO610" s="313"/>
      <c r="BP610" s="313"/>
      <c r="BQ610" s="313"/>
      <c r="BR610" s="313"/>
      <c r="BS610" s="313"/>
      <c r="BT610" s="313"/>
      <c r="BU610" s="313"/>
      <c r="BV610" s="313"/>
      <c r="BW610" s="313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161"/>
      <c r="DQ610" s="161"/>
      <c r="DR610" s="161"/>
      <c r="DS610" s="161"/>
      <c r="DT610" s="161"/>
      <c r="DU610" s="161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  <c r="FS610" s="6"/>
      <c r="FT610" s="6"/>
      <c r="FU610" s="6"/>
      <c r="FV610" s="6"/>
      <c r="FW610" s="6"/>
      <c r="FX610" s="6"/>
      <c r="FY610" s="6"/>
      <c r="FZ610" s="6"/>
      <c r="GA610" s="6"/>
      <c r="GB610" s="6"/>
      <c r="GC610" s="6"/>
      <c r="GD610" s="6"/>
      <c r="GE610" s="6"/>
      <c r="GF610" s="6"/>
      <c r="GG610" s="6"/>
      <c r="GH610" s="6"/>
      <c r="GI610" s="6"/>
      <c r="GJ610" s="6"/>
      <c r="GK610" s="6"/>
      <c r="GL610" s="6"/>
      <c r="GM610" s="6"/>
      <c r="GN610" s="6"/>
      <c r="GO610" s="6"/>
      <c r="GP610" s="6"/>
      <c r="GQ610" s="6"/>
      <c r="GR610" s="6"/>
      <c r="GS610" s="6"/>
      <c r="GT610" s="6"/>
      <c r="GU610" s="6"/>
      <c r="GV610" s="6"/>
      <c r="GW610" s="6"/>
      <c r="GX610" s="6"/>
      <c r="GY610" s="6"/>
      <c r="GZ610" s="6"/>
      <c r="HA610" s="6"/>
      <c r="HB610" s="6"/>
      <c r="HC610" s="6"/>
      <c r="HD610" s="6"/>
      <c r="HE610" s="6"/>
      <c r="HF610" s="6"/>
      <c r="HG610" s="6"/>
      <c r="HH610" s="6"/>
      <c r="HI610" s="6"/>
      <c r="HJ610" s="6"/>
      <c r="HK610" s="6"/>
      <c r="HL610" s="6"/>
      <c r="HM610" s="6"/>
      <c r="HN610" s="6"/>
      <c r="HO610" s="6"/>
      <c r="HP610" s="6"/>
      <c r="HQ610" s="6"/>
      <c r="HR610" s="6"/>
      <c r="HS610" s="6"/>
      <c r="HT610" s="6"/>
      <c r="HU610" s="6"/>
      <c r="HV610" s="6"/>
      <c r="HW610" s="6"/>
      <c r="HX610" s="6"/>
      <c r="HY610" s="6"/>
      <c r="HZ610" s="6"/>
      <c r="IA610" s="6"/>
      <c r="IB610" s="6"/>
      <c r="IC610" s="6"/>
      <c r="ID610" s="6"/>
      <c r="IE610" s="6"/>
      <c r="IF610" s="6"/>
      <c r="IG610" s="6"/>
      <c r="IH610" s="6"/>
      <c r="II610" s="6"/>
      <c r="IJ610" s="6"/>
      <c r="IK610" s="6"/>
      <c r="IL610" s="6"/>
      <c r="IM610" s="6"/>
      <c r="IN610" s="6"/>
      <c r="IO610" s="6"/>
      <c r="IP610" s="6"/>
      <c r="IQ610" s="6"/>
      <c r="IR610" s="6"/>
      <c r="IS610" s="6"/>
      <c r="IT610" s="6"/>
      <c r="IU610" s="6"/>
      <c r="IV610" s="6"/>
      <c r="IW610" s="6"/>
      <c r="IX610" s="6"/>
      <c r="IY610" s="6"/>
      <c r="IZ610" s="6"/>
      <c r="JA610" s="314"/>
      <c r="JB610" s="314"/>
      <c r="JC610" s="314"/>
      <c r="JD610" s="314"/>
      <c r="JE610" s="314"/>
      <c r="JF610" s="314"/>
      <c r="JG610" s="314"/>
      <c r="JH610" s="314"/>
      <c r="JI610" s="314"/>
      <c r="JJ610" s="314"/>
      <c r="JK610" s="314"/>
      <c r="JL610" s="314"/>
      <c r="JM610" s="314"/>
      <c r="JN610" s="314"/>
      <c r="JO610" s="314"/>
      <c r="JP610" s="314"/>
      <c r="JQ610" s="314"/>
      <c r="JR610" s="314"/>
      <c r="JS610" s="314"/>
      <c r="JT610" s="314"/>
      <c r="JU610" s="314"/>
      <c r="JV610" s="314"/>
      <c r="JW610" s="314"/>
      <c r="JX610" s="314"/>
      <c r="JY610" s="314"/>
      <c r="JZ610" s="314"/>
      <c r="KA610" s="314"/>
      <c r="KB610" s="314"/>
      <c r="KC610" s="314"/>
      <c r="KD610" s="314"/>
      <c r="KE610" s="314"/>
      <c r="KF610" s="314"/>
      <c r="KG610" s="314"/>
      <c r="KH610" s="314"/>
      <c r="KI610" s="314"/>
      <c r="KJ610" s="314"/>
      <c r="KK610" s="314"/>
      <c r="KL610" s="6"/>
      <c r="KM610" s="6"/>
      <c r="KN610" s="6"/>
      <c r="KO610" s="6"/>
      <c r="KP610" s="6"/>
      <c r="KQ610" s="6"/>
      <c r="KR610" s="6"/>
      <c r="KS610" s="6"/>
      <c r="KT610" s="6"/>
    </row>
    <row r="611" spans="5:306" s="305" customFormat="1">
      <c r="E611" s="316"/>
      <c r="F611" s="316"/>
      <c r="G611" s="317"/>
      <c r="W611" s="6"/>
      <c r="X611" s="6"/>
      <c r="Y611" s="6"/>
      <c r="Z611" s="313"/>
      <c r="AA611" s="313"/>
      <c r="AB611" s="313"/>
      <c r="AC611" s="6"/>
      <c r="AD611" s="6"/>
      <c r="AE611" s="313"/>
      <c r="AF611" s="313"/>
      <c r="AG611" s="313"/>
      <c r="AH611" s="313"/>
      <c r="AI611" s="313"/>
      <c r="AJ611" s="6"/>
      <c r="AK611" s="6"/>
      <c r="AL611" s="313"/>
      <c r="AM611" s="313"/>
      <c r="AN611" s="313"/>
      <c r="AO611" s="313"/>
      <c r="AP611" s="313"/>
      <c r="AQ611" s="6"/>
      <c r="AR611" s="6"/>
      <c r="AS611" s="313"/>
      <c r="AT611" s="313"/>
      <c r="AU611" s="313"/>
      <c r="AV611" s="313"/>
      <c r="AW611" s="313"/>
      <c r="AX611" s="6"/>
      <c r="AY611" s="6"/>
      <c r="AZ611" s="313"/>
      <c r="BA611" s="313"/>
      <c r="BB611" s="313"/>
      <c r="BC611" s="313"/>
      <c r="BD611" s="313"/>
      <c r="BE611" s="6"/>
      <c r="BF611" s="6"/>
      <c r="BG611" s="313"/>
      <c r="BH611" s="313"/>
      <c r="BI611" s="313"/>
      <c r="BJ611" s="313"/>
      <c r="BK611" s="313"/>
      <c r="BL611" s="6"/>
      <c r="BM611" s="6"/>
      <c r="BN611" s="313"/>
      <c r="BO611" s="313"/>
      <c r="BP611" s="313"/>
      <c r="BQ611" s="313"/>
      <c r="BR611" s="313"/>
      <c r="BS611" s="313"/>
      <c r="BT611" s="313"/>
      <c r="BU611" s="313"/>
      <c r="BV611" s="313"/>
      <c r="BW611" s="313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161"/>
      <c r="DQ611" s="161"/>
      <c r="DR611" s="161"/>
      <c r="DS611" s="161"/>
      <c r="DT611" s="161"/>
      <c r="DU611" s="161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  <c r="FS611" s="6"/>
      <c r="FT611" s="6"/>
      <c r="FU611" s="6"/>
      <c r="FV611" s="6"/>
      <c r="FW611" s="6"/>
      <c r="FX611" s="6"/>
      <c r="FY611" s="6"/>
      <c r="FZ611" s="6"/>
      <c r="GA611" s="6"/>
      <c r="GB611" s="6"/>
      <c r="GC611" s="6"/>
      <c r="GD611" s="6"/>
      <c r="GE611" s="6"/>
      <c r="GF611" s="6"/>
      <c r="GG611" s="6"/>
      <c r="GH611" s="6"/>
      <c r="GI611" s="6"/>
      <c r="GJ611" s="6"/>
      <c r="GK611" s="6"/>
      <c r="GL611" s="6"/>
      <c r="GM611" s="6"/>
      <c r="GN611" s="6"/>
      <c r="GO611" s="6"/>
      <c r="GP611" s="6"/>
      <c r="GQ611" s="6"/>
      <c r="GR611" s="6"/>
      <c r="GS611" s="6"/>
      <c r="GT611" s="6"/>
      <c r="GU611" s="6"/>
      <c r="GV611" s="6"/>
      <c r="GW611" s="6"/>
      <c r="GX611" s="6"/>
      <c r="GY611" s="6"/>
      <c r="GZ611" s="6"/>
      <c r="HA611" s="6"/>
      <c r="HB611" s="6"/>
      <c r="HC611" s="6"/>
      <c r="HD611" s="6"/>
      <c r="HE611" s="6"/>
      <c r="HF611" s="6"/>
      <c r="HG611" s="6"/>
      <c r="HH611" s="6"/>
      <c r="HI611" s="6"/>
      <c r="HJ611" s="6"/>
      <c r="HK611" s="6"/>
      <c r="HL611" s="6"/>
      <c r="HM611" s="6"/>
      <c r="HN611" s="6"/>
      <c r="HO611" s="6"/>
      <c r="HP611" s="6"/>
      <c r="HQ611" s="6"/>
      <c r="HR611" s="6"/>
      <c r="HS611" s="6"/>
      <c r="HT611" s="6"/>
      <c r="HU611" s="6"/>
      <c r="HV611" s="6"/>
      <c r="HW611" s="6"/>
      <c r="HX611" s="6"/>
      <c r="HY611" s="6"/>
      <c r="HZ611" s="6"/>
      <c r="IA611" s="6"/>
      <c r="IB611" s="6"/>
      <c r="IC611" s="6"/>
      <c r="ID611" s="6"/>
      <c r="IE611" s="6"/>
      <c r="IF611" s="6"/>
      <c r="IG611" s="6"/>
      <c r="IH611" s="6"/>
      <c r="II611" s="6"/>
      <c r="IJ611" s="6"/>
      <c r="IK611" s="6"/>
      <c r="IL611" s="6"/>
      <c r="IM611" s="6"/>
      <c r="IN611" s="6"/>
      <c r="IO611" s="6"/>
      <c r="IP611" s="6"/>
      <c r="IQ611" s="6"/>
      <c r="IR611" s="6"/>
      <c r="IS611" s="6"/>
      <c r="IT611" s="6"/>
      <c r="IU611" s="6"/>
      <c r="IV611" s="6"/>
      <c r="IW611" s="6"/>
      <c r="IX611" s="6"/>
      <c r="IY611" s="6"/>
      <c r="IZ611" s="6"/>
      <c r="JA611" s="314"/>
      <c r="JB611" s="314"/>
      <c r="JC611" s="314"/>
      <c r="JD611" s="314"/>
      <c r="JE611" s="314"/>
      <c r="JF611" s="314"/>
      <c r="JG611" s="314"/>
      <c r="JH611" s="314"/>
      <c r="JI611" s="314"/>
      <c r="JJ611" s="314"/>
      <c r="JK611" s="314"/>
      <c r="JL611" s="314"/>
      <c r="JM611" s="314"/>
      <c r="JN611" s="314"/>
      <c r="JO611" s="314"/>
      <c r="JP611" s="314"/>
      <c r="JQ611" s="314"/>
      <c r="JR611" s="314"/>
      <c r="JS611" s="314"/>
      <c r="JT611" s="314"/>
      <c r="JU611" s="314"/>
      <c r="JV611" s="314"/>
      <c r="JW611" s="314"/>
      <c r="JX611" s="314"/>
      <c r="JY611" s="314"/>
      <c r="JZ611" s="314"/>
      <c r="KA611" s="314"/>
      <c r="KB611" s="314"/>
      <c r="KC611" s="314"/>
      <c r="KD611" s="314"/>
      <c r="KE611" s="314"/>
      <c r="KF611" s="314"/>
      <c r="KG611" s="314"/>
      <c r="KH611" s="314"/>
      <c r="KI611" s="314"/>
      <c r="KJ611" s="314"/>
      <c r="KK611" s="314"/>
      <c r="KL611" s="6"/>
      <c r="KM611" s="6"/>
      <c r="KN611" s="6"/>
      <c r="KO611" s="6"/>
      <c r="KP611" s="6"/>
      <c r="KQ611" s="6"/>
      <c r="KR611" s="6"/>
      <c r="KS611" s="6"/>
      <c r="KT611" s="6"/>
    </row>
    <row r="612" spans="5:306" s="305" customFormat="1">
      <c r="E612" s="316"/>
      <c r="F612" s="316"/>
      <c r="G612" s="317"/>
      <c r="W612" s="6"/>
      <c r="X612" s="6"/>
      <c r="Y612" s="6"/>
      <c r="Z612" s="313"/>
      <c r="AA612" s="313"/>
      <c r="AB612" s="313"/>
      <c r="AC612" s="6"/>
      <c r="AD612" s="6"/>
      <c r="AE612" s="313"/>
      <c r="AF612" s="313"/>
      <c r="AG612" s="313"/>
      <c r="AH612" s="313"/>
      <c r="AI612" s="313"/>
      <c r="AJ612" s="6"/>
      <c r="AK612" s="6"/>
      <c r="AL612" s="313"/>
      <c r="AM612" s="313"/>
      <c r="AN612" s="313"/>
      <c r="AO612" s="313"/>
      <c r="AP612" s="313"/>
      <c r="AQ612" s="6"/>
      <c r="AR612" s="6"/>
      <c r="AS612" s="313"/>
      <c r="AT612" s="313"/>
      <c r="AU612" s="313"/>
      <c r="AV612" s="313"/>
      <c r="AW612" s="313"/>
      <c r="AX612" s="6"/>
      <c r="AY612" s="6"/>
      <c r="AZ612" s="313"/>
      <c r="BA612" s="313"/>
      <c r="BB612" s="313"/>
      <c r="BC612" s="313"/>
      <c r="BD612" s="313"/>
      <c r="BE612" s="6"/>
      <c r="BF612" s="6"/>
      <c r="BG612" s="313"/>
      <c r="BH612" s="313"/>
      <c r="BI612" s="313"/>
      <c r="BJ612" s="313"/>
      <c r="BK612" s="313"/>
      <c r="BL612" s="6"/>
      <c r="BM612" s="6"/>
      <c r="BN612" s="313"/>
      <c r="BO612" s="313"/>
      <c r="BP612" s="313"/>
      <c r="BQ612" s="313"/>
      <c r="BR612" s="313"/>
      <c r="BS612" s="313"/>
      <c r="BT612" s="313"/>
      <c r="BU612" s="313"/>
      <c r="BV612" s="313"/>
      <c r="BW612" s="313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161"/>
      <c r="DQ612" s="161"/>
      <c r="DR612" s="161"/>
      <c r="DS612" s="161"/>
      <c r="DT612" s="161"/>
      <c r="DU612" s="161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  <c r="FS612" s="6"/>
      <c r="FT612" s="6"/>
      <c r="FU612" s="6"/>
      <c r="FV612" s="6"/>
      <c r="FW612" s="6"/>
      <c r="FX612" s="6"/>
      <c r="FY612" s="6"/>
      <c r="FZ612" s="6"/>
      <c r="GA612" s="6"/>
      <c r="GB612" s="6"/>
      <c r="GC612" s="6"/>
      <c r="GD612" s="6"/>
      <c r="GE612" s="6"/>
      <c r="GF612" s="6"/>
      <c r="GG612" s="6"/>
      <c r="GH612" s="6"/>
      <c r="GI612" s="6"/>
      <c r="GJ612" s="6"/>
      <c r="GK612" s="6"/>
      <c r="GL612" s="6"/>
      <c r="GM612" s="6"/>
      <c r="GN612" s="6"/>
      <c r="GO612" s="6"/>
      <c r="GP612" s="6"/>
      <c r="GQ612" s="6"/>
      <c r="GR612" s="6"/>
      <c r="GS612" s="6"/>
      <c r="GT612" s="6"/>
      <c r="GU612" s="6"/>
      <c r="GV612" s="6"/>
      <c r="GW612" s="6"/>
      <c r="GX612" s="6"/>
      <c r="GY612" s="6"/>
      <c r="GZ612" s="6"/>
      <c r="HA612" s="6"/>
      <c r="HB612" s="6"/>
      <c r="HC612" s="6"/>
      <c r="HD612" s="6"/>
      <c r="HE612" s="6"/>
      <c r="HF612" s="6"/>
      <c r="HG612" s="6"/>
      <c r="HH612" s="6"/>
      <c r="HI612" s="6"/>
      <c r="HJ612" s="6"/>
      <c r="HK612" s="6"/>
      <c r="HL612" s="6"/>
      <c r="HM612" s="6"/>
      <c r="HN612" s="6"/>
      <c r="HO612" s="6"/>
      <c r="HP612" s="6"/>
      <c r="HQ612" s="6"/>
      <c r="HR612" s="6"/>
      <c r="HS612" s="6"/>
      <c r="HT612" s="6"/>
      <c r="HU612" s="6"/>
      <c r="HV612" s="6"/>
      <c r="HW612" s="6"/>
      <c r="HX612" s="6"/>
      <c r="HY612" s="6"/>
      <c r="HZ612" s="6"/>
      <c r="IA612" s="6"/>
      <c r="IB612" s="6"/>
      <c r="IC612" s="6"/>
      <c r="ID612" s="6"/>
      <c r="IE612" s="6"/>
      <c r="IF612" s="6"/>
      <c r="IG612" s="6"/>
      <c r="IH612" s="6"/>
      <c r="II612" s="6"/>
      <c r="IJ612" s="6"/>
      <c r="IK612" s="6"/>
      <c r="IL612" s="6"/>
      <c r="IM612" s="6"/>
      <c r="IN612" s="6"/>
      <c r="IO612" s="6"/>
      <c r="IP612" s="6"/>
      <c r="IQ612" s="6"/>
      <c r="IR612" s="6"/>
      <c r="IS612" s="6"/>
      <c r="IT612" s="6"/>
      <c r="IU612" s="6"/>
      <c r="IV612" s="6"/>
      <c r="IW612" s="6"/>
      <c r="IX612" s="6"/>
      <c r="IY612" s="6"/>
      <c r="IZ612" s="6"/>
      <c r="JA612" s="314"/>
      <c r="JB612" s="314"/>
      <c r="JC612" s="314"/>
      <c r="JD612" s="314"/>
      <c r="JE612" s="314"/>
      <c r="JF612" s="314"/>
      <c r="JG612" s="314"/>
      <c r="JH612" s="314"/>
      <c r="JI612" s="314"/>
      <c r="JJ612" s="314"/>
      <c r="JK612" s="314"/>
      <c r="JL612" s="314"/>
      <c r="JM612" s="314"/>
      <c r="JN612" s="314"/>
      <c r="JO612" s="314"/>
      <c r="JP612" s="314"/>
      <c r="JQ612" s="314"/>
      <c r="JR612" s="314"/>
      <c r="JS612" s="314"/>
      <c r="JT612" s="314"/>
      <c r="JU612" s="314"/>
      <c r="JV612" s="314"/>
      <c r="JW612" s="314"/>
      <c r="JX612" s="314"/>
      <c r="JY612" s="314"/>
      <c r="JZ612" s="314"/>
      <c r="KA612" s="314"/>
      <c r="KB612" s="314"/>
      <c r="KC612" s="314"/>
      <c r="KD612" s="314"/>
      <c r="KE612" s="314"/>
      <c r="KF612" s="314"/>
      <c r="KG612" s="314"/>
      <c r="KH612" s="314"/>
      <c r="KI612" s="314"/>
      <c r="KJ612" s="314"/>
      <c r="KK612" s="314"/>
      <c r="KL612" s="6"/>
      <c r="KM612" s="6"/>
      <c r="KN612" s="6"/>
      <c r="KO612" s="6"/>
      <c r="KP612" s="6"/>
      <c r="KQ612" s="6"/>
      <c r="KR612" s="6"/>
      <c r="KS612" s="6"/>
      <c r="KT612" s="6"/>
    </row>
    <row r="613" spans="5:306" s="305" customFormat="1">
      <c r="E613" s="316"/>
      <c r="F613" s="316"/>
      <c r="G613" s="317"/>
      <c r="W613" s="6"/>
      <c r="X613" s="6"/>
      <c r="Y613" s="6"/>
      <c r="Z613" s="313"/>
      <c r="AA613" s="313"/>
      <c r="AB613" s="313"/>
      <c r="AC613" s="6"/>
      <c r="AD613" s="6"/>
      <c r="AE613" s="313"/>
      <c r="AF613" s="313"/>
      <c r="AG613" s="313"/>
      <c r="AH613" s="313"/>
      <c r="AI613" s="313"/>
      <c r="AJ613" s="6"/>
      <c r="AK613" s="6"/>
      <c r="AL613" s="313"/>
      <c r="AM613" s="313"/>
      <c r="AN613" s="313"/>
      <c r="AO613" s="313"/>
      <c r="AP613" s="313"/>
      <c r="AQ613" s="6"/>
      <c r="AR613" s="6"/>
      <c r="AS613" s="313"/>
      <c r="AT613" s="313"/>
      <c r="AU613" s="313"/>
      <c r="AV613" s="313"/>
      <c r="AW613" s="313"/>
      <c r="AX613" s="6"/>
      <c r="AY613" s="6"/>
      <c r="AZ613" s="313"/>
      <c r="BA613" s="313"/>
      <c r="BB613" s="313"/>
      <c r="BC613" s="313"/>
      <c r="BD613" s="313"/>
      <c r="BE613" s="6"/>
      <c r="BF613" s="6"/>
      <c r="BG613" s="313"/>
      <c r="BH613" s="313"/>
      <c r="BI613" s="313"/>
      <c r="BJ613" s="313"/>
      <c r="BK613" s="313"/>
      <c r="BL613" s="6"/>
      <c r="BM613" s="6"/>
      <c r="BN613" s="313"/>
      <c r="BO613" s="313"/>
      <c r="BP613" s="313"/>
      <c r="BQ613" s="313"/>
      <c r="BR613" s="313"/>
      <c r="BS613" s="313"/>
      <c r="BT613" s="313"/>
      <c r="BU613" s="313"/>
      <c r="BV613" s="313"/>
      <c r="BW613" s="313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161"/>
      <c r="DQ613" s="161"/>
      <c r="DR613" s="161"/>
      <c r="DS613" s="161"/>
      <c r="DT613" s="161"/>
      <c r="DU613" s="161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  <c r="FS613" s="6"/>
      <c r="FT613" s="6"/>
      <c r="FU613" s="6"/>
      <c r="FV613" s="6"/>
      <c r="FW613" s="6"/>
      <c r="FX613" s="6"/>
      <c r="FY613" s="6"/>
      <c r="FZ613" s="6"/>
      <c r="GA613" s="6"/>
      <c r="GB613" s="6"/>
      <c r="GC613" s="6"/>
      <c r="GD613" s="6"/>
      <c r="GE613" s="6"/>
      <c r="GF613" s="6"/>
      <c r="GG613" s="6"/>
      <c r="GH613" s="6"/>
      <c r="GI613" s="6"/>
      <c r="GJ613" s="6"/>
      <c r="GK613" s="6"/>
      <c r="GL613" s="6"/>
      <c r="GM613" s="6"/>
      <c r="GN613" s="6"/>
      <c r="GO613" s="6"/>
      <c r="GP613" s="6"/>
      <c r="GQ613" s="6"/>
      <c r="GR613" s="6"/>
      <c r="GS613" s="6"/>
      <c r="GT613" s="6"/>
      <c r="GU613" s="6"/>
      <c r="GV613" s="6"/>
      <c r="GW613" s="6"/>
      <c r="GX613" s="6"/>
      <c r="GY613" s="6"/>
      <c r="GZ613" s="6"/>
      <c r="HA613" s="6"/>
      <c r="HB613" s="6"/>
      <c r="HC613" s="6"/>
      <c r="HD613" s="6"/>
      <c r="HE613" s="6"/>
      <c r="HF613" s="6"/>
      <c r="HG613" s="6"/>
      <c r="HH613" s="6"/>
      <c r="HI613" s="6"/>
      <c r="HJ613" s="6"/>
      <c r="HK613" s="6"/>
      <c r="HL613" s="6"/>
      <c r="HM613" s="6"/>
      <c r="HN613" s="6"/>
      <c r="HO613" s="6"/>
      <c r="HP613" s="6"/>
      <c r="HQ613" s="6"/>
      <c r="HR613" s="6"/>
      <c r="HS613" s="6"/>
      <c r="HT613" s="6"/>
      <c r="HU613" s="6"/>
      <c r="HV613" s="6"/>
      <c r="HW613" s="6"/>
      <c r="HX613" s="6"/>
      <c r="HY613" s="6"/>
      <c r="HZ613" s="6"/>
      <c r="IA613" s="6"/>
      <c r="IB613" s="6"/>
      <c r="IC613" s="6"/>
      <c r="ID613" s="6"/>
      <c r="IE613" s="6"/>
      <c r="IF613" s="6"/>
      <c r="IG613" s="6"/>
      <c r="IH613" s="6"/>
      <c r="II613" s="6"/>
      <c r="IJ613" s="6"/>
      <c r="IK613" s="6"/>
      <c r="IL613" s="6"/>
      <c r="IM613" s="6"/>
      <c r="IN613" s="6"/>
      <c r="IO613" s="6"/>
      <c r="IP613" s="6"/>
      <c r="IQ613" s="6"/>
      <c r="IR613" s="6"/>
      <c r="IS613" s="6"/>
      <c r="IT613" s="6"/>
      <c r="IU613" s="6"/>
      <c r="IV613" s="6"/>
      <c r="IW613" s="6"/>
      <c r="IX613" s="6"/>
      <c r="IY613" s="6"/>
      <c r="IZ613" s="6"/>
      <c r="JA613" s="314"/>
      <c r="JB613" s="314"/>
      <c r="JC613" s="314"/>
      <c r="JD613" s="314"/>
      <c r="JE613" s="314"/>
      <c r="JF613" s="314"/>
      <c r="JG613" s="314"/>
      <c r="JH613" s="314"/>
      <c r="JI613" s="314"/>
      <c r="JJ613" s="314"/>
      <c r="JK613" s="314"/>
      <c r="JL613" s="314"/>
      <c r="JM613" s="314"/>
      <c r="JN613" s="314"/>
      <c r="JO613" s="314"/>
      <c r="JP613" s="314"/>
      <c r="JQ613" s="314"/>
      <c r="JR613" s="314"/>
      <c r="JS613" s="314"/>
      <c r="JT613" s="314"/>
      <c r="JU613" s="314"/>
      <c r="JV613" s="314"/>
      <c r="JW613" s="314"/>
      <c r="JX613" s="314"/>
      <c r="JY613" s="314"/>
      <c r="JZ613" s="314"/>
      <c r="KA613" s="314"/>
      <c r="KB613" s="314"/>
      <c r="KC613" s="314"/>
      <c r="KD613" s="314"/>
      <c r="KE613" s="314"/>
      <c r="KF613" s="314"/>
      <c r="KG613" s="314"/>
      <c r="KH613" s="314"/>
      <c r="KI613" s="314"/>
      <c r="KJ613" s="314"/>
      <c r="KK613" s="314"/>
      <c r="KL613" s="6"/>
      <c r="KM613" s="6"/>
      <c r="KN613" s="6"/>
      <c r="KO613" s="6"/>
      <c r="KP613" s="6"/>
      <c r="KQ613" s="6"/>
      <c r="KR613" s="6"/>
      <c r="KS613" s="6"/>
      <c r="KT613" s="6"/>
    </row>
    <row r="614" spans="5:306" s="305" customFormat="1">
      <c r="E614" s="316"/>
      <c r="F614" s="316"/>
      <c r="G614" s="317"/>
      <c r="W614" s="6"/>
      <c r="X614" s="6"/>
      <c r="Y614" s="6"/>
      <c r="Z614" s="313"/>
      <c r="AA614" s="313"/>
      <c r="AB614" s="313"/>
      <c r="AC614" s="6"/>
      <c r="AD614" s="6"/>
      <c r="AE614" s="313"/>
      <c r="AF614" s="313"/>
      <c r="AG614" s="313"/>
      <c r="AH614" s="313"/>
      <c r="AI614" s="313"/>
      <c r="AJ614" s="6"/>
      <c r="AK614" s="6"/>
      <c r="AL614" s="313"/>
      <c r="AM614" s="313"/>
      <c r="AN614" s="313"/>
      <c r="AO614" s="313"/>
      <c r="AP614" s="313"/>
      <c r="AQ614" s="6"/>
      <c r="AR614" s="6"/>
      <c r="AS614" s="313"/>
      <c r="AT614" s="313"/>
      <c r="AU614" s="313"/>
      <c r="AV614" s="313"/>
      <c r="AW614" s="313"/>
      <c r="AX614" s="6"/>
      <c r="AY614" s="6"/>
      <c r="AZ614" s="313"/>
      <c r="BA614" s="313"/>
      <c r="BB614" s="313"/>
      <c r="BC614" s="313"/>
      <c r="BD614" s="313"/>
      <c r="BE614" s="6"/>
      <c r="BF614" s="6"/>
      <c r="BG614" s="313"/>
      <c r="BH614" s="313"/>
      <c r="BI614" s="313"/>
      <c r="BJ614" s="313"/>
      <c r="BK614" s="313"/>
      <c r="BL614" s="6"/>
      <c r="BM614" s="6"/>
      <c r="BN614" s="313"/>
      <c r="BO614" s="313"/>
      <c r="BP614" s="313"/>
      <c r="BQ614" s="313"/>
      <c r="BR614" s="313"/>
      <c r="BS614" s="313"/>
      <c r="BT614" s="313"/>
      <c r="BU614" s="313"/>
      <c r="BV614" s="313"/>
      <c r="BW614" s="313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161"/>
      <c r="DQ614" s="161"/>
      <c r="DR614" s="161"/>
      <c r="DS614" s="161"/>
      <c r="DT614" s="161"/>
      <c r="DU614" s="161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  <c r="FS614" s="6"/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  <c r="GE614" s="6"/>
      <c r="GF614" s="6"/>
      <c r="GG614" s="6"/>
      <c r="GH614" s="6"/>
      <c r="GI614" s="6"/>
      <c r="GJ614" s="6"/>
      <c r="GK614" s="6"/>
      <c r="GL614" s="6"/>
      <c r="GM614" s="6"/>
      <c r="GN614" s="6"/>
      <c r="GO614" s="6"/>
      <c r="GP614" s="6"/>
      <c r="GQ614" s="6"/>
      <c r="GR614" s="6"/>
      <c r="GS614" s="6"/>
      <c r="GT614" s="6"/>
      <c r="GU614" s="6"/>
      <c r="GV614" s="6"/>
      <c r="GW614" s="6"/>
      <c r="GX614" s="6"/>
      <c r="GY614" s="6"/>
      <c r="GZ614" s="6"/>
      <c r="HA614" s="6"/>
      <c r="HB614" s="6"/>
      <c r="HC614" s="6"/>
      <c r="HD614" s="6"/>
      <c r="HE614" s="6"/>
      <c r="HF614" s="6"/>
      <c r="HG614" s="6"/>
      <c r="HH614" s="6"/>
      <c r="HI614" s="6"/>
      <c r="HJ614" s="6"/>
      <c r="HK614" s="6"/>
      <c r="HL614" s="6"/>
      <c r="HM614" s="6"/>
      <c r="HN614" s="6"/>
      <c r="HO614" s="6"/>
      <c r="HP614" s="6"/>
      <c r="HQ614" s="6"/>
      <c r="HR614" s="6"/>
      <c r="HS614" s="6"/>
      <c r="HT614" s="6"/>
      <c r="HU614" s="6"/>
      <c r="HV614" s="6"/>
      <c r="HW614" s="6"/>
      <c r="HX614" s="6"/>
      <c r="HY614" s="6"/>
      <c r="HZ614" s="6"/>
      <c r="IA614" s="6"/>
      <c r="IB614" s="6"/>
      <c r="IC614" s="6"/>
      <c r="ID614" s="6"/>
      <c r="IE614" s="6"/>
      <c r="IF614" s="6"/>
      <c r="IG614" s="6"/>
      <c r="IH614" s="6"/>
      <c r="II614" s="6"/>
      <c r="IJ614" s="6"/>
      <c r="IK614" s="6"/>
      <c r="IL614" s="6"/>
      <c r="IM614" s="6"/>
      <c r="IN614" s="6"/>
      <c r="IO614" s="6"/>
      <c r="IP614" s="6"/>
      <c r="IQ614" s="6"/>
      <c r="IR614" s="6"/>
      <c r="IS614" s="6"/>
      <c r="IT614" s="6"/>
      <c r="IU614" s="6"/>
      <c r="IV614" s="6"/>
      <c r="IW614" s="6"/>
      <c r="IX614" s="6"/>
      <c r="IY614" s="6"/>
      <c r="IZ614" s="6"/>
      <c r="JA614" s="314"/>
      <c r="JB614" s="314"/>
      <c r="JC614" s="314"/>
      <c r="JD614" s="314"/>
      <c r="JE614" s="314"/>
      <c r="JF614" s="314"/>
      <c r="JG614" s="314"/>
      <c r="JH614" s="314"/>
      <c r="JI614" s="314"/>
      <c r="JJ614" s="314"/>
      <c r="JK614" s="314"/>
      <c r="JL614" s="314"/>
      <c r="JM614" s="314"/>
      <c r="JN614" s="314"/>
      <c r="JO614" s="314"/>
      <c r="JP614" s="314"/>
      <c r="JQ614" s="314"/>
      <c r="JR614" s="314"/>
      <c r="JS614" s="314"/>
      <c r="JT614" s="314"/>
      <c r="JU614" s="314"/>
      <c r="JV614" s="314"/>
      <c r="JW614" s="314"/>
      <c r="JX614" s="314"/>
      <c r="JY614" s="314"/>
      <c r="JZ614" s="314"/>
      <c r="KA614" s="314"/>
      <c r="KB614" s="314"/>
      <c r="KC614" s="314"/>
      <c r="KD614" s="314"/>
      <c r="KE614" s="314"/>
      <c r="KF614" s="314"/>
      <c r="KG614" s="314"/>
      <c r="KH614" s="314"/>
      <c r="KI614" s="314"/>
      <c r="KJ614" s="314"/>
      <c r="KK614" s="314"/>
      <c r="KL614" s="6"/>
      <c r="KM614" s="6"/>
      <c r="KN614" s="6"/>
      <c r="KO614" s="6"/>
      <c r="KP614" s="6"/>
      <c r="KQ614" s="6"/>
      <c r="KR614" s="6"/>
      <c r="KS614" s="6"/>
      <c r="KT614" s="6"/>
    </row>
    <row r="615" spans="5:306" s="305" customFormat="1">
      <c r="E615" s="316"/>
      <c r="F615" s="316"/>
      <c r="G615" s="317"/>
      <c r="W615" s="6"/>
      <c r="X615" s="6"/>
      <c r="Y615" s="6"/>
      <c r="Z615" s="313"/>
      <c r="AA615" s="313"/>
      <c r="AB615" s="313"/>
      <c r="AC615" s="6"/>
      <c r="AD615" s="6"/>
      <c r="AE615" s="313"/>
      <c r="AF615" s="313"/>
      <c r="AG615" s="313"/>
      <c r="AH615" s="313"/>
      <c r="AI615" s="313"/>
      <c r="AJ615" s="6"/>
      <c r="AK615" s="6"/>
      <c r="AL615" s="313"/>
      <c r="AM615" s="313"/>
      <c r="AN615" s="313"/>
      <c r="AO615" s="313"/>
      <c r="AP615" s="313"/>
      <c r="AQ615" s="6"/>
      <c r="AR615" s="6"/>
      <c r="AS615" s="313"/>
      <c r="AT615" s="313"/>
      <c r="AU615" s="313"/>
      <c r="AV615" s="313"/>
      <c r="AW615" s="313"/>
      <c r="AX615" s="6"/>
      <c r="AY615" s="6"/>
      <c r="AZ615" s="313"/>
      <c r="BA615" s="313"/>
      <c r="BB615" s="313"/>
      <c r="BC615" s="313"/>
      <c r="BD615" s="313"/>
      <c r="BE615" s="6"/>
      <c r="BF615" s="6"/>
      <c r="BG615" s="313"/>
      <c r="BH615" s="313"/>
      <c r="BI615" s="313"/>
      <c r="BJ615" s="313"/>
      <c r="BK615" s="313"/>
      <c r="BL615" s="6"/>
      <c r="BM615" s="6"/>
      <c r="BN615" s="313"/>
      <c r="BO615" s="313"/>
      <c r="BP615" s="313"/>
      <c r="BQ615" s="313"/>
      <c r="BR615" s="313"/>
      <c r="BS615" s="313"/>
      <c r="BT615" s="313"/>
      <c r="BU615" s="313"/>
      <c r="BV615" s="313"/>
      <c r="BW615" s="313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161"/>
      <c r="DQ615" s="161"/>
      <c r="DR615" s="161"/>
      <c r="DS615" s="161"/>
      <c r="DT615" s="161"/>
      <c r="DU615" s="161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  <c r="FS615" s="6"/>
      <c r="FT615" s="6"/>
      <c r="FU615" s="6"/>
      <c r="FV615" s="6"/>
      <c r="FW615" s="6"/>
      <c r="FX615" s="6"/>
      <c r="FY615" s="6"/>
      <c r="FZ615" s="6"/>
      <c r="GA615" s="6"/>
      <c r="GB615" s="6"/>
      <c r="GC615" s="6"/>
      <c r="GD615" s="6"/>
      <c r="GE615" s="6"/>
      <c r="GF615" s="6"/>
      <c r="GG615" s="6"/>
      <c r="GH615" s="6"/>
      <c r="GI615" s="6"/>
      <c r="GJ615" s="6"/>
      <c r="GK615" s="6"/>
      <c r="GL615" s="6"/>
      <c r="GM615" s="6"/>
      <c r="GN615" s="6"/>
      <c r="GO615" s="6"/>
      <c r="GP615" s="6"/>
      <c r="GQ615" s="6"/>
      <c r="GR615" s="6"/>
      <c r="GS615" s="6"/>
      <c r="GT615" s="6"/>
      <c r="GU615" s="6"/>
      <c r="GV615" s="6"/>
      <c r="GW615" s="6"/>
      <c r="GX615" s="6"/>
      <c r="GY615" s="6"/>
      <c r="GZ615" s="6"/>
      <c r="HA615" s="6"/>
      <c r="HB615" s="6"/>
      <c r="HC615" s="6"/>
      <c r="HD615" s="6"/>
      <c r="HE615" s="6"/>
      <c r="HF615" s="6"/>
      <c r="HG615" s="6"/>
      <c r="HH615" s="6"/>
      <c r="HI615" s="6"/>
      <c r="HJ615" s="6"/>
      <c r="HK615" s="6"/>
      <c r="HL615" s="6"/>
      <c r="HM615" s="6"/>
      <c r="HN615" s="6"/>
      <c r="HO615" s="6"/>
      <c r="HP615" s="6"/>
      <c r="HQ615" s="6"/>
      <c r="HR615" s="6"/>
      <c r="HS615" s="6"/>
      <c r="HT615" s="6"/>
      <c r="HU615" s="6"/>
      <c r="HV615" s="6"/>
      <c r="HW615" s="6"/>
      <c r="HX615" s="6"/>
      <c r="HY615" s="6"/>
      <c r="HZ615" s="6"/>
      <c r="IA615" s="6"/>
      <c r="IB615" s="6"/>
      <c r="IC615" s="6"/>
      <c r="ID615" s="6"/>
      <c r="IE615" s="6"/>
      <c r="IF615" s="6"/>
      <c r="IG615" s="6"/>
      <c r="IH615" s="6"/>
      <c r="II615" s="6"/>
      <c r="IJ615" s="6"/>
      <c r="IK615" s="6"/>
      <c r="IL615" s="6"/>
      <c r="IM615" s="6"/>
      <c r="IN615" s="6"/>
      <c r="IO615" s="6"/>
      <c r="IP615" s="6"/>
      <c r="IQ615" s="6"/>
      <c r="IR615" s="6"/>
      <c r="IS615" s="6"/>
      <c r="IT615" s="6"/>
      <c r="IU615" s="6"/>
      <c r="IV615" s="6"/>
      <c r="IW615" s="6"/>
      <c r="IX615" s="6"/>
      <c r="IY615" s="6"/>
      <c r="IZ615" s="6"/>
      <c r="JA615" s="314"/>
      <c r="JB615" s="314"/>
      <c r="JC615" s="314"/>
      <c r="JD615" s="314"/>
      <c r="JE615" s="314"/>
      <c r="JF615" s="314"/>
      <c r="JG615" s="314"/>
      <c r="JH615" s="314"/>
      <c r="JI615" s="314"/>
      <c r="JJ615" s="314"/>
      <c r="JK615" s="314"/>
      <c r="JL615" s="314"/>
      <c r="JM615" s="314"/>
      <c r="JN615" s="314"/>
      <c r="JO615" s="314"/>
      <c r="JP615" s="314"/>
      <c r="JQ615" s="314"/>
      <c r="JR615" s="314"/>
      <c r="JS615" s="314"/>
      <c r="JT615" s="314"/>
      <c r="JU615" s="314"/>
      <c r="JV615" s="314"/>
      <c r="JW615" s="314"/>
      <c r="JX615" s="314"/>
      <c r="JY615" s="314"/>
      <c r="JZ615" s="314"/>
      <c r="KA615" s="314"/>
      <c r="KB615" s="314"/>
      <c r="KC615" s="314"/>
      <c r="KD615" s="314"/>
      <c r="KE615" s="314"/>
      <c r="KF615" s="314"/>
      <c r="KG615" s="314"/>
      <c r="KH615" s="314"/>
      <c r="KI615" s="314"/>
      <c r="KJ615" s="314"/>
      <c r="KK615" s="314"/>
      <c r="KL615" s="6"/>
      <c r="KM615" s="6"/>
      <c r="KN615" s="6"/>
      <c r="KO615" s="6"/>
      <c r="KP615" s="6"/>
      <c r="KQ615" s="6"/>
      <c r="KR615" s="6"/>
      <c r="KS615" s="6"/>
      <c r="KT615" s="6"/>
    </row>
    <row r="616" spans="5:306" s="305" customFormat="1">
      <c r="E616" s="316"/>
      <c r="F616" s="316"/>
      <c r="G616" s="317"/>
      <c r="W616" s="6"/>
      <c r="X616" s="6"/>
      <c r="Y616" s="6"/>
      <c r="Z616" s="313"/>
      <c r="AA616" s="313"/>
      <c r="AB616" s="313"/>
      <c r="AC616" s="6"/>
      <c r="AD616" s="6"/>
      <c r="AE616" s="313"/>
      <c r="AF616" s="313"/>
      <c r="AG616" s="313"/>
      <c r="AH616" s="313"/>
      <c r="AI616" s="313"/>
      <c r="AJ616" s="6"/>
      <c r="AK616" s="6"/>
      <c r="AL616" s="313"/>
      <c r="AM616" s="313"/>
      <c r="AN616" s="313"/>
      <c r="AO616" s="313"/>
      <c r="AP616" s="313"/>
      <c r="AQ616" s="6"/>
      <c r="AR616" s="6"/>
      <c r="AS616" s="313"/>
      <c r="AT616" s="313"/>
      <c r="AU616" s="313"/>
      <c r="AV616" s="313"/>
      <c r="AW616" s="313"/>
      <c r="AX616" s="6"/>
      <c r="AY616" s="6"/>
      <c r="AZ616" s="313"/>
      <c r="BA616" s="313"/>
      <c r="BB616" s="313"/>
      <c r="BC616" s="313"/>
      <c r="BD616" s="313"/>
      <c r="BE616" s="6"/>
      <c r="BF616" s="6"/>
      <c r="BG616" s="313"/>
      <c r="BH616" s="313"/>
      <c r="BI616" s="313"/>
      <c r="BJ616" s="313"/>
      <c r="BK616" s="313"/>
      <c r="BL616" s="6"/>
      <c r="BM616" s="6"/>
      <c r="BN616" s="313"/>
      <c r="BO616" s="313"/>
      <c r="BP616" s="313"/>
      <c r="BQ616" s="313"/>
      <c r="BR616" s="313"/>
      <c r="BS616" s="313"/>
      <c r="BT616" s="313"/>
      <c r="BU616" s="313"/>
      <c r="BV616" s="313"/>
      <c r="BW616" s="313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161"/>
      <c r="DQ616" s="161"/>
      <c r="DR616" s="161"/>
      <c r="DS616" s="161"/>
      <c r="DT616" s="161"/>
      <c r="DU616" s="161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  <c r="FS616" s="6"/>
      <c r="FT616" s="6"/>
      <c r="FU616" s="6"/>
      <c r="FV616" s="6"/>
      <c r="FW616" s="6"/>
      <c r="FX616" s="6"/>
      <c r="FY616" s="6"/>
      <c r="FZ616" s="6"/>
      <c r="GA616" s="6"/>
      <c r="GB616" s="6"/>
      <c r="GC616" s="6"/>
      <c r="GD616" s="6"/>
      <c r="GE616" s="6"/>
      <c r="GF616" s="6"/>
      <c r="GG616" s="6"/>
      <c r="GH616" s="6"/>
      <c r="GI616" s="6"/>
      <c r="GJ616" s="6"/>
      <c r="GK616" s="6"/>
      <c r="GL616" s="6"/>
      <c r="GM616" s="6"/>
      <c r="GN616" s="6"/>
      <c r="GO616" s="6"/>
      <c r="GP616" s="6"/>
      <c r="GQ616" s="6"/>
      <c r="GR616" s="6"/>
      <c r="GS616" s="6"/>
      <c r="GT616" s="6"/>
      <c r="GU616" s="6"/>
      <c r="GV616" s="6"/>
      <c r="GW616" s="6"/>
      <c r="GX616" s="6"/>
      <c r="GY616" s="6"/>
      <c r="GZ616" s="6"/>
      <c r="HA616" s="6"/>
      <c r="HB616" s="6"/>
      <c r="HC616" s="6"/>
      <c r="HD616" s="6"/>
      <c r="HE616" s="6"/>
      <c r="HF616" s="6"/>
      <c r="HG616" s="6"/>
      <c r="HH616" s="6"/>
      <c r="HI616" s="6"/>
      <c r="HJ616" s="6"/>
      <c r="HK616" s="6"/>
      <c r="HL616" s="6"/>
      <c r="HM616" s="6"/>
      <c r="HN616" s="6"/>
      <c r="HO616" s="6"/>
      <c r="HP616" s="6"/>
      <c r="HQ616" s="6"/>
      <c r="HR616" s="6"/>
      <c r="HS616" s="6"/>
      <c r="HT616" s="6"/>
      <c r="HU616" s="6"/>
      <c r="HV616" s="6"/>
      <c r="HW616" s="6"/>
      <c r="HX616" s="6"/>
      <c r="HY616" s="6"/>
      <c r="HZ616" s="6"/>
      <c r="IA616" s="6"/>
      <c r="IB616" s="6"/>
      <c r="IC616" s="6"/>
      <c r="ID616" s="6"/>
      <c r="IE616" s="6"/>
      <c r="IF616" s="6"/>
      <c r="IG616" s="6"/>
      <c r="IH616" s="6"/>
      <c r="II616" s="6"/>
      <c r="IJ616" s="6"/>
      <c r="IK616" s="6"/>
      <c r="IL616" s="6"/>
      <c r="IM616" s="6"/>
      <c r="IN616" s="6"/>
      <c r="IO616" s="6"/>
      <c r="IP616" s="6"/>
      <c r="IQ616" s="6"/>
      <c r="IR616" s="6"/>
      <c r="IS616" s="6"/>
      <c r="IT616" s="6"/>
      <c r="IU616" s="6"/>
      <c r="IV616" s="6"/>
      <c r="IW616" s="6"/>
      <c r="IX616" s="6"/>
      <c r="IY616" s="6"/>
      <c r="IZ616" s="6"/>
      <c r="JA616" s="314"/>
      <c r="JB616" s="314"/>
      <c r="JC616" s="314"/>
      <c r="JD616" s="314"/>
      <c r="JE616" s="314"/>
      <c r="JF616" s="314"/>
      <c r="JG616" s="314"/>
      <c r="JH616" s="314"/>
      <c r="JI616" s="314"/>
      <c r="JJ616" s="314"/>
      <c r="JK616" s="314"/>
      <c r="JL616" s="314"/>
      <c r="JM616" s="314"/>
      <c r="JN616" s="314"/>
      <c r="JO616" s="314"/>
      <c r="JP616" s="314"/>
      <c r="JQ616" s="314"/>
      <c r="JR616" s="314"/>
      <c r="JS616" s="314"/>
      <c r="JT616" s="314"/>
      <c r="JU616" s="314"/>
      <c r="JV616" s="314"/>
      <c r="JW616" s="314"/>
      <c r="JX616" s="314"/>
      <c r="JY616" s="314"/>
      <c r="JZ616" s="314"/>
      <c r="KA616" s="314"/>
      <c r="KB616" s="314"/>
      <c r="KC616" s="314"/>
      <c r="KD616" s="314"/>
      <c r="KE616" s="314"/>
      <c r="KF616" s="314"/>
      <c r="KG616" s="314"/>
      <c r="KH616" s="314"/>
      <c r="KI616" s="314"/>
      <c r="KJ616" s="314"/>
      <c r="KK616" s="314"/>
      <c r="KL616" s="6"/>
      <c r="KM616" s="6"/>
      <c r="KN616" s="6"/>
      <c r="KO616" s="6"/>
      <c r="KP616" s="6"/>
      <c r="KQ616" s="6"/>
      <c r="KR616" s="6"/>
      <c r="KS616" s="6"/>
      <c r="KT616" s="6"/>
    </row>
    <row r="617" spans="5:306" s="305" customFormat="1">
      <c r="E617" s="316"/>
      <c r="F617" s="316"/>
      <c r="G617" s="317"/>
      <c r="W617" s="6"/>
      <c r="X617" s="6"/>
      <c r="Y617" s="6"/>
      <c r="Z617" s="313"/>
      <c r="AA617" s="313"/>
      <c r="AB617" s="313"/>
      <c r="AC617" s="6"/>
      <c r="AD617" s="6"/>
      <c r="AE617" s="313"/>
      <c r="AF617" s="313"/>
      <c r="AG617" s="313"/>
      <c r="AH617" s="313"/>
      <c r="AI617" s="313"/>
      <c r="AJ617" s="6"/>
      <c r="AK617" s="6"/>
      <c r="AL617" s="313"/>
      <c r="AM617" s="313"/>
      <c r="AN617" s="313"/>
      <c r="AO617" s="313"/>
      <c r="AP617" s="313"/>
      <c r="AQ617" s="6"/>
      <c r="AR617" s="6"/>
      <c r="AS617" s="313"/>
      <c r="AT617" s="313"/>
      <c r="AU617" s="313"/>
      <c r="AV617" s="313"/>
      <c r="AW617" s="313"/>
      <c r="AX617" s="6"/>
      <c r="AY617" s="6"/>
      <c r="AZ617" s="313"/>
      <c r="BA617" s="313"/>
      <c r="BB617" s="313"/>
      <c r="BC617" s="313"/>
      <c r="BD617" s="313"/>
      <c r="BE617" s="6"/>
      <c r="BF617" s="6"/>
      <c r="BG617" s="313"/>
      <c r="BH617" s="313"/>
      <c r="BI617" s="313"/>
      <c r="BJ617" s="313"/>
      <c r="BK617" s="313"/>
      <c r="BL617" s="6"/>
      <c r="BM617" s="6"/>
      <c r="BN617" s="313"/>
      <c r="BO617" s="313"/>
      <c r="BP617" s="313"/>
      <c r="BQ617" s="313"/>
      <c r="BR617" s="313"/>
      <c r="BS617" s="313"/>
      <c r="BT617" s="313"/>
      <c r="BU617" s="313"/>
      <c r="BV617" s="313"/>
      <c r="BW617" s="313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161"/>
      <c r="DQ617" s="161"/>
      <c r="DR617" s="161"/>
      <c r="DS617" s="161"/>
      <c r="DT617" s="161"/>
      <c r="DU617" s="161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  <c r="FS617" s="6"/>
      <c r="FT617" s="6"/>
      <c r="FU617" s="6"/>
      <c r="FV617" s="6"/>
      <c r="FW617" s="6"/>
      <c r="FX617" s="6"/>
      <c r="FY617" s="6"/>
      <c r="FZ617" s="6"/>
      <c r="GA617" s="6"/>
      <c r="GB617" s="6"/>
      <c r="GC617" s="6"/>
      <c r="GD617" s="6"/>
      <c r="GE617" s="6"/>
      <c r="GF617" s="6"/>
      <c r="GG617" s="6"/>
      <c r="GH617" s="6"/>
      <c r="GI617" s="6"/>
      <c r="GJ617" s="6"/>
      <c r="GK617" s="6"/>
      <c r="GL617" s="6"/>
      <c r="GM617" s="6"/>
      <c r="GN617" s="6"/>
      <c r="GO617" s="6"/>
      <c r="GP617" s="6"/>
      <c r="GQ617" s="6"/>
      <c r="GR617" s="6"/>
      <c r="GS617" s="6"/>
      <c r="GT617" s="6"/>
      <c r="GU617" s="6"/>
      <c r="GV617" s="6"/>
      <c r="GW617" s="6"/>
      <c r="GX617" s="6"/>
      <c r="GY617" s="6"/>
      <c r="GZ617" s="6"/>
      <c r="HA617" s="6"/>
      <c r="HB617" s="6"/>
      <c r="HC617" s="6"/>
      <c r="HD617" s="6"/>
      <c r="HE617" s="6"/>
      <c r="HF617" s="6"/>
      <c r="HG617" s="6"/>
      <c r="HH617" s="6"/>
      <c r="HI617" s="6"/>
      <c r="HJ617" s="6"/>
      <c r="HK617" s="6"/>
      <c r="HL617" s="6"/>
      <c r="HM617" s="6"/>
      <c r="HN617" s="6"/>
      <c r="HO617" s="6"/>
      <c r="HP617" s="6"/>
      <c r="HQ617" s="6"/>
      <c r="HR617" s="6"/>
      <c r="HS617" s="6"/>
      <c r="HT617" s="6"/>
      <c r="HU617" s="6"/>
      <c r="HV617" s="6"/>
      <c r="HW617" s="6"/>
      <c r="HX617" s="6"/>
      <c r="HY617" s="6"/>
      <c r="HZ617" s="6"/>
      <c r="IA617" s="6"/>
      <c r="IB617" s="6"/>
      <c r="IC617" s="6"/>
      <c r="ID617" s="6"/>
      <c r="IE617" s="6"/>
      <c r="IF617" s="6"/>
      <c r="IG617" s="6"/>
      <c r="IH617" s="6"/>
      <c r="II617" s="6"/>
      <c r="IJ617" s="6"/>
      <c r="IK617" s="6"/>
      <c r="IL617" s="6"/>
      <c r="IM617" s="6"/>
      <c r="IN617" s="6"/>
      <c r="IO617" s="6"/>
      <c r="IP617" s="6"/>
      <c r="IQ617" s="6"/>
      <c r="IR617" s="6"/>
      <c r="IS617" s="6"/>
      <c r="IT617" s="6"/>
      <c r="IU617" s="6"/>
      <c r="IV617" s="6"/>
      <c r="IW617" s="6"/>
      <c r="IX617" s="6"/>
      <c r="IY617" s="6"/>
      <c r="IZ617" s="6"/>
      <c r="JA617" s="314"/>
      <c r="JB617" s="314"/>
      <c r="JC617" s="314"/>
      <c r="JD617" s="314"/>
      <c r="JE617" s="314"/>
      <c r="JF617" s="314"/>
      <c r="JG617" s="314"/>
      <c r="JH617" s="314"/>
      <c r="JI617" s="314"/>
      <c r="JJ617" s="314"/>
      <c r="JK617" s="314"/>
      <c r="JL617" s="314"/>
      <c r="JM617" s="314"/>
      <c r="JN617" s="314"/>
      <c r="JO617" s="314"/>
      <c r="JP617" s="314"/>
      <c r="JQ617" s="314"/>
      <c r="JR617" s="314"/>
      <c r="JS617" s="314"/>
      <c r="JT617" s="314"/>
      <c r="JU617" s="314"/>
      <c r="JV617" s="314"/>
      <c r="JW617" s="314"/>
      <c r="JX617" s="314"/>
      <c r="JY617" s="314"/>
      <c r="JZ617" s="314"/>
      <c r="KA617" s="314"/>
      <c r="KB617" s="314"/>
      <c r="KC617" s="314"/>
      <c r="KD617" s="314"/>
      <c r="KE617" s="314"/>
      <c r="KF617" s="314"/>
      <c r="KG617" s="314"/>
      <c r="KH617" s="314"/>
      <c r="KI617" s="314"/>
      <c r="KJ617" s="314"/>
      <c r="KK617" s="314"/>
      <c r="KL617" s="6"/>
      <c r="KM617" s="6"/>
      <c r="KN617" s="6"/>
      <c r="KO617" s="6"/>
      <c r="KP617" s="6"/>
      <c r="KQ617" s="6"/>
      <c r="KR617" s="6"/>
      <c r="KS617" s="6"/>
      <c r="KT617" s="6"/>
    </row>
    <row r="618" spans="5:306" s="305" customFormat="1">
      <c r="E618" s="316"/>
      <c r="F618" s="316"/>
      <c r="G618" s="317"/>
      <c r="W618" s="6"/>
      <c r="X618" s="6"/>
      <c r="Y618" s="6"/>
      <c r="Z618" s="313"/>
      <c r="AA618" s="313"/>
      <c r="AB618" s="313"/>
      <c r="AC618" s="6"/>
      <c r="AD618" s="6"/>
      <c r="AE618" s="313"/>
      <c r="AF618" s="313"/>
      <c r="AG618" s="313"/>
      <c r="AH618" s="313"/>
      <c r="AI618" s="313"/>
      <c r="AJ618" s="6"/>
      <c r="AK618" s="6"/>
      <c r="AL618" s="313"/>
      <c r="AM618" s="313"/>
      <c r="AN618" s="313"/>
      <c r="AO618" s="313"/>
      <c r="AP618" s="313"/>
      <c r="AQ618" s="6"/>
      <c r="AR618" s="6"/>
      <c r="AS618" s="313"/>
      <c r="AT618" s="313"/>
      <c r="AU618" s="313"/>
      <c r="AV618" s="313"/>
      <c r="AW618" s="313"/>
      <c r="AX618" s="6"/>
      <c r="AY618" s="6"/>
      <c r="AZ618" s="313"/>
      <c r="BA618" s="313"/>
      <c r="BB618" s="313"/>
      <c r="BC618" s="313"/>
      <c r="BD618" s="313"/>
      <c r="BE618" s="6"/>
      <c r="BF618" s="6"/>
      <c r="BG618" s="313"/>
      <c r="BH618" s="313"/>
      <c r="BI618" s="313"/>
      <c r="BJ618" s="313"/>
      <c r="BK618" s="313"/>
      <c r="BL618" s="6"/>
      <c r="BM618" s="6"/>
      <c r="BN618" s="313"/>
      <c r="BO618" s="313"/>
      <c r="BP618" s="313"/>
      <c r="BQ618" s="313"/>
      <c r="BR618" s="313"/>
      <c r="BS618" s="313"/>
      <c r="BT618" s="313"/>
      <c r="BU618" s="313"/>
      <c r="BV618" s="313"/>
      <c r="BW618" s="313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161"/>
      <c r="DQ618" s="161"/>
      <c r="DR618" s="161"/>
      <c r="DS618" s="161"/>
      <c r="DT618" s="161"/>
      <c r="DU618" s="161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  <c r="FS618" s="6"/>
      <c r="FT618" s="6"/>
      <c r="FU618" s="6"/>
      <c r="FV618" s="6"/>
      <c r="FW618" s="6"/>
      <c r="FX618" s="6"/>
      <c r="FY618" s="6"/>
      <c r="FZ618" s="6"/>
      <c r="GA618" s="6"/>
      <c r="GB618" s="6"/>
      <c r="GC618" s="6"/>
      <c r="GD618" s="6"/>
      <c r="GE618" s="6"/>
      <c r="GF618" s="6"/>
      <c r="GG618" s="6"/>
      <c r="GH618" s="6"/>
      <c r="GI618" s="6"/>
      <c r="GJ618" s="6"/>
      <c r="GK618" s="6"/>
      <c r="GL618" s="6"/>
      <c r="GM618" s="6"/>
      <c r="GN618" s="6"/>
      <c r="GO618" s="6"/>
      <c r="GP618" s="6"/>
      <c r="GQ618" s="6"/>
      <c r="GR618" s="6"/>
      <c r="GS618" s="6"/>
      <c r="GT618" s="6"/>
      <c r="GU618" s="6"/>
      <c r="GV618" s="6"/>
      <c r="GW618" s="6"/>
      <c r="GX618" s="6"/>
      <c r="GY618" s="6"/>
      <c r="GZ618" s="6"/>
      <c r="HA618" s="6"/>
      <c r="HB618" s="6"/>
      <c r="HC618" s="6"/>
      <c r="HD618" s="6"/>
      <c r="HE618" s="6"/>
      <c r="HF618" s="6"/>
      <c r="HG618" s="6"/>
      <c r="HH618" s="6"/>
      <c r="HI618" s="6"/>
      <c r="HJ618" s="6"/>
      <c r="HK618" s="6"/>
      <c r="HL618" s="6"/>
      <c r="HM618" s="6"/>
      <c r="HN618" s="6"/>
      <c r="HO618" s="6"/>
      <c r="HP618" s="6"/>
      <c r="HQ618" s="6"/>
      <c r="HR618" s="6"/>
      <c r="HS618" s="6"/>
      <c r="HT618" s="6"/>
      <c r="HU618" s="6"/>
      <c r="HV618" s="6"/>
      <c r="HW618" s="6"/>
      <c r="HX618" s="6"/>
      <c r="HY618" s="6"/>
      <c r="HZ618" s="6"/>
      <c r="IA618" s="6"/>
      <c r="IB618" s="6"/>
      <c r="IC618" s="6"/>
      <c r="ID618" s="6"/>
      <c r="IE618" s="6"/>
      <c r="IF618" s="6"/>
      <c r="IG618" s="6"/>
      <c r="IH618" s="6"/>
      <c r="II618" s="6"/>
      <c r="IJ618" s="6"/>
      <c r="IK618" s="6"/>
      <c r="IL618" s="6"/>
      <c r="IM618" s="6"/>
      <c r="IN618" s="6"/>
      <c r="IO618" s="6"/>
      <c r="IP618" s="6"/>
      <c r="IQ618" s="6"/>
      <c r="IR618" s="6"/>
      <c r="IS618" s="6"/>
      <c r="IT618" s="6"/>
      <c r="IU618" s="6"/>
      <c r="IV618" s="6"/>
      <c r="IW618" s="6"/>
      <c r="IX618" s="6"/>
      <c r="IY618" s="6"/>
      <c r="IZ618" s="6"/>
      <c r="JA618" s="314"/>
      <c r="JB618" s="314"/>
      <c r="JC618" s="314"/>
      <c r="JD618" s="314"/>
      <c r="JE618" s="314"/>
      <c r="JF618" s="314"/>
      <c r="JG618" s="314"/>
      <c r="JH618" s="314"/>
      <c r="JI618" s="314"/>
      <c r="JJ618" s="314"/>
      <c r="JK618" s="314"/>
      <c r="JL618" s="314"/>
      <c r="JM618" s="314"/>
      <c r="JN618" s="314"/>
      <c r="JO618" s="314"/>
      <c r="JP618" s="314"/>
      <c r="JQ618" s="314"/>
      <c r="JR618" s="314"/>
      <c r="JS618" s="314"/>
      <c r="JT618" s="314"/>
      <c r="JU618" s="314"/>
      <c r="JV618" s="314"/>
      <c r="JW618" s="314"/>
      <c r="JX618" s="314"/>
      <c r="JY618" s="314"/>
      <c r="JZ618" s="314"/>
      <c r="KA618" s="314"/>
      <c r="KB618" s="314"/>
      <c r="KC618" s="314"/>
      <c r="KD618" s="314"/>
      <c r="KE618" s="314"/>
      <c r="KF618" s="314"/>
      <c r="KG618" s="314"/>
      <c r="KH618" s="314"/>
      <c r="KI618" s="314"/>
      <c r="KJ618" s="314"/>
      <c r="KK618" s="314"/>
      <c r="KL618" s="6"/>
      <c r="KM618" s="6"/>
      <c r="KN618" s="6"/>
      <c r="KO618" s="6"/>
      <c r="KP618" s="6"/>
      <c r="KQ618" s="6"/>
      <c r="KR618" s="6"/>
      <c r="KS618" s="6"/>
      <c r="KT618" s="6"/>
    </row>
    <row r="619" spans="5:306" s="305" customFormat="1">
      <c r="E619" s="316"/>
      <c r="F619" s="316"/>
      <c r="G619" s="317"/>
      <c r="W619" s="6"/>
      <c r="X619" s="6"/>
      <c r="Y619" s="6"/>
      <c r="Z619" s="313"/>
      <c r="AA619" s="313"/>
      <c r="AB619" s="313"/>
      <c r="AC619" s="6"/>
      <c r="AD619" s="6"/>
      <c r="AE619" s="313"/>
      <c r="AF619" s="313"/>
      <c r="AG619" s="313"/>
      <c r="AH619" s="313"/>
      <c r="AI619" s="313"/>
      <c r="AJ619" s="6"/>
      <c r="AK619" s="6"/>
      <c r="AL619" s="313"/>
      <c r="AM619" s="313"/>
      <c r="AN619" s="313"/>
      <c r="AO619" s="313"/>
      <c r="AP619" s="313"/>
      <c r="AQ619" s="6"/>
      <c r="AR619" s="6"/>
      <c r="AS619" s="313"/>
      <c r="AT619" s="313"/>
      <c r="AU619" s="313"/>
      <c r="AV619" s="313"/>
      <c r="AW619" s="313"/>
      <c r="AX619" s="6"/>
      <c r="AY619" s="6"/>
      <c r="AZ619" s="313"/>
      <c r="BA619" s="313"/>
      <c r="BB619" s="313"/>
      <c r="BC619" s="313"/>
      <c r="BD619" s="313"/>
      <c r="BE619" s="6"/>
      <c r="BF619" s="6"/>
      <c r="BG619" s="313"/>
      <c r="BH619" s="313"/>
      <c r="BI619" s="313"/>
      <c r="BJ619" s="313"/>
      <c r="BK619" s="313"/>
      <c r="BL619" s="6"/>
      <c r="BM619" s="6"/>
      <c r="BN619" s="313"/>
      <c r="BO619" s="313"/>
      <c r="BP619" s="313"/>
      <c r="BQ619" s="313"/>
      <c r="BR619" s="313"/>
      <c r="BS619" s="313"/>
      <c r="BT619" s="313"/>
      <c r="BU619" s="313"/>
      <c r="BV619" s="313"/>
      <c r="BW619" s="313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161"/>
      <c r="DQ619" s="161"/>
      <c r="DR619" s="161"/>
      <c r="DS619" s="161"/>
      <c r="DT619" s="161"/>
      <c r="DU619" s="161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  <c r="FS619" s="6"/>
      <c r="FT619" s="6"/>
      <c r="FU619" s="6"/>
      <c r="FV619" s="6"/>
      <c r="FW619" s="6"/>
      <c r="FX619" s="6"/>
      <c r="FY619" s="6"/>
      <c r="FZ619" s="6"/>
      <c r="GA619" s="6"/>
      <c r="GB619" s="6"/>
      <c r="GC619" s="6"/>
      <c r="GD619" s="6"/>
      <c r="GE619" s="6"/>
      <c r="GF619" s="6"/>
      <c r="GG619" s="6"/>
      <c r="GH619" s="6"/>
      <c r="GI619" s="6"/>
      <c r="GJ619" s="6"/>
      <c r="GK619" s="6"/>
      <c r="GL619" s="6"/>
      <c r="GM619" s="6"/>
      <c r="GN619" s="6"/>
      <c r="GO619" s="6"/>
      <c r="GP619" s="6"/>
      <c r="GQ619" s="6"/>
      <c r="GR619" s="6"/>
      <c r="GS619" s="6"/>
      <c r="GT619" s="6"/>
      <c r="GU619" s="6"/>
      <c r="GV619" s="6"/>
      <c r="GW619" s="6"/>
      <c r="GX619" s="6"/>
      <c r="GY619" s="6"/>
      <c r="GZ619" s="6"/>
      <c r="HA619" s="6"/>
      <c r="HB619" s="6"/>
      <c r="HC619" s="6"/>
      <c r="HD619" s="6"/>
      <c r="HE619" s="6"/>
      <c r="HF619" s="6"/>
      <c r="HG619" s="6"/>
      <c r="HH619" s="6"/>
      <c r="HI619" s="6"/>
      <c r="HJ619" s="6"/>
      <c r="HK619" s="6"/>
      <c r="HL619" s="6"/>
      <c r="HM619" s="6"/>
      <c r="HN619" s="6"/>
      <c r="HO619" s="6"/>
      <c r="HP619" s="6"/>
      <c r="HQ619" s="6"/>
      <c r="HR619" s="6"/>
      <c r="HS619" s="6"/>
      <c r="HT619" s="6"/>
      <c r="HU619" s="6"/>
      <c r="HV619" s="6"/>
      <c r="HW619" s="6"/>
      <c r="HX619" s="6"/>
      <c r="HY619" s="6"/>
      <c r="HZ619" s="6"/>
      <c r="IA619" s="6"/>
      <c r="IB619" s="6"/>
      <c r="IC619" s="6"/>
      <c r="ID619" s="6"/>
      <c r="IE619" s="6"/>
      <c r="IF619" s="6"/>
      <c r="IG619" s="6"/>
      <c r="IH619" s="6"/>
      <c r="II619" s="6"/>
      <c r="IJ619" s="6"/>
      <c r="IK619" s="6"/>
      <c r="IL619" s="6"/>
      <c r="IM619" s="6"/>
      <c r="IN619" s="6"/>
      <c r="IO619" s="6"/>
      <c r="IP619" s="6"/>
      <c r="IQ619" s="6"/>
      <c r="IR619" s="6"/>
      <c r="IS619" s="6"/>
      <c r="IT619" s="6"/>
      <c r="IU619" s="6"/>
      <c r="IV619" s="6"/>
      <c r="IW619" s="6"/>
      <c r="IX619" s="6"/>
      <c r="IY619" s="6"/>
      <c r="IZ619" s="6"/>
      <c r="JA619" s="314"/>
      <c r="JB619" s="314"/>
      <c r="JC619" s="314"/>
      <c r="JD619" s="314"/>
      <c r="JE619" s="314"/>
      <c r="JF619" s="314"/>
      <c r="JG619" s="314"/>
      <c r="JH619" s="314"/>
      <c r="JI619" s="314"/>
      <c r="JJ619" s="314"/>
      <c r="JK619" s="314"/>
      <c r="JL619" s="314"/>
      <c r="JM619" s="314"/>
      <c r="JN619" s="314"/>
      <c r="JO619" s="314"/>
      <c r="JP619" s="314"/>
      <c r="JQ619" s="314"/>
      <c r="JR619" s="314"/>
      <c r="JS619" s="314"/>
      <c r="JT619" s="314"/>
      <c r="JU619" s="314"/>
      <c r="JV619" s="314"/>
      <c r="JW619" s="314"/>
      <c r="JX619" s="314"/>
      <c r="JY619" s="314"/>
      <c r="JZ619" s="314"/>
      <c r="KA619" s="314"/>
      <c r="KB619" s="314"/>
      <c r="KC619" s="314"/>
      <c r="KD619" s="314"/>
      <c r="KE619" s="314"/>
      <c r="KF619" s="314"/>
      <c r="KG619" s="314"/>
      <c r="KH619" s="314"/>
      <c r="KI619" s="314"/>
      <c r="KJ619" s="314"/>
      <c r="KK619" s="314"/>
      <c r="KL619" s="6"/>
      <c r="KM619" s="6"/>
      <c r="KN619" s="6"/>
      <c r="KO619" s="6"/>
      <c r="KP619" s="6"/>
      <c r="KQ619" s="6"/>
      <c r="KR619" s="6"/>
      <c r="KS619" s="6"/>
      <c r="KT619" s="6"/>
    </row>
    <row r="620" spans="5:306" s="305" customFormat="1">
      <c r="E620" s="316"/>
      <c r="F620" s="316"/>
      <c r="G620" s="317"/>
      <c r="W620" s="6"/>
      <c r="X620" s="6"/>
      <c r="Y620" s="6"/>
      <c r="Z620" s="313"/>
      <c r="AA620" s="313"/>
      <c r="AB620" s="313"/>
      <c r="AC620" s="6"/>
      <c r="AD620" s="6"/>
      <c r="AE620" s="313"/>
      <c r="AF620" s="313"/>
      <c r="AG620" s="313"/>
      <c r="AH620" s="313"/>
      <c r="AI620" s="313"/>
      <c r="AJ620" s="6"/>
      <c r="AK620" s="6"/>
      <c r="AL620" s="313"/>
      <c r="AM620" s="313"/>
      <c r="AN620" s="313"/>
      <c r="AO620" s="313"/>
      <c r="AP620" s="313"/>
      <c r="AQ620" s="6"/>
      <c r="AR620" s="6"/>
      <c r="AS620" s="313"/>
      <c r="AT620" s="313"/>
      <c r="AU620" s="313"/>
      <c r="AV620" s="313"/>
      <c r="AW620" s="313"/>
      <c r="AX620" s="6"/>
      <c r="AY620" s="6"/>
      <c r="AZ620" s="313"/>
      <c r="BA620" s="313"/>
      <c r="BB620" s="313"/>
      <c r="BC620" s="313"/>
      <c r="BD620" s="313"/>
      <c r="BE620" s="6"/>
      <c r="BF620" s="6"/>
      <c r="BG620" s="313"/>
      <c r="BH620" s="313"/>
      <c r="BI620" s="313"/>
      <c r="BJ620" s="313"/>
      <c r="BK620" s="313"/>
      <c r="BL620" s="6"/>
      <c r="BM620" s="6"/>
      <c r="BN620" s="313"/>
      <c r="BO620" s="313"/>
      <c r="BP620" s="313"/>
      <c r="BQ620" s="313"/>
      <c r="BR620" s="313"/>
      <c r="BS620" s="313"/>
      <c r="BT620" s="313"/>
      <c r="BU620" s="313"/>
      <c r="BV620" s="313"/>
      <c r="BW620" s="313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161"/>
      <c r="DQ620" s="161"/>
      <c r="DR620" s="161"/>
      <c r="DS620" s="161"/>
      <c r="DT620" s="161"/>
      <c r="DU620" s="161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  <c r="FS620" s="6"/>
      <c r="FT620" s="6"/>
      <c r="FU620" s="6"/>
      <c r="FV620" s="6"/>
      <c r="FW620" s="6"/>
      <c r="FX620" s="6"/>
      <c r="FY620" s="6"/>
      <c r="FZ620" s="6"/>
      <c r="GA620" s="6"/>
      <c r="GB620" s="6"/>
      <c r="GC620" s="6"/>
      <c r="GD620" s="6"/>
      <c r="GE620" s="6"/>
      <c r="GF620" s="6"/>
      <c r="GG620" s="6"/>
      <c r="GH620" s="6"/>
      <c r="GI620" s="6"/>
      <c r="GJ620" s="6"/>
      <c r="GK620" s="6"/>
      <c r="GL620" s="6"/>
      <c r="GM620" s="6"/>
      <c r="GN620" s="6"/>
      <c r="GO620" s="6"/>
      <c r="GP620" s="6"/>
      <c r="GQ620" s="6"/>
      <c r="GR620" s="6"/>
      <c r="GS620" s="6"/>
      <c r="GT620" s="6"/>
      <c r="GU620" s="6"/>
      <c r="GV620" s="6"/>
      <c r="GW620" s="6"/>
      <c r="GX620" s="6"/>
      <c r="GY620" s="6"/>
      <c r="GZ620" s="6"/>
      <c r="HA620" s="6"/>
      <c r="HB620" s="6"/>
      <c r="HC620" s="6"/>
      <c r="HD620" s="6"/>
      <c r="HE620" s="6"/>
      <c r="HF620" s="6"/>
      <c r="HG620" s="6"/>
      <c r="HH620" s="6"/>
      <c r="HI620" s="6"/>
      <c r="HJ620" s="6"/>
      <c r="HK620" s="6"/>
      <c r="HL620" s="6"/>
      <c r="HM620" s="6"/>
      <c r="HN620" s="6"/>
      <c r="HO620" s="6"/>
      <c r="HP620" s="6"/>
      <c r="HQ620" s="6"/>
      <c r="HR620" s="6"/>
      <c r="HS620" s="6"/>
      <c r="HT620" s="6"/>
      <c r="HU620" s="6"/>
      <c r="HV620" s="6"/>
      <c r="HW620" s="6"/>
      <c r="HX620" s="6"/>
      <c r="HY620" s="6"/>
      <c r="HZ620" s="6"/>
      <c r="IA620" s="6"/>
      <c r="IB620" s="6"/>
      <c r="IC620" s="6"/>
      <c r="ID620" s="6"/>
      <c r="IE620" s="6"/>
      <c r="IF620" s="6"/>
      <c r="IG620" s="6"/>
      <c r="IH620" s="6"/>
      <c r="II620" s="6"/>
      <c r="IJ620" s="6"/>
      <c r="IK620" s="6"/>
      <c r="IL620" s="6"/>
      <c r="IM620" s="6"/>
      <c r="IN620" s="6"/>
      <c r="IO620" s="6"/>
      <c r="IP620" s="6"/>
      <c r="IQ620" s="6"/>
      <c r="IR620" s="6"/>
      <c r="IS620" s="6"/>
      <c r="IT620" s="6"/>
      <c r="IU620" s="6"/>
      <c r="IV620" s="6"/>
      <c r="IW620" s="6"/>
      <c r="IX620" s="6"/>
      <c r="IY620" s="6"/>
      <c r="IZ620" s="6"/>
      <c r="JA620" s="314"/>
      <c r="JB620" s="314"/>
      <c r="JC620" s="314"/>
      <c r="JD620" s="314"/>
      <c r="JE620" s="314"/>
      <c r="JF620" s="314"/>
      <c r="JG620" s="314"/>
      <c r="JH620" s="314"/>
      <c r="JI620" s="314"/>
      <c r="JJ620" s="314"/>
      <c r="JK620" s="314"/>
      <c r="JL620" s="314"/>
      <c r="JM620" s="314"/>
      <c r="JN620" s="314"/>
      <c r="JO620" s="314"/>
      <c r="JP620" s="314"/>
      <c r="JQ620" s="314"/>
      <c r="JR620" s="314"/>
      <c r="JS620" s="314"/>
      <c r="JT620" s="314"/>
      <c r="JU620" s="314"/>
      <c r="JV620" s="314"/>
      <c r="JW620" s="314"/>
      <c r="JX620" s="314"/>
      <c r="JY620" s="314"/>
      <c r="JZ620" s="314"/>
      <c r="KA620" s="314"/>
      <c r="KB620" s="314"/>
      <c r="KC620" s="314"/>
      <c r="KD620" s="314"/>
      <c r="KE620" s="314"/>
      <c r="KF620" s="314"/>
      <c r="KG620" s="314"/>
      <c r="KH620" s="314"/>
      <c r="KI620" s="314"/>
      <c r="KJ620" s="314"/>
      <c r="KK620" s="314"/>
      <c r="KL620" s="6"/>
      <c r="KM620" s="6"/>
      <c r="KN620" s="6"/>
      <c r="KO620" s="6"/>
      <c r="KP620" s="6"/>
      <c r="KQ620" s="6"/>
      <c r="KR620" s="6"/>
      <c r="KS620" s="6"/>
      <c r="KT620" s="6"/>
    </row>
    <row r="621" spans="5:306" s="305" customFormat="1">
      <c r="E621" s="316"/>
      <c r="F621" s="316"/>
      <c r="G621" s="317"/>
      <c r="W621" s="6"/>
      <c r="X621" s="6"/>
      <c r="Y621" s="6"/>
      <c r="Z621" s="313"/>
      <c r="AA621" s="313"/>
      <c r="AB621" s="313"/>
      <c r="AC621" s="6"/>
      <c r="AD621" s="6"/>
      <c r="AE621" s="313"/>
      <c r="AF621" s="313"/>
      <c r="AG621" s="313"/>
      <c r="AH621" s="313"/>
      <c r="AI621" s="313"/>
      <c r="AJ621" s="6"/>
      <c r="AK621" s="6"/>
      <c r="AL621" s="313"/>
      <c r="AM621" s="313"/>
      <c r="AN621" s="313"/>
      <c r="AO621" s="313"/>
      <c r="AP621" s="313"/>
      <c r="AQ621" s="6"/>
      <c r="AR621" s="6"/>
      <c r="AS621" s="313"/>
      <c r="AT621" s="313"/>
      <c r="AU621" s="313"/>
      <c r="AV621" s="313"/>
      <c r="AW621" s="313"/>
      <c r="AX621" s="6"/>
      <c r="AY621" s="6"/>
      <c r="AZ621" s="313"/>
      <c r="BA621" s="313"/>
      <c r="BB621" s="313"/>
      <c r="BC621" s="313"/>
      <c r="BD621" s="313"/>
      <c r="BE621" s="6"/>
      <c r="BF621" s="6"/>
      <c r="BG621" s="313"/>
      <c r="BH621" s="313"/>
      <c r="BI621" s="313"/>
      <c r="BJ621" s="313"/>
      <c r="BK621" s="313"/>
      <c r="BL621" s="6"/>
      <c r="BM621" s="6"/>
      <c r="BN621" s="313"/>
      <c r="BO621" s="313"/>
      <c r="BP621" s="313"/>
      <c r="BQ621" s="313"/>
      <c r="BR621" s="313"/>
      <c r="BS621" s="313"/>
      <c r="BT621" s="313"/>
      <c r="BU621" s="313"/>
      <c r="BV621" s="313"/>
      <c r="BW621" s="313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161"/>
      <c r="DQ621" s="161"/>
      <c r="DR621" s="161"/>
      <c r="DS621" s="161"/>
      <c r="DT621" s="161"/>
      <c r="DU621" s="161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  <c r="FS621" s="6"/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  <c r="GE621" s="6"/>
      <c r="GF621" s="6"/>
      <c r="GG621" s="6"/>
      <c r="GH621" s="6"/>
      <c r="GI621" s="6"/>
      <c r="GJ621" s="6"/>
      <c r="GK621" s="6"/>
      <c r="GL621" s="6"/>
      <c r="GM621" s="6"/>
      <c r="GN621" s="6"/>
      <c r="GO621" s="6"/>
      <c r="GP621" s="6"/>
      <c r="GQ621" s="6"/>
      <c r="GR621" s="6"/>
      <c r="GS621" s="6"/>
      <c r="GT621" s="6"/>
      <c r="GU621" s="6"/>
      <c r="GV621" s="6"/>
      <c r="GW621" s="6"/>
      <c r="GX621" s="6"/>
      <c r="GY621" s="6"/>
      <c r="GZ621" s="6"/>
      <c r="HA621" s="6"/>
      <c r="HB621" s="6"/>
      <c r="HC621" s="6"/>
      <c r="HD621" s="6"/>
      <c r="HE621" s="6"/>
      <c r="HF621" s="6"/>
      <c r="HG621" s="6"/>
      <c r="HH621" s="6"/>
      <c r="HI621" s="6"/>
      <c r="HJ621" s="6"/>
      <c r="HK621" s="6"/>
      <c r="HL621" s="6"/>
      <c r="HM621" s="6"/>
      <c r="HN621" s="6"/>
      <c r="HO621" s="6"/>
      <c r="HP621" s="6"/>
      <c r="HQ621" s="6"/>
      <c r="HR621" s="6"/>
      <c r="HS621" s="6"/>
      <c r="HT621" s="6"/>
      <c r="HU621" s="6"/>
      <c r="HV621" s="6"/>
      <c r="HW621" s="6"/>
      <c r="HX621" s="6"/>
      <c r="HY621" s="6"/>
      <c r="HZ621" s="6"/>
      <c r="IA621" s="6"/>
      <c r="IB621" s="6"/>
      <c r="IC621" s="6"/>
      <c r="ID621" s="6"/>
      <c r="IE621" s="6"/>
      <c r="IF621" s="6"/>
      <c r="IG621" s="6"/>
      <c r="IH621" s="6"/>
      <c r="II621" s="6"/>
      <c r="IJ621" s="6"/>
      <c r="IK621" s="6"/>
      <c r="IL621" s="6"/>
      <c r="IM621" s="6"/>
      <c r="IN621" s="6"/>
      <c r="IO621" s="6"/>
      <c r="IP621" s="6"/>
      <c r="IQ621" s="6"/>
      <c r="IR621" s="6"/>
      <c r="IS621" s="6"/>
      <c r="IT621" s="6"/>
      <c r="IU621" s="6"/>
      <c r="IV621" s="6"/>
      <c r="IW621" s="6"/>
      <c r="IX621" s="6"/>
      <c r="IY621" s="6"/>
      <c r="IZ621" s="6"/>
      <c r="JA621" s="314"/>
      <c r="JB621" s="314"/>
      <c r="JC621" s="314"/>
      <c r="JD621" s="314"/>
      <c r="JE621" s="314"/>
      <c r="JF621" s="314"/>
      <c r="JG621" s="314"/>
      <c r="JH621" s="314"/>
      <c r="JI621" s="314"/>
      <c r="JJ621" s="314"/>
      <c r="JK621" s="314"/>
      <c r="JL621" s="314"/>
      <c r="JM621" s="314"/>
      <c r="JN621" s="314"/>
      <c r="JO621" s="314"/>
      <c r="JP621" s="314"/>
      <c r="JQ621" s="314"/>
      <c r="JR621" s="314"/>
      <c r="JS621" s="314"/>
      <c r="JT621" s="314"/>
      <c r="JU621" s="314"/>
      <c r="JV621" s="314"/>
      <c r="JW621" s="314"/>
      <c r="JX621" s="314"/>
      <c r="JY621" s="314"/>
      <c r="JZ621" s="314"/>
      <c r="KA621" s="314"/>
      <c r="KB621" s="314"/>
      <c r="KC621" s="314"/>
      <c r="KD621" s="314"/>
      <c r="KE621" s="314"/>
      <c r="KF621" s="314"/>
      <c r="KG621" s="314"/>
      <c r="KH621" s="314"/>
      <c r="KI621" s="314"/>
      <c r="KJ621" s="314"/>
      <c r="KK621" s="314"/>
      <c r="KL621" s="6"/>
      <c r="KM621" s="6"/>
      <c r="KN621" s="6"/>
      <c r="KO621" s="6"/>
      <c r="KP621" s="6"/>
      <c r="KQ621" s="6"/>
      <c r="KR621" s="6"/>
      <c r="KS621" s="6"/>
      <c r="KT621" s="6"/>
    </row>
    <row r="622" spans="5:306" s="305" customFormat="1">
      <c r="E622" s="316"/>
      <c r="F622" s="316"/>
      <c r="G622" s="317"/>
      <c r="W622" s="6"/>
      <c r="X622" s="6"/>
      <c r="Y622" s="6"/>
      <c r="Z622" s="313"/>
      <c r="AA622" s="313"/>
      <c r="AB622" s="313"/>
      <c r="AC622" s="6"/>
      <c r="AD622" s="6"/>
      <c r="AE622" s="313"/>
      <c r="AF622" s="313"/>
      <c r="AG622" s="313"/>
      <c r="AH622" s="313"/>
      <c r="AI622" s="313"/>
      <c r="AJ622" s="6"/>
      <c r="AK622" s="6"/>
      <c r="AL622" s="313"/>
      <c r="AM622" s="313"/>
      <c r="AN622" s="313"/>
      <c r="AO622" s="313"/>
      <c r="AP622" s="313"/>
      <c r="AQ622" s="6"/>
      <c r="AR622" s="6"/>
      <c r="AS622" s="313"/>
      <c r="AT622" s="313"/>
      <c r="AU622" s="313"/>
      <c r="AV622" s="313"/>
      <c r="AW622" s="313"/>
      <c r="AX622" s="6"/>
      <c r="AY622" s="6"/>
      <c r="AZ622" s="313"/>
      <c r="BA622" s="313"/>
      <c r="BB622" s="313"/>
      <c r="BC622" s="313"/>
      <c r="BD622" s="313"/>
      <c r="BE622" s="6"/>
      <c r="BF622" s="6"/>
      <c r="BG622" s="313"/>
      <c r="BH622" s="313"/>
      <c r="BI622" s="313"/>
      <c r="BJ622" s="313"/>
      <c r="BK622" s="313"/>
      <c r="BL622" s="6"/>
      <c r="BM622" s="6"/>
      <c r="BN622" s="313"/>
      <c r="BO622" s="313"/>
      <c r="BP622" s="313"/>
      <c r="BQ622" s="313"/>
      <c r="BR622" s="313"/>
      <c r="BS622" s="313"/>
      <c r="BT622" s="313"/>
      <c r="BU622" s="313"/>
      <c r="BV622" s="313"/>
      <c r="BW622" s="313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161"/>
      <c r="DQ622" s="161"/>
      <c r="DR622" s="161"/>
      <c r="DS622" s="161"/>
      <c r="DT622" s="161"/>
      <c r="DU622" s="161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  <c r="FS622" s="6"/>
      <c r="FT622" s="6"/>
      <c r="FU622" s="6"/>
      <c r="FV622" s="6"/>
      <c r="FW622" s="6"/>
      <c r="FX622" s="6"/>
      <c r="FY622" s="6"/>
      <c r="FZ622" s="6"/>
      <c r="GA622" s="6"/>
      <c r="GB622" s="6"/>
      <c r="GC622" s="6"/>
      <c r="GD622" s="6"/>
      <c r="GE622" s="6"/>
      <c r="GF622" s="6"/>
      <c r="GG622" s="6"/>
      <c r="GH622" s="6"/>
      <c r="GI622" s="6"/>
      <c r="GJ622" s="6"/>
      <c r="GK622" s="6"/>
      <c r="GL622" s="6"/>
      <c r="GM622" s="6"/>
      <c r="GN622" s="6"/>
      <c r="GO622" s="6"/>
      <c r="GP622" s="6"/>
      <c r="GQ622" s="6"/>
      <c r="GR622" s="6"/>
      <c r="GS622" s="6"/>
      <c r="GT622" s="6"/>
      <c r="GU622" s="6"/>
      <c r="GV622" s="6"/>
      <c r="GW622" s="6"/>
      <c r="GX622" s="6"/>
      <c r="GY622" s="6"/>
      <c r="GZ622" s="6"/>
      <c r="HA622" s="6"/>
      <c r="HB622" s="6"/>
      <c r="HC622" s="6"/>
      <c r="HD622" s="6"/>
      <c r="HE622" s="6"/>
      <c r="HF622" s="6"/>
      <c r="HG622" s="6"/>
      <c r="HH622" s="6"/>
      <c r="HI622" s="6"/>
      <c r="HJ622" s="6"/>
      <c r="HK622" s="6"/>
      <c r="HL622" s="6"/>
      <c r="HM622" s="6"/>
      <c r="HN622" s="6"/>
      <c r="HO622" s="6"/>
      <c r="HP622" s="6"/>
      <c r="HQ622" s="6"/>
      <c r="HR622" s="6"/>
      <c r="HS622" s="6"/>
      <c r="HT622" s="6"/>
      <c r="HU622" s="6"/>
      <c r="HV622" s="6"/>
      <c r="HW622" s="6"/>
      <c r="HX622" s="6"/>
      <c r="HY622" s="6"/>
      <c r="HZ622" s="6"/>
      <c r="IA622" s="6"/>
      <c r="IB622" s="6"/>
      <c r="IC622" s="6"/>
      <c r="ID622" s="6"/>
      <c r="IE622" s="6"/>
      <c r="IF622" s="6"/>
      <c r="IG622" s="6"/>
      <c r="IH622" s="6"/>
      <c r="II622" s="6"/>
      <c r="IJ622" s="6"/>
      <c r="IK622" s="6"/>
      <c r="IL622" s="6"/>
      <c r="IM622" s="6"/>
      <c r="IN622" s="6"/>
      <c r="IO622" s="6"/>
      <c r="IP622" s="6"/>
      <c r="IQ622" s="6"/>
      <c r="IR622" s="6"/>
      <c r="IS622" s="6"/>
      <c r="IT622" s="6"/>
      <c r="IU622" s="6"/>
      <c r="IV622" s="6"/>
      <c r="IW622" s="6"/>
      <c r="IX622" s="6"/>
      <c r="IY622" s="6"/>
      <c r="IZ622" s="6"/>
      <c r="JA622" s="314"/>
      <c r="JB622" s="314"/>
      <c r="JC622" s="314"/>
      <c r="JD622" s="314"/>
      <c r="JE622" s="314"/>
      <c r="JF622" s="314"/>
      <c r="JG622" s="314"/>
      <c r="JH622" s="314"/>
      <c r="JI622" s="314"/>
      <c r="JJ622" s="314"/>
      <c r="JK622" s="314"/>
      <c r="JL622" s="314"/>
      <c r="JM622" s="314"/>
      <c r="JN622" s="314"/>
      <c r="JO622" s="314"/>
      <c r="JP622" s="314"/>
      <c r="JQ622" s="314"/>
      <c r="JR622" s="314"/>
      <c r="JS622" s="314"/>
      <c r="JT622" s="314"/>
      <c r="JU622" s="314"/>
      <c r="JV622" s="314"/>
      <c r="JW622" s="314"/>
      <c r="JX622" s="314"/>
      <c r="JY622" s="314"/>
      <c r="JZ622" s="314"/>
      <c r="KA622" s="314"/>
      <c r="KB622" s="314"/>
      <c r="KC622" s="314"/>
      <c r="KD622" s="314"/>
      <c r="KE622" s="314"/>
      <c r="KF622" s="314"/>
      <c r="KG622" s="314"/>
      <c r="KH622" s="314"/>
      <c r="KI622" s="314"/>
      <c r="KJ622" s="314"/>
      <c r="KK622" s="314"/>
      <c r="KL622" s="6"/>
      <c r="KM622" s="6"/>
      <c r="KN622" s="6"/>
      <c r="KO622" s="6"/>
      <c r="KP622" s="6"/>
      <c r="KQ622" s="6"/>
      <c r="KR622" s="6"/>
      <c r="KS622" s="6"/>
      <c r="KT622" s="6"/>
    </row>
    <row r="623" spans="5:306" s="305" customFormat="1">
      <c r="E623" s="316"/>
      <c r="F623" s="316"/>
      <c r="G623" s="317"/>
      <c r="W623" s="6"/>
      <c r="X623" s="6"/>
      <c r="Y623" s="6"/>
      <c r="Z623" s="313"/>
      <c r="AA623" s="313"/>
      <c r="AB623" s="313"/>
      <c r="AC623" s="6"/>
      <c r="AD623" s="6"/>
      <c r="AE623" s="313"/>
      <c r="AF623" s="313"/>
      <c r="AG623" s="313"/>
      <c r="AH623" s="313"/>
      <c r="AI623" s="313"/>
      <c r="AJ623" s="6"/>
      <c r="AK623" s="6"/>
      <c r="AL623" s="313"/>
      <c r="AM623" s="313"/>
      <c r="AN623" s="313"/>
      <c r="AO623" s="313"/>
      <c r="AP623" s="313"/>
      <c r="AQ623" s="6"/>
      <c r="AR623" s="6"/>
      <c r="AS623" s="313"/>
      <c r="AT623" s="313"/>
      <c r="AU623" s="313"/>
      <c r="AV623" s="313"/>
      <c r="AW623" s="313"/>
      <c r="AX623" s="6"/>
      <c r="AY623" s="6"/>
      <c r="AZ623" s="313"/>
      <c r="BA623" s="313"/>
      <c r="BB623" s="313"/>
      <c r="BC623" s="313"/>
      <c r="BD623" s="313"/>
      <c r="BE623" s="6"/>
      <c r="BF623" s="6"/>
      <c r="BG623" s="313"/>
      <c r="BH623" s="313"/>
      <c r="BI623" s="313"/>
      <c r="BJ623" s="313"/>
      <c r="BK623" s="313"/>
      <c r="BL623" s="6"/>
      <c r="BM623" s="6"/>
      <c r="BN623" s="313"/>
      <c r="BO623" s="313"/>
      <c r="BP623" s="313"/>
      <c r="BQ623" s="313"/>
      <c r="BR623" s="313"/>
      <c r="BS623" s="313"/>
      <c r="BT623" s="313"/>
      <c r="BU623" s="313"/>
      <c r="BV623" s="313"/>
      <c r="BW623" s="313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161"/>
      <c r="DQ623" s="161"/>
      <c r="DR623" s="161"/>
      <c r="DS623" s="161"/>
      <c r="DT623" s="161"/>
      <c r="DU623" s="161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  <c r="FS623" s="6"/>
      <c r="FT623" s="6"/>
      <c r="FU623" s="6"/>
      <c r="FV623" s="6"/>
      <c r="FW623" s="6"/>
      <c r="FX623" s="6"/>
      <c r="FY623" s="6"/>
      <c r="FZ623" s="6"/>
      <c r="GA623" s="6"/>
      <c r="GB623" s="6"/>
      <c r="GC623" s="6"/>
      <c r="GD623" s="6"/>
      <c r="GE623" s="6"/>
      <c r="GF623" s="6"/>
      <c r="GG623" s="6"/>
      <c r="GH623" s="6"/>
      <c r="GI623" s="6"/>
      <c r="GJ623" s="6"/>
      <c r="GK623" s="6"/>
      <c r="GL623" s="6"/>
      <c r="GM623" s="6"/>
      <c r="GN623" s="6"/>
      <c r="GO623" s="6"/>
      <c r="GP623" s="6"/>
      <c r="GQ623" s="6"/>
      <c r="GR623" s="6"/>
      <c r="GS623" s="6"/>
      <c r="GT623" s="6"/>
      <c r="GU623" s="6"/>
      <c r="GV623" s="6"/>
      <c r="GW623" s="6"/>
      <c r="GX623" s="6"/>
      <c r="GY623" s="6"/>
      <c r="GZ623" s="6"/>
      <c r="HA623" s="6"/>
      <c r="HB623" s="6"/>
      <c r="HC623" s="6"/>
      <c r="HD623" s="6"/>
      <c r="HE623" s="6"/>
      <c r="HF623" s="6"/>
      <c r="HG623" s="6"/>
      <c r="HH623" s="6"/>
      <c r="HI623" s="6"/>
      <c r="HJ623" s="6"/>
      <c r="HK623" s="6"/>
      <c r="HL623" s="6"/>
      <c r="HM623" s="6"/>
      <c r="HN623" s="6"/>
      <c r="HO623" s="6"/>
      <c r="HP623" s="6"/>
      <c r="HQ623" s="6"/>
      <c r="HR623" s="6"/>
      <c r="HS623" s="6"/>
      <c r="HT623" s="6"/>
      <c r="HU623" s="6"/>
      <c r="HV623" s="6"/>
      <c r="HW623" s="6"/>
      <c r="HX623" s="6"/>
      <c r="HY623" s="6"/>
      <c r="HZ623" s="6"/>
      <c r="IA623" s="6"/>
      <c r="IB623" s="6"/>
      <c r="IC623" s="6"/>
      <c r="ID623" s="6"/>
      <c r="IE623" s="6"/>
      <c r="IF623" s="6"/>
      <c r="IG623" s="6"/>
      <c r="IH623" s="6"/>
      <c r="II623" s="6"/>
      <c r="IJ623" s="6"/>
      <c r="IK623" s="6"/>
      <c r="IL623" s="6"/>
      <c r="IM623" s="6"/>
      <c r="IN623" s="6"/>
      <c r="IO623" s="6"/>
      <c r="IP623" s="6"/>
      <c r="IQ623" s="6"/>
      <c r="IR623" s="6"/>
      <c r="IS623" s="6"/>
      <c r="IT623" s="6"/>
      <c r="IU623" s="6"/>
      <c r="IV623" s="6"/>
      <c r="IW623" s="6"/>
      <c r="IX623" s="6"/>
      <c r="IY623" s="6"/>
      <c r="IZ623" s="6"/>
      <c r="JA623" s="314"/>
      <c r="JB623" s="314"/>
      <c r="JC623" s="314"/>
      <c r="JD623" s="314"/>
      <c r="JE623" s="314"/>
      <c r="JF623" s="314"/>
      <c r="JG623" s="314"/>
      <c r="JH623" s="314"/>
      <c r="JI623" s="314"/>
      <c r="JJ623" s="314"/>
      <c r="JK623" s="314"/>
      <c r="JL623" s="314"/>
      <c r="JM623" s="314"/>
      <c r="JN623" s="314"/>
      <c r="JO623" s="314"/>
      <c r="JP623" s="314"/>
      <c r="JQ623" s="314"/>
      <c r="JR623" s="314"/>
      <c r="JS623" s="314"/>
      <c r="JT623" s="314"/>
      <c r="JU623" s="314"/>
      <c r="JV623" s="314"/>
      <c r="JW623" s="314"/>
      <c r="JX623" s="314"/>
      <c r="JY623" s="314"/>
      <c r="JZ623" s="314"/>
      <c r="KA623" s="314"/>
      <c r="KB623" s="314"/>
      <c r="KC623" s="314"/>
      <c r="KD623" s="314"/>
      <c r="KE623" s="314"/>
      <c r="KF623" s="314"/>
      <c r="KG623" s="314"/>
      <c r="KH623" s="314"/>
      <c r="KI623" s="314"/>
      <c r="KJ623" s="314"/>
      <c r="KK623" s="314"/>
      <c r="KL623" s="6"/>
      <c r="KM623" s="6"/>
      <c r="KN623" s="6"/>
      <c r="KO623" s="6"/>
      <c r="KP623" s="6"/>
      <c r="KQ623" s="6"/>
      <c r="KR623" s="6"/>
      <c r="KS623" s="6"/>
      <c r="KT623" s="6"/>
    </row>
    <row r="624" spans="5:306" s="305" customFormat="1">
      <c r="E624" s="316"/>
      <c r="F624" s="316"/>
      <c r="G624" s="317"/>
      <c r="W624" s="6"/>
      <c r="X624" s="6"/>
      <c r="Y624" s="6"/>
      <c r="Z624" s="313"/>
      <c r="AA624" s="313"/>
      <c r="AB624" s="313"/>
      <c r="AC624" s="6"/>
      <c r="AD624" s="6"/>
      <c r="AE624" s="313"/>
      <c r="AF624" s="313"/>
      <c r="AG624" s="313"/>
      <c r="AH624" s="313"/>
      <c r="AI624" s="313"/>
      <c r="AJ624" s="6"/>
      <c r="AK624" s="6"/>
      <c r="AL624" s="313"/>
      <c r="AM624" s="313"/>
      <c r="AN624" s="313"/>
      <c r="AO624" s="313"/>
      <c r="AP624" s="313"/>
      <c r="AQ624" s="6"/>
      <c r="AR624" s="6"/>
      <c r="AS624" s="313"/>
      <c r="AT624" s="313"/>
      <c r="AU624" s="313"/>
      <c r="AV624" s="313"/>
      <c r="AW624" s="313"/>
      <c r="AX624" s="6"/>
      <c r="AY624" s="6"/>
      <c r="AZ624" s="313"/>
      <c r="BA624" s="313"/>
      <c r="BB624" s="313"/>
      <c r="BC624" s="313"/>
      <c r="BD624" s="313"/>
      <c r="BE624" s="6"/>
      <c r="BF624" s="6"/>
      <c r="BG624" s="313"/>
      <c r="BH624" s="313"/>
      <c r="BI624" s="313"/>
      <c r="BJ624" s="313"/>
      <c r="BK624" s="313"/>
      <c r="BL624" s="6"/>
      <c r="BM624" s="6"/>
      <c r="BN624" s="313"/>
      <c r="BO624" s="313"/>
      <c r="BP624" s="313"/>
      <c r="BQ624" s="313"/>
      <c r="BR624" s="313"/>
      <c r="BS624" s="313"/>
      <c r="BT624" s="313"/>
      <c r="BU624" s="313"/>
      <c r="BV624" s="313"/>
      <c r="BW624" s="313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161"/>
      <c r="DQ624" s="161"/>
      <c r="DR624" s="161"/>
      <c r="DS624" s="161"/>
      <c r="DT624" s="161"/>
      <c r="DU624" s="161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  <c r="FS624" s="6"/>
      <c r="FT624" s="6"/>
      <c r="FU624" s="6"/>
      <c r="FV624" s="6"/>
      <c r="FW624" s="6"/>
      <c r="FX624" s="6"/>
      <c r="FY624" s="6"/>
      <c r="FZ624" s="6"/>
      <c r="GA624" s="6"/>
      <c r="GB624" s="6"/>
      <c r="GC624" s="6"/>
      <c r="GD624" s="6"/>
      <c r="GE624" s="6"/>
      <c r="GF624" s="6"/>
      <c r="GG624" s="6"/>
      <c r="GH624" s="6"/>
      <c r="GI624" s="6"/>
      <c r="GJ624" s="6"/>
      <c r="GK624" s="6"/>
      <c r="GL624" s="6"/>
      <c r="GM624" s="6"/>
      <c r="GN624" s="6"/>
      <c r="GO624" s="6"/>
      <c r="GP624" s="6"/>
      <c r="GQ624" s="6"/>
      <c r="GR624" s="6"/>
      <c r="GS624" s="6"/>
      <c r="GT624" s="6"/>
      <c r="GU624" s="6"/>
      <c r="GV624" s="6"/>
      <c r="GW624" s="6"/>
      <c r="GX624" s="6"/>
      <c r="GY624" s="6"/>
      <c r="GZ624" s="6"/>
      <c r="HA624" s="6"/>
      <c r="HB624" s="6"/>
      <c r="HC624" s="6"/>
      <c r="HD624" s="6"/>
      <c r="HE624" s="6"/>
      <c r="HF624" s="6"/>
      <c r="HG624" s="6"/>
      <c r="HH624" s="6"/>
      <c r="HI624" s="6"/>
      <c r="HJ624" s="6"/>
      <c r="HK624" s="6"/>
      <c r="HL624" s="6"/>
      <c r="HM624" s="6"/>
      <c r="HN624" s="6"/>
      <c r="HO624" s="6"/>
      <c r="HP624" s="6"/>
      <c r="HQ624" s="6"/>
      <c r="HR624" s="6"/>
      <c r="HS624" s="6"/>
      <c r="HT624" s="6"/>
      <c r="HU624" s="6"/>
      <c r="HV624" s="6"/>
      <c r="HW624" s="6"/>
      <c r="HX624" s="6"/>
      <c r="HY624" s="6"/>
      <c r="HZ624" s="6"/>
      <c r="IA624" s="6"/>
      <c r="IB624" s="6"/>
      <c r="IC624" s="6"/>
      <c r="ID624" s="6"/>
      <c r="IE624" s="6"/>
      <c r="IF624" s="6"/>
      <c r="IG624" s="6"/>
      <c r="IH624" s="6"/>
      <c r="II624" s="6"/>
      <c r="IJ624" s="6"/>
      <c r="IK624" s="6"/>
      <c r="IL624" s="6"/>
      <c r="IM624" s="6"/>
      <c r="IN624" s="6"/>
      <c r="IO624" s="6"/>
      <c r="IP624" s="6"/>
      <c r="IQ624" s="6"/>
      <c r="IR624" s="6"/>
      <c r="IS624" s="6"/>
      <c r="IT624" s="6"/>
      <c r="IU624" s="6"/>
      <c r="IV624" s="6"/>
      <c r="IW624" s="6"/>
      <c r="IX624" s="6"/>
      <c r="IY624" s="6"/>
      <c r="IZ624" s="6"/>
      <c r="JA624" s="314"/>
      <c r="JB624" s="314"/>
      <c r="JC624" s="314"/>
      <c r="JD624" s="314"/>
      <c r="JE624" s="314"/>
      <c r="JF624" s="314"/>
      <c r="JG624" s="314"/>
      <c r="JH624" s="314"/>
      <c r="JI624" s="314"/>
      <c r="JJ624" s="314"/>
      <c r="JK624" s="314"/>
      <c r="JL624" s="314"/>
      <c r="JM624" s="314"/>
      <c r="JN624" s="314"/>
      <c r="JO624" s="314"/>
      <c r="JP624" s="314"/>
      <c r="JQ624" s="314"/>
      <c r="JR624" s="314"/>
      <c r="JS624" s="314"/>
      <c r="JT624" s="314"/>
      <c r="JU624" s="314"/>
      <c r="JV624" s="314"/>
      <c r="JW624" s="314"/>
      <c r="JX624" s="314"/>
      <c r="JY624" s="314"/>
      <c r="JZ624" s="314"/>
      <c r="KA624" s="314"/>
      <c r="KB624" s="314"/>
      <c r="KC624" s="314"/>
      <c r="KD624" s="314"/>
      <c r="KE624" s="314"/>
      <c r="KF624" s="314"/>
      <c r="KG624" s="314"/>
      <c r="KH624" s="314"/>
      <c r="KI624" s="314"/>
      <c r="KJ624" s="314"/>
      <c r="KK624" s="314"/>
      <c r="KL624" s="6"/>
      <c r="KM624" s="6"/>
      <c r="KN624" s="6"/>
      <c r="KO624" s="6"/>
      <c r="KP624" s="6"/>
      <c r="KQ624" s="6"/>
      <c r="KR624" s="6"/>
      <c r="KS624" s="6"/>
      <c r="KT624" s="6"/>
    </row>
    <row r="625" spans="5:306" s="305" customFormat="1">
      <c r="E625" s="316"/>
      <c r="F625" s="316"/>
      <c r="G625" s="317"/>
      <c r="W625" s="6"/>
      <c r="X625" s="6"/>
      <c r="Y625" s="6"/>
      <c r="Z625" s="313"/>
      <c r="AA625" s="313"/>
      <c r="AB625" s="313"/>
      <c r="AC625" s="6"/>
      <c r="AD625" s="6"/>
      <c r="AE625" s="313"/>
      <c r="AF625" s="313"/>
      <c r="AG625" s="313"/>
      <c r="AH625" s="313"/>
      <c r="AI625" s="313"/>
      <c r="AJ625" s="6"/>
      <c r="AK625" s="6"/>
      <c r="AL625" s="313"/>
      <c r="AM625" s="313"/>
      <c r="AN625" s="313"/>
      <c r="AO625" s="313"/>
      <c r="AP625" s="313"/>
      <c r="AQ625" s="6"/>
      <c r="AR625" s="6"/>
      <c r="AS625" s="313"/>
      <c r="AT625" s="313"/>
      <c r="AU625" s="313"/>
      <c r="AV625" s="313"/>
      <c r="AW625" s="313"/>
      <c r="AX625" s="6"/>
      <c r="AY625" s="6"/>
      <c r="AZ625" s="313"/>
      <c r="BA625" s="313"/>
      <c r="BB625" s="313"/>
      <c r="BC625" s="313"/>
      <c r="BD625" s="313"/>
      <c r="BE625" s="6"/>
      <c r="BF625" s="6"/>
      <c r="BG625" s="313"/>
      <c r="BH625" s="313"/>
      <c r="BI625" s="313"/>
      <c r="BJ625" s="313"/>
      <c r="BK625" s="313"/>
      <c r="BL625" s="6"/>
      <c r="BM625" s="6"/>
      <c r="BN625" s="313"/>
      <c r="BO625" s="313"/>
      <c r="BP625" s="313"/>
      <c r="BQ625" s="313"/>
      <c r="BR625" s="313"/>
      <c r="BS625" s="313"/>
      <c r="BT625" s="313"/>
      <c r="BU625" s="313"/>
      <c r="BV625" s="313"/>
      <c r="BW625" s="313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161"/>
      <c r="DQ625" s="161"/>
      <c r="DR625" s="161"/>
      <c r="DS625" s="161"/>
      <c r="DT625" s="161"/>
      <c r="DU625" s="161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  <c r="FS625" s="6"/>
      <c r="FT625" s="6"/>
      <c r="FU625" s="6"/>
      <c r="FV625" s="6"/>
      <c r="FW625" s="6"/>
      <c r="FX625" s="6"/>
      <c r="FY625" s="6"/>
      <c r="FZ625" s="6"/>
      <c r="GA625" s="6"/>
      <c r="GB625" s="6"/>
      <c r="GC625" s="6"/>
      <c r="GD625" s="6"/>
      <c r="GE625" s="6"/>
      <c r="GF625" s="6"/>
      <c r="GG625" s="6"/>
      <c r="GH625" s="6"/>
      <c r="GI625" s="6"/>
      <c r="GJ625" s="6"/>
      <c r="GK625" s="6"/>
      <c r="GL625" s="6"/>
      <c r="GM625" s="6"/>
      <c r="GN625" s="6"/>
      <c r="GO625" s="6"/>
      <c r="GP625" s="6"/>
      <c r="GQ625" s="6"/>
      <c r="GR625" s="6"/>
      <c r="GS625" s="6"/>
      <c r="GT625" s="6"/>
      <c r="GU625" s="6"/>
      <c r="GV625" s="6"/>
      <c r="GW625" s="6"/>
      <c r="GX625" s="6"/>
      <c r="GY625" s="6"/>
      <c r="GZ625" s="6"/>
      <c r="HA625" s="6"/>
      <c r="HB625" s="6"/>
      <c r="HC625" s="6"/>
      <c r="HD625" s="6"/>
      <c r="HE625" s="6"/>
      <c r="HF625" s="6"/>
      <c r="HG625" s="6"/>
      <c r="HH625" s="6"/>
      <c r="HI625" s="6"/>
      <c r="HJ625" s="6"/>
      <c r="HK625" s="6"/>
      <c r="HL625" s="6"/>
      <c r="HM625" s="6"/>
      <c r="HN625" s="6"/>
      <c r="HO625" s="6"/>
      <c r="HP625" s="6"/>
      <c r="HQ625" s="6"/>
      <c r="HR625" s="6"/>
      <c r="HS625" s="6"/>
      <c r="HT625" s="6"/>
      <c r="HU625" s="6"/>
      <c r="HV625" s="6"/>
      <c r="HW625" s="6"/>
      <c r="HX625" s="6"/>
      <c r="HY625" s="6"/>
      <c r="HZ625" s="6"/>
      <c r="IA625" s="6"/>
      <c r="IB625" s="6"/>
      <c r="IC625" s="6"/>
      <c r="ID625" s="6"/>
      <c r="IE625" s="6"/>
      <c r="IF625" s="6"/>
      <c r="IG625" s="6"/>
      <c r="IH625" s="6"/>
      <c r="II625" s="6"/>
      <c r="IJ625" s="6"/>
      <c r="IK625" s="6"/>
      <c r="IL625" s="6"/>
      <c r="IM625" s="6"/>
      <c r="IN625" s="6"/>
      <c r="IO625" s="6"/>
      <c r="IP625" s="6"/>
      <c r="IQ625" s="6"/>
      <c r="IR625" s="6"/>
      <c r="IS625" s="6"/>
      <c r="IT625" s="6"/>
      <c r="IU625" s="6"/>
      <c r="IV625" s="6"/>
      <c r="IW625" s="6"/>
      <c r="IX625" s="6"/>
      <c r="IY625" s="6"/>
      <c r="IZ625" s="6"/>
      <c r="JA625" s="314"/>
      <c r="JB625" s="314"/>
      <c r="JC625" s="314"/>
      <c r="JD625" s="314"/>
      <c r="JE625" s="314"/>
      <c r="JF625" s="314"/>
      <c r="JG625" s="314"/>
      <c r="JH625" s="314"/>
      <c r="JI625" s="314"/>
      <c r="JJ625" s="314"/>
      <c r="JK625" s="314"/>
      <c r="JL625" s="314"/>
      <c r="JM625" s="314"/>
      <c r="JN625" s="314"/>
      <c r="JO625" s="314"/>
      <c r="JP625" s="314"/>
      <c r="JQ625" s="314"/>
      <c r="JR625" s="314"/>
      <c r="JS625" s="314"/>
      <c r="JT625" s="314"/>
      <c r="JU625" s="314"/>
      <c r="JV625" s="314"/>
      <c r="JW625" s="314"/>
      <c r="JX625" s="314"/>
      <c r="JY625" s="314"/>
      <c r="JZ625" s="314"/>
      <c r="KA625" s="314"/>
      <c r="KB625" s="314"/>
      <c r="KC625" s="314"/>
      <c r="KD625" s="314"/>
      <c r="KE625" s="314"/>
      <c r="KF625" s="314"/>
      <c r="KG625" s="314"/>
      <c r="KH625" s="314"/>
      <c r="KI625" s="314"/>
      <c r="KJ625" s="314"/>
      <c r="KK625" s="314"/>
      <c r="KL625" s="6"/>
      <c r="KM625" s="6"/>
      <c r="KN625" s="6"/>
      <c r="KO625" s="6"/>
      <c r="KP625" s="6"/>
      <c r="KQ625" s="6"/>
      <c r="KR625" s="6"/>
      <c r="KS625" s="6"/>
      <c r="KT625" s="6"/>
    </row>
    <row r="626" spans="5:306" s="305" customFormat="1">
      <c r="E626" s="316"/>
      <c r="F626" s="316"/>
      <c r="G626" s="317"/>
      <c r="W626" s="6"/>
      <c r="X626" s="6"/>
      <c r="Y626" s="6"/>
      <c r="Z626" s="313"/>
      <c r="AA626" s="313"/>
      <c r="AB626" s="313"/>
      <c r="AC626" s="6"/>
      <c r="AD626" s="6"/>
      <c r="AE626" s="313"/>
      <c r="AF626" s="313"/>
      <c r="AG626" s="313"/>
      <c r="AH626" s="313"/>
      <c r="AI626" s="313"/>
      <c r="AJ626" s="6"/>
      <c r="AK626" s="6"/>
      <c r="AL626" s="313"/>
      <c r="AM626" s="313"/>
      <c r="AN626" s="313"/>
      <c r="AO626" s="313"/>
      <c r="AP626" s="313"/>
      <c r="AQ626" s="6"/>
      <c r="AR626" s="6"/>
      <c r="AS626" s="313"/>
      <c r="AT626" s="313"/>
      <c r="AU626" s="313"/>
      <c r="AV626" s="313"/>
      <c r="AW626" s="313"/>
      <c r="AX626" s="6"/>
      <c r="AY626" s="6"/>
      <c r="AZ626" s="313"/>
      <c r="BA626" s="313"/>
      <c r="BB626" s="313"/>
      <c r="BC626" s="313"/>
      <c r="BD626" s="313"/>
      <c r="BE626" s="6"/>
      <c r="BF626" s="6"/>
      <c r="BG626" s="313"/>
      <c r="BH626" s="313"/>
      <c r="BI626" s="313"/>
      <c r="BJ626" s="313"/>
      <c r="BK626" s="313"/>
      <c r="BL626" s="6"/>
      <c r="BM626" s="6"/>
      <c r="BN626" s="313"/>
      <c r="BO626" s="313"/>
      <c r="BP626" s="313"/>
      <c r="BQ626" s="313"/>
      <c r="BR626" s="313"/>
      <c r="BS626" s="313"/>
      <c r="BT626" s="313"/>
      <c r="BU626" s="313"/>
      <c r="BV626" s="313"/>
      <c r="BW626" s="313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161"/>
      <c r="DQ626" s="161"/>
      <c r="DR626" s="161"/>
      <c r="DS626" s="161"/>
      <c r="DT626" s="161"/>
      <c r="DU626" s="161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  <c r="FS626" s="6"/>
      <c r="FT626" s="6"/>
      <c r="FU626" s="6"/>
      <c r="FV626" s="6"/>
      <c r="FW626" s="6"/>
      <c r="FX626" s="6"/>
      <c r="FY626" s="6"/>
      <c r="FZ626" s="6"/>
      <c r="GA626" s="6"/>
      <c r="GB626" s="6"/>
      <c r="GC626" s="6"/>
      <c r="GD626" s="6"/>
      <c r="GE626" s="6"/>
      <c r="GF626" s="6"/>
      <c r="GG626" s="6"/>
      <c r="GH626" s="6"/>
      <c r="GI626" s="6"/>
      <c r="GJ626" s="6"/>
      <c r="GK626" s="6"/>
      <c r="GL626" s="6"/>
      <c r="GM626" s="6"/>
      <c r="GN626" s="6"/>
      <c r="GO626" s="6"/>
      <c r="GP626" s="6"/>
      <c r="GQ626" s="6"/>
      <c r="GR626" s="6"/>
      <c r="GS626" s="6"/>
      <c r="GT626" s="6"/>
      <c r="GU626" s="6"/>
      <c r="GV626" s="6"/>
      <c r="GW626" s="6"/>
      <c r="GX626" s="6"/>
      <c r="GY626" s="6"/>
      <c r="GZ626" s="6"/>
      <c r="HA626" s="6"/>
      <c r="HB626" s="6"/>
      <c r="HC626" s="6"/>
      <c r="HD626" s="6"/>
      <c r="HE626" s="6"/>
      <c r="HF626" s="6"/>
      <c r="HG626" s="6"/>
      <c r="HH626" s="6"/>
      <c r="HI626" s="6"/>
      <c r="HJ626" s="6"/>
      <c r="HK626" s="6"/>
      <c r="HL626" s="6"/>
      <c r="HM626" s="6"/>
      <c r="HN626" s="6"/>
      <c r="HO626" s="6"/>
      <c r="HP626" s="6"/>
      <c r="HQ626" s="6"/>
      <c r="HR626" s="6"/>
      <c r="HS626" s="6"/>
      <c r="HT626" s="6"/>
      <c r="HU626" s="6"/>
      <c r="HV626" s="6"/>
      <c r="HW626" s="6"/>
      <c r="HX626" s="6"/>
      <c r="HY626" s="6"/>
      <c r="HZ626" s="6"/>
      <c r="IA626" s="6"/>
      <c r="IB626" s="6"/>
      <c r="IC626" s="6"/>
      <c r="ID626" s="6"/>
      <c r="IE626" s="6"/>
      <c r="IF626" s="6"/>
      <c r="IG626" s="6"/>
      <c r="IH626" s="6"/>
      <c r="II626" s="6"/>
      <c r="IJ626" s="6"/>
      <c r="IK626" s="6"/>
      <c r="IL626" s="6"/>
      <c r="IM626" s="6"/>
      <c r="IN626" s="6"/>
      <c r="IO626" s="6"/>
      <c r="IP626" s="6"/>
      <c r="IQ626" s="6"/>
      <c r="IR626" s="6"/>
      <c r="IS626" s="6"/>
      <c r="IT626" s="6"/>
      <c r="IU626" s="6"/>
      <c r="IV626" s="6"/>
      <c r="IW626" s="6"/>
      <c r="IX626" s="6"/>
      <c r="IY626" s="6"/>
      <c r="IZ626" s="6"/>
      <c r="JA626" s="314"/>
      <c r="JB626" s="314"/>
      <c r="JC626" s="314"/>
      <c r="JD626" s="314"/>
      <c r="JE626" s="314"/>
      <c r="JF626" s="314"/>
      <c r="JG626" s="314"/>
      <c r="JH626" s="314"/>
      <c r="JI626" s="314"/>
      <c r="JJ626" s="314"/>
      <c r="JK626" s="314"/>
      <c r="JL626" s="314"/>
      <c r="JM626" s="314"/>
      <c r="JN626" s="314"/>
      <c r="JO626" s="314"/>
      <c r="JP626" s="314"/>
      <c r="JQ626" s="314"/>
      <c r="JR626" s="314"/>
      <c r="JS626" s="314"/>
      <c r="JT626" s="314"/>
      <c r="JU626" s="314"/>
      <c r="JV626" s="314"/>
      <c r="JW626" s="314"/>
      <c r="JX626" s="314"/>
      <c r="JY626" s="314"/>
      <c r="JZ626" s="314"/>
      <c r="KA626" s="314"/>
      <c r="KB626" s="314"/>
      <c r="KC626" s="314"/>
      <c r="KD626" s="314"/>
      <c r="KE626" s="314"/>
      <c r="KF626" s="314"/>
      <c r="KG626" s="314"/>
      <c r="KH626" s="314"/>
      <c r="KI626" s="314"/>
      <c r="KJ626" s="314"/>
      <c r="KK626" s="314"/>
      <c r="KL626" s="6"/>
      <c r="KM626" s="6"/>
      <c r="KN626" s="6"/>
      <c r="KO626" s="6"/>
      <c r="KP626" s="6"/>
      <c r="KQ626" s="6"/>
      <c r="KR626" s="6"/>
      <c r="KS626" s="6"/>
      <c r="KT626" s="6"/>
    </row>
    <row r="627" spans="5:306" s="305" customFormat="1">
      <c r="E627" s="316"/>
      <c r="F627" s="316"/>
      <c r="G627" s="317"/>
      <c r="W627" s="6"/>
      <c r="X627" s="6"/>
      <c r="Y627" s="6"/>
      <c r="Z627" s="313"/>
      <c r="AA627" s="313"/>
      <c r="AB627" s="313"/>
      <c r="AC627" s="6"/>
      <c r="AD627" s="6"/>
      <c r="AE627" s="313"/>
      <c r="AF627" s="313"/>
      <c r="AG627" s="313"/>
      <c r="AH627" s="313"/>
      <c r="AI627" s="313"/>
      <c r="AJ627" s="6"/>
      <c r="AK627" s="6"/>
      <c r="AL627" s="313"/>
      <c r="AM627" s="313"/>
      <c r="AN627" s="313"/>
      <c r="AO627" s="313"/>
      <c r="AP627" s="313"/>
      <c r="AQ627" s="6"/>
      <c r="AR627" s="6"/>
      <c r="AS627" s="313"/>
      <c r="AT627" s="313"/>
      <c r="AU627" s="313"/>
      <c r="AV627" s="313"/>
      <c r="AW627" s="313"/>
      <c r="AX627" s="6"/>
      <c r="AY627" s="6"/>
      <c r="AZ627" s="313"/>
      <c r="BA627" s="313"/>
      <c r="BB627" s="313"/>
      <c r="BC627" s="313"/>
      <c r="BD627" s="313"/>
      <c r="BE627" s="6"/>
      <c r="BF627" s="6"/>
      <c r="BG627" s="313"/>
      <c r="BH627" s="313"/>
      <c r="BI627" s="313"/>
      <c r="BJ627" s="313"/>
      <c r="BK627" s="313"/>
      <c r="BL627" s="6"/>
      <c r="BM627" s="6"/>
      <c r="BN627" s="313"/>
      <c r="BO627" s="313"/>
      <c r="BP627" s="313"/>
      <c r="BQ627" s="313"/>
      <c r="BR627" s="313"/>
      <c r="BS627" s="313"/>
      <c r="BT627" s="313"/>
      <c r="BU627" s="313"/>
      <c r="BV627" s="313"/>
      <c r="BW627" s="313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161"/>
      <c r="DQ627" s="161"/>
      <c r="DR627" s="161"/>
      <c r="DS627" s="161"/>
      <c r="DT627" s="161"/>
      <c r="DU627" s="161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  <c r="FS627" s="6"/>
      <c r="FT627" s="6"/>
      <c r="FU627" s="6"/>
      <c r="FV627" s="6"/>
      <c r="FW627" s="6"/>
      <c r="FX627" s="6"/>
      <c r="FY627" s="6"/>
      <c r="FZ627" s="6"/>
      <c r="GA627" s="6"/>
      <c r="GB627" s="6"/>
      <c r="GC627" s="6"/>
      <c r="GD627" s="6"/>
      <c r="GE627" s="6"/>
      <c r="GF627" s="6"/>
      <c r="GG627" s="6"/>
      <c r="GH627" s="6"/>
      <c r="GI627" s="6"/>
      <c r="GJ627" s="6"/>
      <c r="GK627" s="6"/>
      <c r="GL627" s="6"/>
      <c r="GM627" s="6"/>
      <c r="GN627" s="6"/>
      <c r="GO627" s="6"/>
      <c r="GP627" s="6"/>
      <c r="GQ627" s="6"/>
      <c r="GR627" s="6"/>
      <c r="GS627" s="6"/>
      <c r="GT627" s="6"/>
      <c r="GU627" s="6"/>
      <c r="GV627" s="6"/>
      <c r="GW627" s="6"/>
      <c r="GX627" s="6"/>
      <c r="GY627" s="6"/>
      <c r="GZ627" s="6"/>
      <c r="HA627" s="6"/>
      <c r="HB627" s="6"/>
      <c r="HC627" s="6"/>
      <c r="HD627" s="6"/>
      <c r="HE627" s="6"/>
      <c r="HF627" s="6"/>
      <c r="HG627" s="6"/>
      <c r="HH627" s="6"/>
      <c r="HI627" s="6"/>
      <c r="HJ627" s="6"/>
      <c r="HK627" s="6"/>
      <c r="HL627" s="6"/>
      <c r="HM627" s="6"/>
      <c r="HN627" s="6"/>
      <c r="HO627" s="6"/>
      <c r="HP627" s="6"/>
      <c r="HQ627" s="6"/>
      <c r="HR627" s="6"/>
      <c r="HS627" s="6"/>
      <c r="HT627" s="6"/>
      <c r="HU627" s="6"/>
      <c r="HV627" s="6"/>
      <c r="HW627" s="6"/>
      <c r="HX627" s="6"/>
      <c r="HY627" s="6"/>
      <c r="HZ627" s="6"/>
      <c r="IA627" s="6"/>
      <c r="IB627" s="6"/>
      <c r="IC627" s="6"/>
      <c r="ID627" s="6"/>
      <c r="IE627" s="6"/>
      <c r="IF627" s="6"/>
      <c r="IG627" s="6"/>
      <c r="IH627" s="6"/>
      <c r="II627" s="6"/>
      <c r="IJ627" s="6"/>
      <c r="IK627" s="6"/>
      <c r="IL627" s="6"/>
      <c r="IM627" s="6"/>
      <c r="IN627" s="6"/>
      <c r="IO627" s="6"/>
      <c r="IP627" s="6"/>
      <c r="IQ627" s="6"/>
      <c r="IR627" s="6"/>
      <c r="IS627" s="6"/>
      <c r="IT627" s="6"/>
      <c r="IU627" s="6"/>
      <c r="IV627" s="6"/>
      <c r="IW627" s="6"/>
      <c r="IX627" s="6"/>
      <c r="IY627" s="6"/>
      <c r="IZ627" s="6"/>
      <c r="JA627" s="314"/>
      <c r="JB627" s="314"/>
      <c r="JC627" s="314"/>
      <c r="JD627" s="314"/>
      <c r="JE627" s="314"/>
      <c r="JF627" s="314"/>
      <c r="JG627" s="314"/>
      <c r="JH627" s="314"/>
      <c r="JI627" s="314"/>
      <c r="JJ627" s="314"/>
      <c r="JK627" s="314"/>
      <c r="JL627" s="314"/>
      <c r="JM627" s="314"/>
      <c r="JN627" s="314"/>
      <c r="JO627" s="314"/>
      <c r="JP627" s="314"/>
      <c r="JQ627" s="314"/>
      <c r="JR627" s="314"/>
      <c r="JS627" s="314"/>
      <c r="JT627" s="314"/>
      <c r="JU627" s="314"/>
      <c r="JV627" s="314"/>
      <c r="JW627" s="314"/>
      <c r="JX627" s="314"/>
      <c r="JY627" s="314"/>
      <c r="JZ627" s="314"/>
      <c r="KA627" s="314"/>
      <c r="KB627" s="314"/>
      <c r="KC627" s="314"/>
      <c r="KD627" s="314"/>
      <c r="KE627" s="314"/>
      <c r="KF627" s="314"/>
      <c r="KG627" s="314"/>
      <c r="KH627" s="314"/>
      <c r="KI627" s="314"/>
      <c r="KJ627" s="314"/>
      <c r="KK627" s="314"/>
      <c r="KL627" s="6"/>
      <c r="KM627" s="6"/>
      <c r="KN627" s="6"/>
      <c r="KO627" s="6"/>
      <c r="KP627" s="6"/>
      <c r="KQ627" s="6"/>
      <c r="KR627" s="6"/>
      <c r="KS627" s="6"/>
      <c r="KT627" s="6"/>
    </row>
    <row r="628" spans="5:306" s="305" customFormat="1">
      <c r="E628" s="316"/>
      <c r="F628" s="316"/>
      <c r="G628" s="317"/>
      <c r="W628" s="6"/>
      <c r="X628" s="6"/>
      <c r="Y628" s="6"/>
      <c r="Z628" s="313"/>
      <c r="AA628" s="313"/>
      <c r="AB628" s="313"/>
      <c r="AC628" s="6"/>
      <c r="AD628" s="6"/>
      <c r="AE628" s="313"/>
      <c r="AF628" s="313"/>
      <c r="AG628" s="313"/>
      <c r="AH628" s="313"/>
      <c r="AI628" s="313"/>
      <c r="AJ628" s="6"/>
      <c r="AK628" s="6"/>
      <c r="AL628" s="313"/>
      <c r="AM628" s="313"/>
      <c r="AN628" s="313"/>
      <c r="AO628" s="313"/>
      <c r="AP628" s="313"/>
      <c r="AQ628" s="6"/>
      <c r="AR628" s="6"/>
      <c r="AS628" s="313"/>
      <c r="AT628" s="313"/>
      <c r="AU628" s="313"/>
      <c r="AV628" s="313"/>
      <c r="AW628" s="313"/>
      <c r="AX628" s="6"/>
      <c r="AY628" s="6"/>
      <c r="AZ628" s="313"/>
      <c r="BA628" s="313"/>
      <c r="BB628" s="313"/>
      <c r="BC628" s="313"/>
      <c r="BD628" s="313"/>
      <c r="BE628" s="6"/>
      <c r="BF628" s="6"/>
      <c r="BG628" s="313"/>
      <c r="BH628" s="313"/>
      <c r="BI628" s="313"/>
      <c r="BJ628" s="313"/>
      <c r="BK628" s="313"/>
      <c r="BL628" s="6"/>
      <c r="BM628" s="6"/>
      <c r="BN628" s="313"/>
      <c r="BO628" s="313"/>
      <c r="BP628" s="313"/>
      <c r="BQ628" s="313"/>
      <c r="BR628" s="313"/>
      <c r="BS628" s="313"/>
      <c r="BT628" s="313"/>
      <c r="BU628" s="313"/>
      <c r="BV628" s="313"/>
      <c r="BW628" s="313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161"/>
      <c r="DQ628" s="161"/>
      <c r="DR628" s="161"/>
      <c r="DS628" s="161"/>
      <c r="DT628" s="161"/>
      <c r="DU628" s="161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  <c r="FS628" s="6"/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  <c r="GE628" s="6"/>
      <c r="GF628" s="6"/>
      <c r="GG628" s="6"/>
      <c r="GH628" s="6"/>
      <c r="GI628" s="6"/>
      <c r="GJ628" s="6"/>
      <c r="GK628" s="6"/>
      <c r="GL628" s="6"/>
      <c r="GM628" s="6"/>
      <c r="GN628" s="6"/>
      <c r="GO628" s="6"/>
      <c r="GP628" s="6"/>
      <c r="GQ628" s="6"/>
      <c r="GR628" s="6"/>
      <c r="GS628" s="6"/>
      <c r="GT628" s="6"/>
      <c r="GU628" s="6"/>
      <c r="GV628" s="6"/>
      <c r="GW628" s="6"/>
      <c r="GX628" s="6"/>
      <c r="GY628" s="6"/>
      <c r="GZ628" s="6"/>
      <c r="HA628" s="6"/>
      <c r="HB628" s="6"/>
      <c r="HC628" s="6"/>
      <c r="HD628" s="6"/>
      <c r="HE628" s="6"/>
      <c r="HF628" s="6"/>
      <c r="HG628" s="6"/>
      <c r="HH628" s="6"/>
      <c r="HI628" s="6"/>
      <c r="HJ628" s="6"/>
      <c r="HK628" s="6"/>
      <c r="HL628" s="6"/>
      <c r="HM628" s="6"/>
      <c r="HN628" s="6"/>
      <c r="HO628" s="6"/>
      <c r="HP628" s="6"/>
      <c r="HQ628" s="6"/>
      <c r="HR628" s="6"/>
      <c r="HS628" s="6"/>
      <c r="HT628" s="6"/>
      <c r="HU628" s="6"/>
      <c r="HV628" s="6"/>
      <c r="HW628" s="6"/>
      <c r="HX628" s="6"/>
      <c r="HY628" s="6"/>
      <c r="HZ628" s="6"/>
      <c r="IA628" s="6"/>
      <c r="IB628" s="6"/>
      <c r="IC628" s="6"/>
      <c r="ID628" s="6"/>
      <c r="IE628" s="6"/>
      <c r="IF628" s="6"/>
      <c r="IG628" s="6"/>
      <c r="IH628" s="6"/>
      <c r="II628" s="6"/>
      <c r="IJ628" s="6"/>
      <c r="IK628" s="6"/>
      <c r="IL628" s="6"/>
      <c r="IM628" s="6"/>
      <c r="IN628" s="6"/>
      <c r="IO628" s="6"/>
      <c r="IP628" s="6"/>
      <c r="IQ628" s="6"/>
      <c r="IR628" s="6"/>
      <c r="IS628" s="6"/>
      <c r="IT628" s="6"/>
      <c r="IU628" s="6"/>
      <c r="IV628" s="6"/>
      <c r="IW628" s="6"/>
      <c r="IX628" s="6"/>
      <c r="IY628" s="6"/>
      <c r="IZ628" s="6"/>
      <c r="JA628" s="314"/>
      <c r="JB628" s="314"/>
      <c r="JC628" s="314"/>
      <c r="JD628" s="314"/>
      <c r="JE628" s="314"/>
      <c r="JF628" s="314"/>
      <c r="JG628" s="314"/>
      <c r="JH628" s="314"/>
      <c r="JI628" s="314"/>
      <c r="JJ628" s="314"/>
      <c r="JK628" s="314"/>
      <c r="JL628" s="314"/>
      <c r="JM628" s="314"/>
      <c r="JN628" s="314"/>
      <c r="JO628" s="314"/>
      <c r="JP628" s="314"/>
      <c r="JQ628" s="314"/>
      <c r="JR628" s="314"/>
      <c r="JS628" s="314"/>
      <c r="JT628" s="314"/>
      <c r="JU628" s="314"/>
      <c r="JV628" s="314"/>
      <c r="JW628" s="314"/>
      <c r="JX628" s="314"/>
      <c r="JY628" s="314"/>
      <c r="JZ628" s="314"/>
      <c r="KA628" s="314"/>
      <c r="KB628" s="314"/>
      <c r="KC628" s="314"/>
      <c r="KD628" s="314"/>
      <c r="KE628" s="314"/>
      <c r="KF628" s="314"/>
      <c r="KG628" s="314"/>
      <c r="KH628" s="314"/>
      <c r="KI628" s="314"/>
      <c r="KJ628" s="314"/>
      <c r="KK628" s="314"/>
      <c r="KL628" s="6"/>
      <c r="KM628" s="6"/>
      <c r="KN628" s="6"/>
      <c r="KO628" s="6"/>
      <c r="KP628" s="6"/>
      <c r="KQ628" s="6"/>
      <c r="KR628" s="6"/>
      <c r="KS628" s="6"/>
      <c r="KT628" s="6"/>
    </row>
    <row r="629" spans="5:306" s="305" customFormat="1">
      <c r="E629" s="316"/>
      <c r="F629" s="316"/>
      <c r="G629" s="317"/>
      <c r="W629" s="6"/>
      <c r="X629" s="6"/>
      <c r="Y629" s="6"/>
      <c r="Z629" s="313"/>
      <c r="AA629" s="313"/>
      <c r="AB629" s="313"/>
      <c r="AC629" s="6"/>
      <c r="AD629" s="6"/>
      <c r="AE629" s="313"/>
      <c r="AF629" s="313"/>
      <c r="AG629" s="313"/>
      <c r="AH629" s="313"/>
      <c r="AI629" s="313"/>
      <c r="AJ629" s="6"/>
      <c r="AK629" s="6"/>
      <c r="AL629" s="313"/>
      <c r="AM629" s="313"/>
      <c r="AN629" s="313"/>
      <c r="AO629" s="313"/>
      <c r="AP629" s="313"/>
      <c r="AQ629" s="6"/>
      <c r="AR629" s="6"/>
      <c r="AS629" s="313"/>
      <c r="AT629" s="313"/>
      <c r="AU629" s="313"/>
      <c r="AV629" s="313"/>
      <c r="AW629" s="313"/>
      <c r="AX629" s="6"/>
      <c r="AY629" s="6"/>
      <c r="AZ629" s="313"/>
      <c r="BA629" s="313"/>
      <c r="BB629" s="313"/>
      <c r="BC629" s="313"/>
      <c r="BD629" s="313"/>
      <c r="BE629" s="6"/>
      <c r="BF629" s="6"/>
      <c r="BG629" s="313"/>
      <c r="BH629" s="313"/>
      <c r="BI629" s="313"/>
      <c r="BJ629" s="313"/>
      <c r="BK629" s="313"/>
      <c r="BL629" s="6"/>
      <c r="BM629" s="6"/>
      <c r="BN629" s="313"/>
      <c r="BO629" s="313"/>
      <c r="BP629" s="313"/>
      <c r="BQ629" s="313"/>
      <c r="BR629" s="313"/>
      <c r="BS629" s="313"/>
      <c r="BT629" s="313"/>
      <c r="BU629" s="313"/>
      <c r="BV629" s="313"/>
      <c r="BW629" s="313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161"/>
      <c r="DQ629" s="161"/>
      <c r="DR629" s="161"/>
      <c r="DS629" s="161"/>
      <c r="DT629" s="161"/>
      <c r="DU629" s="161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  <c r="FS629" s="6"/>
      <c r="FT629" s="6"/>
      <c r="FU629" s="6"/>
      <c r="FV629" s="6"/>
      <c r="FW629" s="6"/>
      <c r="FX629" s="6"/>
      <c r="FY629" s="6"/>
      <c r="FZ629" s="6"/>
      <c r="GA629" s="6"/>
      <c r="GB629" s="6"/>
      <c r="GC629" s="6"/>
      <c r="GD629" s="6"/>
      <c r="GE629" s="6"/>
      <c r="GF629" s="6"/>
      <c r="GG629" s="6"/>
      <c r="GH629" s="6"/>
      <c r="GI629" s="6"/>
      <c r="GJ629" s="6"/>
      <c r="GK629" s="6"/>
      <c r="GL629" s="6"/>
      <c r="GM629" s="6"/>
      <c r="GN629" s="6"/>
      <c r="GO629" s="6"/>
      <c r="GP629" s="6"/>
      <c r="GQ629" s="6"/>
      <c r="GR629" s="6"/>
      <c r="GS629" s="6"/>
      <c r="GT629" s="6"/>
      <c r="GU629" s="6"/>
      <c r="GV629" s="6"/>
      <c r="GW629" s="6"/>
      <c r="GX629" s="6"/>
      <c r="GY629" s="6"/>
      <c r="GZ629" s="6"/>
      <c r="HA629" s="6"/>
      <c r="HB629" s="6"/>
      <c r="HC629" s="6"/>
      <c r="HD629" s="6"/>
      <c r="HE629" s="6"/>
      <c r="HF629" s="6"/>
      <c r="HG629" s="6"/>
      <c r="HH629" s="6"/>
      <c r="HI629" s="6"/>
      <c r="HJ629" s="6"/>
      <c r="HK629" s="6"/>
      <c r="HL629" s="6"/>
      <c r="HM629" s="6"/>
      <c r="HN629" s="6"/>
      <c r="HO629" s="6"/>
      <c r="HP629" s="6"/>
      <c r="HQ629" s="6"/>
      <c r="HR629" s="6"/>
      <c r="HS629" s="6"/>
      <c r="HT629" s="6"/>
      <c r="HU629" s="6"/>
      <c r="HV629" s="6"/>
      <c r="HW629" s="6"/>
      <c r="HX629" s="6"/>
      <c r="HY629" s="6"/>
      <c r="HZ629" s="6"/>
      <c r="IA629" s="6"/>
      <c r="IB629" s="6"/>
      <c r="IC629" s="6"/>
      <c r="ID629" s="6"/>
      <c r="IE629" s="6"/>
      <c r="IF629" s="6"/>
      <c r="IG629" s="6"/>
      <c r="IH629" s="6"/>
      <c r="II629" s="6"/>
      <c r="IJ629" s="6"/>
      <c r="IK629" s="6"/>
      <c r="IL629" s="6"/>
      <c r="IM629" s="6"/>
      <c r="IN629" s="6"/>
      <c r="IO629" s="6"/>
      <c r="IP629" s="6"/>
      <c r="IQ629" s="6"/>
      <c r="IR629" s="6"/>
      <c r="IS629" s="6"/>
      <c r="IT629" s="6"/>
      <c r="IU629" s="6"/>
      <c r="IV629" s="6"/>
      <c r="IW629" s="6"/>
      <c r="IX629" s="6"/>
      <c r="IY629" s="6"/>
      <c r="IZ629" s="6"/>
      <c r="JA629" s="314"/>
      <c r="JB629" s="314"/>
      <c r="JC629" s="314"/>
      <c r="JD629" s="314"/>
      <c r="JE629" s="314"/>
      <c r="JF629" s="314"/>
      <c r="JG629" s="314"/>
      <c r="JH629" s="314"/>
      <c r="JI629" s="314"/>
      <c r="JJ629" s="314"/>
      <c r="JK629" s="314"/>
      <c r="JL629" s="314"/>
      <c r="JM629" s="314"/>
      <c r="JN629" s="314"/>
      <c r="JO629" s="314"/>
      <c r="JP629" s="314"/>
      <c r="JQ629" s="314"/>
      <c r="JR629" s="314"/>
      <c r="JS629" s="314"/>
      <c r="JT629" s="314"/>
      <c r="JU629" s="314"/>
      <c r="JV629" s="314"/>
      <c r="JW629" s="314"/>
      <c r="JX629" s="314"/>
      <c r="JY629" s="314"/>
      <c r="JZ629" s="314"/>
      <c r="KA629" s="314"/>
      <c r="KB629" s="314"/>
      <c r="KC629" s="314"/>
      <c r="KD629" s="314"/>
      <c r="KE629" s="314"/>
      <c r="KF629" s="314"/>
      <c r="KG629" s="314"/>
      <c r="KH629" s="314"/>
      <c r="KI629" s="314"/>
      <c r="KJ629" s="314"/>
      <c r="KK629" s="314"/>
      <c r="KL629" s="6"/>
      <c r="KM629" s="6"/>
      <c r="KN629" s="6"/>
      <c r="KO629" s="6"/>
      <c r="KP629" s="6"/>
      <c r="KQ629" s="6"/>
      <c r="KR629" s="6"/>
      <c r="KS629" s="6"/>
      <c r="KT629" s="6"/>
    </row>
    <row r="630" spans="5:306" s="305" customFormat="1">
      <c r="E630" s="316"/>
      <c r="F630" s="316"/>
      <c r="G630" s="317"/>
      <c r="W630" s="6"/>
      <c r="X630" s="6"/>
      <c r="Y630" s="6"/>
      <c r="Z630" s="313"/>
      <c r="AA630" s="313"/>
      <c r="AB630" s="313"/>
      <c r="AC630" s="6"/>
      <c r="AD630" s="6"/>
      <c r="AE630" s="313"/>
      <c r="AF630" s="313"/>
      <c r="AG630" s="313"/>
      <c r="AH630" s="313"/>
      <c r="AI630" s="313"/>
      <c r="AJ630" s="6"/>
      <c r="AK630" s="6"/>
      <c r="AL630" s="313"/>
      <c r="AM630" s="313"/>
      <c r="AN630" s="313"/>
      <c r="AO630" s="313"/>
      <c r="AP630" s="313"/>
      <c r="AQ630" s="6"/>
      <c r="AR630" s="6"/>
      <c r="AS630" s="313"/>
      <c r="AT630" s="313"/>
      <c r="AU630" s="313"/>
      <c r="AV630" s="313"/>
      <c r="AW630" s="313"/>
      <c r="AX630" s="6"/>
      <c r="AY630" s="6"/>
      <c r="AZ630" s="313"/>
      <c r="BA630" s="313"/>
      <c r="BB630" s="313"/>
      <c r="BC630" s="313"/>
      <c r="BD630" s="313"/>
      <c r="BE630" s="6"/>
      <c r="BF630" s="6"/>
      <c r="BG630" s="313"/>
      <c r="BH630" s="313"/>
      <c r="BI630" s="313"/>
      <c r="BJ630" s="313"/>
      <c r="BK630" s="313"/>
      <c r="BL630" s="6"/>
      <c r="BM630" s="6"/>
      <c r="BN630" s="313"/>
      <c r="BO630" s="313"/>
      <c r="BP630" s="313"/>
      <c r="BQ630" s="313"/>
      <c r="BR630" s="313"/>
      <c r="BS630" s="313"/>
      <c r="BT630" s="313"/>
      <c r="BU630" s="313"/>
      <c r="BV630" s="313"/>
      <c r="BW630" s="313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161"/>
      <c r="DQ630" s="161"/>
      <c r="DR630" s="161"/>
      <c r="DS630" s="161"/>
      <c r="DT630" s="161"/>
      <c r="DU630" s="161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  <c r="FS630" s="6"/>
      <c r="FT630" s="6"/>
      <c r="FU630" s="6"/>
      <c r="FV630" s="6"/>
      <c r="FW630" s="6"/>
      <c r="FX630" s="6"/>
      <c r="FY630" s="6"/>
      <c r="FZ630" s="6"/>
      <c r="GA630" s="6"/>
      <c r="GB630" s="6"/>
      <c r="GC630" s="6"/>
      <c r="GD630" s="6"/>
      <c r="GE630" s="6"/>
      <c r="GF630" s="6"/>
      <c r="GG630" s="6"/>
      <c r="GH630" s="6"/>
      <c r="GI630" s="6"/>
      <c r="GJ630" s="6"/>
      <c r="GK630" s="6"/>
      <c r="GL630" s="6"/>
      <c r="GM630" s="6"/>
      <c r="GN630" s="6"/>
      <c r="GO630" s="6"/>
      <c r="GP630" s="6"/>
      <c r="GQ630" s="6"/>
      <c r="GR630" s="6"/>
      <c r="GS630" s="6"/>
      <c r="GT630" s="6"/>
      <c r="GU630" s="6"/>
      <c r="GV630" s="6"/>
      <c r="GW630" s="6"/>
      <c r="GX630" s="6"/>
      <c r="GY630" s="6"/>
      <c r="GZ630" s="6"/>
      <c r="HA630" s="6"/>
      <c r="HB630" s="6"/>
      <c r="HC630" s="6"/>
      <c r="HD630" s="6"/>
      <c r="HE630" s="6"/>
      <c r="HF630" s="6"/>
      <c r="HG630" s="6"/>
      <c r="HH630" s="6"/>
      <c r="HI630" s="6"/>
      <c r="HJ630" s="6"/>
      <c r="HK630" s="6"/>
      <c r="HL630" s="6"/>
      <c r="HM630" s="6"/>
      <c r="HN630" s="6"/>
      <c r="HO630" s="6"/>
      <c r="HP630" s="6"/>
      <c r="HQ630" s="6"/>
      <c r="HR630" s="6"/>
      <c r="HS630" s="6"/>
      <c r="HT630" s="6"/>
      <c r="HU630" s="6"/>
      <c r="HV630" s="6"/>
      <c r="HW630" s="6"/>
      <c r="HX630" s="6"/>
      <c r="HY630" s="6"/>
      <c r="HZ630" s="6"/>
      <c r="IA630" s="6"/>
      <c r="IB630" s="6"/>
      <c r="IC630" s="6"/>
      <c r="ID630" s="6"/>
      <c r="IE630" s="6"/>
      <c r="IF630" s="6"/>
      <c r="IG630" s="6"/>
      <c r="IH630" s="6"/>
      <c r="II630" s="6"/>
      <c r="IJ630" s="6"/>
      <c r="IK630" s="6"/>
      <c r="IL630" s="6"/>
      <c r="IM630" s="6"/>
      <c r="IN630" s="6"/>
      <c r="IO630" s="6"/>
      <c r="IP630" s="6"/>
      <c r="IQ630" s="6"/>
      <c r="IR630" s="6"/>
      <c r="IS630" s="6"/>
      <c r="IT630" s="6"/>
      <c r="IU630" s="6"/>
      <c r="IV630" s="6"/>
      <c r="IW630" s="6"/>
      <c r="IX630" s="6"/>
      <c r="IY630" s="6"/>
      <c r="IZ630" s="6"/>
      <c r="JA630" s="314"/>
      <c r="JB630" s="314"/>
      <c r="JC630" s="314"/>
      <c r="JD630" s="314"/>
      <c r="JE630" s="314"/>
      <c r="JF630" s="314"/>
      <c r="JG630" s="314"/>
      <c r="JH630" s="314"/>
      <c r="JI630" s="314"/>
      <c r="JJ630" s="314"/>
      <c r="JK630" s="314"/>
      <c r="JL630" s="314"/>
      <c r="JM630" s="314"/>
      <c r="JN630" s="314"/>
      <c r="JO630" s="314"/>
      <c r="JP630" s="314"/>
      <c r="JQ630" s="314"/>
      <c r="JR630" s="314"/>
      <c r="JS630" s="314"/>
      <c r="JT630" s="314"/>
      <c r="JU630" s="314"/>
      <c r="JV630" s="314"/>
      <c r="JW630" s="314"/>
      <c r="JX630" s="314"/>
      <c r="JY630" s="314"/>
      <c r="JZ630" s="314"/>
      <c r="KA630" s="314"/>
      <c r="KB630" s="314"/>
      <c r="KC630" s="314"/>
      <c r="KD630" s="314"/>
      <c r="KE630" s="314"/>
      <c r="KF630" s="314"/>
      <c r="KG630" s="314"/>
      <c r="KH630" s="314"/>
      <c r="KI630" s="314"/>
      <c r="KJ630" s="314"/>
      <c r="KK630" s="314"/>
      <c r="KL630" s="6"/>
      <c r="KM630" s="6"/>
      <c r="KN630" s="6"/>
      <c r="KO630" s="6"/>
      <c r="KP630" s="6"/>
      <c r="KQ630" s="6"/>
      <c r="KR630" s="6"/>
      <c r="KS630" s="6"/>
      <c r="KT630" s="6"/>
    </row>
    <row r="631" spans="5:306" s="305" customFormat="1">
      <c r="E631" s="316"/>
      <c r="F631" s="316"/>
      <c r="G631" s="317"/>
      <c r="W631" s="6"/>
      <c r="X631" s="6"/>
      <c r="Y631" s="6"/>
      <c r="Z631" s="313"/>
      <c r="AA631" s="313"/>
      <c r="AB631" s="313"/>
      <c r="AC631" s="6"/>
      <c r="AD631" s="6"/>
      <c r="AE631" s="313"/>
      <c r="AF631" s="313"/>
      <c r="AG631" s="313"/>
      <c r="AH631" s="313"/>
      <c r="AI631" s="313"/>
      <c r="AJ631" s="6"/>
      <c r="AK631" s="6"/>
      <c r="AL631" s="313"/>
      <c r="AM631" s="313"/>
      <c r="AN631" s="313"/>
      <c r="AO631" s="313"/>
      <c r="AP631" s="313"/>
      <c r="AQ631" s="6"/>
      <c r="AR631" s="6"/>
      <c r="AS631" s="313"/>
      <c r="AT631" s="313"/>
      <c r="AU631" s="313"/>
      <c r="AV631" s="313"/>
      <c r="AW631" s="313"/>
      <c r="AX631" s="6"/>
      <c r="AY631" s="6"/>
      <c r="AZ631" s="313"/>
      <c r="BA631" s="313"/>
      <c r="BB631" s="313"/>
      <c r="BC631" s="313"/>
      <c r="BD631" s="313"/>
      <c r="BE631" s="6"/>
      <c r="BF631" s="6"/>
      <c r="BG631" s="313"/>
      <c r="BH631" s="313"/>
      <c r="BI631" s="313"/>
      <c r="BJ631" s="313"/>
      <c r="BK631" s="313"/>
      <c r="BL631" s="6"/>
      <c r="BM631" s="6"/>
      <c r="BN631" s="313"/>
      <c r="BO631" s="313"/>
      <c r="BP631" s="313"/>
      <c r="BQ631" s="313"/>
      <c r="BR631" s="313"/>
      <c r="BS631" s="313"/>
      <c r="BT631" s="313"/>
      <c r="BU631" s="313"/>
      <c r="BV631" s="313"/>
      <c r="BW631" s="313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161"/>
      <c r="DQ631" s="161"/>
      <c r="DR631" s="161"/>
      <c r="DS631" s="161"/>
      <c r="DT631" s="161"/>
      <c r="DU631" s="161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  <c r="FS631" s="6"/>
      <c r="FT631" s="6"/>
      <c r="FU631" s="6"/>
      <c r="FV631" s="6"/>
      <c r="FW631" s="6"/>
      <c r="FX631" s="6"/>
      <c r="FY631" s="6"/>
      <c r="FZ631" s="6"/>
      <c r="GA631" s="6"/>
      <c r="GB631" s="6"/>
      <c r="GC631" s="6"/>
      <c r="GD631" s="6"/>
      <c r="GE631" s="6"/>
      <c r="GF631" s="6"/>
      <c r="GG631" s="6"/>
      <c r="GH631" s="6"/>
      <c r="GI631" s="6"/>
      <c r="GJ631" s="6"/>
      <c r="GK631" s="6"/>
      <c r="GL631" s="6"/>
      <c r="GM631" s="6"/>
      <c r="GN631" s="6"/>
      <c r="GO631" s="6"/>
      <c r="GP631" s="6"/>
      <c r="GQ631" s="6"/>
      <c r="GR631" s="6"/>
      <c r="GS631" s="6"/>
      <c r="GT631" s="6"/>
      <c r="GU631" s="6"/>
      <c r="GV631" s="6"/>
      <c r="GW631" s="6"/>
      <c r="GX631" s="6"/>
      <c r="GY631" s="6"/>
      <c r="GZ631" s="6"/>
      <c r="HA631" s="6"/>
      <c r="HB631" s="6"/>
      <c r="HC631" s="6"/>
      <c r="HD631" s="6"/>
      <c r="HE631" s="6"/>
      <c r="HF631" s="6"/>
      <c r="HG631" s="6"/>
      <c r="HH631" s="6"/>
      <c r="HI631" s="6"/>
      <c r="HJ631" s="6"/>
      <c r="HK631" s="6"/>
      <c r="HL631" s="6"/>
      <c r="HM631" s="6"/>
      <c r="HN631" s="6"/>
      <c r="HO631" s="6"/>
      <c r="HP631" s="6"/>
      <c r="HQ631" s="6"/>
      <c r="HR631" s="6"/>
      <c r="HS631" s="6"/>
      <c r="HT631" s="6"/>
      <c r="HU631" s="6"/>
      <c r="HV631" s="6"/>
      <c r="HW631" s="6"/>
      <c r="HX631" s="6"/>
      <c r="HY631" s="6"/>
      <c r="HZ631" s="6"/>
      <c r="IA631" s="6"/>
      <c r="IB631" s="6"/>
      <c r="IC631" s="6"/>
      <c r="ID631" s="6"/>
      <c r="IE631" s="6"/>
      <c r="IF631" s="6"/>
      <c r="IG631" s="6"/>
      <c r="IH631" s="6"/>
      <c r="II631" s="6"/>
      <c r="IJ631" s="6"/>
      <c r="IK631" s="6"/>
      <c r="IL631" s="6"/>
      <c r="IM631" s="6"/>
      <c r="IN631" s="6"/>
      <c r="IO631" s="6"/>
      <c r="IP631" s="6"/>
      <c r="IQ631" s="6"/>
      <c r="IR631" s="6"/>
      <c r="IS631" s="6"/>
      <c r="IT631" s="6"/>
      <c r="IU631" s="6"/>
      <c r="IV631" s="6"/>
      <c r="IW631" s="6"/>
      <c r="IX631" s="6"/>
      <c r="IY631" s="6"/>
      <c r="IZ631" s="6"/>
      <c r="JA631" s="314"/>
      <c r="JB631" s="314"/>
      <c r="JC631" s="314"/>
      <c r="JD631" s="314"/>
      <c r="JE631" s="314"/>
      <c r="JF631" s="314"/>
      <c r="JG631" s="314"/>
      <c r="JH631" s="314"/>
      <c r="JI631" s="314"/>
      <c r="JJ631" s="314"/>
      <c r="JK631" s="314"/>
      <c r="JL631" s="314"/>
      <c r="JM631" s="314"/>
      <c r="JN631" s="314"/>
      <c r="JO631" s="314"/>
      <c r="JP631" s="314"/>
      <c r="JQ631" s="314"/>
      <c r="JR631" s="314"/>
      <c r="JS631" s="314"/>
      <c r="JT631" s="314"/>
      <c r="JU631" s="314"/>
      <c r="JV631" s="314"/>
      <c r="JW631" s="314"/>
      <c r="JX631" s="314"/>
      <c r="JY631" s="314"/>
      <c r="JZ631" s="314"/>
      <c r="KA631" s="314"/>
      <c r="KB631" s="314"/>
      <c r="KC631" s="314"/>
      <c r="KD631" s="314"/>
      <c r="KE631" s="314"/>
      <c r="KF631" s="314"/>
      <c r="KG631" s="314"/>
      <c r="KH631" s="314"/>
      <c r="KI631" s="314"/>
      <c r="KJ631" s="314"/>
      <c r="KK631" s="314"/>
      <c r="KL631" s="6"/>
      <c r="KM631" s="6"/>
      <c r="KN631" s="6"/>
      <c r="KO631" s="6"/>
      <c r="KP631" s="6"/>
      <c r="KQ631" s="6"/>
      <c r="KR631" s="6"/>
      <c r="KS631" s="6"/>
      <c r="KT631" s="6"/>
    </row>
    <row r="632" spans="5:306" s="305" customFormat="1">
      <c r="E632" s="316"/>
      <c r="F632" s="316"/>
      <c r="G632" s="317"/>
      <c r="W632" s="6"/>
      <c r="X632" s="6"/>
      <c r="Y632" s="6"/>
      <c r="Z632" s="313"/>
      <c r="AA632" s="313"/>
      <c r="AB632" s="313"/>
      <c r="AC632" s="6"/>
      <c r="AD632" s="6"/>
      <c r="AE632" s="313"/>
      <c r="AF632" s="313"/>
      <c r="AG632" s="313"/>
      <c r="AH632" s="313"/>
      <c r="AI632" s="313"/>
      <c r="AJ632" s="6"/>
      <c r="AK632" s="6"/>
      <c r="AL632" s="313"/>
      <c r="AM632" s="313"/>
      <c r="AN632" s="313"/>
      <c r="AO632" s="313"/>
      <c r="AP632" s="313"/>
      <c r="AQ632" s="6"/>
      <c r="AR632" s="6"/>
      <c r="AS632" s="313"/>
      <c r="AT632" s="313"/>
      <c r="AU632" s="313"/>
      <c r="AV632" s="313"/>
      <c r="AW632" s="313"/>
      <c r="AX632" s="6"/>
      <c r="AY632" s="6"/>
      <c r="AZ632" s="313"/>
      <c r="BA632" s="313"/>
      <c r="BB632" s="313"/>
      <c r="BC632" s="313"/>
      <c r="BD632" s="313"/>
      <c r="BE632" s="6"/>
      <c r="BF632" s="6"/>
      <c r="BG632" s="313"/>
      <c r="BH632" s="313"/>
      <c r="BI632" s="313"/>
      <c r="BJ632" s="313"/>
      <c r="BK632" s="313"/>
      <c r="BL632" s="6"/>
      <c r="BM632" s="6"/>
      <c r="BN632" s="313"/>
      <c r="BO632" s="313"/>
      <c r="BP632" s="313"/>
      <c r="BQ632" s="313"/>
      <c r="BR632" s="313"/>
      <c r="BS632" s="313"/>
      <c r="BT632" s="313"/>
      <c r="BU632" s="313"/>
      <c r="BV632" s="313"/>
      <c r="BW632" s="313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161"/>
      <c r="DQ632" s="161"/>
      <c r="DR632" s="161"/>
      <c r="DS632" s="161"/>
      <c r="DT632" s="161"/>
      <c r="DU632" s="161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  <c r="FS632" s="6"/>
      <c r="FT632" s="6"/>
      <c r="FU632" s="6"/>
      <c r="FV632" s="6"/>
      <c r="FW632" s="6"/>
      <c r="FX632" s="6"/>
      <c r="FY632" s="6"/>
      <c r="FZ632" s="6"/>
      <c r="GA632" s="6"/>
      <c r="GB632" s="6"/>
      <c r="GC632" s="6"/>
      <c r="GD632" s="6"/>
      <c r="GE632" s="6"/>
      <c r="GF632" s="6"/>
      <c r="GG632" s="6"/>
      <c r="GH632" s="6"/>
      <c r="GI632" s="6"/>
      <c r="GJ632" s="6"/>
      <c r="GK632" s="6"/>
      <c r="GL632" s="6"/>
      <c r="GM632" s="6"/>
      <c r="GN632" s="6"/>
      <c r="GO632" s="6"/>
      <c r="GP632" s="6"/>
      <c r="GQ632" s="6"/>
      <c r="GR632" s="6"/>
      <c r="GS632" s="6"/>
      <c r="GT632" s="6"/>
      <c r="GU632" s="6"/>
      <c r="GV632" s="6"/>
      <c r="GW632" s="6"/>
      <c r="GX632" s="6"/>
      <c r="GY632" s="6"/>
      <c r="GZ632" s="6"/>
      <c r="HA632" s="6"/>
      <c r="HB632" s="6"/>
      <c r="HC632" s="6"/>
      <c r="HD632" s="6"/>
      <c r="HE632" s="6"/>
      <c r="HF632" s="6"/>
      <c r="HG632" s="6"/>
      <c r="HH632" s="6"/>
      <c r="HI632" s="6"/>
      <c r="HJ632" s="6"/>
      <c r="HK632" s="6"/>
      <c r="HL632" s="6"/>
      <c r="HM632" s="6"/>
      <c r="HN632" s="6"/>
      <c r="HO632" s="6"/>
      <c r="HP632" s="6"/>
      <c r="HQ632" s="6"/>
      <c r="HR632" s="6"/>
      <c r="HS632" s="6"/>
      <c r="HT632" s="6"/>
      <c r="HU632" s="6"/>
      <c r="HV632" s="6"/>
      <c r="HW632" s="6"/>
      <c r="HX632" s="6"/>
      <c r="HY632" s="6"/>
      <c r="HZ632" s="6"/>
      <c r="IA632" s="6"/>
      <c r="IB632" s="6"/>
      <c r="IC632" s="6"/>
      <c r="ID632" s="6"/>
      <c r="IE632" s="6"/>
      <c r="IF632" s="6"/>
      <c r="IG632" s="6"/>
      <c r="IH632" s="6"/>
      <c r="II632" s="6"/>
      <c r="IJ632" s="6"/>
      <c r="IK632" s="6"/>
      <c r="IL632" s="6"/>
      <c r="IM632" s="6"/>
      <c r="IN632" s="6"/>
      <c r="IO632" s="6"/>
      <c r="IP632" s="6"/>
      <c r="IQ632" s="6"/>
      <c r="IR632" s="6"/>
      <c r="IS632" s="6"/>
      <c r="IT632" s="6"/>
      <c r="IU632" s="6"/>
      <c r="IV632" s="6"/>
      <c r="IW632" s="6"/>
      <c r="IX632" s="6"/>
      <c r="IY632" s="6"/>
      <c r="IZ632" s="6"/>
      <c r="JA632" s="314"/>
      <c r="JB632" s="314"/>
      <c r="JC632" s="314"/>
      <c r="JD632" s="314"/>
      <c r="JE632" s="314"/>
      <c r="JF632" s="314"/>
      <c r="JG632" s="314"/>
      <c r="JH632" s="314"/>
      <c r="JI632" s="314"/>
      <c r="JJ632" s="314"/>
      <c r="JK632" s="314"/>
      <c r="JL632" s="314"/>
      <c r="JM632" s="314"/>
      <c r="JN632" s="314"/>
      <c r="JO632" s="314"/>
      <c r="JP632" s="314"/>
      <c r="JQ632" s="314"/>
      <c r="JR632" s="314"/>
      <c r="JS632" s="314"/>
      <c r="JT632" s="314"/>
      <c r="JU632" s="314"/>
      <c r="JV632" s="314"/>
      <c r="JW632" s="314"/>
      <c r="JX632" s="314"/>
      <c r="JY632" s="314"/>
      <c r="JZ632" s="314"/>
      <c r="KA632" s="314"/>
      <c r="KB632" s="314"/>
      <c r="KC632" s="314"/>
      <c r="KD632" s="314"/>
      <c r="KE632" s="314"/>
      <c r="KF632" s="314"/>
      <c r="KG632" s="314"/>
      <c r="KH632" s="314"/>
      <c r="KI632" s="314"/>
      <c r="KJ632" s="314"/>
      <c r="KK632" s="314"/>
      <c r="KL632" s="6"/>
      <c r="KM632" s="6"/>
      <c r="KN632" s="6"/>
      <c r="KO632" s="6"/>
      <c r="KP632" s="6"/>
      <c r="KQ632" s="6"/>
      <c r="KR632" s="6"/>
      <c r="KS632" s="6"/>
      <c r="KT632" s="6"/>
    </row>
    <row r="633" spans="5:306" s="305" customFormat="1">
      <c r="E633" s="316"/>
      <c r="F633" s="316"/>
      <c r="G633" s="317"/>
      <c r="W633" s="6"/>
      <c r="X633" s="6"/>
      <c r="Y633" s="6"/>
      <c r="Z633" s="313"/>
      <c r="AA633" s="313"/>
      <c r="AB633" s="313"/>
      <c r="AC633" s="6"/>
      <c r="AD633" s="6"/>
      <c r="AE633" s="313"/>
      <c r="AF633" s="313"/>
      <c r="AG633" s="313"/>
      <c r="AH633" s="313"/>
      <c r="AI633" s="313"/>
      <c r="AJ633" s="6"/>
      <c r="AK633" s="6"/>
      <c r="AL633" s="313"/>
      <c r="AM633" s="313"/>
      <c r="AN633" s="313"/>
      <c r="AO633" s="313"/>
      <c r="AP633" s="313"/>
      <c r="AQ633" s="6"/>
      <c r="AR633" s="6"/>
      <c r="AS633" s="313"/>
      <c r="AT633" s="313"/>
      <c r="AU633" s="313"/>
      <c r="AV633" s="313"/>
      <c r="AW633" s="313"/>
      <c r="AX633" s="6"/>
      <c r="AY633" s="6"/>
      <c r="AZ633" s="313"/>
      <c r="BA633" s="313"/>
      <c r="BB633" s="313"/>
      <c r="BC633" s="313"/>
      <c r="BD633" s="313"/>
      <c r="BE633" s="6"/>
      <c r="BF633" s="6"/>
      <c r="BG633" s="313"/>
      <c r="BH633" s="313"/>
      <c r="BI633" s="313"/>
      <c r="BJ633" s="313"/>
      <c r="BK633" s="313"/>
      <c r="BL633" s="6"/>
      <c r="BM633" s="6"/>
      <c r="BN633" s="313"/>
      <c r="BO633" s="313"/>
      <c r="BP633" s="313"/>
      <c r="BQ633" s="313"/>
      <c r="BR633" s="313"/>
      <c r="BS633" s="313"/>
      <c r="BT633" s="313"/>
      <c r="BU633" s="313"/>
      <c r="BV633" s="313"/>
      <c r="BW633" s="313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161"/>
      <c r="DQ633" s="161"/>
      <c r="DR633" s="161"/>
      <c r="DS633" s="161"/>
      <c r="DT633" s="161"/>
      <c r="DU633" s="161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  <c r="FS633" s="6"/>
      <c r="FT633" s="6"/>
      <c r="FU633" s="6"/>
      <c r="FV633" s="6"/>
      <c r="FW633" s="6"/>
      <c r="FX633" s="6"/>
      <c r="FY633" s="6"/>
      <c r="FZ633" s="6"/>
      <c r="GA633" s="6"/>
      <c r="GB633" s="6"/>
      <c r="GC633" s="6"/>
      <c r="GD633" s="6"/>
      <c r="GE633" s="6"/>
      <c r="GF633" s="6"/>
      <c r="GG633" s="6"/>
      <c r="GH633" s="6"/>
      <c r="GI633" s="6"/>
      <c r="GJ633" s="6"/>
      <c r="GK633" s="6"/>
      <c r="GL633" s="6"/>
      <c r="GM633" s="6"/>
      <c r="GN633" s="6"/>
      <c r="GO633" s="6"/>
      <c r="GP633" s="6"/>
      <c r="GQ633" s="6"/>
      <c r="GR633" s="6"/>
      <c r="GS633" s="6"/>
      <c r="GT633" s="6"/>
      <c r="GU633" s="6"/>
      <c r="GV633" s="6"/>
      <c r="GW633" s="6"/>
      <c r="GX633" s="6"/>
      <c r="GY633" s="6"/>
      <c r="GZ633" s="6"/>
      <c r="HA633" s="6"/>
      <c r="HB633" s="6"/>
      <c r="HC633" s="6"/>
      <c r="HD633" s="6"/>
      <c r="HE633" s="6"/>
      <c r="HF633" s="6"/>
      <c r="HG633" s="6"/>
      <c r="HH633" s="6"/>
      <c r="HI633" s="6"/>
      <c r="HJ633" s="6"/>
      <c r="HK633" s="6"/>
      <c r="HL633" s="6"/>
      <c r="HM633" s="6"/>
      <c r="HN633" s="6"/>
      <c r="HO633" s="6"/>
      <c r="HP633" s="6"/>
      <c r="HQ633" s="6"/>
      <c r="HR633" s="6"/>
      <c r="HS633" s="6"/>
      <c r="HT633" s="6"/>
      <c r="HU633" s="6"/>
      <c r="HV633" s="6"/>
      <c r="HW633" s="6"/>
      <c r="HX633" s="6"/>
      <c r="HY633" s="6"/>
      <c r="HZ633" s="6"/>
      <c r="IA633" s="6"/>
      <c r="IB633" s="6"/>
      <c r="IC633" s="6"/>
      <c r="ID633" s="6"/>
      <c r="IE633" s="6"/>
      <c r="IF633" s="6"/>
      <c r="IG633" s="6"/>
      <c r="IH633" s="6"/>
      <c r="II633" s="6"/>
      <c r="IJ633" s="6"/>
      <c r="IK633" s="6"/>
      <c r="IL633" s="6"/>
      <c r="IM633" s="6"/>
      <c r="IN633" s="6"/>
      <c r="IO633" s="6"/>
      <c r="IP633" s="6"/>
      <c r="IQ633" s="6"/>
      <c r="IR633" s="6"/>
      <c r="IS633" s="6"/>
      <c r="IT633" s="6"/>
      <c r="IU633" s="6"/>
      <c r="IV633" s="6"/>
      <c r="IW633" s="6"/>
      <c r="IX633" s="6"/>
      <c r="IY633" s="6"/>
      <c r="IZ633" s="6"/>
      <c r="JA633" s="314"/>
      <c r="JB633" s="314"/>
      <c r="JC633" s="314"/>
      <c r="JD633" s="314"/>
      <c r="JE633" s="314"/>
      <c r="JF633" s="314"/>
      <c r="JG633" s="314"/>
      <c r="JH633" s="314"/>
      <c r="JI633" s="314"/>
      <c r="JJ633" s="314"/>
      <c r="JK633" s="314"/>
      <c r="JL633" s="314"/>
      <c r="JM633" s="314"/>
      <c r="JN633" s="314"/>
      <c r="JO633" s="314"/>
      <c r="JP633" s="314"/>
      <c r="JQ633" s="314"/>
      <c r="JR633" s="314"/>
      <c r="JS633" s="314"/>
      <c r="JT633" s="314"/>
      <c r="JU633" s="314"/>
      <c r="JV633" s="314"/>
      <c r="JW633" s="314"/>
      <c r="JX633" s="314"/>
      <c r="JY633" s="314"/>
      <c r="JZ633" s="314"/>
      <c r="KA633" s="314"/>
      <c r="KB633" s="314"/>
      <c r="KC633" s="314"/>
      <c r="KD633" s="314"/>
      <c r="KE633" s="314"/>
      <c r="KF633" s="314"/>
      <c r="KG633" s="314"/>
      <c r="KH633" s="314"/>
      <c r="KI633" s="314"/>
      <c r="KJ633" s="314"/>
      <c r="KK633" s="314"/>
      <c r="KL633" s="6"/>
      <c r="KM633" s="6"/>
      <c r="KN633" s="6"/>
      <c r="KO633" s="6"/>
      <c r="KP633" s="6"/>
      <c r="KQ633" s="6"/>
      <c r="KR633" s="6"/>
      <c r="KS633" s="6"/>
      <c r="KT633" s="6"/>
    </row>
    <row r="634" spans="5:306" s="305" customFormat="1">
      <c r="E634" s="316"/>
      <c r="F634" s="316"/>
      <c r="G634" s="317"/>
      <c r="W634" s="6"/>
      <c r="X634" s="6"/>
      <c r="Y634" s="6"/>
      <c r="Z634" s="313"/>
      <c r="AA634" s="313"/>
      <c r="AB634" s="313"/>
      <c r="AC634" s="6"/>
      <c r="AD634" s="6"/>
      <c r="AE634" s="313"/>
      <c r="AF634" s="313"/>
      <c r="AG634" s="313"/>
      <c r="AH634" s="313"/>
      <c r="AI634" s="313"/>
      <c r="AJ634" s="6"/>
      <c r="AK634" s="6"/>
      <c r="AL634" s="313"/>
      <c r="AM634" s="313"/>
      <c r="AN634" s="313"/>
      <c r="AO634" s="313"/>
      <c r="AP634" s="313"/>
      <c r="AQ634" s="6"/>
      <c r="AR634" s="6"/>
      <c r="AS634" s="313"/>
      <c r="AT634" s="313"/>
      <c r="AU634" s="313"/>
      <c r="AV634" s="313"/>
      <c r="AW634" s="313"/>
      <c r="AX634" s="6"/>
      <c r="AY634" s="6"/>
      <c r="AZ634" s="313"/>
      <c r="BA634" s="313"/>
      <c r="BB634" s="313"/>
      <c r="BC634" s="313"/>
      <c r="BD634" s="313"/>
      <c r="BE634" s="6"/>
      <c r="BF634" s="6"/>
      <c r="BG634" s="313"/>
      <c r="BH634" s="313"/>
      <c r="BI634" s="313"/>
      <c r="BJ634" s="313"/>
      <c r="BK634" s="313"/>
      <c r="BL634" s="6"/>
      <c r="BM634" s="6"/>
      <c r="BN634" s="313"/>
      <c r="BO634" s="313"/>
      <c r="BP634" s="313"/>
      <c r="BQ634" s="313"/>
      <c r="BR634" s="313"/>
      <c r="BS634" s="313"/>
      <c r="BT634" s="313"/>
      <c r="BU634" s="313"/>
      <c r="BV634" s="313"/>
      <c r="BW634" s="313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161"/>
      <c r="DQ634" s="161"/>
      <c r="DR634" s="161"/>
      <c r="DS634" s="161"/>
      <c r="DT634" s="161"/>
      <c r="DU634" s="161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314"/>
      <c r="JB634" s="314"/>
      <c r="JC634" s="314"/>
      <c r="JD634" s="314"/>
      <c r="JE634" s="314"/>
      <c r="JF634" s="314"/>
      <c r="JG634" s="314"/>
      <c r="JH634" s="314"/>
      <c r="JI634" s="314"/>
      <c r="JJ634" s="314"/>
      <c r="JK634" s="314"/>
      <c r="JL634" s="314"/>
      <c r="JM634" s="314"/>
      <c r="JN634" s="314"/>
      <c r="JO634" s="314"/>
      <c r="JP634" s="314"/>
      <c r="JQ634" s="314"/>
      <c r="JR634" s="314"/>
      <c r="JS634" s="314"/>
      <c r="JT634" s="314"/>
      <c r="JU634" s="314"/>
      <c r="JV634" s="314"/>
      <c r="JW634" s="314"/>
      <c r="JX634" s="314"/>
      <c r="JY634" s="314"/>
      <c r="JZ634" s="314"/>
      <c r="KA634" s="314"/>
      <c r="KB634" s="314"/>
      <c r="KC634" s="314"/>
      <c r="KD634" s="314"/>
      <c r="KE634" s="314"/>
      <c r="KF634" s="314"/>
      <c r="KG634" s="314"/>
      <c r="KH634" s="314"/>
      <c r="KI634" s="314"/>
      <c r="KJ634" s="314"/>
      <c r="KK634" s="314"/>
      <c r="KL634" s="6"/>
      <c r="KM634" s="6"/>
      <c r="KN634" s="6"/>
      <c r="KO634" s="6"/>
      <c r="KP634" s="6"/>
      <c r="KQ634" s="6"/>
      <c r="KR634" s="6"/>
      <c r="KS634" s="6"/>
      <c r="KT634" s="6"/>
    </row>
    <row r="635" spans="5:306" s="305" customFormat="1">
      <c r="E635" s="316"/>
      <c r="F635" s="316"/>
      <c r="G635" s="317"/>
      <c r="W635" s="6"/>
      <c r="X635" s="6"/>
      <c r="Y635" s="6"/>
      <c r="Z635" s="313"/>
      <c r="AA635" s="313"/>
      <c r="AB635" s="313"/>
      <c r="AC635" s="6"/>
      <c r="AD635" s="6"/>
      <c r="AE635" s="313"/>
      <c r="AF635" s="313"/>
      <c r="AG635" s="313"/>
      <c r="AH635" s="313"/>
      <c r="AI635" s="313"/>
      <c r="AJ635" s="6"/>
      <c r="AK635" s="6"/>
      <c r="AL635" s="313"/>
      <c r="AM635" s="313"/>
      <c r="AN635" s="313"/>
      <c r="AO635" s="313"/>
      <c r="AP635" s="313"/>
      <c r="AQ635" s="6"/>
      <c r="AR635" s="6"/>
      <c r="AS635" s="313"/>
      <c r="AT635" s="313"/>
      <c r="AU635" s="313"/>
      <c r="AV635" s="313"/>
      <c r="AW635" s="313"/>
      <c r="AX635" s="6"/>
      <c r="AY635" s="6"/>
      <c r="AZ635" s="313"/>
      <c r="BA635" s="313"/>
      <c r="BB635" s="313"/>
      <c r="BC635" s="313"/>
      <c r="BD635" s="313"/>
      <c r="BE635" s="6"/>
      <c r="BF635" s="6"/>
      <c r="BG635" s="313"/>
      <c r="BH635" s="313"/>
      <c r="BI635" s="313"/>
      <c r="BJ635" s="313"/>
      <c r="BK635" s="313"/>
      <c r="BL635" s="6"/>
      <c r="BM635" s="6"/>
      <c r="BN635" s="313"/>
      <c r="BO635" s="313"/>
      <c r="BP635" s="313"/>
      <c r="BQ635" s="313"/>
      <c r="BR635" s="313"/>
      <c r="BS635" s="313"/>
      <c r="BT635" s="313"/>
      <c r="BU635" s="313"/>
      <c r="BV635" s="313"/>
      <c r="BW635" s="313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161"/>
      <c r="DQ635" s="161"/>
      <c r="DR635" s="161"/>
      <c r="DS635" s="161"/>
      <c r="DT635" s="161"/>
      <c r="DU635" s="161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314"/>
      <c r="JB635" s="314"/>
      <c r="JC635" s="314"/>
      <c r="JD635" s="314"/>
      <c r="JE635" s="314"/>
      <c r="JF635" s="314"/>
      <c r="JG635" s="314"/>
      <c r="JH635" s="314"/>
      <c r="JI635" s="314"/>
      <c r="JJ635" s="314"/>
      <c r="JK635" s="314"/>
      <c r="JL635" s="314"/>
      <c r="JM635" s="314"/>
      <c r="JN635" s="314"/>
      <c r="JO635" s="314"/>
      <c r="JP635" s="314"/>
      <c r="JQ635" s="314"/>
      <c r="JR635" s="314"/>
      <c r="JS635" s="314"/>
      <c r="JT635" s="314"/>
      <c r="JU635" s="314"/>
      <c r="JV635" s="314"/>
      <c r="JW635" s="314"/>
      <c r="JX635" s="314"/>
      <c r="JY635" s="314"/>
      <c r="JZ635" s="314"/>
      <c r="KA635" s="314"/>
      <c r="KB635" s="314"/>
      <c r="KC635" s="314"/>
      <c r="KD635" s="314"/>
      <c r="KE635" s="314"/>
      <c r="KF635" s="314"/>
      <c r="KG635" s="314"/>
      <c r="KH635" s="314"/>
      <c r="KI635" s="314"/>
      <c r="KJ635" s="314"/>
      <c r="KK635" s="314"/>
      <c r="KL635" s="6"/>
      <c r="KM635" s="6"/>
      <c r="KN635" s="6"/>
      <c r="KO635" s="6"/>
      <c r="KP635" s="6"/>
      <c r="KQ635" s="6"/>
      <c r="KR635" s="6"/>
      <c r="KS635" s="6"/>
      <c r="KT635" s="6"/>
    </row>
    <row r="636" spans="5:306" s="305" customFormat="1">
      <c r="E636" s="316"/>
      <c r="F636" s="316"/>
      <c r="G636" s="317"/>
      <c r="W636" s="6"/>
      <c r="X636" s="6"/>
      <c r="Y636" s="6"/>
      <c r="Z636" s="313"/>
      <c r="AA636" s="313"/>
      <c r="AB636" s="313"/>
      <c r="AC636" s="6"/>
      <c r="AD636" s="6"/>
      <c r="AE636" s="313"/>
      <c r="AF636" s="313"/>
      <c r="AG636" s="313"/>
      <c r="AH636" s="313"/>
      <c r="AI636" s="313"/>
      <c r="AJ636" s="6"/>
      <c r="AK636" s="6"/>
      <c r="AL636" s="313"/>
      <c r="AM636" s="313"/>
      <c r="AN636" s="313"/>
      <c r="AO636" s="313"/>
      <c r="AP636" s="313"/>
      <c r="AQ636" s="6"/>
      <c r="AR636" s="6"/>
      <c r="AS636" s="313"/>
      <c r="AT636" s="313"/>
      <c r="AU636" s="313"/>
      <c r="AV636" s="313"/>
      <c r="AW636" s="313"/>
      <c r="AX636" s="6"/>
      <c r="AY636" s="6"/>
      <c r="AZ636" s="313"/>
      <c r="BA636" s="313"/>
      <c r="BB636" s="313"/>
      <c r="BC636" s="313"/>
      <c r="BD636" s="313"/>
      <c r="BE636" s="6"/>
      <c r="BF636" s="6"/>
      <c r="BG636" s="313"/>
      <c r="BH636" s="313"/>
      <c r="BI636" s="313"/>
      <c r="BJ636" s="313"/>
      <c r="BK636" s="313"/>
      <c r="BL636" s="6"/>
      <c r="BM636" s="6"/>
      <c r="BN636" s="313"/>
      <c r="BO636" s="313"/>
      <c r="BP636" s="313"/>
      <c r="BQ636" s="313"/>
      <c r="BR636" s="313"/>
      <c r="BS636" s="313"/>
      <c r="BT636" s="313"/>
      <c r="BU636" s="313"/>
      <c r="BV636" s="313"/>
      <c r="BW636" s="313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161"/>
      <c r="DQ636" s="161"/>
      <c r="DR636" s="161"/>
      <c r="DS636" s="161"/>
      <c r="DT636" s="161"/>
      <c r="DU636" s="161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314"/>
      <c r="JB636" s="314"/>
      <c r="JC636" s="314"/>
      <c r="JD636" s="314"/>
      <c r="JE636" s="314"/>
      <c r="JF636" s="314"/>
      <c r="JG636" s="314"/>
      <c r="JH636" s="314"/>
      <c r="JI636" s="314"/>
      <c r="JJ636" s="314"/>
      <c r="JK636" s="314"/>
      <c r="JL636" s="314"/>
      <c r="JM636" s="314"/>
      <c r="JN636" s="314"/>
      <c r="JO636" s="314"/>
      <c r="JP636" s="314"/>
      <c r="JQ636" s="314"/>
      <c r="JR636" s="314"/>
      <c r="JS636" s="314"/>
      <c r="JT636" s="314"/>
      <c r="JU636" s="314"/>
      <c r="JV636" s="314"/>
      <c r="JW636" s="314"/>
      <c r="JX636" s="314"/>
      <c r="JY636" s="314"/>
      <c r="JZ636" s="314"/>
      <c r="KA636" s="314"/>
      <c r="KB636" s="314"/>
      <c r="KC636" s="314"/>
      <c r="KD636" s="314"/>
      <c r="KE636" s="314"/>
      <c r="KF636" s="314"/>
      <c r="KG636" s="314"/>
      <c r="KH636" s="314"/>
      <c r="KI636" s="314"/>
      <c r="KJ636" s="314"/>
      <c r="KK636" s="314"/>
      <c r="KL636" s="6"/>
      <c r="KM636" s="6"/>
      <c r="KN636" s="6"/>
      <c r="KO636" s="6"/>
      <c r="KP636" s="6"/>
      <c r="KQ636" s="6"/>
      <c r="KR636" s="6"/>
      <c r="KS636" s="6"/>
      <c r="KT636" s="6"/>
    </row>
    <row r="637" spans="5:306" s="305" customFormat="1">
      <c r="E637" s="316"/>
      <c r="F637" s="316"/>
      <c r="G637" s="317"/>
      <c r="W637" s="6"/>
      <c r="X637" s="6"/>
      <c r="Y637" s="6"/>
      <c r="Z637" s="313"/>
      <c r="AA637" s="313"/>
      <c r="AB637" s="313"/>
      <c r="AC637" s="6"/>
      <c r="AD637" s="6"/>
      <c r="AE637" s="313"/>
      <c r="AF637" s="313"/>
      <c r="AG637" s="313"/>
      <c r="AH637" s="313"/>
      <c r="AI637" s="313"/>
      <c r="AJ637" s="6"/>
      <c r="AK637" s="6"/>
      <c r="AL637" s="313"/>
      <c r="AM637" s="313"/>
      <c r="AN637" s="313"/>
      <c r="AO637" s="313"/>
      <c r="AP637" s="313"/>
      <c r="AQ637" s="6"/>
      <c r="AR637" s="6"/>
      <c r="AS637" s="313"/>
      <c r="AT637" s="313"/>
      <c r="AU637" s="313"/>
      <c r="AV637" s="313"/>
      <c r="AW637" s="313"/>
      <c r="AX637" s="6"/>
      <c r="AY637" s="6"/>
      <c r="AZ637" s="313"/>
      <c r="BA637" s="313"/>
      <c r="BB637" s="313"/>
      <c r="BC637" s="313"/>
      <c r="BD637" s="313"/>
      <c r="BE637" s="6"/>
      <c r="BF637" s="6"/>
      <c r="BG637" s="313"/>
      <c r="BH637" s="313"/>
      <c r="BI637" s="313"/>
      <c r="BJ637" s="313"/>
      <c r="BK637" s="313"/>
      <c r="BL637" s="6"/>
      <c r="BM637" s="6"/>
      <c r="BN637" s="313"/>
      <c r="BO637" s="313"/>
      <c r="BP637" s="313"/>
      <c r="BQ637" s="313"/>
      <c r="BR637" s="313"/>
      <c r="BS637" s="313"/>
      <c r="BT637" s="313"/>
      <c r="BU637" s="313"/>
      <c r="BV637" s="313"/>
      <c r="BW637" s="313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161"/>
      <c r="DQ637" s="161"/>
      <c r="DR637" s="161"/>
      <c r="DS637" s="161"/>
      <c r="DT637" s="161"/>
      <c r="DU637" s="161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314"/>
      <c r="JB637" s="314"/>
      <c r="JC637" s="314"/>
      <c r="JD637" s="314"/>
      <c r="JE637" s="314"/>
      <c r="JF637" s="314"/>
      <c r="JG637" s="314"/>
      <c r="JH637" s="314"/>
      <c r="JI637" s="314"/>
      <c r="JJ637" s="314"/>
      <c r="JK637" s="314"/>
      <c r="JL637" s="314"/>
      <c r="JM637" s="314"/>
      <c r="JN637" s="314"/>
      <c r="JO637" s="314"/>
      <c r="JP637" s="314"/>
      <c r="JQ637" s="314"/>
      <c r="JR637" s="314"/>
      <c r="JS637" s="314"/>
      <c r="JT637" s="314"/>
      <c r="JU637" s="314"/>
      <c r="JV637" s="314"/>
      <c r="JW637" s="314"/>
      <c r="JX637" s="314"/>
      <c r="JY637" s="314"/>
      <c r="JZ637" s="314"/>
      <c r="KA637" s="314"/>
      <c r="KB637" s="314"/>
      <c r="KC637" s="314"/>
      <c r="KD637" s="314"/>
      <c r="KE637" s="314"/>
      <c r="KF637" s="314"/>
      <c r="KG637" s="314"/>
      <c r="KH637" s="314"/>
      <c r="KI637" s="314"/>
      <c r="KJ637" s="314"/>
      <c r="KK637" s="314"/>
      <c r="KL637" s="6"/>
      <c r="KM637" s="6"/>
      <c r="KN637" s="6"/>
      <c r="KO637" s="6"/>
      <c r="KP637" s="6"/>
      <c r="KQ637" s="6"/>
      <c r="KR637" s="6"/>
      <c r="KS637" s="6"/>
      <c r="KT637" s="6"/>
    </row>
    <row r="638" spans="5:306" s="305" customFormat="1">
      <c r="E638" s="316"/>
      <c r="F638" s="316"/>
      <c r="G638" s="317"/>
      <c r="W638" s="6"/>
      <c r="X638" s="6"/>
      <c r="Y638" s="6"/>
      <c r="Z638" s="313"/>
      <c r="AA638" s="313"/>
      <c r="AB638" s="313"/>
      <c r="AC638" s="6"/>
      <c r="AD638" s="6"/>
      <c r="AE638" s="313"/>
      <c r="AF638" s="313"/>
      <c r="AG638" s="313"/>
      <c r="AH638" s="313"/>
      <c r="AI638" s="313"/>
      <c r="AJ638" s="6"/>
      <c r="AK638" s="6"/>
      <c r="AL638" s="313"/>
      <c r="AM638" s="313"/>
      <c r="AN638" s="313"/>
      <c r="AO638" s="313"/>
      <c r="AP638" s="313"/>
      <c r="AQ638" s="6"/>
      <c r="AR638" s="6"/>
      <c r="AS638" s="313"/>
      <c r="AT638" s="313"/>
      <c r="AU638" s="313"/>
      <c r="AV638" s="313"/>
      <c r="AW638" s="313"/>
      <c r="AX638" s="6"/>
      <c r="AY638" s="6"/>
      <c r="AZ638" s="313"/>
      <c r="BA638" s="313"/>
      <c r="BB638" s="313"/>
      <c r="BC638" s="313"/>
      <c r="BD638" s="313"/>
      <c r="BE638" s="6"/>
      <c r="BF638" s="6"/>
      <c r="BG638" s="313"/>
      <c r="BH638" s="313"/>
      <c r="BI638" s="313"/>
      <c r="BJ638" s="313"/>
      <c r="BK638" s="313"/>
      <c r="BL638" s="6"/>
      <c r="BM638" s="6"/>
      <c r="BN638" s="313"/>
      <c r="BO638" s="313"/>
      <c r="BP638" s="313"/>
      <c r="BQ638" s="313"/>
      <c r="BR638" s="313"/>
      <c r="BS638" s="313"/>
      <c r="BT638" s="313"/>
      <c r="BU638" s="313"/>
      <c r="BV638" s="313"/>
      <c r="BW638" s="313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161"/>
      <c r="DQ638" s="161"/>
      <c r="DR638" s="161"/>
      <c r="DS638" s="161"/>
      <c r="DT638" s="161"/>
      <c r="DU638" s="161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314"/>
      <c r="JB638" s="314"/>
      <c r="JC638" s="314"/>
      <c r="JD638" s="314"/>
      <c r="JE638" s="314"/>
      <c r="JF638" s="314"/>
      <c r="JG638" s="314"/>
      <c r="JH638" s="314"/>
      <c r="JI638" s="314"/>
      <c r="JJ638" s="314"/>
      <c r="JK638" s="314"/>
      <c r="JL638" s="314"/>
      <c r="JM638" s="314"/>
      <c r="JN638" s="314"/>
      <c r="JO638" s="314"/>
      <c r="JP638" s="314"/>
      <c r="JQ638" s="314"/>
      <c r="JR638" s="314"/>
      <c r="JS638" s="314"/>
      <c r="JT638" s="314"/>
      <c r="JU638" s="314"/>
      <c r="JV638" s="314"/>
      <c r="JW638" s="314"/>
      <c r="JX638" s="314"/>
      <c r="JY638" s="314"/>
      <c r="JZ638" s="314"/>
      <c r="KA638" s="314"/>
      <c r="KB638" s="314"/>
      <c r="KC638" s="314"/>
      <c r="KD638" s="314"/>
      <c r="KE638" s="314"/>
      <c r="KF638" s="314"/>
      <c r="KG638" s="314"/>
      <c r="KH638" s="314"/>
      <c r="KI638" s="314"/>
      <c r="KJ638" s="314"/>
      <c r="KK638" s="314"/>
      <c r="KL638" s="6"/>
      <c r="KM638" s="6"/>
      <c r="KN638" s="6"/>
      <c r="KO638" s="6"/>
      <c r="KP638" s="6"/>
      <c r="KQ638" s="6"/>
      <c r="KR638" s="6"/>
      <c r="KS638" s="6"/>
      <c r="KT638" s="6"/>
    </row>
    <row r="639" spans="5:306" s="305" customFormat="1">
      <c r="E639" s="316"/>
      <c r="F639" s="316"/>
      <c r="G639" s="317"/>
      <c r="W639" s="6"/>
      <c r="X639" s="6"/>
      <c r="Y639" s="6"/>
      <c r="Z639" s="313"/>
      <c r="AA639" s="313"/>
      <c r="AB639" s="313"/>
      <c r="AC639" s="6"/>
      <c r="AD639" s="6"/>
      <c r="AE639" s="313"/>
      <c r="AF639" s="313"/>
      <c r="AG639" s="313"/>
      <c r="AH639" s="313"/>
      <c r="AI639" s="313"/>
      <c r="AJ639" s="6"/>
      <c r="AK639" s="6"/>
      <c r="AL639" s="313"/>
      <c r="AM639" s="313"/>
      <c r="AN639" s="313"/>
      <c r="AO639" s="313"/>
      <c r="AP639" s="313"/>
      <c r="AQ639" s="6"/>
      <c r="AR639" s="6"/>
      <c r="AS639" s="313"/>
      <c r="AT639" s="313"/>
      <c r="AU639" s="313"/>
      <c r="AV639" s="313"/>
      <c r="AW639" s="313"/>
      <c r="AX639" s="6"/>
      <c r="AY639" s="6"/>
      <c r="AZ639" s="313"/>
      <c r="BA639" s="313"/>
      <c r="BB639" s="313"/>
      <c r="BC639" s="313"/>
      <c r="BD639" s="313"/>
      <c r="BE639" s="6"/>
      <c r="BF639" s="6"/>
      <c r="BG639" s="313"/>
      <c r="BH639" s="313"/>
      <c r="BI639" s="313"/>
      <c r="BJ639" s="313"/>
      <c r="BK639" s="313"/>
      <c r="BL639" s="6"/>
      <c r="BM639" s="6"/>
      <c r="BN639" s="313"/>
      <c r="BO639" s="313"/>
      <c r="BP639" s="313"/>
      <c r="BQ639" s="313"/>
      <c r="BR639" s="313"/>
      <c r="BS639" s="313"/>
      <c r="BT639" s="313"/>
      <c r="BU639" s="313"/>
      <c r="BV639" s="313"/>
      <c r="BW639" s="313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161"/>
      <c r="DQ639" s="161"/>
      <c r="DR639" s="161"/>
      <c r="DS639" s="161"/>
      <c r="DT639" s="161"/>
      <c r="DU639" s="161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  <c r="FS639" s="6"/>
      <c r="FT639" s="6"/>
      <c r="FU639" s="6"/>
      <c r="FV639" s="6"/>
      <c r="FW639" s="6"/>
      <c r="FX639" s="6"/>
      <c r="FY639" s="6"/>
      <c r="FZ639" s="6"/>
      <c r="GA639" s="6"/>
      <c r="GB639" s="6"/>
      <c r="GC639" s="6"/>
      <c r="GD639" s="6"/>
      <c r="GE639" s="6"/>
      <c r="GF639" s="6"/>
      <c r="GG639" s="6"/>
      <c r="GH639" s="6"/>
      <c r="GI639" s="6"/>
      <c r="GJ639" s="6"/>
      <c r="GK639" s="6"/>
      <c r="GL639" s="6"/>
      <c r="GM639" s="6"/>
      <c r="GN639" s="6"/>
      <c r="GO639" s="6"/>
      <c r="GP639" s="6"/>
      <c r="GQ639" s="6"/>
      <c r="GR639" s="6"/>
      <c r="GS639" s="6"/>
      <c r="GT639" s="6"/>
      <c r="GU639" s="6"/>
      <c r="GV639" s="6"/>
      <c r="GW639" s="6"/>
      <c r="GX639" s="6"/>
      <c r="GY639" s="6"/>
      <c r="GZ639" s="6"/>
      <c r="HA639" s="6"/>
      <c r="HB639" s="6"/>
      <c r="HC639" s="6"/>
      <c r="HD639" s="6"/>
      <c r="HE639" s="6"/>
      <c r="HF639" s="6"/>
      <c r="HG639" s="6"/>
      <c r="HH639" s="6"/>
      <c r="HI639" s="6"/>
      <c r="HJ639" s="6"/>
      <c r="HK639" s="6"/>
      <c r="HL639" s="6"/>
      <c r="HM639" s="6"/>
      <c r="HN639" s="6"/>
      <c r="HO639" s="6"/>
      <c r="HP639" s="6"/>
      <c r="HQ639" s="6"/>
      <c r="HR639" s="6"/>
      <c r="HS639" s="6"/>
      <c r="HT639" s="6"/>
      <c r="HU639" s="6"/>
      <c r="HV639" s="6"/>
      <c r="HW639" s="6"/>
      <c r="HX639" s="6"/>
      <c r="HY639" s="6"/>
      <c r="HZ639" s="6"/>
      <c r="IA639" s="6"/>
      <c r="IB639" s="6"/>
      <c r="IC639" s="6"/>
      <c r="ID639" s="6"/>
      <c r="IE639" s="6"/>
      <c r="IF639" s="6"/>
      <c r="IG639" s="6"/>
      <c r="IH639" s="6"/>
      <c r="II639" s="6"/>
      <c r="IJ639" s="6"/>
      <c r="IK639" s="6"/>
      <c r="IL639" s="6"/>
      <c r="IM639" s="6"/>
      <c r="IN639" s="6"/>
      <c r="IO639" s="6"/>
      <c r="IP639" s="6"/>
      <c r="IQ639" s="6"/>
      <c r="IR639" s="6"/>
      <c r="IS639" s="6"/>
      <c r="IT639" s="6"/>
      <c r="IU639" s="6"/>
      <c r="IV639" s="6"/>
      <c r="IW639" s="6"/>
      <c r="IX639" s="6"/>
      <c r="IY639" s="6"/>
      <c r="IZ639" s="6"/>
      <c r="JA639" s="314"/>
      <c r="JB639" s="314"/>
      <c r="JC639" s="314"/>
      <c r="JD639" s="314"/>
      <c r="JE639" s="314"/>
      <c r="JF639" s="314"/>
      <c r="JG639" s="314"/>
      <c r="JH639" s="314"/>
      <c r="JI639" s="314"/>
      <c r="JJ639" s="314"/>
      <c r="JK639" s="314"/>
      <c r="JL639" s="314"/>
      <c r="JM639" s="314"/>
      <c r="JN639" s="314"/>
      <c r="JO639" s="314"/>
      <c r="JP639" s="314"/>
      <c r="JQ639" s="314"/>
      <c r="JR639" s="314"/>
      <c r="JS639" s="314"/>
      <c r="JT639" s="314"/>
      <c r="JU639" s="314"/>
      <c r="JV639" s="314"/>
      <c r="JW639" s="314"/>
      <c r="JX639" s="314"/>
      <c r="JY639" s="314"/>
      <c r="JZ639" s="314"/>
      <c r="KA639" s="314"/>
      <c r="KB639" s="314"/>
      <c r="KC639" s="314"/>
      <c r="KD639" s="314"/>
      <c r="KE639" s="314"/>
      <c r="KF639" s="314"/>
      <c r="KG639" s="314"/>
      <c r="KH639" s="314"/>
      <c r="KI639" s="314"/>
      <c r="KJ639" s="314"/>
      <c r="KK639" s="314"/>
      <c r="KL639" s="6"/>
      <c r="KM639" s="6"/>
      <c r="KN639" s="6"/>
      <c r="KO639" s="6"/>
      <c r="KP639" s="6"/>
      <c r="KQ639" s="6"/>
      <c r="KR639" s="6"/>
      <c r="KS639" s="6"/>
      <c r="KT639" s="6"/>
    </row>
    <row r="640" spans="5:306" s="305" customFormat="1">
      <c r="E640" s="316"/>
      <c r="F640" s="316"/>
      <c r="G640" s="317"/>
      <c r="W640" s="6"/>
      <c r="X640" s="6"/>
      <c r="Y640" s="6"/>
      <c r="Z640" s="313"/>
      <c r="AA640" s="313"/>
      <c r="AB640" s="313"/>
      <c r="AC640" s="6"/>
      <c r="AD640" s="6"/>
      <c r="AE640" s="313"/>
      <c r="AF640" s="313"/>
      <c r="AG640" s="313"/>
      <c r="AH640" s="313"/>
      <c r="AI640" s="313"/>
      <c r="AJ640" s="6"/>
      <c r="AK640" s="6"/>
      <c r="AL640" s="313"/>
      <c r="AM640" s="313"/>
      <c r="AN640" s="313"/>
      <c r="AO640" s="313"/>
      <c r="AP640" s="313"/>
      <c r="AQ640" s="6"/>
      <c r="AR640" s="6"/>
      <c r="AS640" s="313"/>
      <c r="AT640" s="313"/>
      <c r="AU640" s="313"/>
      <c r="AV640" s="313"/>
      <c r="AW640" s="313"/>
      <c r="AX640" s="6"/>
      <c r="AY640" s="6"/>
      <c r="AZ640" s="313"/>
      <c r="BA640" s="313"/>
      <c r="BB640" s="313"/>
      <c r="BC640" s="313"/>
      <c r="BD640" s="313"/>
      <c r="BE640" s="6"/>
      <c r="BF640" s="6"/>
      <c r="BG640" s="313"/>
      <c r="BH640" s="313"/>
      <c r="BI640" s="313"/>
      <c r="BJ640" s="313"/>
      <c r="BK640" s="313"/>
      <c r="BL640" s="6"/>
      <c r="BM640" s="6"/>
      <c r="BN640" s="313"/>
      <c r="BO640" s="313"/>
      <c r="BP640" s="313"/>
      <c r="BQ640" s="313"/>
      <c r="BR640" s="313"/>
      <c r="BS640" s="313"/>
      <c r="BT640" s="313"/>
      <c r="BU640" s="313"/>
      <c r="BV640" s="313"/>
      <c r="BW640" s="313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161"/>
      <c r="DQ640" s="161"/>
      <c r="DR640" s="161"/>
      <c r="DS640" s="161"/>
      <c r="DT640" s="161"/>
      <c r="DU640" s="161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  <c r="FS640" s="6"/>
      <c r="FT640" s="6"/>
      <c r="FU640" s="6"/>
      <c r="FV640" s="6"/>
      <c r="FW640" s="6"/>
      <c r="FX640" s="6"/>
      <c r="FY640" s="6"/>
      <c r="FZ640" s="6"/>
      <c r="GA640" s="6"/>
      <c r="GB640" s="6"/>
      <c r="GC640" s="6"/>
      <c r="GD640" s="6"/>
      <c r="GE640" s="6"/>
      <c r="GF640" s="6"/>
      <c r="GG640" s="6"/>
      <c r="GH640" s="6"/>
      <c r="GI640" s="6"/>
      <c r="GJ640" s="6"/>
      <c r="GK640" s="6"/>
      <c r="GL640" s="6"/>
      <c r="GM640" s="6"/>
      <c r="GN640" s="6"/>
      <c r="GO640" s="6"/>
      <c r="GP640" s="6"/>
      <c r="GQ640" s="6"/>
      <c r="GR640" s="6"/>
      <c r="GS640" s="6"/>
      <c r="GT640" s="6"/>
      <c r="GU640" s="6"/>
      <c r="GV640" s="6"/>
      <c r="GW640" s="6"/>
      <c r="GX640" s="6"/>
      <c r="GY640" s="6"/>
      <c r="GZ640" s="6"/>
      <c r="HA640" s="6"/>
      <c r="HB640" s="6"/>
      <c r="HC640" s="6"/>
      <c r="HD640" s="6"/>
      <c r="HE640" s="6"/>
      <c r="HF640" s="6"/>
      <c r="HG640" s="6"/>
      <c r="HH640" s="6"/>
      <c r="HI640" s="6"/>
      <c r="HJ640" s="6"/>
      <c r="HK640" s="6"/>
      <c r="HL640" s="6"/>
      <c r="HM640" s="6"/>
      <c r="HN640" s="6"/>
      <c r="HO640" s="6"/>
      <c r="HP640" s="6"/>
      <c r="HQ640" s="6"/>
      <c r="HR640" s="6"/>
      <c r="HS640" s="6"/>
      <c r="HT640" s="6"/>
      <c r="HU640" s="6"/>
      <c r="HV640" s="6"/>
      <c r="HW640" s="6"/>
      <c r="HX640" s="6"/>
      <c r="HY640" s="6"/>
      <c r="HZ640" s="6"/>
      <c r="IA640" s="6"/>
      <c r="IB640" s="6"/>
      <c r="IC640" s="6"/>
      <c r="ID640" s="6"/>
      <c r="IE640" s="6"/>
      <c r="IF640" s="6"/>
      <c r="IG640" s="6"/>
      <c r="IH640" s="6"/>
      <c r="II640" s="6"/>
      <c r="IJ640" s="6"/>
      <c r="IK640" s="6"/>
      <c r="IL640" s="6"/>
      <c r="IM640" s="6"/>
      <c r="IN640" s="6"/>
      <c r="IO640" s="6"/>
      <c r="IP640" s="6"/>
      <c r="IQ640" s="6"/>
      <c r="IR640" s="6"/>
      <c r="IS640" s="6"/>
      <c r="IT640" s="6"/>
      <c r="IU640" s="6"/>
      <c r="IV640" s="6"/>
      <c r="IW640" s="6"/>
      <c r="IX640" s="6"/>
      <c r="IY640" s="6"/>
      <c r="IZ640" s="6"/>
      <c r="JA640" s="314"/>
      <c r="JB640" s="314"/>
      <c r="JC640" s="314"/>
      <c r="JD640" s="314"/>
      <c r="JE640" s="314"/>
      <c r="JF640" s="314"/>
      <c r="JG640" s="314"/>
      <c r="JH640" s="314"/>
      <c r="JI640" s="314"/>
      <c r="JJ640" s="314"/>
      <c r="JK640" s="314"/>
      <c r="JL640" s="314"/>
      <c r="JM640" s="314"/>
      <c r="JN640" s="314"/>
      <c r="JO640" s="314"/>
      <c r="JP640" s="314"/>
      <c r="JQ640" s="314"/>
      <c r="JR640" s="314"/>
      <c r="JS640" s="314"/>
      <c r="JT640" s="314"/>
      <c r="JU640" s="314"/>
      <c r="JV640" s="314"/>
      <c r="JW640" s="314"/>
      <c r="JX640" s="314"/>
      <c r="JY640" s="314"/>
      <c r="JZ640" s="314"/>
      <c r="KA640" s="314"/>
      <c r="KB640" s="314"/>
      <c r="KC640" s="314"/>
      <c r="KD640" s="314"/>
      <c r="KE640" s="314"/>
      <c r="KF640" s="314"/>
      <c r="KG640" s="314"/>
      <c r="KH640" s="314"/>
      <c r="KI640" s="314"/>
      <c r="KJ640" s="314"/>
      <c r="KK640" s="314"/>
      <c r="KL640" s="6"/>
      <c r="KM640" s="6"/>
      <c r="KN640" s="6"/>
      <c r="KO640" s="6"/>
      <c r="KP640" s="6"/>
      <c r="KQ640" s="6"/>
      <c r="KR640" s="6"/>
      <c r="KS640" s="6"/>
      <c r="KT640" s="6"/>
    </row>
    <row r="641" spans="5:306" s="305" customFormat="1">
      <c r="E641" s="316"/>
      <c r="F641" s="316"/>
      <c r="G641" s="317"/>
      <c r="W641" s="6"/>
      <c r="X641" s="6"/>
      <c r="Y641" s="6"/>
      <c r="Z641" s="313"/>
      <c r="AA641" s="313"/>
      <c r="AB641" s="313"/>
      <c r="AC641" s="6"/>
      <c r="AD641" s="6"/>
      <c r="AE641" s="313"/>
      <c r="AF641" s="313"/>
      <c r="AG641" s="313"/>
      <c r="AH641" s="313"/>
      <c r="AI641" s="313"/>
      <c r="AJ641" s="6"/>
      <c r="AK641" s="6"/>
      <c r="AL641" s="313"/>
      <c r="AM641" s="313"/>
      <c r="AN641" s="313"/>
      <c r="AO641" s="313"/>
      <c r="AP641" s="313"/>
      <c r="AQ641" s="6"/>
      <c r="AR641" s="6"/>
      <c r="AS641" s="313"/>
      <c r="AT641" s="313"/>
      <c r="AU641" s="313"/>
      <c r="AV641" s="313"/>
      <c r="AW641" s="313"/>
      <c r="AX641" s="6"/>
      <c r="AY641" s="6"/>
      <c r="AZ641" s="313"/>
      <c r="BA641" s="313"/>
      <c r="BB641" s="313"/>
      <c r="BC641" s="313"/>
      <c r="BD641" s="313"/>
      <c r="BE641" s="6"/>
      <c r="BF641" s="6"/>
      <c r="BG641" s="313"/>
      <c r="BH641" s="313"/>
      <c r="BI641" s="313"/>
      <c r="BJ641" s="313"/>
      <c r="BK641" s="313"/>
      <c r="BL641" s="6"/>
      <c r="BM641" s="6"/>
      <c r="BN641" s="313"/>
      <c r="BO641" s="313"/>
      <c r="BP641" s="313"/>
      <c r="BQ641" s="313"/>
      <c r="BR641" s="313"/>
      <c r="BS641" s="313"/>
      <c r="BT641" s="313"/>
      <c r="BU641" s="313"/>
      <c r="BV641" s="313"/>
      <c r="BW641" s="313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161"/>
      <c r="DQ641" s="161"/>
      <c r="DR641" s="161"/>
      <c r="DS641" s="161"/>
      <c r="DT641" s="161"/>
      <c r="DU641" s="161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  <c r="FS641" s="6"/>
      <c r="FT641" s="6"/>
      <c r="FU641" s="6"/>
      <c r="FV641" s="6"/>
      <c r="FW641" s="6"/>
      <c r="FX641" s="6"/>
      <c r="FY641" s="6"/>
      <c r="FZ641" s="6"/>
      <c r="GA641" s="6"/>
      <c r="GB641" s="6"/>
      <c r="GC641" s="6"/>
      <c r="GD641" s="6"/>
      <c r="GE641" s="6"/>
      <c r="GF641" s="6"/>
      <c r="GG641" s="6"/>
      <c r="GH641" s="6"/>
      <c r="GI641" s="6"/>
      <c r="GJ641" s="6"/>
      <c r="GK641" s="6"/>
      <c r="GL641" s="6"/>
      <c r="GM641" s="6"/>
      <c r="GN641" s="6"/>
      <c r="GO641" s="6"/>
      <c r="GP641" s="6"/>
      <c r="GQ641" s="6"/>
      <c r="GR641" s="6"/>
      <c r="GS641" s="6"/>
      <c r="GT641" s="6"/>
      <c r="GU641" s="6"/>
      <c r="GV641" s="6"/>
      <c r="GW641" s="6"/>
      <c r="GX641" s="6"/>
      <c r="GY641" s="6"/>
      <c r="GZ641" s="6"/>
      <c r="HA641" s="6"/>
      <c r="HB641" s="6"/>
      <c r="HC641" s="6"/>
      <c r="HD641" s="6"/>
      <c r="HE641" s="6"/>
      <c r="HF641" s="6"/>
      <c r="HG641" s="6"/>
      <c r="HH641" s="6"/>
      <c r="HI641" s="6"/>
      <c r="HJ641" s="6"/>
      <c r="HK641" s="6"/>
      <c r="HL641" s="6"/>
      <c r="HM641" s="6"/>
      <c r="HN641" s="6"/>
      <c r="HO641" s="6"/>
      <c r="HP641" s="6"/>
      <c r="HQ641" s="6"/>
      <c r="HR641" s="6"/>
      <c r="HS641" s="6"/>
      <c r="HT641" s="6"/>
      <c r="HU641" s="6"/>
      <c r="HV641" s="6"/>
      <c r="HW641" s="6"/>
      <c r="HX641" s="6"/>
      <c r="HY641" s="6"/>
      <c r="HZ641" s="6"/>
      <c r="IA641" s="6"/>
      <c r="IB641" s="6"/>
      <c r="IC641" s="6"/>
      <c r="ID641" s="6"/>
      <c r="IE641" s="6"/>
      <c r="IF641" s="6"/>
      <c r="IG641" s="6"/>
      <c r="IH641" s="6"/>
      <c r="II641" s="6"/>
      <c r="IJ641" s="6"/>
      <c r="IK641" s="6"/>
      <c r="IL641" s="6"/>
      <c r="IM641" s="6"/>
      <c r="IN641" s="6"/>
      <c r="IO641" s="6"/>
      <c r="IP641" s="6"/>
      <c r="IQ641" s="6"/>
      <c r="IR641" s="6"/>
      <c r="IS641" s="6"/>
      <c r="IT641" s="6"/>
      <c r="IU641" s="6"/>
      <c r="IV641" s="6"/>
      <c r="IW641" s="6"/>
      <c r="IX641" s="6"/>
      <c r="IY641" s="6"/>
      <c r="IZ641" s="6"/>
      <c r="JA641" s="314"/>
      <c r="JB641" s="314"/>
      <c r="JC641" s="314"/>
      <c r="JD641" s="314"/>
      <c r="JE641" s="314"/>
      <c r="JF641" s="314"/>
      <c r="JG641" s="314"/>
      <c r="JH641" s="314"/>
      <c r="JI641" s="314"/>
      <c r="JJ641" s="314"/>
      <c r="JK641" s="314"/>
      <c r="JL641" s="314"/>
      <c r="JM641" s="314"/>
      <c r="JN641" s="314"/>
      <c r="JO641" s="314"/>
      <c r="JP641" s="314"/>
      <c r="JQ641" s="314"/>
      <c r="JR641" s="314"/>
      <c r="JS641" s="314"/>
      <c r="JT641" s="314"/>
      <c r="JU641" s="314"/>
      <c r="JV641" s="314"/>
      <c r="JW641" s="314"/>
      <c r="JX641" s="314"/>
      <c r="JY641" s="314"/>
      <c r="JZ641" s="314"/>
      <c r="KA641" s="314"/>
      <c r="KB641" s="314"/>
      <c r="KC641" s="314"/>
      <c r="KD641" s="314"/>
      <c r="KE641" s="314"/>
      <c r="KF641" s="314"/>
      <c r="KG641" s="314"/>
      <c r="KH641" s="314"/>
      <c r="KI641" s="314"/>
      <c r="KJ641" s="314"/>
      <c r="KK641" s="314"/>
      <c r="KL641" s="6"/>
      <c r="KM641" s="6"/>
      <c r="KN641" s="6"/>
      <c r="KO641" s="6"/>
      <c r="KP641" s="6"/>
      <c r="KQ641" s="6"/>
      <c r="KR641" s="6"/>
      <c r="KS641" s="6"/>
      <c r="KT641" s="6"/>
    </row>
    <row r="642" spans="5:306" s="305" customFormat="1">
      <c r="E642" s="316"/>
      <c r="F642" s="316"/>
      <c r="G642" s="317"/>
      <c r="W642" s="6"/>
      <c r="X642" s="6"/>
      <c r="Y642" s="6"/>
      <c r="Z642" s="313"/>
      <c r="AA642" s="313"/>
      <c r="AB642" s="313"/>
      <c r="AC642" s="6"/>
      <c r="AD642" s="6"/>
      <c r="AE642" s="313"/>
      <c r="AF642" s="313"/>
      <c r="AG642" s="313"/>
      <c r="AH642" s="313"/>
      <c r="AI642" s="313"/>
      <c r="AJ642" s="6"/>
      <c r="AK642" s="6"/>
      <c r="AL642" s="313"/>
      <c r="AM642" s="313"/>
      <c r="AN642" s="313"/>
      <c r="AO642" s="313"/>
      <c r="AP642" s="313"/>
      <c r="AQ642" s="6"/>
      <c r="AR642" s="6"/>
      <c r="AS642" s="313"/>
      <c r="AT642" s="313"/>
      <c r="AU642" s="313"/>
      <c r="AV642" s="313"/>
      <c r="AW642" s="313"/>
      <c r="AX642" s="6"/>
      <c r="AY642" s="6"/>
      <c r="AZ642" s="313"/>
      <c r="BA642" s="313"/>
      <c r="BB642" s="313"/>
      <c r="BC642" s="313"/>
      <c r="BD642" s="313"/>
      <c r="BE642" s="6"/>
      <c r="BF642" s="6"/>
      <c r="BG642" s="313"/>
      <c r="BH642" s="313"/>
      <c r="BI642" s="313"/>
      <c r="BJ642" s="313"/>
      <c r="BK642" s="313"/>
      <c r="BL642" s="6"/>
      <c r="BM642" s="6"/>
      <c r="BN642" s="313"/>
      <c r="BO642" s="313"/>
      <c r="BP642" s="313"/>
      <c r="BQ642" s="313"/>
      <c r="BR642" s="313"/>
      <c r="BS642" s="313"/>
      <c r="BT642" s="313"/>
      <c r="BU642" s="313"/>
      <c r="BV642" s="313"/>
      <c r="BW642" s="313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161"/>
      <c r="DQ642" s="161"/>
      <c r="DR642" s="161"/>
      <c r="DS642" s="161"/>
      <c r="DT642" s="161"/>
      <c r="DU642" s="161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  <c r="FS642" s="6"/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  <c r="GE642" s="6"/>
      <c r="GF642" s="6"/>
      <c r="GG642" s="6"/>
      <c r="GH642" s="6"/>
      <c r="GI642" s="6"/>
      <c r="GJ642" s="6"/>
      <c r="GK642" s="6"/>
      <c r="GL642" s="6"/>
      <c r="GM642" s="6"/>
      <c r="GN642" s="6"/>
      <c r="GO642" s="6"/>
      <c r="GP642" s="6"/>
      <c r="GQ642" s="6"/>
      <c r="GR642" s="6"/>
      <c r="GS642" s="6"/>
      <c r="GT642" s="6"/>
      <c r="GU642" s="6"/>
      <c r="GV642" s="6"/>
      <c r="GW642" s="6"/>
      <c r="GX642" s="6"/>
      <c r="GY642" s="6"/>
      <c r="GZ642" s="6"/>
      <c r="HA642" s="6"/>
      <c r="HB642" s="6"/>
      <c r="HC642" s="6"/>
      <c r="HD642" s="6"/>
      <c r="HE642" s="6"/>
      <c r="HF642" s="6"/>
      <c r="HG642" s="6"/>
      <c r="HH642" s="6"/>
      <c r="HI642" s="6"/>
      <c r="HJ642" s="6"/>
      <c r="HK642" s="6"/>
      <c r="HL642" s="6"/>
      <c r="HM642" s="6"/>
      <c r="HN642" s="6"/>
      <c r="HO642" s="6"/>
      <c r="HP642" s="6"/>
      <c r="HQ642" s="6"/>
      <c r="HR642" s="6"/>
      <c r="HS642" s="6"/>
      <c r="HT642" s="6"/>
      <c r="HU642" s="6"/>
      <c r="HV642" s="6"/>
      <c r="HW642" s="6"/>
      <c r="HX642" s="6"/>
      <c r="HY642" s="6"/>
      <c r="HZ642" s="6"/>
      <c r="IA642" s="6"/>
      <c r="IB642" s="6"/>
      <c r="IC642" s="6"/>
      <c r="ID642" s="6"/>
      <c r="IE642" s="6"/>
      <c r="IF642" s="6"/>
      <c r="IG642" s="6"/>
      <c r="IH642" s="6"/>
      <c r="II642" s="6"/>
      <c r="IJ642" s="6"/>
      <c r="IK642" s="6"/>
      <c r="IL642" s="6"/>
      <c r="IM642" s="6"/>
      <c r="IN642" s="6"/>
      <c r="IO642" s="6"/>
      <c r="IP642" s="6"/>
      <c r="IQ642" s="6"/>
      <c r="IR642" s="6"/>
      <c r="IS642" s="6"/>
      <c r="IT642" s="6"/>
      <c r="IU642" s="6"/>
      <c r="IV642" s="6"/>
      <c r="IW642" s="6"/>
      <c r="IX642" s="6"/>
      <c r="IY642" s="6"/>
      <c r="IZ642" s="6"/>
      <c r="JA642" s="314"/>
      <c r="JB642" s="314"/>
      <c r="JC642" s="314"/>
      <c r="JD642" s="314"/>
      <c r="JE642" s="314"/>
      <c r="JF642" s="314"/>
      <c r="JG642" s="314"/>
      <c r="JH642" s="314"/>
      <c r="JI642" s="314"/>
      <c r="JJ642" s="314"/>
      <c r="JK642" s="314"/>
      <c r="JL642" s="314"/>
      <c r="JM642" s="314"/>
      <c r="JN642" s="314"/>
      <c r="JO642" s="314"/>
      <c r="JP642" s="314"/>
      <c r="JQ642" s="314"/>
      <c r="JR642" s="314"/>
      <c r="JS642" s="314"/>
      <c r="JT642" s="314"/>
      <c r="JU642" s="314"/>
      <c r="JV642" s="314"/>
      <c r="JW642" s="314"/>
      <c r="JX642" s="314"/>
      <c r="JY642" s="314"/>
      <c r="JZ642" s="314"/>
      <c r="KA642" s="314"/>
      <c r="KB642" s="314"/>
      <c r="KC642" s="314"/>
      <c r="KD642" s="314"/>
      <c r="KE642" s="314"/>
      <c r="KF642" s="314"/>
      <c r="KG642" s="314"/>
      <c r="KH642" s="314"/>
      <c r="KI642" s="314"/>
      <c r="KJ642" s="314"/>
      <c r="KK642" s="314"/>
      <c r="KL642" s="6"/>
      <c r="KM642" s="6"/>
      <c r="KN642" s="6"/>
      <c r="KO642" s="6"/>
      <c r="KP642" s="6"/>
      <c r="KQ642" s="6"/>
      <c r="KR642" s="6"/>
      <c r="KS642" s="6"/>
      <c r="KT642" s="6"/>
    </row>
    <row r="643" spans="5:306" s="305" customFormat="1">
      <c r="E643" s="316"/>
      <c r="F643" s="316"/>
      <c r="G643" s="317"/>
      <c r="W643" s="6"/>
      <c r="X643" s="6"/>
      <c r="Y643" s="6"/>
      <c r="Z643" s="313"/>
      <c r="AA643" s="313"/>
      <c r="AB643" s="313"/>
      <c r="AC643" s="6"/>
      <c r="AD643" s="6"/>
      <c r="AE643" s="313"/>
      <c r="AF643" s="313"/>
      <c r="AG643" s="313"/>
      <c r="AH643" s="313"/>
      <c r="AI643" s="313"/>
      <c r="AJ643" s="6"/>
      <c r="AK643" s="6"/>
      <c r="AL643" s="313"/>
      <c r="AM643" s="313"/>
      <c r="AN643" s="313"/>
      <c r="AO643" s="313"/>
      <c r="AP643" s="313"/>
      <c r="AQ643" s="6"/>
      <c r="AR643" s="6"/>
      <c r="AS643" s="313"/>
      <c r="AT643" s="313"/>
      <c r="AU643" s="313"/>
      <c r="AV643" s="313"/>
      <c r="AW643" s="313"/>
      <c r="AX643" s="6"/>
      <c r="AY643" s="6"/>
      <c r="AZ643" s="313"/>
      <c r="BA643" s="313"/>
      <c r="BB643" s="313"/>
      <c r="BC643" s="313"/>
      <c r="BD643" s="313"/>
      <c r="BE643" s="6"/>
      <c r="BF643" s="6"/>
      <c r="BG643" s="313"/>
      <c r="BH643" s="313"/>
      <c r="BI643" s="313"/>
      <c r="BJ643" s="313"/>
      <c r="BK643" s="313"/>
      <c r="BL643" s="6"/>
      <c r="BM643" s="6"/>
      <c r="BN643" s="313"/>
      <c r="BO643" s="313"/>
      <c r="BP643" s="313"/>
      <c r="BQ643" s="313"/>
      <c r="BR643" s="313"/>
      <c r="BS643" s="313"/>
      <c r="BT643" s="313"/>
      <c r="BU643" s="313"/>
      <c r="BV643" s="313"/>
      <c r="BW643" s="313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161"/>
      <c r="DQ643" s="161"/>
      <c r="DR643" s="161"/>
      <c r="DS643" s="161"/>
      <c r="DT643" s="161"/>
      <c r="DU643" s="161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  <c r="FS643" s="6"/>
      <c r="FT643" s="6"/>
      <c r="FU643" s="6"/>
      <c r="FV643" s="6"/>
      <c r="FW643" s="6"/>
      <c r="FX643" s="6"/>
      <c r="FY643" s="6"/>
      <c r="FZ643" s="6"/>
      <c r="GA643" s="6"/>
      <c r="GB643" s="6"/>
      <c r="GC643" s="6"/>
      <c r="GD643" s="6"/>
      <c r="GE643" s="6"/>
      <c r="GF643" s="6"/>
      <c r="GG643" s="6"/>
      <c r="GH643" s="6"/>
      <c r="GI643" s="6"/>
      <c r="GJ643" s="6"/>
      <c r="GK643" s="6"/>
      <c r="GL643" s="6"/>
      <c r="GM643" s="6"/>
      <c r="GN643" s="6"/>
      <c r="GO643" s="6"/>
      <c r="GP643" s="6"/>
      <c r="GQ643" s="6"/>
      <c r="GR643" s="6"/>
      <c r="GS643" s="6"/>
      <c r="GT643" s="6"/>
      <c r="GU643" s="6"/>
      <c r="GV643" s="6"/>
      <c r="GW643" s="6"/>
      <c r="GX643" s="6"/>
      <c r="GY643" s="6"/>
      <c r="GZ643" s="6"/>
      <c r="HA643" s="6"/>
      <c r="HB643" s="6"/>
      <c r="HC643" s="6"/>
      <c r="HD643" s="6"/>
      <c r="HE643" s="6"/>
      <c r="HF643" s="6"/>
      <c r="HG643" s="6"/>
      <c r="HH643" s="6"/>
      <c r="HI643" s="6"/>
      <c r="HJ643" s="6"/>
      <c r="HK643" s="6"/>
      <c r="HL643" s="6"/>
      <c r="HM643" s="6"/>
      <c r="HN643" s="6"/>
      <c r="HO643" s="6"/>
      <c r="HP643" s="6"/>
      <c r="HQ643" s="6"/>
      <c r="HR643" s="6"/>
      <c r="HS643" s="6"/>
      <c r="HT643" s="6"/>
      <c r="HU643" s="6"/>
      <c r="HV643" s="6"/>
      <c r="HW643" s="6"/>
      <c r="HX643" s="6"/>
      <c r="HY643" s="6"/>
      <c r="HZ643" s="6"/>
      <c r="IA643" s="6"/>
      <c r="IB643" s="6"/>
      <c r="IC643" s="6"/>
      <c r="ID643" s="6"/>
      <c r="IE643" s="6"/>
      <c r="IF643" s="6"/>
      <c r="IG643" s="6"/>
      <c r="IH643" s="6"/>
      <c r="II643" s="6"/>
      <c r="IJ643" s="6"/>
      <c r="IK643" s="6"/>
      <c r="IL643" s="6"/>
      <c r="IM643" s="6"/>
      <c r="IN643" s="6"/>
      <c r="IO643" s="6"/>
      <c r="IP643" s="6"/>
      <c r="IQ643" s="6"/>
      <c r="IR643" s="6"/>
      <c r="IS643" s="6"/>
      <c r="IT643" s="6"/>
      <c r="IU643" s="6"/>
      <c r="IV643" s="6"/>
      <c r="IW643" s="6"/>
      <c r="IX643" s="6"/>
      <c r="IY643" s="6"/>
      <c r="IZ643" s="6"/>
      <c r="JA643" s="314"/>
      <c r="JB643" s="314"/>
      <c r="JC643" s="314"/>
      <c r="JD643" s="314"/>
      <c r="JE643" s="314"/>
      <c r="JF643" s="314"/>
      <c r="JG643" s="314"/>
      <c r="JH643" s="314"/>
      <c r="JI643" s="314"/>
      <c r="JJ643" s="314"/>
      <c r="JK643" s="314"/>
      <c r="JL643" s="314"/>
      <c r="JM643" s="314"/>
      <c r="JN643" s="314"/>
      <c r="JO643" s="314"/>
      <c r="JP643" s="314"/>
      <c r="JQ643" s="314"/>
      <c r="JR643" s="314"/>
      <c r="JS643" s="314"/>
      <c r="JT643" s="314"/>
      <c r="JU643" s="314"/>
      <c r="JV643" s="314"/>
      <c r="JW643" s="314"/>
      <c r="JX643" s="314"/>
      <c r="JY643" s="314"/>
      <c r="JZ643" s="314"/>
      <c r="KA643" s="314"/>
      <c r="KB643" s="314"/>
      <c r="KC643" s="314"/>
      <c r="KD643" s="314"/>
      <c r="KE643" s="314"/>
      <c r="KF643" s="314"/>
      <c r="KG643" s="314"/>
      <c r="KH643" s="314"/>
      <c r="KI643" s="314"/>
      <c r="KJ643" s="314"/>
      <c r="KK643" s="314"/>
      <c r="KL643" s="6"/>
      <c r="KM643" s="6"/>
      <c r="KN643" s="6"/>
      <c r="KO643" s="6"/>
      <c r="KP643" s="6"/>
      <c r="KQ643" s="6"/>
      <c r="KR643" s="6"/>
      <c r="KS643" s="6"/>
      <c r="KT643" s="6"/>
    </row>
    <row r="644" spans="5:306" s="305" customFormat="1">
      <c r="E644" s="316"/>
      <c r="F644" s="316"/>
      <c r="G644" s="317"/>
      <c r="W644" s="6"/>
      <c r="X644" s="6"/>
      <c r="Y644" s="6"/>
      <c r="Z644" s="313"/>
      <c r="AA644" s="313"/>
      <c r="AB644" s="313"/>
      <c r="AC644" s="6"/>
      <c r="AD644" s="6"/>
      <c r="AE644" s="313"/>
      <c r="AF644" s="313"/>
      <c r="AG644" s="313"/>
      <c r="AH644" s="313"/>
      <c r="AI644" s="313"/>
      <c r="AJ644" s="6"/>
      <c r="AK644" s="6"/>
      <c r="AL644" s="313"/>
      <c r="AM644" s="313"/>
      <c r="AN644" s="313"/>
      <c r="AO644" s="313"/>
      <c r="AP644" s="313"/>
      <c r="AQ644" s="6"/>
      <c r="AR644" s="6"/>
      <c r="AS644" s="313"/>
      <c r="AT644" s="313"/>
      <c r="AU644" s="313"/>
      <c r="AV644" s="313"/>
      <c r="AW644" s="313"/>
      <c r="AX644" s="6"/>
      <c r="AY644" s="6"/>
      <c r="AZ644" s="313"/>
      <c r="BA644" s="313"/>
      <c r="BB644" s="313"/>
      <c r="BC644" s="313"/>
      <c r="BD644" s="313"/>
      <c r="BE644" s="6"/>
      <c r="BF644" s="6"/>
      <c r="BG644" s="313"/>
      <c r="BH644" s="313"/>
      <c r="BI644" s="313"/>
      <c r="BJ644" s="313"/>
      <c r="BK644" s="313"/>
      <c r="BL644" s="6"/>
      <c r="BM644" s="6"/>
      <c r="BN644" s="313"/>
      <c r="BO644" s="313"/>
      <c r="BP644" s="313"/>
      <c r="BQ644" s="313"/>
      <c r="BR644" s="313"/>
      <c r="BS644" s="313"/>
      <c r="BT644" s="313"/>
      <c r="BU644" s="313"/>
      <c r="BV644" s="313"/>
      <c r="BW644" s="313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161"/>
      <c r="DQ644" s="161"/>
      <c r="DR644" s="161"/>
      <c r="DS644" s="161"/>
      <c r="DT644" s="161"/>
      <c r="DU644" s="161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  <c r="FS644" s="6"/>
      <c r="FT644" s="6"/>
      <c r="FU644" s="6"/>
      <c r="FV644" s="6"/>
      <c r="FW644" s="6"/>
      <c r="FX644" s="6"/>
      <c r="FY644" s="6"/>
      <c r="FZ644" s="6"/>
      <c r="GA644" s="6"/>
      <c r="GB644" s="6"/>
      <c r="GC644" s="6"/>
      <c r="GD644" s="6"/>
      <c r="GE644" s="6"/>
      <c r="GF644" s="6"/>
      <c r="GG644" s="6"/>
      <c r="GH644" s="6"/>
      <c r="GI644" s="6"/>
      <c r="GJ644" s="6"/>
      <c r="GK644" s="6"/>
      <c r="GL644" s="6"/>
      <c r="GM644" s="6"/>
      <c r="GN644" s="6"/>
      <c r="GO644" s="6"/>
      <c r="GP644" s="6"/>
      <c r="GQ644" s="6"/>
      <c r="GR644" s="6"/>
      <c r="GS644" s="6"/>
      <c r="GT644" s="6"/>
      <c r="GU644" s="6"/>
      <c r="GV644" s="6"/>
      <c r="GW644" s="6"/>
      <c r="GX644" s="6"/>
      <c r="GY644" s="6"/>
      <c r="GZ644" s="6"/>
      <c r="HA644" s="6"/>
      <c r="HB644" s="6"/>
      <c r="HC644" s="6"/>
      <c r="HD644" s="6"/>
      <c r="HE644" s="6"/>
      <c r="HF644" s="6"/>
      <c r="HG644" s="6"/>
      <c r="HH644" s="6"/>
      <c r="HI644" s="6"/>
      <c r="HJ644" s="6"/>
      <c r="HK644" s="6"/>
      <c r="HL644" s="6"/>
      <c r="HM644" s="6"/>
      <c r="HN644" s="6"/>
      <c r="HO644" s="6"/>
      <c r="HP644" s="6"/>
      <c r="HQ644" s="6"/>
      <c r="HR644" s="6"/>
      <c r="HS644" s="6"/>
      <c r="HT644" s="6"/>
      <c r="HU644" s="6"/>
      <c r="HV644" s="6"/>
      <c r="HW644" s="6"/>
      <c r="HX644" s="6"/>
      <c r="HY644" s="6"/>
      <c r="HZ644" s="6"/>
      <c r="IA644" s="6"/>
      <c r="IB644" s="6"/>
      <c r="IC644" s="6"/>
      <c r="ID644" s="6"/>
      <c r="IE644" s="6"/>
      <c r="IF644" s="6"/>
      <c r="IG644" s="6"/>
      <c r="IH644" s="6"/>
      <c r="II644" s="6"/>
      <c r="IJ644" s="6"/>
      <c r="IK644" s="6"/>
      <c r="IL644" s="6"/>
      <c r="IM644" s="6"/>
      <c r="IN644" s="6"/>
      <c r="IO644" s="6"/>
      <c r="IP644" s="6"/>
      <c r="IQ644" s="6"/>
      <c r="IR644" s="6"/>
      <c r="IS644" s="6"/>
      <c r="IT644" s="6"/>
      <c r="IU644" s="6"/>
      <c r="IV644" s="6"/>
      <c r="IW644" s="6"/>
      <c r="IX644" s="6"/>
      <c r="IY644" s="6"/>
      <c r="IZ644" s="6"/>
      <c r="JA644" s="314"/>
      <c r="JB644" s="314"/>
      <c r="JC644" s="314"/>
      <c r="JD644" s="314"/>
      <c r="JE644" s="314"/>
      <c r="JF644" s="314"/>
      <c r="JG644" s="314"/>
      <c r="JH644" s="314"/>
      <c r="JI644" s="314"/>
      <c r="JJ644" s="314"/>
      <c r="JK644" s="314"/>
      <c r="JL644" s="314"/>
      <c r="JM644" s="314"/>
      <c r="JN644" s="314"/>
      <c r="JO644" s="314"/>
      <c r="JP644" s="314"/>
      <c r="JQ644" s="314"/>
      <c r="JR644" s="314"/>
      <c r="JS644" s="314"/>
      <c r="JT644" s="314"/>
      <c r="JU644" s="314"/>
      <c r="JV644" s="314"/>
      <c r="JW644" s="314"/>
      <c r="JX644" s="314"/>
      <c r="JY644" s="314"/>
      <c r="JZ644" s="314"/>
      <c r="KA644" s="314"/>
      <c r="KB644" s="314"/>
      <c r="KC644" s="314"/>
      <c r="KD644" s="314"/>
      <c r="KE644" s="314"/>
      <c r="KF644" s="314"/>
      <c r="KG644" s="314"/>
      <c r="KH644" s="314"/>
      <c r="KI644" s="314"/>
      <c r="KJ644" s="314"/>
      <c r="KK644" s="314"/>
      <c r="KL644" s="6"/>
      <c r="KM644" s="6"/>
      <c r="KN644" s="6"/>
      <c r="KO644" s="6"/>
      <c r="KP644" s="6"/>
      <c r="KQ644" s="6"/>
      <c r="KR644" s="6"/>
      <c r="KS644" s="6"/>
      <c r="KT644" s="6"/>
    </row>
    <row r="645" spans="5:306" s="305" customFormat="1">
      <c r="E645" s="316"/>
      <c r="F645" s="316"/>
      <c r="G645" s="317"/>
      <c r="W645" s="6"/>
      <c r="X645" s="6"/>
      <c r="Y645" s="6"/>
      <c r="Z645" s="313"/>
      <c r="AA645" s="313"/>
      <c r="AB645" s="313"/>
      <c r="AC645" s="6"/>
      <c r="AD645" s="6"/>
      <c r="AE645" s="313"/>
      <c r="AF645" s="313"/>
      <c r="AG645" s="313"/>
      <c r="AH645" s="313"/>
      <c r="AI645" s="313"/>
      <c r="AJ645" s="6"/>
      <c r="AK645" s="6"/>
      <c r="AL645" s="313"/>
      <c r="AM645" s="313"/>
      <c r="AN645" s="313"/>
      <c r="AO645" s="313"/>
      <c r="AP645" s="313"/>
      <c r="AQ645" s="6"/>
      <c r="AR645" s="6"/>
      <c r="AS645" s="313"/>
      <c r="AT645" s="313"/>
      <c r="AU645" s="313"/>
      <c r="AV645" s="313"/>
      <c r="AW645" s="313"/>
      <c r="AX645" s="6"/>
      <c r="AY645" s="6"/>
      <c r="AZ645" s="313"/>
      <c r="BA645" s="313"/>
      <c r="BB645" s="313"/>
      <c r="BC645" s="313"/>
      <c r="BD645" s="313"/>
      <c r="BE645" s="6"/>
      <c r="BF645" s="6"/>
      <c r="BG645" s="313"/>
      <c r="BH645" s="313"/>
      <c r="BI645" s="313"/>
      <c r="BJ645" s="313"/>
      <c r="BK645" s="313"/>
      <c r="BL645" s="6"/>
      <c r="BM645" s="6"/>
      <c r="BN645" s="313"/>
      <c r="BO645" s="313"/>
      <c r="BP645" s="313"/>
      <c r="BQ645" s="313"/>
      <c r="BR645" s="313"/>
      <c r="BS645" s="313"/>
      <c r="BT645" s="313"/>
      <c r="BU645" s="313"/>
      <c r="BV645" s="313"/>
      <c r="BW645" s="313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161"/>
      <c r="DQ645" s="161"/>
      <c r="DR645" s="161"/>
      <c r="DS645" s="161"/>
      <c r="DT645" s="161"/>
      <c r="DU645" s="161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  <c r="FS645" s="6"/>
      <c r="FT645" s="6"/>
      <c r="FU645" s="6"/>
      <c r="FV645" s="6"/>
      <c r="FW645" s="6"/>
      <c r="FX645" s="6"/>
      <c r="FY645" s="6"/>
      <c r="FZ645" s="6"/>
      <c r="GA645" s="6"/>
      <c r="GB645" s="6"/>
      <c r="GC645" s="6"/>
      <c r="GD645" s="6"/>
      <c r="GE645" s="6"/>
      <c r="GF645" s="6"/>
      <c r="GG645" s="6"/>
      <c r="GH645" s="6"/>
      <c r="GI645" s="6"/>
      <c r="GJ645" s="6"/>
      <c r="GK645" s="6"/>
      <c r="GL645" s="6"/>
      <c r="GM645" s="6"/>
      <c r="GN645" s="6"/>
      <c r="GO645" s="6"/>
      <c r="GP645" s="6"/>
      <c r="GQ645" s="6"/>
      <c r="GR645" s="6"/>
      <c r="GS645" s="6"/>
      <c r="GT645" s="6"/>
      <c r="GU645" s="6"/>
      <c r="GV645" s="6"/>
      <c r="GW645" s="6"/>
      <c r="GX645" s="6"/>
      <c r="GY645" s="6"/>
      <c r="GZ645" s="6"/>
      <c r="HA645" s="6"/>
      <c r="HB645" s="6"/>
      <c r="HC645" s="6"/>
      <c r="HD645" s="6"/>
      <c r="HE645" s="6"/>
      <c r="HF645" s="6"/>
      <c r="HG645" s="6"/>
      <c r="HH645" s="6"/>
      <c r="HI645" s="6"/>
      <c r="HJ645" s="6"/>
      <c r="HK645" s="6"/>
      <c r="HL645" s="6"/>
      <c r="HM645" s="6"/>
      <c r="HN645" s="6"/>
      <c r="HO645" s="6"/>
      <c r="HP645" s="6"/>
      <c r="HQ645" s="6"/>
      <c r="HR645" s="6"/>
      <c r="HS645" s="6"/>
      <c r="HT645" s="6"/>
      <c r="HU645" s="6"/>
      <c r="HV645" s="6"/>
      <c r="HW645" s="6"/>
      <c r="HX645" s="6"/>
      <c r="HY645" s="6"/>
      <c r="HZ645" s="6"/>
      <c r="IA645" s="6"/>
      <c r="IB645" s="6"/>
      <c r="IC645" s="6"/>
      <c r="ID645" s="6"/>
      <c r="IE645" s="6"/>
      <c r="IF645" s="6"/>
      <c r="IG645" s="6"/>
      <c r="IH645" s="6"/>
      <c r="II645" s="6"/>
      <c r="IJ645" s="6"/>
      <c r="IK645" s="6"/>
      <c r="IL645" s="6"/>
      <c r="IM645" s="6"/>
      <c r="IN645" s="6"/>
      <c r="IO645" s="6"/>
      <c r="IP645" s="6"/>
      <c r="IQ645" s="6"/>
      <c r="IR645" s="6"/>
      <c r="IS645" s="6"/>
      <c r="IT645" s="6"/>
      <c r="IU645" s="6"/>
      <c r="IV645" s="6"/>
      <c r="IW645" s="6"/>
      <c r="IX645" s="6"/>
      <c r="IY645" s="6"/>
      <c r="IZ645" s="6"/>
      <c r="JA645" s="314"/>
      <c r="JB645" s="314"/>
      <c r="JC645" s="314"/>
      <c r="JD645" s="314"/>
      <c r="JE645" s="314"/>
      <c r="JF645" s="314"/>
      <c r="JG645" s="314"/>
      <c r="JH645" s="314"/>
      <c r="JI645" s="314"/>
      <c r="JJ645" s="314"/>
      <c r="JK645" s="314"/>
      <c r="JL645" s="314"/>
      <c r="JM645" s="314"/>
      <c r="JN645" s="314"/>
      <c r="JO645" s="314"/>
      <c r="JP645" s="314"/>
      <c r="JQ645" s="314"/>
      <c r="JR645" s="314"/>
      <c r="JS645" s="314"/>
      <c r="JT645" s="314"/>
      <c r="JU645" s="314"/>
      <c r="JV645" s="314"/>
      <c r="JW645" s="314"/>
      <c r="JX645" s="314"/>
      <c r="JY645" s="314"/>
      <c r="JZ645" s="314"/>
      <c r="KA645" s="314"/>
      <c r="KB645" s="314"/>
      <c r="KC645" s="314"/>
      <c r="KD645" s="314"/>
      <c r="KE645" s="314"/>
      <c r="KF645" s="314"/>
      <c r="KG645" s="314"/>
      <c r="KH645" s="314"/>
      <c r="KI645" s="314"/>
      <c r="KJ645" s="314"/>
      <c r="KK645" s="314"/>
      <c r="KL645" s="6"/>
      <c r="KM645" s="6"/>
      <c r="KN645" s="6"/>
      <c r="KO645" s="6"/>
      <c r="KP645" s="6"/>
      <c r="KQ645" s="6"/>
      <c r="KR645" s="6"/>
      <c r="KS645" s="6"/>
      <c r="KT645" s="6"/>
    </row>
    <row r="646" spans="5:306" s="305" customFormat="1">
      <c r="E646" s="316"/>
      <c r="F646" s="316"/>
      <c r="G646" s="317"/>
      <c r="W646" s="6"/>
      <c r="X646" s="6"/>
      <c r="Y646" s="6"/>
      <c r="Z646" s="313"/>
      <c r="AA646" s="313"/>
      <c r="AB646" s="313"/>
      <c r="AC646" s="6"/>
      <c r="AD646" s="6"/>
      <c r="AE646" s="313"/>
      <c r="AF646" s="313"/>
      <c r="AG646" s="313"/>
      <c r="AH646" s="313"/>
      <c r="AI646" s="313"/>
      <c r="AJ646" s="6"/>
      <c r="AK646" s="6"/>
      <c r="AL646" s="313"/>
      <c r="AM646" s="313"/>
      <c r="AN646" s="313"/>
      <c r="AO646" s="313"/>
      <c r="AP646" s="313"/>
      <c r="AQ646" s="6"/>
      <c r="AR646" s="6"/>
      <c r="AS646" s="313"/>
      <c r="AT646" s="313"/>
      <c r="AU646" s="313"/>
      <c r="AV646" s="313"/>
      <c r="AW646" s="313"/>
      <c r="AX646" s="6"/>
      <c r="AY646" s="6"/>
      <c r="AZ646" s="313"/>
      <c r="BA646" s="313"/>
      <c r="BB646" s="313"/>
      <c r="BC646" s="313"/>
      <c r="BD646" s="313"/>
      <c r="BE646" s="6"/>
      <c r="BF646" s="6"/>
      <c r="BG646" s="313"/>
      <c r="BH646" s="313"/>
      <c r="BI646" s="313"/>
      <c r="BJ646" s="313"/>
      <c r="BK646" s="313"/>
      <c r="BL646" s="6"/>
      <c r="BM646" s="6"/>
      <c r="BN646" s="313"/>
      <c r="BO646" s="313"/>
      <c r="BP646" s="313"/>
      <c r="BQ646" s="313"/>
      <c r="BR646" s="313"/>
      <c r="BS646" s="313"/>
      <c r="BT646" s="313"/>
      <c r="BU646" s="313"/>
      <c r="BV646" s="313"/>
      <c r="BW646" s="313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161"/>
      <c r="DQ646" s="161"/>
      <c r="DR646" s="161"/>
      <c r="DS646" s="161"/>
      <c r="DT646" s="161"/>
      <c r="DU646" s="161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  <c r="FS646" s="6"/>
      <c r="FT646" s="6"/>
      <c r="FU646" s="6"/>
      <c r="FV646" s="6"/>
      <c r="FW646" s="6"/>
      <c r="FX646" s="6"/>
      <c r="FY646" s="6"/>
      <c r="FZ646" s="6"/>
      <c r="GA646" s="6"/>
      <c r="GB646" s="6"/>
      <c r="GC646" s="6"/>
      <c r="GD646" s="6"/>
      <c r="GE646" s="6"/>
      <c r="GF646" s="6"/>
      <c r="GG646" s="6"/>
      <c r="GH646" s="6"/>
      <c r="GI646" s="6"/>
      <c r="GJ646" s="6"/>
      <c r="GK646" s="6"/>
      <c r="GL646" s="6"/>
      <c r="GM646" s="6"/>
      <c r="GN646" s="6"/>
      <c r="GO646" s="6"/>
      <c r="GP646" s="6"/>
      <c r="GQ646" s="6"/>
      <c r="GR646" s="6"/>
      <c r="GS646" s="6"/>
      <c r="GT646" s="6"/>
      <c r="GU646" s="6"/>
      <c r="GV646" s="6"/>
      <c r="GW646" s="6"/>
      <c r="GX646" s="6"/>
      <c r="GY646" s="6"/>
      <c r="GZ646" s="6"/>
      <c r="HA646" s="6"/>
      <c r="HB646" s="6"/>
      <c r="HC646" s="6"/>
      <c r="HD646" s="6"/>
      <c r="HE646" s="6"/>
      <c r="HF646" s="6"/>
      <c r="HG646" s="6"/>
      <c r="HH646" s="6"/>
      <c r="HI646" s="6"/>
      <c r="HJ646" s="6"/>
      <c r="HK646" s="6"/>
      <c r="HL646" s="6"/>
      <c r="HM646" s="6"/>
      <c r="HN646" s="6"/>
      <c r="HO646" s="6"/>
      <c r="HP646" s="6"/>
      <c r="HQ646" s="6"/>
      <c r="HR646" s="6"/>
      <c r="HS646" s="6"/>
      <c r="HT646" s="6"/>
      <c r="HU646" s="6"/>
      <c r="HV646" s="6"/>
      <c r="HW646" s="6"/>
      <c r="HX646" s="6"/>
      <c r="HY646" s="6"/>
      <c r="HZ646" s="6"/>
      <c r="IA646" s="6"/>
      <c r="IB646" s="6"/>
      <c r="IC646" s="6"/>
      <c r="ID646" s="6"/>
      <c r="IE646" s="6"/>
      <c r="IF646" s="6"/>
      <c r="IG646" s="6"/>
      <c r="IH646" s="6"/>
      <c r="II646" s="6"/>
      <c r="IJ646" s="6"/>
      <c r="IK646" s="6"/>
      <c r="IL646" s="6"/>
      <c r="IM646" s="6"/>
      <c r="IN646" s="6"/>
      <c r="IO646" s="6"/>
      <c r="IP646" s="6"/>
      <c r="IQ646" s="6"/>
      <c r="IR646" s="6"/>
      <c r="IS646" s="6"/>
      <c r="IT646" s="6"/>
      <c r="IU646" s="6"/>
      <c r="IV646" s="6"/>
      <c r="IW646" s="6"/>
      <c r="IX646" s="6"/>
      <c r="IY646" s="6"/>
      <c r="IZ646" s="6"/>
      <c r="JA646" s="314"/>
      <c r="JB646" s="314"/>
      <c r="JC646" s="314"/>
      <c r="JD646" s="314"/>
      <c r="JE646" s="314"/>
      <c r="JF646" s="314"/>
      <c r="JG646" s="314"/>
      <c r="JH646" s="314"/>
      <c r="JI646" s="314"/>
      <c r="JJ646" s="314"/>
      <c r="JK646" s="314"/>
      <c r="JL646" s="314"/>
      <c r="JM646" s="314"/>
      <c r="JN646" s="314"/>
      <c r="JO646" s="314"/>
      <c r="JP646" s="314"/>
      <c r="JQ646" s="314"/>
      <c r="JR646" s="314"/>
      <c r="JS646" s="314"/>
      <c r="JT646" s="314"/>
      <c r="JU646" s="314"/>
      <c r="JV646" s="314"/>
      <c r="JW646" s="314"/>
      <c r="JX646" s="314"/>
      <c r="JY646" s="314"/>
      <c r="JZ646" s="314"/>
      <c r="KA646" s="314"/>
      <c r="KB646" s="314"/>
      <c r="KC646" s="314"/>
      <c r="KD646" s="314"/>
      <c r="KE646" s="314"/>
      <c r="KF646" s="314"/>
      <c r="KG646" s="314"/>
      <c r="KH646" s="314"/>
      <c r="KI646" s="314"/>
      <c r="KJ646" s="314"/>
      <c r="KK646" s="314"/>
      <c r="KL646" s="6"/>
      <c r="KM646" s="6"/>
      <c r="KN646" s="6"/>
      <c r="KO646" s="6"/>
      <c r="KP646" s="6"/>
      <c r="KQ646" s="6"/>
      <c r="KR646" s="6"/>
      <c r="KS646" s="6"/>
      <c r="KT646" s="6"/>
    </row>
    <row r="647" spans="5:306" s="305" customFormat="1">
      <c r="E647" s="316"/>
      <c r="F647" s="316"/>
      <c r="G647" s="317"/>
      <c r="W647" s="6"/>
      <c r="X647" s="6"/>
      <c r="Y647" s="6"/>
      <c r="Z647" s="313"/>
      <c r="AA647" s="313"/>
      <c r="AB647" s="313"/>
      <c r="AC647" s="6"/>
      <c r="AD647" s="6"/>
      <c r="AE647" s="313"/>
      <c r="AF647" s="313"/>
      <c r="AG647" s="313"/>
      <c r="AH647" s="313"/>
      <c r="AI647" s="313"/>
      <c r="AJ647" s="6"/>
      <c r="AK647" s="6"/>
      <c r="AL647" s="313"/>
      <c r="AM647" s="313"/>
      <c r="AN647" s="313"/>
      <c r="AO647" s="313"/>
      <c r="AP647" s="313"/>
      <c r="AQ647" s="6"/>
      <c r="AR647" s="6"/>
      <c r="AS647" s="313"/>
      <c r="AT647" s="313"/>
      <c r="AU647" s="313"/>
      <c r="AV647" s="313"/>
      <c r="AW647" s="313"/>
      <c r="AX647" s="6"/>
      <c r="AY647" s="6"/>
      <c r="AZ647" s="313"/>
      <c r="BA647" s="313"/>
      <c r="BB647" s="313"/>
      <c r="BC647" s="313"/>
      <c r="BD647" s="313"/>
      <c r="BE647" s="6"/>
      <c r="BF647" s="6"/>
      <c r="BG647" s="313"/>
      <c r="BH647" s="313"/>
      <c r="BI647" s="313"/>
      <c r="BJ647" s="313"/>
      <c r="BK647" s="313"/>
      <c r="BL647" s="6"/>
      <c r="BM647" s="6"/>
      <c r="BN647" s="313"/>
      <c r="BO647" s="313"/>
      <c r="BP647" s="313"/>
      <c r="BQ647" s="313"/>
      <c r="BR647" s="313"/>
      <c r="BS647" s="313"/>
      <c r="BT647" s="313"/>
      <c r="BU647" s="313"/>
      <c r="BV647" s="313"/>
      <c r="BW647" s="313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161"/>
      <c r="DQ647" s="161"/>
      <c r="DR647" s="161"/>
      <c r="DS647" s="161"/>
      <c r="DT647" s="161"/>
      <c r="DU647" s="161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  <c r="FS647" s="6"/>
      <c r="FT647" s="6"/>
      <c r="FU647" s="6"/>
      <c r="FV647" s="6"/>
      <c r="FW647" s="6"/>
      <c r="FX647" s="6"/>
      <c r="FY647" s="6"/>
      <c r="FZ647" s="6"/>
      <c r="GA647" s="6"/>
      <c r="GB647" s="6"/>
      <c r="GC647" s="6"/>
      <c r="GD647" s="6"/>
      <c r="GE647" s="6"/>
      <c r="GF647" s="6"/>
      <c r="GG647" s="6"/>
      <c r="GH647" s="6"/>
      <c r="GI647" s="6"/>
      <c r="GJ647" s="6"/>
      <c r="GK647" s="6"/>
      <c r="GL647" s="6"/>
      <c r="GM647" s="6"/>
      <c r="GN647" s="6"/>
      <c r="GO647" s="6"/>
      <c r="GP647" s="6"/>
      <c r="GQ647" s="6"/>
      <c r="GR647" s="6"/>
      <c r="GS647" s="6"/>
      <c r="GT647" s="6"/>
      <c r="GU647" s="6"/>
      <c r="GV647" s="6"/>
      <c r="GW647" s="6"/>
      <c r="GX647" s="6"/>
      <c r="GY647" s="6"/>
      <c r="GZ647" s="6"/>
      <c r="HA647" s="6"/>
      <c r="HB647" s="6"/>
      <c r="HC647" s="6"/>
      <c r="HD647" s="6"/>
      <c r="HE647" s="6"/>
      <c r="HF647" s="6"/>
      <c r="HG647" s="6"/>
      <c r="HH647" s="6"/>
      <c r="HI647" s="6"/>
      <c r="HJ647" s="6"/>
      <c r="HK647" s="6"/>
      <c r="HL647" s="6"/>
      <c r="HM647" s="6"/>
      <c r="HN647" s="6"/>
      <c r="HO647" s="6"/>
      <c r="HP647" s="6"/>
      <c r="HQ647" s="6"/>
      <c r="HR647" s="6"/>
      <c r="HS647" s="6"/>
      <c r="HT647" s="6"/>
      <c r="HU647" s="6"/>
      <c r="HV647" s="6"/>
      <c r="HW647" s="6"/>
      <c r="HX647" s="6"/>
      <c r="HY647" s="6"/>
      <c r="HZ647" s="6"/>
      <c r="IA647" s="6"/>
      <c r="IB647" s="6"/>
      <c r="IC647" s="6"/>
      <c r="ID647" s="6"/>
      <c r="IE647" s="6"/>
      <c r="IF647" s="6"/>
      <c r="IG647" s="6"/>
      <c r="IH647" s="6"/>
      <c r="II647" s="6"/>
      <c r="IJ647" s="6"/>
      <c r="IK647" s="6"/>
      <c r="IL647" s="6"/>
      <c r="IM647" s="6"/>
      <c r="IN647" s="6"/>
      <c r="IO647" s="6"/>
      <c r="IP647" s="6"/>
      <c r="IQ647" s="6"/>
      <c r="IR647" s="6"/>
      <c r="IS647" s="6"/>
      <c r="IT647" s="6"/>
      <c r="IU647" s="6"/>
      <c r="IV647" s="6"/>
      <c r="IW647" s="6"/>
      <c r="IX647" s="6"/>
      <c r="IY647" s="6"/>
      <c r="IZ647" s="6"/>
      <c r="JA647" s="314"/>
      <c r="JB647" s="314"/>
      <c r="JC647" s="314"/>
      <c r="JD647" s="314"/>
      <c r="JE647" s="314"/>
      <c r="JF647" s="314"/>
      <c r="JG647" s="314"/>
      <c r="JH647" s="314"/>
      <c r="JI647" s="314"/>
      <c r="JJ647" s="314"/>
      <c r="JK647" s="314"/>
      <c r="JL647" s="314"/>
      <c r="JM647" s="314"/>
      <c r="JN647" s="314"/>
      <c r="JO647" s="314"/>
      <c r="JP647" s="314"/>
      <c r="JQ647" s="314"/>
      <c r="JR647" s="314"/>
      <c r="JS647" s="314"/>
      <c r="JT647" s="314"/>
      <c r="JU647" s="314"/>
      <c r="JV647" s="314"/>
      <c r="JW647" s="314"/>
      <c r="JX647" s="314"/>
      <c r="JY647" s="314"/>
      <c r="JZ647" s="314"/>
      <c r="KA647" s="314"/>
      <c r="KB647" s="314"/>
      <c r="KC647" s="314"/>
      <c r="KD647" s="314"/>
      <c r="KE647" s="314"/>
      <c r="KF647" s="314"/>
      <c r="KG647" s="314"/>
      <c r="KH647" s="314"/>
      <c r="KI647" s="314"/>
      <c r="KJ647" s="314"/>
      <c r="KK647" s="314"/>
      <c r="KL647" s="6"/>
      <c r="KM647" s="6"/>
      <c r="KN647" s="6"/>
      <c r="KO647" s="6"/>
      <c r="KP647" s="6"/>
      <c r="KQ647" s="6"/>
      <c r="KR647" s="6"/>
      <c r="KS647" s="6"/>
      <c r="KT647" s="6"/>
    </row>
    <row r="648" spans="5:306" s="305" customFormat="1">
      <c r="E648" s="316"/>
      <c r="F648" s="316"/>
      <c r="G648" s="317"/>
      <c r="W648" s="6"/>
      <c r="X648" s="6"/>
      <c r="Y648" s="6"/>
      <c r="Z648" s="313"/>
      <c r="AA648" s="313"/>
      <c r="AB648" s="313"/>
      <c r="AC648" s="6"/>
      <c r="AD648" s="6"/>
      <c r="AE648" s="313"/>
      <c r="AF648" s="313"/>
      <c r="AG648" s="313"/>
      <c r="AH648" s="313"/>
      <c r="AI648" s="313"/>
      <c r="AJ648" s="6"/>
      <c r="AK648" s="6"/>
      <c r="AL648" s="313"/>
      <c r="AM648" s="313"/>
      <c r="AN648" s="313"/>
      <c r="AO648" s="313"/>
      <c r="AP648" s="313"/>
      <c r="AQ648" s="6"/>
      <c r="AR648" s="6"/>
      <c r="AS648" s="313"/>
      <c r="AT648" s="313"/>
      <c r="AU648" s="313"/>
      <c r="AV648" s="313"/>
      <c r="AW648" s="313"/>
      <c r="AX648" s="6"/>
      <c r="AY648" s="6"/>
      <c r="AZ648" s="313"/>
      <c r="BA648" s="313"/>
      <c r="BB648" s="313"/>
      <c r="BC648" s="313"/>
      <c r="BD648" s="313"/>
      <c r="BE648" s="6"/>
      <c r="BF648" s="6"/>
      <c r="BG648" s="313"/>
      <c r="BH648" s="313"/>
      <c r="BI648" s="313"/>
      <c r="BJ648" s="313"/>
      <c r="BK648" s="313"/>
      <c r="BL648" s="6"/>
      <c r="BM648" s="6"/>
      <c r="BN648" s="313"/>
      <c r="BO648" s="313"/>
      <c r="BP648" s="313"/>
      <c r="BQ648" s="313"/>
      <c r="BR648" s="313"/>
      <c r="BS648" s="313"/>
      <c r="BT648" s="313"/>
      <c r="BU648" s="313"/>
      <c r="BV648" s="313"/>
      <c r="BW648" s="313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161"/>
      <c r="DQ648" s="161"/>
      <c r="DR648" s="161"/>
      <c r="DS648" s="161"/>
      <c r="DT648" s="161"/>
      <c r="DU648" s="161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  <c r="FS648" s="6"/>
      <c r="FT648" s="6"/>
      <c r="FU648" s="6"/>
      <c r="FV648" s="6"/>
      <c r="FW648" s="6"/>
      <c r="FX648" s="6"/>
      <c r="FY648" s="6"/>
      <c r="FZ648" s="6"/>
      <c r="GA648" s="6"/>
      <c r="GB648" s="6"/>
      <c r="GC648" s="6"/>
      <c r="GD648" s="6"/>
      <c r="GE648" s="6"/>
      <c r="GF648" s="6"/>
      <c r="GG648" s="6"/>
      <c r="GH648" s="6"/>
      <c r="GI648" s="6"/>
      <c r="GJ648" s="6"/>
      <c r="GK648" s="6"/>
      <c r="GL648" s="6"/>
      <c r="GM648" s="6"/>
      <c r="GN648" s="6"/>
      <c r="GO648" s="6"/>
      <c r="GP648" s="6"/>
      <c r="GQ648" s="6"/>
      <c r="GR648" s="6"/>
      <c r="GS648" s="6"/>
      <c r="GT648" s="6"/>
      <c r="GU648" s="6"/>
      <c r="GV648" s="6"/>
      <c r="GW648" s="6"/>
      <c r="GX648" s="6"/>
      <c r="GY648" s="6"/>
      <c r="GZ648" s="6"/>
      <c r="HA648" s="6"/>
      <c r="HB648" s="6"/>
      <c r="HC648" s="6"/>
      <c r="HD648" s="6"/>
      <c r="HE648" s="6"/>
      <c r="HF648" s="6"/>
      <c r="HG648" s="6"/>
      <c r="HH648" s="6"/>
      <c r="HI648" s="6"/>
      <c r="HJ648" s="6"/>
      <c r="HK648" s="6"/>
      <c r="HL648" s="6"/>
      <c r="HM648" s="6"/>
      <c r="HN648" s="6"/>
      <c r="HO648" s="6"/>
      <c r="HP648" s="6"/>
      <c r="HQ648" s="6"/>
      <c r="HR648" s="6"/>
      <c r="HS648" s="6"/>
      <c r="HT648" s="6"/>
      <c r="HU648" s="6"/>
      <c r="HV648" s="6"/>
      <c r="HW648" s="6"/>
      <c r="HX648" s="6"/>
      <c r="HY648" s="6"/>
      <c r="HZ648" s="6"/>
      <c r="IA648" s="6"/>
      <c r="IB648" s="6"/>
      <c r="IC648" s="6"/>
      <c r="ID648" s="6"/>
      <c r="IE648" s="6"/>
      <c r="IF648" s="6"/>
      <c r="IG648" s="6"/>
      <c r="IH648" s="6"/>
      <c r="II648" s="6"/>
      <c r="IJ648" s="6"/>
      <c r="IK648" s="6"/>
      <c r="IL648" s="6"/>
      <c r="IM648" s="6"/>
      <c r="IN648" s="6"/>
      <c r="IO648" s="6"/>
      <c r="IP648" s="6"/>
      <c r="IQ648" s="6"/>
      <c r="IR648" s="6"/>
      <c r="IS648" s="6"/>
      <c r="IT648" s="6"/>
      <c r="IU648" s="6"/>
      <c r="IV648" s="6"/>
      <c r="IW648" s="6"/>
      <c r="IX648" s="6"/>
      <c r="IY648" s="6"/>
      <c r="IZ648" s="6"/>
      <c r="JA648" s="314"/>
      <c r="JB648" s="314"/>
      <c r="JC648" s="314"/>
      <c r="JD648" s="314"/>
      <c r="JE648" s="314"/>
      <c r="JF648" s="314"/>
      <c r="JG648" s="314"/>
      <c r="JH648" s="314"/>
      <c r="JI648" s="314"/>
      <c r="JJ648" s="314"/>
      <c r="JK648" s="314"/>
      <c r="JL648" s="314"/>
      <c r="JM648" s="314"/>
      <c r="JN648" s="314"/>
      <c r="JO648" s="314"/>
      <c r="JP648" s="314"/>
      <c r="JQ648" s="314"/>
      <c r="JR648" s="314"/>
      <c r="JS648" s="314"/>
      <c r="JT648" s="314"/>
      <c r="JU648" s="314"/>
      <c r="JV648" s="314"/>
      <c r="JW648" s="314"/>
      <c r="JX648" s="314"/>
      <c r="JY648" s="314"/>
      <c r="JZ648" s="314"/>
      <c r="KA648" s="314"/>
      <c r="KB648" s="314"/>
      <c r="KC648" s="314"/>
      <c r="KD648" s="314"/>
      <c r="KE648" s="314"/>
      <c r="KF648" s="314"/>
      <c r="KG648" s="314"/>
      <c r="KH648" s="314"/>
      <c r="KI648" s="314"/>
      <c r="KJ648" s="314"/>
      <c r="KK648" s="314"/>
      <c r="KL648" s="6"/>
      <c r="KM648" s="6"/>
      <c r="KN648" s="6"/>
      <c r="KO648" s="6"/>
      <c r="KP648" s="6"/>
      <c r="KQ648" s="6"/>
      <c r="KR648" s="6"/>
      <c r="KS648" s="6"/>
      <c r="KT648" s="6"/>
    </row>
    <row r="649" spans="5:306" s="305" customFormat="1">
      <c r="E649" s="316"/>
      <c r="F649" s="316"/>
      <c r="G649" s="317"/>
      <c r="W649" s="6"/>
      <c r="X649" s="6"/>
      <c r="Y649" s="6"/>
      <c r="Z649" s="313"/>
      <c r="AA649" s="313"/>
      <c r="AB649" s="313"/>
      <c r="AC649" s="6"/>
      <c r="AD649" s="6"/>
      <c r="AE649" s="313"/>
      <c r="AF649" s="313"/>
      <c r="AG649" s="313"/>
      <c r="AH649" s="313"/>
      <c r="AI649" s="313"/>
      <c r="AJ649" s="6"/>
      <c r="AK649" s="6"/>
      <c r="AL649" s="313"/>
      <c r="AM649" s="313"/>
      <c r="AN649" s="313"/>
      <c r="AO649" s="313"/>
      <c r="AP649" s="313"/>
      <c r="AQ649" s="6"/>
      <c r="AR649" s="6"/>
      <c r="AS649" s="313"/>
      <c r="AT649" s="313"/>
      <c r="AU649" s="313"/>
      <c r="AV649" s="313"/>
      <c r="AW649" s="313"/>
      <c r="AX649" s="6"/>
      <c r="AY649" s="6"/>
      <c r="AZ649" s="313"/>
      <c r="BA649" s="313"/>
      <c r="BB649" s="313"/>
      <c r="BC649" s="313"/>
      <c r="BD649" s="313"/>
      <c r="BE649" s="6"/>
      <c r="BF649" s="6"/>
      <c r="BG649" s="313"/>
      <c r="BH649" s="313"/>
      <c r="BI649" s="313"/>
      <c r="BJ649" s="313"/>
      <c r="BK649" s="313"/>
      <c r="BL649" s="6"/>
      <c r="BM649" s="6"/>
      <c r="BN649" s="313"/>
      <c r="BO649" s="313"/>
      <c r="BP649" s="313"/>
      <c r="BQ649" s="313"/>
      <c r="BR649" s="313"/>
      <c r="BS649" s="313"/>
      <c r="BT649" s="313"/>
      <c r="BU649" s="313"/>
      <c r="BV649" s="313"/>
      <c r="BW649" s="313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161"/>
      <c r="DQ649" s="161"/>
      <c r="DR649" s="161"/>
      <c r="DS649" s="161"/>
      <c r="DT649" s="161"/>
      <c r="DU649" s="161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  <c r="FS649" s="6"/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  <c r="GE649" s="6"/>
      <c r="GF649" s="6"/>
      <c r="GG649" s="6"/>
      <c r="GH649" s="6"/>
      <c r="GI649" s="6"/>
      <c r="GJ649" s="6"/>
      <c r="GK649" s="6"/>
      <c r="GL649" s="6"/>
      <c r="GM649" s="6"/>
      <c r="GN649" s="6"/>
      <c r="GO649" s="6"/>
      <c r="GP649" s="6"/>
      <c r="GQ649" s="6"/>
      <c r="GR649" s="6"/>
      <c r="GS649" s="6"/>
      <c r="GT649" s="6"/>
      <c r="GU649" s="6"/>
      <c r="GV649" s="6"/>
      <c r="GW649" s="6"/>
      <c r="GX649" s="6"/>
      <c r="GY649" s="6"/>
      <c r="GZ649" s="6"/>
      <c r="HA649" s="6"/>
      <c r="HB649" s="6"/>
      <c r="HC649" s="6"/>
      <c r="HD649" s="6"/>
      <c r="HE649" s="6"/>
      <c r="HF649" s="6"/>
      <c r="HG649" s="6"/>
      <c r="HH649" s="6"/>
      <c r="HI649" s="6"/>
      <c r="HJ649" s="6"/>
      <c r="HK649" s="6"/>
      <c r="HL649" s="6"/>
      <c r="HM649" s="6"/>
      <c r="HN649" s="6"/>
      <c r="HO649" s="6"/>
      <c r="HP649" s="6"/>
      <c r="HQ649" s="6"/>
      <c r="HR649" s="6"/>
      <c r="HS649" s="6"/>
      <c r="HT649" s="6"/>
      <c r="HU649" s="6"/>
      <c r="HV649" s="6"/>
      <c r="HW649" s="6"/>
      <c r="HX649" s="6"/>
      <c r="HY649" s="6"/>
      <c r="HZ649" s="6"/>
      <c r="IA649" s="6"/>
      <c r="IB649" s="6"/>
      <c r="IC649" s="6"/>
      <c r="ID649" s="6"/>
      <c r="IE649" s="6"/>
      <c r="IF649" s="6"/>
      <c r="IG649" s="6"/>
      <c r="IH649" s="6"/>
      <c r="II649" s="6"/>
      <c r="IJ649" s="6"/>
      <c r="IK649" s="6"/>
      <c r="IL649" s="6"/>
      <c r="IM649" s="6"/>
      <c r="IN649" s="6"/>
      <c r="IO649" s="6"/>
      <c r="IP649" s="6"/>
      <c r="IQ649" s="6"/>
      <c r="IR649" s="6"/>
      <c r="IS649" s="6"/>
      <c r="IT649" s="6"/>
      <c r="IU649" s="6"/>
      <c r="IV649" s="6"/>
      <c r="IW649" s="6"/>
      <c r="IX649" s="6"/>
      <c r="IY649" s="6"/>
      <c r="IZ649" s="6"/>
      <c r="JA649" s="314"/>
      <c r="JB649" s="314"/>
      <c r="JC649" s="314"/>
      <c r="JD649" s="314"/>
      <c r="JE649" s="314"/>
      <c r="JF649" s="314"/>
      <c r="JG649" s="314"/>
      <c r="JH649" s="314"/>
      <c r="JI649" s="314"/>
      <c r="JJ649" s="314"/>
      <c r="JK649" s="314"/>
      <c r="JL649" s="314"/>
      <c r="JM649" s="314"/>
      <c r="JN649" s="314"/>
      <c r="JO649" s="314"/>
      <c r="JP649" s="314"/>
      <c r="JQ649" s="314"/>
      <c r="JR649" s="314"/>
      <c r="JS649" s="314"/>
      <c r="JT649" s="314"/>
      <c r="JU649" s="314"/>
      <c r="JV649" s="314"/>
      <c r="JW649" s="314"/>
      <c r="JX649" s="314"/>
      <c r="JY649" s="314"/>
      <c r="JZ649" s="314"/>
      <c r="KA649" s="314"/>
      <c r="KB649" s="314"/>
      <c r="KC649" s="314"/>
      <c r="KD649" s="314"/>
      <c r="KE649" s="314"/>
      <c r="KF649" s="314"/>
      <c r="KG649" s="314"/>
      <c r="KH649" s="314"/>
      <c r="KI649" s="314"/>
      <c r="KJ649" s="314"/>
      <c r="KK649" s="314"/>
      <c r="KL649" s="6"/>
      <c r="KM649" s="6"/>
      <c r="KN649" s="6"/>
      <c r="KO649" s="6"/>
      <c r="KP649" s="6"/>
      <c r="KQ649" s="6"/>
      <c r="KR649" s="6"/>
      <c r="KS649" s="6"/>
      <c r="KT649" s="6"/>
    </row>
    <row r="650" spans="5:306" s="305" customFormat="1">
      <c r="E650" s="316"/>
      <c r="F650" s="316"/>
      <c r="G650" s="317"/>
      <c r="W650" s="6"/>
      <c r="X650" s="6"/>
      <c r="Y650" s="6"/>
      <c r="Z650" s="313"/>
      <c r="AA650" s="313"/>
      <c r="AB650" s="313"/>
      <c r="AC650" s="6"/>
      <c r="AD650" s="6"/>
      <c r="AE650" s="313"/>
      <c r="AF650" s="313"/>
      <c r="AG650" s="313"/>
      <c r="AH650" s="313"/>
      <c r="AI650" s="313"/>
      <c r="AJ650" s="6"/>
      <c r="AK650" s="6"/>
      <c r="AL650" s="313"/>
      <c r="AM650" s="313"/>
      <c r="AN650" s="313"/>
      <c r="AO650" s="313"/>
      <c r="AP650" s="313"/>
      <c r="AQ650" s="6"/>
      <c r="AR650" s="6"/>
      <c r="AS650" s="313"/>
      <c r="AT650" s="313"/>
      <c r="AU650" s="313"/>
      <c r="AV650" s="313"/>
      <c r="AW650" s="313"/>
      <c r="AX650" s="6"/>
      <c r="AY650" s="6"/>
      <c r="AZ650" s="313"/>
      <c r="BA650" s="313"/>
      <c r="BB650" s="313"/>
      <c r="BC650" s="313"/>
      <c r="BD650" s="313"/>
      <c r="BE650" s="6"/>
      <c r="BF650" s="6"/>
      <c r="BG650" s="313"/>
      <c r="BH650" s="313"/>
      <c r="BI650" s="313"/>
      <c r="BJ650" s="313"/>
      <c r="BK650" s="313"/>
      <c r="BL650" s="6"/>
      <c r="BM650" s="6"/>
      <c r="BN650" s="313"/>
      <c r="BO650" s="313"/>
      <c r="BP650" s="313"/>
      <c r="BQ650" s="313"/>
      <c r="BR650" s="313"/>
      <c r="BS650" s="313"/>
      <c r="BT650" s="313"/>
      <c r="BU650" s="313"/>
      <c r="BV650" s="313"/>
      <c r="BW650" s="313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161"/>
      <c r="DQ650" s="161"/>
      <c r="DR650" s="161"/>
      <c r="DS650" s="161"/>
      <c r="DT650" s="161"/>
      <c r="DU650" s="161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  <c r="FS650" s="6"/>
      <c r="FT650" s="6"/>
      <c r="FU650" s="6"/>
      <c r="FV650" s="6"/>
      <c r="FW650" s="6"/>
      <c r="FX650" s="6"/>
      <c r="FY650" s="6"/>
      <c r="FZ650" s="6"/>
      <c r="GA650" s="6"/>
      <c r="GB650" s="6"/>
      <c r="GC650" s="6"/>
      <c r="GD650" s="6"/>
      <c r="GE650" s="6"/>
      <c r="GF650" s="6"/>
      <c r="GG650" s="6"/>
      <c r="GH650" s="6"/>
      <c r="GI650" s="6"/>
      <c r="GJ650" s="6"/>
      <c r="GK650" s="6"/>
      <c r="GL650" s="6"/>
      <c r="GM650" s="6"/>
      <c r="GN650" s="6"/>
      <c r="GO650" s="6"/>
      <c r="GP650" s="6"/>
      <c r="GQ650" s="6"/>
      <c r="GR650" s="6"/>
      <c r="GS650" s="6"/>
      <c r="GT650" s="6"/>
      <c r="GU650" s="6"/>
      <c r="GV650" s="6"/>
      <c r="GW650" s="6"/>
      <c r="GX650" s="6"/>
      <c r="GY650" s="6"/>
      <c r="GZ650" s="6"/>
      <c r="HA650" s="6"/>
      <c r="HB650" s="6"/>
      <c r="HC650" s="6"/>
      <c r="HD650" s="6"/>
      <c r="HE650" s="6"/>
      <c r="HF650" s="6"/>
      <c r="HG650" s="6"/>
      <c r="HH650" s="6"/>
      <c r="HI650" s="6"/>
      <c r="HJ650" s="6"/>
      <c r="HK650" s="6"/>
      <c r="HL650" s="6"/>
      <c r="HM650" s="6"/>
      <c r="HN650" s="6"/>
      <c r="HO650" s="6"/>
      <c r="HP650" s="6"/>
      <c r="HQ650" s="6"/>
      <c r="HR650" s="6"/>
      <c r="HS650" s="6"/>
      <c r="HT650" s="6"/>
      <c r="HU650" s="6"/>
      <c r="HV650" s="6"/>
      <c r="HW650" s="6"/>
      <c r="HX650" s="6"/>
      <c r="HY650" s="6"/>
      <c r="HZ650" s="6"/>
      <c r="IA650" s="6"/>
      <c r="IB650" s="6"/>
      <c r="IC650" s="6"/>
      <c r="ID650" s="6"/>
      <c r="IE650" s="6"/>
      <c r="IF650" s="6"/>
      <c r="IG650" s="6"/>
      <c r="IH650" s="6"/>
      <c r="II650" s="6"/>
      <c r="IJ650" s="6"/>
      <c r="IK650" s="6"/>
      <c r="IL650" s="6"/>
      <c r="IM650" s="6"/>
      <c r="IN650" s="6"/>
      <c r="IO650" s="6"/>
      <c r="IP650" s="6"/>
      <c r="IQ650" s="6"/>
      <c r="IR650" s="6"/>
      <c r="IS650" s="6"/>
      <c r="IT650" s="6"/>
      <c r="IU650" s="6"/>
      <c r="IV650" s="6"/>
      <c r="IW650" s="6"/>
      <c r="IX650" s="6"/>
      <c r="IY650" s="6"/>
      <c r="IZ650" s="6"/>
      <c r="JA650" s="314"/>
      <c r="JB650" s="314"/>
      <c r="JC650" s="314"/>
      <c r="JD650" s="314"/>
      <c r="JE650" s="314"/>
      <c r="JF650" s="314"/>
      <c r="JG650" s="314"/>
      <c r="JH650" s="314"/>
      <c r="JI650" s="314"/>
      <c r="JJ650" s="314"/>
      <c r="JK650" s="314"/>
      <c r="JL650" s="314"/>
      <c r="JM650" s="314"/>
      <c r="JN650" s="314"/>
      <c r="JO650" s="314"/>
      <c r="JP650" s="314"/>
      <c r="JQ650" s="314"/>
      <c r="JR650" s="314"/>
      <c r="JS650" s="314"/>
      <c r="JT650" s="314"/>
      <c r="JU650" s="314"/>
      <c r="JV650" s="314"/>
      <c r="JW650" s="314"/>
      <c r="JX650" s="314"/>
      <c r="JY650" s="314"/>
      <c r="JZ650" s="314"/>
      <c r="KA650" s="314"/>
      <c r="KB650" s="314"/>
      <c r="KC650" s="314"/>
      <c r="KD650" s="314"/>
      <c r="KE650" s="314"/>
      <c r="KF650" s="314"/>
      <c r="KG650" s="314"/>
      <c r="KH650" s="314"/>
      <c r="KI650" s="314"/>
      <c r="KJ650" s="314"/>
      <c r="KK650" s="314"/>
      <c r="KL650" s="6"/>
      <c r="KM650" s="6"/>
      <c r="KN650" s="6"/>
      <c r="KO650" s="6"/>
      <c r="KP650" s="6"/>
      <c r="KQ650" s="6"/>
      <c r="KR650" s="6"/>
      <c r="KS650" s="6"/>
      <c r="KT650" s="6"/>
    </row>
    <row r="651" spans="5:306" s="305" customFormat="1">
      <c r="E651" s="316"/>
      <c r="F651" s="316"/>
      <c r="G651" s="317"/>
      <c r="W651" s="6"/>
      <c r="X651" s="6"/>
      <c r="Y651" s="6"/>
      <c r="Z651" s="313"/>
      <c r="AA651" s="313"/>
      <c r="AB651" s="313"/>
      <c r="AC651" s="6"/>
      <c r="AD651" s="6"/>
      <c r="AE651" s="313"/>
      <c r="AF651" s="313"/>
      <c r="AG651" s="313"/>
      <c r="AH651" s="313"/>
      <c r="AI651" s="313"/>
      <c r="AJ651" s="6"/>
      <c r="AK651" s="6"/>
      <c r="AL651" s="313"/>
      <c r="AM651" s="313"/>
      <c r="AN651" s="313"/>
      <c r="AO651" s="313"/>
      <c r="AP651" s="313"/>
      <c r="AQ651" s="6"/>
      <c r="AR651" s="6"/>
      <c r="AS651" s="313"/>
      <c r="AT651" s="313"/>
      <c r="AU651" s="313"/>
      <c r="AV651" s="313"/>
      <c r="AW651" s="313"/>
      <c r="AX651" s="6"/>
      <c r="AY651" s="6"/>
      <c r="AZ651" s="313"/>
      <c r="BA651" s="313"/>
      <c r="BB651" s="313"/>
      <c r="BC651" s="313"/>
      <c r="BD651" s="313"/>
      <c r="BE651" s="6"/>
      <c r="BF651" s="6"/>
      <c r="BG651" s="313"/>
      <c r="BH651" s="313"/>
      <c r="BI651" s="313"/>
      <c r="BJ651" s="313"/>
      <c r="BK651" s="313"/>
      <c r="BL651" s="6"/>
      <c r="BM651" s="6"/>
      <c r="BN651" s="313"/>
      <c r="BO651" s="313"/>
      <c r="BP651" s="313"/>
      <c r="BQ651" s="313"/>
      <c r="BR651" s="313"/>
      <c r="BS651" s="313"/>
      <c r="BT651" s="313"/>
      <c r="BU651" s="313"/>
      <c r="BV651" s="313"/>
      <c r="BW651" s="313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161"/>
      <c r="DQ651" s="161"/>
      <c r="DR651" s="161"/>
      <c r="DS651" s="161"/>
      <c r="DT651" s="161"/>
      <c r="DU651" s="161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  <c r="FS651" s="6"/>
      <c r="FT651" s="6"/>
      <c r="FU651" s="6"/>
      <c r="FV651" s="6"/>
      <c r="FW651" s="6"/>
      <c r="FX651" s="6"/>
      <c r="FY651" s="6"/>
      <c r="FZ651" s="6"/>
      <c r="GA651" s="6"/>
      <c r="GB651" s="6"/>
      <c r="GC651" s="6"/>
      <c r="GD651" s="6"/>
      <c r="GE651" s="6"/>
      <c r="GF651" s="6"/>
      <c r="GG651" s="6"/>
      <c r="GH651" s="6"/>
      <c r="GI651" s="6"/>
      <c r="GJ651" s="6"/>
      <c r="GK651" s="6"/>
      <c r="GL651" s="6"/>
      <c r="GM651" s="6"/>
      <c r="GN651" s="6"/>
      <c r="GO651" s="6"/>
      <c r="GP651" s="6"/>
      <c r="GQ651" s="6"/>
      <c r="GR651" s="6"/>
      <c r="GS651" s="6"/>
      <c r="GT651" s="6"/>
      <c r="GU651" s="6"/>
      <c r="GV651" s="6"/>
      <c r="GW651" s="6"/>
      <c r="GX651" s="6"/>
      <c r="GY651" s="6"/>
      <c r="GZ651" s="6"/>
      <c r="HA651" s="6"/>
      <c r="HB651" s="6"/>
      <c r="HC651" s="6"/>
      <c r="HD651" s="6"/>
      <c r="HE651" s="6"/>
      <c r="HF651" s="6"/>
      <c r="HG651" s="6"/>
      <c r="HH651" s="6"/>
      <c r="HI651" s="6"/>
      <c r="HJ651" s="6"/>
      <c r="HK651" s="6"/>
      <c r="HL651" s="6"/>
      <c r="HM651" s="6"/>
      <c r="HN651" s="6"/>
      <c r="HO651" s="6"/>
      <c r="HP651" s="6"/>
      <c r="HQ651" s="6"/>
      <c r="HR651" s="6"/>
      <c r="HS651" s="6"/>
      <c r="HT651" s="6"/>
      <c r="HU651" s="6"/>
      <c r="HV651" s="6"/>
      <c r="HW651" s="6"/>
      <c r="HX651" s="6"/>
      <c r="HY651" s="6"/>
      <c r="HZ651" s="6"/>
      <c r="IA651" s="6"/>
      <c r="IB651" s="6"/>
      <c r="IC651" s="6"/>
      <c r="ID651" s="6"/>
      <c r="IE651" s="6"/>
      <c r="IF651" s="6"/>
      <c r="IG651" s="6"/>
      <c r="IH651" s="6"/>
      <c r="II651" s="6"/>
      <c r="IJ651" s="6"/>
      <c r="IK651" s="6"/>
      <c r="IL651" s="6"/>
      <c r="IM651" s="6"/>
      <c r="IN651" s="6"/>
      <c r="IO651" s="6"/>
      <c r="IP651" s="6"/>
      <c r="IQ651" s="6"/>
      <c r="IR651" s="6"/>
      <c r="IS651" s="6"/>
      <c r="IT651" s="6"/>
      <c r="IU651" s="6"/>
      <c r="IV651" s="6"/>
      <c r="IW651" s="6"/>
      <c r="IX651" s="6"/>
      <c r="IY651" s="6"/>
      <c r="IZ651" s="6"/>
      <c r="JA651" s="314"/>
      <c r="JB651" s="314"/>
      <c r="JC651" s="314"/>
      <c r="JD651" s="314"/>
      <c r="JE651" s="314"/>
      <c r="JF651" s="314"/>
      <c r="JG651" s="314"/>
      <c r="JH651" s="314"/>
      <c r="JI651" s="314"/>
      <c r="JJ651" s="314"/>
      <c r="JK651" s="314"/>
      <c r="JL651" s="314"/>
      <c r="JM651" s="314"/>
      <c r="JN651" s="314"/>
      <c r="JO651" s="314"/>
      <c r="JP651" s="314"/>
      <c r="JQ651" s="314"/>
      <c r="JR651" s="314"/>
      <c r="JS651" s="314"/>
      <c r="JT651" s="314"/>
      <c r="JU651" s="314"/>
      <c r="JV651" s="314"/>
      <c r="JW651" s="314"/>
      <c r="JX651" s="314"/>
      <c r="JY651" s="314"/>
      <c r="JZ651" s="314"/>
      <c r="KA651" s="314"/>
      <c r="KB651" s="314"/>
      <c r="KC651" s="314"/>
      <c r="KD651" s="314"/>
      <c r="KE651" s="314"/>
      <c r="KF651" s="314"/>
      <c r="KG651" s="314"/>
      <c r="KH651" s="314"/>
      <c r="KI651" s="314"/>
      <c r="KJ651" s="314"/>
      <c r="KK651" s="314"/>
      <c r="KL651" s="6"/>
      <c r="KM651" s="6"/>
      <c r="KN651" s="6"/>
      <c r="KO651" s="6"/>
      <c r="KP651" s="6"/>
      <c r="KQ651" s="6"/>
      <c r="KR651" s="6"/>
      <c r="KS651" s="6"/>
      <c r="KT651" s="6"/>
    </row>
    <row r="652" spans="5:306" s="305" customFormat="1">
      <c r="E652" s="316"/>
      <c r="F652" s="316"/>
      <c r="G652" s="317"/>
      <c r="W652" s="6"/>
      <c r="X652" s="6"/>
      <c r="Y652" s="6"/>
      <c r="Z652" s="313"/>
      <c r="AA652" s="313"/>
      <c r="AB652" s="313"/>
      <c r="AC652" s="6"/>
      <c r="AD652" s="6"/>
      <c r="AE652" s="313"/>
      <c r="AF652" s="313"/>
      <c r="AG652" s="313"/>
      <c r="AH652" s="313"/>
      <c r="AI652" s="313"/>
      <c r="AJ652" s="6"/>
      <c r="AK652" s="6"/>
      <c r="AL652" s="313"/>
      <c r="AM652" s="313"/>
      <c r="AN652" s="313"/>
      <c r="AO652" s="313"/>
      <c r="AP652" s="313"/>
      <c r="AQ652" s="6"/>
      <c r="AR652" s="6"/>
      <c r="AS652" s="313"/>
      <c r="AT652" s="313"/>
      <c r="AU652" s="313"/>
      <c r="AV652" s="313"/>
      <c r="AW652" s="313"/>
      <c r="AX652" s="6"/>
      <c r="AY652" s="6"/>
      <c r="AZ652" s="313"/>
      <c r="BA652" s="313"/>
      <c r="BB652" s="313"/>
      <c r="BC652" s="313"/>
      <c r="BD652" s="313"/>
      <c r="BE652" s="6"/>
      <c r="BF652" s="6"/>
      <c r="BG652" s="313"/>
      <c r="BH652" s="313"/>
      <c r="BI652" s="313"/>
      <c r="BJ652" s="313"/>
      <c r="BK652" s="313"/>
      <c r="BL652" s="6"/>
      <c r="BM652" s="6"/>
      <c r="BN652" s="313"/>
      <c r="BO652" s="313"/>
      <c r="BP652" s="313"/>
      <c r="BQ652" s="313"/>
      <c r="BR652" s="313"/>
      <c r="BS652" s="313"/>
      <c r="BT652" s="313"/>
      <c r="BU652" s="313"/>
      <c r="BV652" s="313"/>
      <c r="BW652" s="313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161"/>
      <c r="DQ652" s="161"/>
      <c r="DR652" s="161"/>
      <c r="DS652" s="161"/>
      <c r="DT652" s="161"/>
      <c r="DU652" s="161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  <c r="FS652" s="6"/>
      <c r="FT652" s="6"/>
      <c r="FU652" s="6"/>
      <c r="FV652" s="6"/>
      <c r="FW652" s="6"/>
      <c r="FX652" s="6"/>
      <c r="FY652" s="6"/>
      <c r="FZ652" s="6"/>
      <c r="GA652" s="6"/>
      <c r="GB652" s="6"/>
      <c r="GC652" s="6"/>
      <c r="GD652" s="6"/>
      <c r="GE652" s="6"/>
      <c r="GF652" s="6"/>
      <c r="GG652" s="6"/>
      <c r="GH652" s="6"/>
      <c r="GI652" s="6"/>
      <c r="GJ652" s="6"/>
      <c r="GK652" s="6"/>
      <c r="GL652" s="6"/>
      <c r="GM652" s="6"/>
      <c r="GN652" s="6"/>
      <c r="GO652" s="6"/>
      <c r="GP652" s="6"/>
      <c r="GQ652" s="6"/>
      <c r="GR652" s="6"/>
      <c r="GS652" s="6"/>
      <c r="GT652" s="6"/>
      <c r="GU652" s="6"/>
      <c r="GV652" s="6"/>
      <c r="GW652" s="6"/>
      <c r="GX652" s="6"/>
      <c r="GY652" s="6"/>
      <c r="GZ652" s="6"/>
      <c r="HA652" s="6"/>
      <c r="HB652" s="6"/>
      <c r="HC652" s="6"/>
      <c r="HD652" s="6"/>
      <c r="HE652" s="6"/>
      <c r="HF652" s="6"/>
      <c r="HG652" s="6"/>
      <c r="HH652" s="6"/>
      <c r="HI652" s="6"/>
      <c r="HJ652" s="6"/>
      <c r="HK652" s="6"/>
      <c r="HL652" s="6"/>
      <c r="HM652" s="6"/>
      <c r="HN652" s="6"/>
      <c r="HO652" s="6"/>
      <c r="HP652" s="6"/>
      <c r="HQ652" s="6"/>
      <c r="HR652" s="6"/>
      <c r="HS652" s="6"/>
      <c r="HT652" s="6"/>
      <c r="HU652" s="6"/>
      <c r="HV652" s="6"/>
      <c r="HW652" s="6"/>
      <c r="HX652" s="6"/>
      <c r="HY652" s="6"/>
      <c r="HZ652" s="6"/>
      <c r="IA652" s="6"/>
      <c r="IB652" s="6"/>
      <c r="IC652" s="6"/>
      <c r="ID652" s="6"/>
      <c r="IE652" s="6"/>
      <c r="IF652" s="6"/>
      <c r="IG652" s="6"/>
      <c r="IH652" s="6"/>
      <c r="II652" s="6"/>
      <c r="IJ652" s="6"/>
      <c r="IK652" s="6"/>
      <c r="IL652" s="6"/>
      <c r="IM652" s="6"/>
      <c r="IN652" s="6"/>
      <c r="IO652" s="6"/>
      <c r="IP652" s="6"/>
      <c r="IQ652" s="6"/>
      <c r="IR652" s="6"/>
      <c r="IS652" s="6"/>
      <c r="IT652" s="6"/>
      <c r="IU652" s="6"/>
      <c r="IV652" s="6"/>
      <c r="IW652" s="6"/>
      <c r="IX652" s="6"/>
      <c r="IY652" s="6"/>
      <c r="IZ652" s="6"/>
      <c r="JA652" s="314"/>
      <c r="JB652" s="314"/>
      <c r="JC652" s="314"/>
      <c r="JD652" s="314"/>
      <c r="JE652" s="314"/>
      <c r="JF652" s="314"/>
      <c r="JG652" s="314"/>
      <c r="JH652" s="314"/>
      <c r="JI652" s="314"/>
      <c r="JJ652" s="314"/>
      <c r="JK652" s="314"/>
      <c r="JL652" s="314"/>
      <c r="JM652" s="314"/>
      <c r="JN652" s="314"/>
      <c r="JO652" s="314"/>
      <c r="JP652" s="314"/>
      <c r="JQ652" s="314"/>
      <c r="JR652" s="314"/>
      <c r="JS652" s="314"/>
      <c r="JT652" s="314"/>
      <c r="JU652" s="314"/>
      <c r="JV652" s="314"/>
      <c r="JW652" s="314"/>
      <c r="JX652" s="314"/>
      <c r="JY652" s="314"/>
      <c r="JZ652" s="314"/>
      <c r="KA652" s="314"/>
      <c r="KB652" s="314"/>
      <c r="KC652" s="314"/>
      <c r="KD652" s="314"/>
      <c r="KE652" s="314"/>
      <c r="KF652" s="314"/>
      <c r="KG652" s="314"/>
      <c r="KH652" s="314"/>
      <c r="KI652" s="314"/>
      <c r="KJ652" s="314"/>
      <c r="KK652" s="314"/>
      <c r="KL652" s="6"/>
      <c r="KM652" s="6"/>
      <c r="KN652" s="6"/>
      <c r="KO652" s="6"/>
      <c r="KP652" s="6"/>
      <c r="KQ652" s="6"/>
      <c r="KR652" s="6"/>
      <c r="KS652" s="6"/>
      <c r="KT652" s="6"/>
    </row>
    <row r="653" spans="5:306" s="305" customFormat="1">
      <c r="E653" s="316"/>
      <c r="F653" s="316"/>
      <c r="G653" s="317"/>
      <c r="W653" s="6"/>
      <c r="X653" s="6"/>
      <c r="Y653" s="6"/>
      <c r="Z653" s="313"/>
      <c r="AA653" s="313"/>
      <c r="AB653" s="313"/>
      <c r="AC653" s="6"/>
      <c r="AD653" s="6"/>
      <c r="AE653" s="313"/>
      <c r="AF653" s="313"/>
      <c r="AG653" s="313"/>
      <c r="AH653" s="313"/>
      <c r="AI653" s="313"/>
      <c r="AJ653" s="6"/>
      <c r="AK653" s="6"/>
      <c r="AL653" s="313"/>
      <c r="AM653" s="313"/>
      <c r="AN653" s="313"/>
      <c r="AO653" s="313"/>
      <c r="AP653" s="313"/>
      <c r="AQ653" s="6"/>
      <c r="AR653" s="6"/>
      <c r="AS653" s="313"/>
      <c r="AT653" s="313"/>
      <c r="AU653" s="313"/>
      <c r="AV653" s="313"/>
      <c r="AW653" s="313"/>
      <c r="AX653" s="6"/>
      <c r="AY653" s="6"/>
      <c r="AZ653" s="313"/>
      <c r="BA653" s="313"/>
      <c r="BB653" s="313"/>
      <c r="BC653" s="313"/>
      <c r="BD653" s="313"/>
      <c r="BE653" s="6"/>
      <c r="BF653" s="6"/>
      <c r="BG653" s="313"/>
      <c r="BH653" s="313"/>
      <c r="BI653" s="313"/>
      <c r="BJ653" s="313"/>
      <c r="BK653" s="313"/>
      <c r="BL653" s="6"/>
      <c r="BM653" s="6"/>
      <c r="BN653" s="313"/>
      <c r="BO653" s="313"/>
      <c r="BP653" s="313"/>
      <c r="BQ653" s="313"/>
      <c r="BR653" s="313"/>
      <c r="BS653" s="313"/>
      <c r="BT653" s="313"/>
      <c r="BU653" s="313"/>
      <c r="BV653" s="313"/>
      <c r="BW653" s="313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161"/>
      <c r="DQ653" s="161"/>
      <c r="DR653" s="161"/>
      <c r="DS653" s="161"/>
      <c r="DT653" s="161"/>
      <c r="DU653" s="161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  <c r="FS653" s="6"/>
      <c r="FT653" s="6"/>
      <c r="FU653" s="6"/>
      <c r="FV653" s="6"/>
      <c r="FW653" s="6"/>
      <c r="FX653" s="6"/>
      <c r="FY653" s="6"/>
      <c r="FZ653" s="6"/>
      <c r="GA653" s="6"/>
      <c r="GB653" s="6"/>
      <c r="GC653" s="6"/>
      <c r="GD653" s="6"/>
      <c r="GE653" s="6"/>
      <c r="GF653" s="6"/>
      <c r="GG653" s="6"/>
      <c r="GH653" s="6"/>
      <c r="GI653" s="6"/>
      <c r="GJ653" s="6"/>
      <c r="GK653" s="6"/>
      <c r="GL653" s="6"/>
      <c r="GM653" s="6"/>
      <c r="GN653" s="6"/>
      <c r="GO653" s="6"/>
      <c r="GP653" s="6"/>
      <c r="GQ653" s="6"/>
      <c r="GR653" s="6"/>
      <c r="GS653" s="6"/>
      <c r="GT653" s="6"/>
      <c r="GU653" s="6"/>
      <c r="GV653" s="6"/>
      <c r="GW653" s="6"/>
      <c r="GX653" s="6"/>
      <c r="GY653" s="6"/>
      <c r="GZ653" s="6"/>
      <c r="HA653" s="6"/>
      <c r="HB653" s="6"/>
      <c r="HC653" s="6"/>
      <c r="HD653" s="6"/>
      <c r="HE653" s="6"/>
      <c r="HF653" s="6"/>
      <c r="HG653" s="6"/>
      <c r="HH653" s="6"/>
      <c r="HI653" s="6"/>
      <c r="HJ653" s="6"/>
      <c r="HK653" s="6"/>
      <c r="HL653" s="6"/>
      <c r="HM653" s="6"/>
      <c r="HN653" s="6"/>
      <c r="HO653" s="6"/>
      <c r="HP653" s="6"/>
      <c r="HQ653" s="6"/>
      <c r="HR653" s="6"/>
      <c r="HS653" s="6"/>
      <c r="HT653" s="6"/>
      <c r="HU653" s="6"/>
      <c r="HV653" s="6"/>
      <c r="HW653" s="6"/>
      <c r="HX653" s="6"/>
      <c r="HY653" s="6"/>
      <c r="HZ653" s="6"/>
      <c r="IA653" s="6"/>
      <c r="IB653" s="6"/>
      <c r="IC653" s="6"/>
      <c r="ID653" s="6"/>
      <c r="IE653" s="6"/>
      <c r="IF653" s="6"/>
      <c r="IG653" s="6"/>
      <c r="IH653" s="6"/>
      <c r="II653" s="6"/>
      <c r="IJ653" s="6"/>
      <c r="IK653" s="6"/>
      <c r="IL653" s="6"/>
      <c r="IM653" s="6"/>
      <c r="IN653" s="6"/>
      <c r="IO653" s="6"/>
      <c r="IP653" s="6"/>
      <c r="IQ653" s="6"/>
      <c r="IR653" s="6"/>
      <c r="IS653" s="6"/>
      <c r="IT653" s="6"/>
      <c r="IU653" s="6"/>
      <c r="IV653" s="6"/>
      <c r="IW653" s="6"/>
      <c r="IX653" s="6"/>
      <c r="IY653" s="6"/>
      <c r="IZ653" s="6"/>
      <c r="JA653" s="314"/>
      <c r="JB653" s="314"/>
      <c r="JC653" s="314"/>
      <c r="JD653" s="314"/>
      <c r="JE653" s="314"/>
      <c r="JF653" s="314"/>
      <c r="JG653" s="314"/>
      <c r="JH653" s="314"/>
      <c r="JI653" s="314"/>
      <c r="JJ653" s="314"/>
      <c r="JK653" s="314"/>
      <c r="JL653" s="314"/>
      <c r="JM653" s="314"/>
      <c r="JN653" s="314"/>
      <c r="JO653" s="314"/>
      <c r="JP653" s="314"/>
      <c r="JQ653" s="314"/>
      <c r="JR653" s="314"/>
      <c r="JS653" s="314"/>
      <c r="JT653" s="314"/>
      <c r="JU653" s="314"/>
      <c r="JV653" s="314"/>
      <c r="JW653" s="314"/>
      <c r="JX653" s="314"/>
      <c r="JY653" s="314"/>
      <c r="JZ653" s="314"/>
      <c r="KA653" s="314"/>
      <c r="KB653" s="314"/>
      <c r="KC653" s="314"/>
      <c r="KD653" s="314"/>
      <c r="KE653" s="314"/>
      <c r="KF653" s="314"/>
      <c r="KG653" s="314"/>
      <c r="KH653" s="314"/>
      <c r="KI653" s="314"/>
      <c r="KJ653" s="314"/>
      <c r="KK653" s="314"/>
      <c r="KL653" s="6"/>
      <c r="KM653" s="6"/>
      <c r="KN653" s="6"/>
      <c r="KO653" s="6"/>
      <c r="KP653" s="6"/>
      <c r="KQ653" s="6"/>
      <c r="KR653" s="6"/>
      <c r="KS653" s="6"/>
      <c r="KT653" s="6"/>
    </row>
    <row r="654" spans="5:306" s="305" customFormat="1">
      <c r="E654" s="316"/>
      <c r="F654" s="316"/>
      <c r="G654" s="317"/>
      <c r="W654" s="6"/>
      <c r="X654" s="6"/>
      <c r="Y654" s="6"/>
      <c r="Z654" s="313"/>
      <c r="AA654" s="313"/>
      <c r="AB654" s="313"/>
      <c r="AC654" s="6"/>
      <c r="AD654" s="6"/>
      <c r="AE654" s="313"/>
      <c r="AF654" s="313"/>
      <c r="AG654" s="313"/>
      <c r="AH654" s="313"/>
      <c r="AI654" s="313"/>
      <c r="AJ654" s="6"/>
      <c r="AK654" s="6"/>
      <c r="AL654" s="313"/>
      <c r="AM654" s="313"/>
      <c r="AN654" s="313"/>
      <c r="AO654" s="313"/>
      <c r="AP654" s="313"/>
      <c r="AQ654" s="6"/>
      <c r="AR654" s="6"/>
      <c r="AS654" s="313"/>
      <c r="AT654" s="313"/>
      <c r="AU654" s="313"/>
      <c r="AV654" s="313"/>
      <c r="AW654" s="313"/>
      <c r="AX654" s="6"/>
      <c r="AY654" s="6"/>
      <c r="AZ654" s="313"/>
      <c r="BA654" s="313"/>
      <c r="BB654" s="313"/>
      <c r="BC654" s="313"/>
      <c r="BD654" s="313"/>
      <c r="BE654" s="6"/>
      <c r="BF654" s="6"/>
      <c r="BG654" s="313"/>
      <c r="BH654" s="313"/>
      <c r="BI654" s="313"/>
      <c r="BJ654" s="313"/>
      <c r="BK654" s="313"/>
      <c r="BL654" s="6"/>
      <c r="BM654" s="6"/>
      <c r="BN654" s="313"/>
      <c r="BO654" s="313"/>
      <c r="BP654" s="313"/>
      <c r="BQ654" s="313"/>
      <c r="BR654" s="313"/>
      <c r="BS654" s="313"/>
      <c r="BT654" s="313"/>
      <c r="BU654" s="313"/>
      <c r="BV654" s="313"/>
      <c r="BW654" s="313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161"/>
      <c r="DQ654" s="161"/>
      <c r="DR654" s="161"/>
      <c r="DS654" s="161"/>
      <c r="DT654" s="161"/>
      <c r="DU654" s="161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  <c r="FS654" s="6"/>
      <c r="FT654" s="6"/>
      <c r="FU654" s="6"/>
      <c r="FV654" s="6"/>
      <c r="FW654" s="6"/>
      <c r="FX654" s="6"/>
      <c r="FY654" s="6"/>
      <c r="FZ654" s="6"/>
      <c r="GA654" s="6"/>
      <c r="GB654" s="6"/>
      <c r="GC654" s="6"/>
      <c r="GD654" s="6"/>
      <c r="GE654" s="6"/>
      <c r="GF654" s="6"/>
      <c r="GG654" s="6"/>
      <c r="GH654" s="6"/>
      <c r="GI654" s="6"/>
      <c r="GJ654" s="6"/>
      <c r="GK654" s="6"/>
      <c r="GL654" s="6"/>
      <c r="GM654" s="6"/>
      <c r="GN654" s="6"/>
      <c r="GO654" s="6"/>
      <c r="GP654" s="6"/>
      <c r="GQ654" s="6"/>
      <c r="GR654" s="6"/>
      <c r="GS654" s="6"/>
      <c r="GT654" s="6"/>
      <c r="GU654" s="6"/>
      <c r="GV654" s="6"/>
      <c r="GW654" s="6"/>
      <c r="GX654" s="6"/>
      <c r="GY654" s="6"/>
      <c r="GZ654" s="6"/>
      <c r="HA654" s="6"/>
      <c r="HB654" s="6"/>
      <c r="HC654" s="6"/>
      <c r="HD654" s="6"/>
      <c r="HE654" s="6"/>
      <c r="HF654" s="6"/>
      <c r="HG654" s="6"/>
      <c r="HH654" s="6"/>
      <c r="HI654" s="6"/>
      <c r="HJ654" s="6"/>
      <c r="HK654" s="6"/>
      <c r="HL654" s="6"/>
      <c r="HM654" s="6"/>
      <c r="HN654" s="6"/>
      <c r="HO654" s="6"/>
      <c r="HP654" s="6"/>
      <c r="HQ654" s="6"/>
      <c r="HR654" s="6"/>
      <c r="HS654" s="6"/>
      <c r="HT654" s="6"/>
      <c r="HU654" s="6"/>
      <c r="HV654" s="6"/>
      <c r="HW654" s="6"/>
      <c r="HX654" s="6"/>
      <c r="HY654" s="6"/>
      <c r="HZ654" s="6"/>
      <c r="IA654" s="6"/>
      <c r="IB654" s="6"/>
      <c r="IC654" s="6"/>
      <c r="ID654" s="6"/>
      <c r="IE654" s="6"/>
      <c r="IF654" s="6"/>
      <c r="IG654" s="6"/>
      <c r="IH654" s="6"/>
      <c r="II654" s="6"/>
      <c r="IJ654" s="6"/>
      <c r="IK654" s="6"/>
      <c r="IL654" s="6"/>
      <c r="IM654" s="6"/>
      <c r="IN654" s="6"/>
      <c r="IO654" s="6"/>
      <c r="IP654" s="6"/>
      <c r="IQ654" s="6"/>
      <c r="IR654" s="6"/>
      <c r="IS654" s="6"/>
      <c r="IT654" s="6"/>
      <c r="IU654" s="6"/>
      <c r="IV654" s="6"/>
      <c r="IW654" s="6"/>
      <c r="IX654" s="6"/>
      <c r="IY654" s="6"/>
      <c r="IZ654" s="6"/>
      <c r="JA654" s="314"/>
      <c r="JB654" s="314"/>
      <c r="JC654" s="314"/>
      <c r="JD654" s="314"/>
      <c r="JE654" s="314"/>
      <c r="JF654" s="314"/>
      <c r="JG654" s="314"/>
      <c r="JH654" s="314"/>
      <c r="JI654" s="314"/>
      <c r="JJ654" s="314"/>
      <c r="JK654" s="314"/>
      <c r="JL654" s="314"/>
      <c r="JM654" s="314"/>
      <c r="JN654" s="314"/>
      <c r="JO654" s="314"/>
      <c r="JP654" s="314"/>
      <c r="JQ654" s="314"/>
      <c r="JR654" s="314"/>
      <c r="JS654" s="314"/>
      <c r="JT654" s="314"/>
      <c r="JU654" s="314"/>
      <c r="JV654" s="314"/>
      <c r="JW654" s="314"/>
      <c r="JX654" s="314"/>
      <c r="JY654" s="314"/>
      <c r="JZ654" s="314"/>
      <c r="KA654" s="314"/>
      <c r="KB654" s="314"/>
      <c r="KC654" s="314"/>
      <c r="KD654" s="314"/>
      <c r="KE654" s="314"/>
      <c r="KF654" s="314"/>
      <c r="KG654" s="314"/>
      <c r="KH654" s="314"/>
      <c r="KI654" s="314"/>
      <c r="KJ654" s="314"/>
      <c r="KK654" s="314"/>
      <c r="KL654" s="6"/>
      <c r="KM654" s="6"/>
      <c r="KN654" s="6"/>
      <c r="KO654" s="6"/>
      <c r="KP654" s="6"/>
      <c r="KQ654" s="6"/>
      <c r="KR654" s="6"/>
      <c r="KS654" s="6"/>
      <c r="KT654" s="6"/>
    </row>
    <row r="655" spans="5:306" s="305" customFormat="1">
      <c r="E655" s="316"/>
      <c r="F655" s="316"/>
      <c r="G655" s="317"/>
      <c r="W655" s="6"/>
      <c r="X655" s="6"/>
      <c r="Y655" s="6"/>
      <c r="Z655" s="313"/>
      <c r="AA655" s="313"/>
      <c r="AB655" s="313"/>
      <c r="AC655" s="6"/>
      <c r="AD655" s="6"/>
      <c r="AE655" s="313"/>
      <c r="AF655" s="313"/>
      <c r="AG655" s="313"/>
      <c r="AH655" s="313"/>
      <c r="AI655" s="313"/>
      <c r="AJ655" s="6"/>
      <c r="AK655" s="6"/>
      <c r="AL655" s="313"/>
      <c r="AM655" s="313"/>
      <c r="AN655" s="313"/>
      <c r="AO655" s="313"/>
      <c r="AP655" s="313"/>
      <c r="AQ655" s="6"/>
      <c r="AR655" s="6"/>
      <c r="AS655" s="313"/>
      <c r="AT655" s="313"/>
      <c r="AU655" s="313"/>
      <c r="AV655" s="313"/>
      <c r="AW655" s="313"/>
      <c r="AX655" s="6"/>
      <c r="AY655" s="6"/>
      <c r="AZ655" s="313"/>
      <c r="BA655" s="313"/>
      <c r="BB655" s="313"/>
      <c r="BC655" s="313"/>
      <c r="BD655" s="313"/>
      <c r="BE655" s="6"/>
      <c r="BF655" s="6"/>
      <c r="BG655" s="313"/>
      <c r="BH655" s="313"/>
      <c r="BI655" s="313"/>
      <c r="BJ655" s="313"/>
      <c r="BK655" s="313"/>
      <c r="BL655" s="6"/>
      <c r="BM655" s="6"/>
      <c r="BN655" s="313"/>
      <c r="BO655" s="313"/>
      <c r="BP655" s="313"/>
      <c r="BQ655" s="313"/>
      <c r="BR655" s="313"/>
      <c r="BS655" s="313"/>
      <c r="BT655" s="313"/>
      <c r="BU655" s="313"/>
      <c r="BV655" s="313"/>
      <c r="BW655" s="313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161"/>
      <c r="DQ655" s="161"/>
      <c r="DR655" s="161"/>
      <c r="DS655" s="161"/>
      <c r="DT655" s="161"/>
      <c r="DU655" s="161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  <c r="FS655" s="6"/>
      <c r="FT655" s="6"/>
      <c r="FU655" s="6"/>
      <c r="FV655" s="6"/>
      <c r="FW655" s="6"/>
      <c r="FX655" s="6"/>
      <c r="FY655" s="6"/>
      <c r="FZ655" s="6"/>
      <c r="GA655" s="6"/>
      <c r="GB655" s="6"/>
      <c r="GC655" s="6"/>
      <c r="GD655" s="6"/>
      <c r="GE655" s="6"/>
      <c r="GF655" s="6"/>
      <c r="GG655" s="6"/>
      <c r="GH655" s="6"/>
      <c r="GI655" s="6"/>
      <c r="GJ655" s="6"/>
      <c r="GK655" s="6"/>
      <c r="GL655" s="6"/>
      <c r="GM655" s="6"/>
      <c r="GN655" s="6"/>
      <c r="GO655" s="6"/>
      <c r="GP655" s="6"/>
      <c r="GQ655" s="6"/>
      <c r="GR655" s="6"/>
      <c r="GS655" s="6"/>
      <c r="GT655" s="6"/>
      <c r="GU655" s="6"/>
      <c r="GV655" s="6"/>
      <c r="GW655" s="6"/>
      <c r="GX655" s="6"/>
      <c r="GY655" s="6"/>
      <c r="GZ655" s="6"/>
      <c r="HA655" s="6"/>
      <c r="HB655" s="6"/>
      <c r="HC655" s="6"/>
      <c r="HD655" s="6"/>
      <c r="HE655" s="6"/>
      <c r="HF655" s="6"/>
      <c r="HG655" s="6"/>
      <c r="HH655" s="6"/>
      <c r="HI655" s="6"/>
      <c r="HJ655" s="6"/>
      <c r="HK655" s="6"/>
      <c r="HL655" s="6"/>
      <c r="HM655" s="6"/>
      <c r="HN655" s="6"/>
      <c r="HO655" s="6"/>
      <c r="HP655" s="6"/>
      <c r="HQ655" s="6"/>
      <c r="HR655" s="6"/>
      <c r="HS655" s="6"/>
      <c r="HT655" s="6"/>
      <c r="HU655" s="6"/>
      <c r="HV655" s="6"/>
      <c r="HW655" s="6"/>
      <c r="HX655" s="6"/>
      <c r="HY655" s="6"/>
      <c r="HZ655" s="6"/>
      <c r="IA655" s="6"/>
      <c r="IB655" s="6"/>
      <c r="IC655" s="6"/>
      <c r="ID655" s="6"/>
      <c r="IE655" s="6"/>
      <c r="IF655" s="6"/>
      <c r="IG655" s="6"/>
      <c r="IH655" s="6"/>
      <c r="II655" s="6"/>
      <c r="IJ655" s="6"/>
      <c r="IK655" s="6"/>
      <c r="IL655" s="6"/>
      <c r="IM655" s="6"/>
      <c r="IN655" s="6"/>
      <c r="IO655" s="6"/>
      <c r="IP655" s="6"/>
      <c r="IQ655" s="6"/>
      <c r="IR655" s="6"/>
      <c r="IS655" s="6"/>
      <c r="IT655" s="6"/>
      <c r="IU655" s="6"/>
      <c r="IV655" s="6"/>
      <c r="IW655" s="6"/>
      <c r="IX655" s="6"/>
      <c r="IY655" s="6"/>
      <c r="IZ655" s="6"/>
      <c r="JA655" s="314"/>
      <c r="JB655" s="314"/>
      <c r="JC655" s="314"/>
      <c r="JD655" s="314"/>
      <c r="JE655" s="314"/>
      <c r="JF655" s="314"/>
      <c r="JG655" s="314"/>
      <c r="JH655" s="314"/>
      <c r="JI655" s="314"/>
      <c r="JJ655" s="314"/>
      <c r="JK655" s="314"/>
      <c r="JL655" s="314"/>
      <c r="JM655" s="314"/>
      <c r="JN655" s="314"/>
      <c r="JO655" s="314"/>
      <c r="JP655" s="314"/>
      <c r="JQ655" s="314"/>
      <c r="JR655" s="314"/>
      <c r="JS655" s="314"/>
      <c r="JT655" s="314"/>
      <c r="JU655" s="314"/>
      <c r="JV655" s="314"/>
      <c r="JW655" s="314"/>
      <c r="JX655" s="314"/>
      <c r="JY655" s="314"/>
      <c r="JZ655" s="314"/>
      <c r="KA655" s="314"/>
      <c r="KB655" s="314"/>
      <c r="KC655" s="314"/>
      <c r="KD655" s="314"/>
      <c r="KE655" s="314"/>
      <c r="KF655" s="314"/>
      <c r="KG655" s="314"/>
      <c r="KH655" s="314"/>
      <c r="KI655" s="314"/>
      <c r="KJ655" s="314"/>
      <c r="KK655" s="314"/>
      <c r="KL655" s="6"/>
      <c r="KM655" s="6"/>
      <c r="KN655" s="6"/>
      <c r="KO655" s="6"/>
      <c r="KP655" s="6"/>
      <c r="KQ655" s="6"/>
      <c r="KR655" s="6"/>
      <c r="KS655" s="6"/>
      <c r="KT655" s="6"/>
    </row>
    <row r="656" spans="5:306" s="305" customFormat="1">
      <c r="E656" s="316"/>
      <c r="F656" s="316"/>
      <c r="G656" s="317"/>
      <c r="W656" s="6"/>
      <c r="X656" s="6"/>
      <c r="Y656" s="6"/>
      <c r="Z656" s="313"/>
      <c r="AA656" s="313"/>
      <c r="AB656" s="313"/>
      <c r="AC656" s="6"/>
      <c r="AD656" s="6"/>
      <c r="AE656" s="313"/>
      <c r="AF656" s="313"/>
      <c r="AG656" s="313"/>
      <c r="AH656" s="313"/>
      <c r="AI656" s="313"/>
      <c r="AJ656" s="6"/>
      <c r="AK656" s="6"/>
      <c r="AL656" s="313"/>
      <c r="AM656" s="313"/>
      <c r="AN656" s="313"/>
      <c r="AO656" s="313"/>
      <c r="AP656" s="313"/>
      <c r="AQ656" s="6"/>
      <c r="AR656" s="6"/>
      <c r="AS656" s="313"/>
      <c r="AT656" s="313"/>
      <c r="AU656" s="313"/>
      <c r="AV656" s="313"/>
      <c r="AW656" s="313"/>
      <c r="AX656" s="6"/>
      <c r="AY656" s="6"/>
      <c r="AZ656" s="313"/>
      <c r="BA656" s="313"/>
      <c r="BB656" s="313"/>
      <c r="BC656" s="313"/>
      <c r="BD656" s="313"/>
      <c r="BE656" s="6"/>
      <c r="BF656" s="6"/>
      <c r="BG656" s="313"/>
      <c r="BH656" s="313"/>
      <c r="BI656" s="313"/>
      <c r="BJ656" s="313"/>
      <c r="BK656" s="313"/>
      <c r="BL656" s="6"/>
      <c r="BM656" s="6"/>
      <c r="BN656" s="313"/>
      <c r="BO656" s="313"/>
      <c r="BP656" s="313"/>
      <c r="BQ656" s="313"/>
      <c r="BR656" s="313"/>
      <c r="BS656" s="313"/>
      <c r="BT656" s="313"/>
      <c r="BU656" s="313"/>
      <c r="BV656" s="313"/>
      <c r="BW656" s="313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161"/>
      <c r="DQ656" s="161"/>
      <c r="DR656" s="161"/>
      <c r="DS656" s="161"/>
      <c r="DT656" s="161"/>
      <c r="DU656" s="161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  <c r="FS656" s="6"/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  <c r="GE656" s="6"/>
      <c r="GF656" s="6"/>
      <c r="GG656" s="6"/>
      <c r="GH656" s="6"/>
      <c r="GI656" s="6"/>
      <c r="GJ656" s="6"/>
      <c r="GK656" s="6"/>
      <c r="GL656" s="6"/>
      <c r="GM656" s="6"/>
      <c r="GN656" s="6"/>
      <c r="GO656" s="6"/>
      <c r="GP656" s="6"/>
      <c r="GQ656" s="6"/>
      <c r="GR656" s="6"/>
      <c r="GS656" s="6"/>
      <c r="GT656" s="6"/>
      <c r="GU656" s="6"/>
      <c r="GV656" s="6"/>
      <c r="GW656" s="6"/>
      <c r="GX656" s="6"/>
      <c r="GY656" s="6"/>
      <c r="GZ656" s="6"/>
      <c r="HA656" s="6"/>
      <c r="HB656" s="6"/>
      <c r="HC656" s="6"/>
      <c r="HD656" s="6"/>
      <c r="HE656" s="6"/>
      <c r="HF656" s="6"/>
      <c r="HG656" s="6"/>
      <c r="HH656" s="6"/>
      <c r="HI656" s="6"/>
      <c r="HJ656" s="6"/>
      <c r="HK656" s="6"/>
      <c r="HL656" s="6"/>
      <c r="HM656" s="6"/>
      <c r="HN656" s="6"/>
      <c r="HO656" s="6"/>
      <c r="HP656" s="6"/>
      <c r="HQ656" s="6"/>
      <c r="HR656" s="6"/>
      <c r="HS656" s="6"/>
      <c r="HT656" s="6"/>
      <c r="HU656" s="6"/>
      <c r="HV656" s="6"/>
      <c r="HW656" s="6"/>
      <c r="HX656" s="6"/>
      <c r="HY656" s="6"/>
      <c r="HZ656" s="6"/>
      <c r="IA656" s="6"/>
      <c r="IB656" s="6"/>
      <c r="IC656" s="6"/>
      <c r="ID656" s="6"/>
      <c r="IE656" s="6"/>
      <c r="IF656" s="6"/>
      <c r="IG656" s="6"/>
      <c r="IH656" s="6"/>
      <c r="II656" s="6"/>
      <c r="IJ656" s="6"/>
      <c r="IK656" s="6"/>
      <c r="IL656" s="6"/>
      <c r="IM656" s="6"/>
      <c r="IN656" s="6"/>
      <c r="IO656" s="6"/>
      <c r="IP656" s="6"/>
      <c r="IQ656" s="6"/>
      <c r="IR656" s="6"/>
      <c r="IS656" s="6"/>
      <c r="IT656" s="6"/>
      <c r="IU656" s="6"/>
      <c r="IV656" s="6"/>
      <c r="IW656" s="6"/>
      <c r="IX656" s="6"/>
      <c r="IY656" s="6"/>
      <c r="IZ656" s="6"/>
      <c r="JA656" s="314"/>
      <c r="JB656" s="314"/>
      <c r="JC656" s="314"/>
      <c r="JD656" s="314"/>
      <c r="JE656" s="314"/>
      <c r="JF656" s="314"/>
      <c r="JG656" s="314"/>
      <c r="JH656" s="314"/>
      <c r="JI656" s="314"/>
      <c r="JJ656" s="314"/>
      <c r="JK656" s="314"/>
      <c r="JL656" s="314"/>
      <c r="JM656" s="314"/>
      <c r="JN656" s="314"/>
      <c r="JO656" s="314"/>
      <c r="JP656" s="314"/>
      <c r="JQ656" s="314"/>
      <c r="JR656" s="314"/>
      <c r="JS656" s="314"/>
      <c r="JT656" s="314"/>
      <c r="JU656" s="314"/>
      <c r="JV656" s="314"/>
      <c r="JW656" s="314"/>
      <c r="JX656" s="314"/>
      <c r="JY656" s="314"/>
      <c r="JZ656" s="314"/>
      <c r="KA656" s="314"/>
      <c r="KB656" s="314"/>
      <c r="KC656" s="314"/>
      <c r="KD656" s="314"/>
      <c r="KE656" s="314"/>
      <c r="KF656" s="314"/>
      <c r="KG656" s="314"/>
      <c r="KH656" s="314"/>
      <c r="KI656" s="314"/>
      <c r="KJ656" s="314"/>
      <c r="KK656" s="314"/>
      <c r="KL656" s="6"/>
      <c r="KM656" s="6"/>
      <c r="KN656" s="6"/>
      <c r="KO656" s="6"/>
      <c r="KP656" s="6"/>
      <c r="KQ656" s="6"/>
      <c r="KR656" s="6"/>
      <c r="KS656" s="6"/>
      <c r="KT656" s="6"/>
    </row>
    <row r="657" spans="5:306" s="305" customFormat="1">
      <c r="E657" s="316"/>
      <c r="F657" s="316"/>
      <c r="G657" s="317"/>
      <c r="W657" s="6"/>
      <c r="X657" s="6"/>
      <c r="Y657" s="6"/>
      <c r="Z657" s="313"/>
      <c r="AA657" s="313"/>
      <c r="AB657" s="313"/>
      <c r="AC657" s="6"/>
      <c r="AD657" s="6"/>
      <c r="AE657" s="313"/>
      <c r="AF657" s="313"/>
      <c r="AG657" s="313"/>
      <c r="AH657" s="313"/>
      <c r="AI657" s="313"/>
      <c r="AJ657" s="6"/>
      <c r="AK657" s="6"/>
      <c r="AL657" s="313"/>
      <c r="AM657" s="313"/>
      <c r="AN657" s="313"/>
      <c r="AO657" s="313"/>
      <c r="AP657" s="313"/>
      <c r="AQ657" s="6"/>
      <c r="AR657" s="6"/>
      <c r="AS657" s="313"/>
      <c r="AT657" s="313"/>
      <c r="AU657" s="313"/>
      <c r="AV657" s="313"/>
      <c r="AW657" s="313"/>
      <c r="AX657" s="6"/>
      <c r="AY657" s="6"/>
      <c r="AZ657" s="313"/>
      <c r="BA657" s="313"/>
      <c r="BB657" s="313"/>
      <c r="BC657" s="313"/>
      <c r="BD657" s="313"/>
      <c r="BE657" s="6"/>
      <c r="BF657" s="6"/>
      <c r="BG657" s="313"/>
      <c r="BH657" s="313"/>
      <c r="BI657" s="313"/>
      <c r="BJ657" s="313"/>
      <c r="BK657" s="313"/>
      <c r="BL657" s="6"/>
      <c r="BM657" s="6"/>
      <c r="BN657" s="313"/>
      <c r="BO657" s="313"/>
      <c r="BP657" s="313"/>
      <c r="BQ657" s="313"/>
      <c r="BR657" s="313"/>
      <c r="BS657" s="313"/>
      <c r="BT657" s="313"/>
      <c r="BU657" s="313"/>
      <c r="BV657" s="313"/>
      <c r="BW657" s="313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161"/>
      <c r="DQ657" s="161"/>
      <c r="DR657" s="161"/>
      <c r="DS657" s="161"/>
      <c r="DT657" s="161"/>
      <c r="DU657" s="161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  <c r="FS657" s="6"/>
      <c r="FT657" s="6"/>
      <c r="FU657" s="6"/>
      <c r="FV657" s="6"/>
      <c r="FW657" s="6"/>
      <c r="FX657" s="6"/>
      <c r="FY657" s="6"/>
      <c r="FZ657" s="6"/>
      <c r="GA657" s="6"/>
      <c r="GB657" s="6"/>
      <c r="GC657" s="6"/>
      <c r="GD657" s="6"/>
      <c r="GE657" s="6"/>
      <c r="GF657" s="6"/>
      <c r="GG657" s="6"/>
      <c r="GH657" s="6"/>
      <c r="GI657" s="6"/>
      <c r="GJ657" s="6"/>
      <c r="GK657" s="6"/>
      <c r="GL657" s="6"/>
      <c r="GM657" s="6"/>
      <c r="GN657" s="6"/>
      <c r="GO657" s="6"/>
      <c r="GP657" s="6"/>
      <c r="GQ657" s="6"/>
      <c r="GR657" s="6"/>
      <c r="GS657" s="6"/>
      <c r="GT657" s="6"/>
      <c r="GU657" s="6"/>
      <c r="GV657" s="6"/>
      <c r="GW657" s="6"/>
      <c r="GX657" s="6"/>
      <c r="GY657" s="6"/>
      <c r="GZ657" s="6"/>
      <c r="HA657" s="6"/>
      <c r="HB657" s="6"/>
      <c r="HC657" s="6"/>
      <c r="HD657" s="6"/>
      <c r="HE657" s="6"/>
      <c r="HF657" s="6"/>
      <c r="HG657" s="6"/>
      <c r="HH657" s="6"/>
      <c r="HI657" s="6"/>
      <c r="HJ657" s="6"/>
      <c r="HK657" s="6"/>
      <c r="HL657" s="6"/>
      <c r="HM657" s="6"/>
      <c r="HN657" s="6"/>
      <c r="HO657" s="6"/>
      <c r="HP657" s="6"/>
      <c r="HQ657" s="6"/>
      <c r="HR657" s="6"/>
      <c r="HS657" s="6"/>
      <c r="HT657" s="6"/>
      <c r="HU657" s="6"/>
      <c r="HV657" s="6"/>
      <c r="HW657" s="6"/>
      <c r="HX657" s="6"/>
      <c r="HY657" s="6"/>
      <c r="HZ657" s="6"/>
      <c r="IA657" s="6"/>
      <c r="IB657" s="6"/>
      <c r="IC657" s="6"/>
      <c r="ID657" s="6"/>
      <c r="IE657" s="6"/>
      <c r="IF657" s="6"/>
      <c r="IG657" s="6"/>
      <c r="IH657" s="6"/>
      <c r="II657" s="6"/>
      <c r="IJ657" s="6"/>
      <c r="IK657" s="6"/>
      <c r="IL657" s="6"/>
      <c r="IM657" s="6"/>
      <c r="IN657" s="6"/>
      <c r="IO657" s="6"/>
      <c r="IP657" s="6"/>
      <c r="IQ657" s="6"/>
      <c r="IR657" s="6"/>
      <c r="IS657" s="6"/>
      <c r="IT657" s="6"/>
      <c r="IU657" s="6"/>
      <c r="IV657" s="6"/>
      <c r="IW657" s="6"/>
      <c r="IX657" s="6"/>
      <c r="IY657" s="6"/>
      <c r="IZ657" s="6"/>
      <c r="JA657" s="314"/>
      <c r="JB657" s="314"/>
      <c r="JC657" s="314"/>
      <c r="JD657" s="314"/>
      <c r="JE657" s="314"/>
      <c r="JF657" s="314"/>
      <c r="JG657" s="314"/>
      <c r="JH657" s="314"/>
      <c r="JI657" s="314"/>
      <c r="JJ657" s="314"/>
      <c r="JK657" s="314"/>
      <c r="JL657" s="314"/>
      <c r="JM657" s="314"/>
      <c r="JN657" s="314"/>
      <c r="JO657" s="314"/>
      <c r="JP657" s="314"/>
      <c r="JQ657" s="314"/>
      <c r="JR657" s="314"/>
      <c r="JS657" s="314"/>
      <c r="JT657" s="314"/>
      <c r="JU657" s="314"/>
      <c r="JV657" s="314"/>
      <c r="JW657" s="314"/>
      <c r="JX657" s="314"/>
      <c r="JY657" s="314"/>
      <c r="JZ657" s="314"/>
      <c r="KA657" s="314"/>
      <c r="KB657" s="314"/>
      <c r="KC657" s="314"/>
      <c r="KD657" s="314"/>
      <c r="KE657" s="314"/>
      <c r="KF657" s="314"/>
      <c r="KG657" s="314"/>
      <c r="KH657" s="314"/>
      <c r="KI657" s="314"/>
      <c r="KJ657" s="314"/>
      <c r="KK657" s="314"/>
      <c r="KL657" s="6"/>
      <c r="KM657" s="6"/>
      <c r="KN657" s="6"/>
      <c r="KO657" s="6"/>
      <c r="KP657" s="6"/>
      <c r="KQ657" s="6"/>
      <c r="KR657" s="6"/>
      <c r="KS657" s="6"/>
      <c r="KT657" s="6"/>
    </row>
    <row r="658" spans="5:306" s="305" customFormat="1">
      <c r="E658" s="316"/>
      <c r="F658" s="316"/>
      <c r="G658" s="317"/>
      <c r="W658" s="6"/>
      <c r="X658" s="6"/>
      <c r="Y658" s="6"/>
      <c r="Z658" s="313"/>
      <c r="AA658" s="313"/>
      <c r="AB658" s="313"/>
      <c r="AC658" s="6"/>
      <c r="AD658" s="6"/>
      <c r="AE658" s="313"/>
      <c r="AF658" s="313"/>
      <c r="AG658" s="313"/>
      <c r="AH658" s="313"/>
      <c r="AI658" s="313"/>
      <c r="AJ658" s="6"/>
      <c r="AK658" s="6"/>
      <c r="AL658" s="313"/>
      <c r="AM658" s="313"/>
      <c r="AN658" s="313"/>
      <c r="AO658" s="313"/>
      <c r="AP658" s="313"/>
      <c r="AQ658" s="6"/>
      <c r="AR658" s="6"/>
      <c r="AS658" s="313"/>
      <c r="AT658" s="313"/>
      <c r="AU658" s="313"/>
      <c r="AV658" s="313"/>
      <c r="AW658" s="313"/>
      <c r="AX658" s="6"/>
      <c r="AY658" s="6"/>
      <c r="AZ658" s="313"/>
      <c r="BA658" s="313"/>
      <c r="BB658" s="313"/>
      <c r="BC658" s="313"/>
      <c r="BD658" s="313"/>
      <c r="BE658" s="6"/>
      <c r="BF658" s="6"/>
      <c r="BG658" s="313"/>
      <c r="BH658" s="313"/>
      <c r="BI658" s="313"/>
      <c r="BJ658" s="313"/>
      <c r="BK658" s="313"/>
      <c r="BL658" s="6"/>
      <c r="BM658" s="6"/>
      <c r="BN658" s="313"/>
      <c r="BO658" s="313"/>
      <c r="BP658" s="313"/>
      <c r="BQ658" s="313"/>
      <c r="BR658" s="313"/>
      <c r="BS658" s="313"/>
      <c r="BT658" s="313"/>
      <c r="BU658" s="313"/>
      <c r="BV658" s="313"/>
      <c r="BW658" s="313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161"/>
      <c r="DQ658" s="161"/>
      <c r="DR658" s="161"/>
      <c r="DS658" s="161"/>
      <c r="DT658" s="161"/>
      <c r="DU658" s="161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  <c r="FS658" s="6"/>
      <c r="FT658" s="6"/>
      <c r="FU658" s="6"/>
      <c r="FV658" s="6"/>
      <c r="FW658" s="6"/>
      <c r="FX658" s="6"/>
      <c r="FY658" s="6"/>
      <c r="FZ658" s="6"/>
      <c r="GA658" s="6"/>
      <c r="GB658" s="6"/>
      <c r="GC658" s="6"/>
      <c r="GD658" s="6"/>
      <c r="GE658" s="6"/>
      <c r="GF658" s="6"/>
      <c r="GG658" s="6"/>
      <c r="GH658" s="6"/>
      <c r="GI658" s="6"/>
      <c r="GJ658" s="6"/>
      <c r="GK658" s="6"/>
      <c r="GL658" s="6"/>
      <c r="GM658" s="6"/>
      <c r="GN658" s="6"/>
      <c r="GO658" s="6"/>
      <c r="GP658" s="6"/>
      <c r="GQ658" s="6"/>
      <c r="GR658" s="6"/>
      <c r="GS658" s="6"/>
      <c r="GT658" s="6"/>
      <c r="GU658" s="6"/>
      <c r="GV658" s="6"/>
      <c r="GW658" s="6"/>
      <c r="GX658" s="6"/>
      <c r="GY658" s="6"/>
      <c r="GZ658" s="6"/>
      <c r="HA658" s="6"/>
      <c r="HB658" s="6"/>
      <c r="HC658" s="6"/>
      <c r="HD658" s="6"/>
      <c r="HE658" s="6"/>
      <c r="HF658" s="6"/>
      <c r="HG658" s="6"/>
      <c r="HH658" s="6"/>
      <c r="HI658" s="6"/>
      <c r="HJ658" s="6"/>
      <c r="HK658" s="6"/>
      <c r="HL658" s="6"/>
      <c r="HM658" s="6"/>
      <c r="HN658" s="6"/>
      <c r="HO658" s="6"/>
      <c r="HP658" s="6"/>
      <c r="HQ658" s="6"/>
      <c r="HR658" s="6"/>
      <c r="HS658" s="6"/>
      <c r="HT658" s="6"/>
      <c r="HU658" s="6"/>
      <c r="HV658" s="6"/>
      <c r="HW658" s="6"/>
      <c r="HX658" s="6"/>
      <c r="HY658" s="6"/>
      <c r="HZ658" s="6"/>
      <c r="IA658" s="6"/>
      <c r="IB658" s="6"/>
      <c r="IC658" s="6"/>
      <c r="ID658" s="6"/>
      <c r="IE658" s="6"/>
      <c r="IF658" s="6"/>
      <c r="IG658" s="6"/>
      <c r="IH658" s="6"/>
      <c r="II658" s="6"/>
      <c r="IJ658" s="6"/>
      <c r="IK658" s="6"/>
      <c r="IL658" s="6"/>
      <c r="IM658" s="6"/>
      <c r="IN658" s="6"/>
      <c r="IO658" s="6"/>
      <c r="IP658" s="6"/>
      <c r="IQ658" s="6"/>
      <c r="IR658" s="6"/>
      <c r="IS658" s="6"/>
      <c r="IT658" s="6"/>
      <c r="IU658" s="6"/>
      <c r="IV658" s="6"/>
      <c r="IW658" s="6"/>
      <c r="IX658" s="6"/>
      <c r="IY658" s="6"/>
      <c r="IZ658" s="6"/>
      <c r="JA658" s="314"/>
      <c r="JB658" s="314"/>
      <c r="JC658" s="314"/>
      <c r="JD658" s="314"/>
      <c r="JE658" s="314"/>
      <c r="JF658" s="314"/>
      <c r="JG658" s="314"/>
      <c r="JH658" s="314"/>
      <c r="JI658" s="314"/>
      <c r="JJ658" s="314"/>
      <c r="JK658" s="314"/>
      <c r="JL658" s="314"/>
      <c r="JM658" s="314"/>
      <c r="JN658" s="314"/>
      <c r="JO658" s="314"/>
      <c r="JP658" s="314"/>
      <c r="JQ658" s="314"/>
      <c r="JR658" s="314"/>
      <c r="JS658" s="314"/>
      <c r="JT658" s="314"/>
      <c r="JU658" s="314"/>
      <c r="JV658" s="314"/>
      <c r="JW658" s="314"/>
      <c r="JX658" s="314"/>
      <c r="JY658" s="314"/>
      <c r="JZ658" s="314"/>
      <c r="KA658" s="314"/>
      <c r="KB658" s="314"/>
      <c r="KC658" s="314"/>
      <c r="KD658" s="314"/>
      <c r="KE658" s="314"/>
      <c r="KF658" s="314"/>
      <c r="KG658" s="314"/>
      <c r="KH658" s="314"/>
      <c r="KI658" s="314"/>
      <c r="KJ658" s="314"/>
      <c r="KK658" s="314"/>
      <c r="KL658" s="6"/>
      <c r="KM658" s="6"/>
      <c r="KN658" s="6"/>
      <c r="KO658" s="6"/>
      <c r="KP658" s="6"/>
      <c r="KQ658" s="6"/>
      <c r="KR658" s="6"/>
      <c r="KS658" s="6"/>
      <c r="KT658" s="6"/>
    </row>
    <row r="659" spans="5:306" s="305" customFormat="1">
      <c r="E659" s="316"/>
      <c r="F659" s="316"/>
      <c r="G659" s="317"/>
      <c r="W659" s="6"/>
      <c r="X659" s="6"/>
      <c r="Y659" s="6"/>
      <c r="Z659" s="313"/>
      <c r="AA659" s="313"/>
      <c r="AB659" s="313"/>
      <c r="AC659" s="6"/>
      <c r="AD659" s="6"/>
      <c r="AE659" s="313"/>
      <c r="AF659" s="313"/>
      <c r="AG659" s="313"/>
      <c r="AH659" s="313"/>
      <c r="AI659" s="313"/>
      <c r="AJ659" s="6"/>
      <c r="AK659" s="6"/>
      <c r="AL659" s="313"/>
      <c r="AM659" s="313"/>
      <c r="AN659" s="313"/>
      <c r="AO659" s="313"/>
      <c r="AP659" s="313"/>
      <c r="AQ659" s="6"/>
      <c r="AR659" s="6"/>
      <c r="AS659" s="313"/>
      <c r="AT659" s="313"/>
      <c r="AU659" s="313"/>
      <c r="AV659" s="313"/>
      <c r="AW659" s="313"/>
      <c r="AX659" s="6"/>
      <c r="AY659" s="6"/>
      <c r="AZ659" s="313"/>
      <c r="BA659" s="313"/>
      <c r="BB659" s="313"/>
      <c r="BC659" s="313"/>
      <c r="BD659" s="313"/>
      <c r="BE659" s="6"/>
      <c r="BF659" s="6"/>
      <c r="BG659" s="313"/>
      <c r="BH659" s="313"/>
      <c r="BI659" s="313"/>
      <c r="BJ659" s="313"/>
      <c r="BK659" s="313"/>
      <c r="BL659" s="6"/>
      <c r="BM659" s="6"/>
      <c r="BN659" s="313"/>
      <c r="BO659" s="313"/>
      <c r="BP659" s="313"/>
      <c r="BQ659" s="313"/>
      <c r="BR659" s="313"/>
      <c r="BS659" s="313"/>
      <c r="BT659" s="313"/>
      <c r="BU659" s="313"/>
      <c r="BV659" s="313"/>
      <c r="BW659" s="313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161"/>
      <c r="DQ659" s="161"/>
      <c r="DR659" s="161"/>
      <c r="DS659" s="161"/>
      <c r="DT659" s="161"/>
      <c r="DU659" s="161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  <c r="FS659" s="6"/>
      <c r="FT659" s="6"/>
      <c r="FU659" s="6"/>
      <c r="FV659" s="6"/>
      <c r="FW659" s="6"/>
      <c r="FX659" s="6"/>
      <c r="FY659" s="6"/>
      <c r="FZ659" s="6"/>
      <c r="GA659" s="6"/>
      <c r="GB659" s="6"/>
      <c r="GC659" s="6"/>
      <c r="GD659" s="6"/>
      <c r="GE659" s="6"/>
      <c r="GF659" s="6"/>
      <c r="GG659" s="6"/>
      <c r="GH659" s="6"/>
      <c r="GI659" s="6"/>
      <c r="GJ659" s="6"/>
      <c r="GK659" s="6"/>
      <c r="GL659" s="6"/>
      <c r="GM659" s="6"/>
      <c r="GN659" s="6"/>
      <c r="GO659" s="6"/>
      <c r="GP659" s="6"/>
      <c r="GQ659" s="6"/>
      <c r="GR659" s="6"/>
      <c r="GS659" s="6"/>
      <c r="GT659" s="6"/>
      <c r="GU659" s="6"/>
      <c r="GV659" s="6"/>
      <c r="GW659" s="6"/>
      <c r="GX659" s="6"/>
      <c r="GY659" s="6"/>
      <c r="GZ659" s="6"/>
      <c r="HA659" s="6"/>
      <c r="HB659" s="6"/>
      <c r="HC659" s="6"/>
      <c r="HD659" s="6"/>
      <c r="HE659" s="6"/>
      <c r="HF659" s="6"/>
      <c r="HG659" s="6"/>
      <c r="HH659" s="6"/>
      <c r="HI659" s="6"/>
      <c r="HJ659" s="6"/>
      <c r="HK659" s="6"/>
      <c r="HL659" s="6"/>
      <c r="HM659" s="6"/>
      <c r="HN659" s="6"/>
      <c r="HO659" s="6"/>
      <c r="HP659" s="6"/>
      <c r="HQ659" s="6"/>
      <c r="HR659" s="6"/>
      <c r="HS659" s="6"/>
      <c r="HT659" s="6"/>
      <c r="HU659" s="6"/>
      <c r="HV659" s="6"/>
      <c r="HW659" s="6"/>
      <c r="HX659" s="6"/>
      <c r="HY659" s="6"/>
      <c r="HZ659" s="6"/>
      <c r="IA659" s="6"/>
      <c r="IB659" s="6"/>
      <c r="IC659" s="6"/>
      <c r="ID659" s="6"/>
      <c r="IE659" s="6"/>
      <c r="IF659" s="6"/>
      <c r="IG659" s="6"/>
      <c r="IH659" s="6"/>
      <c r="II659" s="6"/>
      <c r="IJ659" s="6"/>
      <c r="IK659" s="6"/>
      <c r="IL659" s="6"/>
      <c r="IM659" s="6"/>
      <c r="IN659" s="6"/>
      <c r="IO659" s="6"/>
      <c r="IP659" s="6"/>
      <c r="IQ659" s="6"/>
      <c r="IR659" s="6"/>
      <c r="IS659" s="6"/>
      <c r="IT659" s="6"/>
      <c r="IU659" s="6"/>
      <c r="IV659" s="6"/>
      <c r="IW659" s="6"/>
      <c r="IX659" s="6"/>
      <c r="IY659" s="6"/>
      <c r="IZ659" s="6"/>
      <c r="JA659" s="314"/>
      <c r="JB659" s="314"/>
      <c r="JC659" s="314"/>
      <c r="JD659" s="314"/>
      <c r="JE659" s="314"/>
      <c r="JF659" s="314"/>
      <c r="JG659" s="314"/>
      <c r="JH659" s="314"/>
      <c r="JI659" s="314"/>
      <c r="JJ659" s="314"/>
      <c r="JK659" s="314"/>
      <c r="JL659" s="314"/>
      <c r="JM659" s="314"/>
      <c r="JN659" s="314"/>
      <c r="JO659" s="314"/>
      <c r="JP659" s="314"/>
      <c r="JQ659" s="314"/>
      <c r="JR659" s="314"/>
      <c r="JS659" s="314"/>
      <c r="JT659" s="314"/>
      <c r="JU659" s="314"/>
      <c r="JV659" s="314"/>
      <c r="JW659" s="314"/>
      <c r="JX659" s="314"/>
      <c r="JY659" s="314"/>
      <c r="JZ659" s="314"/>
      <c r="KA659" s="314"/>
      <c r="KB659" s="314"/>
      <c r="KC659" s="314"/>
      <c r="KD659" s="314"/>
      <c r="KE659" s="314"/>
      <c r="KF659" s="314"/>
      <c r="KG659" s="314"/>
      <c r="KH659" s="314"/>
      <c r="KI659" s="314"/>
      <c r="KJ659" s="314"/>
      <c r="KK659" s="314"/>
      <c r="KL659" s="6"/>
      <c r="KM659" s="6"/>
      <c r="KN659" s="6"/>
      <c r="KO659" s="6"/>
      <c r="KP659" s="6"/>
      <c r="KQ659" s="6"/>
      <c r="KR659" s="6"/>
      <c r="KS659" s="6"/>
      <c r="KT659" s="6"/>
    </row>
    <row r="660" spans="5:306" s="305" customFormat="1">
      <c r="E660" s="316"/>
      <c r="F660" s="316"/>
      <c r="G660" s="317"/>
      <c r="W660" s="6"/>
      <c r="X660" s="6"/>
      <c r="Y660" s="6"/>
      <c r="Z660" s="313"/>
      <c r="AA660" s="313"/>
      <c r="AB660" s="313"/>
      <c r="AC660" s="6"/>
      <c r="AD660" s="6"/>
      <c r="AE660" s="313"/>
      <c r="AF660" s="313"/>
      <c r="AG660" s="313"/>
      <c r="AH660" s="313"/>
      <c r="AI660" s="313"/>
      <c r="AJ660" s="6"/>
      <c r="AK660" s="6"/>
      <c r="AL660" s="313"/>
      <c r="AM660" s="313"/>
      <c r="AN660" s="313"/>
      <c r="AO660" s="313"/>
      <c r="AP660" s="313"/>
      <c r="AQ660" s="6"/>
      <c r="AR660" s="6"/>
      <c r="AS660" s="313"/>
      <c r="AT660" s="313"/>
      <c r="AU660" s="313"/>
      <c r="AV660" s="313"/>
      <c r="AW660" s="313"/>
      <c r="AX660" s="6"/>
      <c r="AY660" s="6"/>
      <c r="AZ660" s="313"/>
      <c r="BA660" s="313"/>
      <c r="BB660" s="313"/>
      <c r="BC660" s="313"/>
      <c r="BD660" s="313"/>
      <c r="BE660" s="6"/>
      <c r="BF660" s="6"/>
      <c r="BG660" s="313"/>
      <c r="BH660" s="313"/>
      <c r="BI660" s="313"/>
      <c r="BJ660" s="313"/>
      <c r="BK660" s="313"/>
      <c r="BL660" s="6"/>
      <c r="BM660" s="6"/>
      <c r="BN660" s="313"/>
      <c r="BO660" s="313"/>
      <c r="BP660" s="313"/>
      <c r="BQ660" s="313"/>
      <c r="BR660" s="313"/>
      <c r="BS660" s="313"/>
      <c r="BT660" s="313"/>
      <c r="BU660" s="313"/>
      <c r="BV660" s="313"/>
      <c r="BW660" s="313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161"/>
      <c r="DQ660" s="161"/>
      <c r="DR660" s="161"/>
      <c r="DS660" s="161"/>
      <c r="DT660" s="161"/>
      <c r="DU660" s="161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  <c r="FS660" s="6"/>
      <c r="FT660" s="6"/>
      <c r="FU660" s="6"/>
      <c r="FV660" s="6"/>
      <c r="FW660" s="6"/>
      <c r="FX660" s="6"/>
      <c r="FY660" s="6"/>
      <c r="FZ660" s="6"/>
      <c r="GA660" s="6"/>
      <c r="GB660" s="6"/>
      <c r="GC660" s="6"/>
      <c r="GD660" s="6"/>
      <c r="GE660" s="6"/>
      <c r="GF660" s="6"/>
      <c r="GG660" s="6"/>
      <c r="GH660" s="6"/>
      <c r="GI660" s="6"/>
      <c r="GJ660" s="6"/>
      <c r="GK660" s="6"/>
      <c r="GL660" s="6"/>
      <c r="GM660" s="6"/>
      <c r="GN660" s="6"/>
      <c r="GO660" s="6"/>
      <c r="GP660" s="6"/>
      <c r="GQ660" s="6"/>
      <c r="GR660" s="6"/>
      <c r="GS660" s="6"/>
      <c r="GT660" s="6"/>
      <c r="GU660" s="6"/>
      <c r="GV660" s="6"/>
      <c r="GW660" s="6"/>
      <c r="GX660" s="6"/>
      <c r="GY660" s="6"/>
      <c r="GZ660" s="6"/>
      <c r="HA660" s="6"/>
      <c r="HB660" s="6"/>
      <c r="HC660" s="6"/>
      <c r="HD660" s="6"/>
      <c r="HE660" s="6"/>
      <c r="HF660" s="6"/>
      <c r="HG660" s="6"/>
      <c r="HH660" s="6"/>
      <c r="HI660" s="6"/>
      <c r="HJ660" s="6"/>
      <c r="HK660" s="6"/>
      <c r="HL660" s="6"/>
      <c r="HM660" s="6"/>
      <c r="HN660" s="6"/>
      <c r="HO660" s="6"/>
      <c r="HP660" s="6"/>
      <c r="HQ660" s="6"/>
      <c r="HR660" s="6"/>
      <c r="HS660" s="6"/>
      <c r="HT660" s="6"/>
      <c r="HU660" s="6"/>
      <c r="HV660" s="6"/>
      <c r="HW660" s="6"/>
      <c r="HX660" s="6"/>
      <c r="HY660" s="6"/>
      <c r="HZ660" s="6"/>
      <c r="IA660" s="6"/>
      <c r="IB660" s="6"/>
      <c r="IC660" s="6"/>
      <c r="ID660" s="6"/>
      <c r="IE660" s="6"/>
      <c r="IF660" s="6"/>
      <c r="IG660" s="6"/>
      <c r="IH660" s="6"/>
      <c r="II660" s="6"/>
      <c r="IJ660" s="6"/>
      <c r="IK660" s="6"/>
      <c r="IL660" s="6"/>
      <c r="IM660" s="6"/>
      <c r="IN660" s="6"/>
      <c r="IO660" s="6"/>
      <c r="IP660" s="6"/>
      <c r="IQ660" s="6"/>
      <c r="IR660" s="6"/>
      <c r="IS660" s="6"/>
      <c r="IT660" s="6"/>
      <c r="IU660" s="6"/>
      <c r="IV660" s="6"/>
      <c r="IW660" s="6"/>
      <c r="IX660" s="6"/>
      <c r="IY660" s="6"/>
      <c r="IZ660" s="6"/>
      <c r="JA660" s="314"/>
      <c r="JB660" s="314"/>
      <c r="JC660" s="314"/>
      <c r="JD660" s="314"/>
      <c r="JE660" s="314"/>
      <c r="JF660" s="314"/>
      <c r="JG660" s="314"/>
      <c r="JH660" s="314"/>
      <c r="JI660" s="314"/>
      <c r="JJ660" s="314"/>
      <c r="JK660" s="314"/>
      <c r="JL660" s="314"/>
      <c r="JM660" s="314"/>
      <c r="JN660" s="314"/>
      <c r="JO660" s="314"/>
      <c r="JP660" s="314"/>
      <c r="JQ660" s="314"/>
      <c r="JR660" s="314"/>
      <c r="JS660" s="314"/>
      <c r="JT660" s="314"/>
      <c r="JU660" s="314"/>
      <c r="JV660" s="314"/>
      <c r="JW660" s="314"/>
      <c r="JX660" s="314"/>
      <c r="JY660" s="314"/>
      <c r="JZ660" s="314"/>
      <c r="KA660" s="314"/>
      <c r="KB660" s="314"/>
      <c r="KC660" s="314"/>
      <c r="KD660" s="314"/>
      <c r="KE660" s="314"/>
      <c r="KF660" s="314"/>
      <c r="KG660" s="314"/>
      <c r="KH660" s="314"/>
      <c r="KI660" s="314"/>
      <c r="KJ660" s="314"/>
      <c r="KK660" s="314"/>
      <c r="KL660" s="6"/>
      <c r="KM660" s="6"/>
      <c r="KN660" s="6"/>
      <c r="KO660" s="6"/>
      <c r="KP660" s="6"/>
      <c r="KQ660" s="6"/>
      <c r="KR660" s="6"/>
      <c r="KS660" s="6"/>
      <c r="KT660" s="6"/>
    </row>
    <row r="661" spans="5:306" s="305" customFormat="1">
      <c r="E661" s="316"/>
      <c r="F661" s="316"/>
      <c r="G661" s="317"/>
      <c r="W661" s="6"/>
      <c r="X661" s="6"/>
      <c r="Y661" s="6"/>
      <c r="Z661" s="313"/>
      <c r="AA661" s="313"/>
      <c r="AB661" s="313"/>
      <c r="AC661" s="6"/>
      <c r="AD661" s="6"/>
      <c r="AE661" s="313"/>
      <c r="AF661" s="313"/>
      <c r="AG661" s="313"/>
      <c r="AH661" s="313"/>
      <c r="AI661" s="313"/>
      <c r="AJ661" s="6"/>
      <c r="AK661" s="6"/>
      <c r="AL661" s="313"/>
      <c r="AM661" s="313"/>
      <c r="AN661" s="313"/>
      <c r="AO661" s="313"/>
      <c r="AP661" s="313"/>
      <c r="AQ661" s="6"/>
      <c r="AR661" s="6"/>
      <c r="AS661" s="313"/>
      <c r="AT661" s="313"/>
      <c r="AU661" s="313"/>
      <c r="AV661" s="313"/>
      <c r="AW661" s="313"/>
      <c r="AX661" s="6"/>
      <c r="AY661" s="6"/>
      <c r="AZ661" s="313"/>
      <c r="BA661" s="313"/>
      <c r="BB661" s="313"/>
      <c r="BC661" s="313"/>
      <c r="BD661" s="313"/>
      <c r="BE661" s="6"/>
      <c r="BF661" s="6"/>
      <c r="BG661" s="313"/>
      <c r="BH661" s="313"/>
      <c r="BI661" s="313"/>
      <c r="BJ661" s="313"/>
      <c r="BK661" s="313"/>
      <c r="BL661" s="6"/>
      <c r="BM661" s="6"/>
      <c r="BN661" s="313"/>
      <c r="BO661" s="313"/>
      <c r="BP661" s="313"/>
      <c r="BQ661" s="313"/>
      <c r="BR661" s="313"/>
      <c r="BS661" s="313"/>
      <c r="BT661" s="313"/>
      <c r="BU661" s="313"/>
      <c r="BV661" s="313"/>
      <c r="BW661" s="313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161"/>
      <c r="DQ661" s="161"/>
      <c r="DR661" s="161"/>
      <c r="DS661" s="161"/>
      <c r="DT661" s="161"/>
      <c r="DU661" s="161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  <c r="FS661" s="6"/>
      <c r="FT661" s="6"/>
      <c r="FU661" s="6"/>
      <c r="FV661" s="6"/>
      <c r="FW661" s="6"/>
      <c r="FX661" s="6"/>
      <c r="FY661" s="6"/>
      <c r="FZ661" s="6"/>
      <c r="GA661" s="6"/>
      <c r="GB661" s="6"/>
      <c r="GC661" s="6"/>
      <c r="GD661" s="6"/>
      <c r="GE661" s="6"/>
      <c r="GF661" s="6"/>
      <c r="GG661" s="6"/>
      <c r="GH661" s="6"/>
      <c r="GI661" s="6"/>
      <c r="GJ661" s="6"/>
      <c r="GK661" s="6"/>
      <c r="GL661" s="6"/>
      <c r="GM661" s="6"/>
      <c r="GN661" s="6"/>
      <c r="GO661" s="6"/>
      <c r="GP661" s="6"/>
      <c r="GQ661" s="6"/>
      <c r="GR661" s="6"/>
      <c r="GS661" s="6"/>
      <c r="GT661" s="6"/>
      <c r="GU661" s="6"/>
      <c r="GV661" s="6"/>
      <c r="GW661" s="6"/>
      <c r="GX661" s="6"/>
      <c r="GY661" s="6"/>
      <c r="GZ661" s="6"/>
      <c r="HA661" s="6"/>
      <c r="HB661" s="6"/>
      <c r="HC661" s="6"/>
      <c r="HD661" s="6"/>
      <c r="HE661" s="6"/>
      <c r="HF661" s="6"/>
      <c r="HG661" s="6"/>
      <c r="HH661" s="6"/>
      <c r="HI661" s="6"/>
      <c r="HJ661" s="6"/>
      <c r="HK661" s="6"/>
      <c r="HL661" s="6"/>
      <c r="HM661" s="6"/>
      <c r="HN661" s="6"/>
      <c r="HO661" s="6"/>
      <c r="HP661" s="6"/>
      <c r="HQ661" s="6"/>
      <c r="HR661" s="6"/>
      <c r="HS661" s="6"/>
      <c r="HT661" s="6"/>
      <c r="HU661" s="6"/>
      <c r="HV661" s="6"/>
      <c r="HW661" s="6"/>
      <c r="HX661" s="6"/>
      <c r="HY661" s="6"/>
      <c r="HZ661" s="6"/>
      <c r="IA661" s="6"/>
      <c r="IB661" s="6"/>
      <c r="IC661" s="6"/>
      <c r="ID661" s="6"/>
      <c r="IE661" s="6"/>
      <c r="IF661" s="6"/>
      <c r="IG661" s="6"/>
      <c r="IH661" s="6"/>
      <c r="II661" s="6"/>
      <c r="IJ661" s="6"/>
      <c r="IK661" s="6"/>
      <c r="IL661" s="6"/>
      <c r="IM661" s="6"/>
      <c r="IN661" s="6"/>
      <c r="IO661" s="6"/>
      <c r="IP661" s="6"/>
      <c r="IQ661" s="6"/>
      <c r="IR661" s="6"/>
      <c r="IS661" s="6"/>
      <c r="IT661" s="6"/>
      <c r="IU661" s="6"/>
      <c r="IV661" s="6"/>
      <c r="IW661" s="6"/>
      <c r="IX661" s="6"/>
      <c r="IY661" s="6"/>
      <c r="IZ661" s="6"/>
      <c r="JA661" s="314"/>
      <c r="JB661" s="314"/>
      <c r="JC661" s="314"/>
      <c r="JD661" s="314"/>
      <c r="JE661" s="314"/>
      <c r="JF661" s="314"/>
      <c r="JG661" s="314"/>
      <c r="JH661" s="314"/>
      <c r="JI661" s="314"/>
      <c r="JJ661" s="314"/>
      <c r="JK661" s="314"/>
      <c r="JL661" s="314"/>
      <c r="JM661" s="314"/>
      <c r="JN661" s="314"/>
      <c r="JO661" s="314"/>
      <c r="JP661" s="314"/>
      <c r="JQ661" s="314"/>
      <c r="JR661" s="314"/>
      <c r="JS661" s="314"/>
      <c r="JT661" s="314"/>
      <c r="JU661" s="314"/>
      <c r="JV661" s="314"/>
      <c r="JW661" s="314"/>
      <c r="JX661" s="314"/>
      <c r="JY661" s="314"/>
      <c r="JZ661" s="314"/>
      <c r="KA661" s="314"/>
      <c r="KB661" s="314"/>
      <c r="KC661" s="314"/>
      <c r="KD661" s="314"/>
      <c r="KE661" s="314"/>
      <c r="KF661" s="314"/>
      <c r="KG661" s="314"/>
      <c r="KH661" s="314"/>
      <c r="KI661" s="314"/>
      <c r="KJ661" s="314"/>
      <c r="KK661" s="314"/>
      <c r="KL661" s="6"/>
      <c r="KM661" s="6"/>
      <c r="KN661" s="6"/>
      <c r="KO661" s="6"/>
      <c r="KP661" s="6"/>
      <c r="KQ661" s="6"/>
      <c r="KR661" s="6"/>
      <c r="KS661" s="6"/>
      <c r="KT661" s="6"/>
    </row>
    <row r="662" spans="5:306" s="305" customFormat="1">
      <c r="E662" s="316"/>
      <c r="F662" s="316"/>
      <c r="G662" s="317"/>
      <c r="W662" s="6"/>
      <c r="X662" s="6"/>
      <c r="Y662" s="6"/>
      <c r="Z662" s="313"/>
      <c r="AA662" s="313"/>
      <c r="AB662" s="313"/>
      <c r="AC662" s="6"/>
      <c r="AD662" s="6"/>
      <c r="AE662" s="313"/>
      <c r="AF662" s="313"/>
      <c r="AG662" s="313"/>
      <c r="AH662" s="313"/>
      <c r="AI662" s="313"/>
      <c r="AJ662" s="6"/>
      <c r="AK662" s="6"/>
      <c r="AL662" s="313"/>
      <c r="AM662" s="313"/>
      <c r="AN662" s="313"/>
      <c r="AO662" s="313"/>
      <c r="AP662" s="313"/>
      <c r="AQ662" s="6"/>
      <c r="AR662" s="6"/>
      <c r="AS662" s="313"/>
      <c r="AT662" s="313"/>
      <c r="AU662" s="313"/>
      <c r="AV662" s="313"/>
      <c r="AW662" s="313"/>
      <c r="AX662" s="6"/>
      <c r="AY662" s="6"/>
      <c r="AZ662" s="313"/>
      <c r="BA662" s="313"/>
      <c r="BB662" s="313"/>
      <c r="BC662" s="313"/>
      <c r="BD662" s="313"/>
      <c r="BE662" s="6"/>
      <c r="BF662" s="6"/>
      <c r="BG662" s="313"/>
      <c r="BH662" s="313"/>
      <c r="BI662" s="313"/>
      <c r="BJ662" s="313"/>
      <c r="BK662" s="313"/>
      <c r="BL662" s="6"/>
      <c r="BM662" s="6"/>
      <c r="BN662" s="313"/>
      <c r="BO662" s="313"/>
      <c r="BP662" s="313"/>
      <c r="BQ662" s="313"/>
      <c r="BR662" s="313"/>
      <c r="BS662" s="313"/>
      <c r="BT662" s="313"/>
      <c r="BU662" s="313"/>
      <c r="BV662" s="313"/>
      <c r="BW662" s="313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161"/>
      <c r="DQ662" s="161"/>
      <c r="DR662" s="161"/>
      <c r="DS662" s="161"/>
      <c r="DT662" s="161"/>
      <c r="DU662" s="161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  <c r="FS662" s="6"/>
      <c r="FT662" s="6"/>
      <c r="FU662" s="6"/>
      <c r="FV662" s="6"/>
      <c r="FW662" s="6"/>
      <c r="FX662" s="6"/>
      <c r="FY662" s="6"/>
      <c r="FZ662" s="6"/>
      <c r="GA662" s="6"/>
      <c r="GB662" s="6"/>
      <c r="GC662" s="6"/>
      <c r="GD662" s="6"/>
      <c r="GE662" s="6"/>
      <c r="GF662" s="6"/>
      <c r="GG662" s="6"/>
      <c r="GH662" s="6"/>
      <c r="GI662" s="6"/>
      <c r="GJ662" s="6"/>
      <c r="GK662" s="6"/>
      <c r="GL662" s="6"/>
      <c r="GM662" s="6"/>
      <c r="GN662" s="6"/>
      <c r="GO662" s="6"/>
      <c r="GP662" s="6"/>
      <c r="GQ662" s="6"/>
      <c r="GR662" s="6"/>
      <c r="GS662" s="6"/>
      <c r="GT662" s="6"/>
      <c r="GU662" s="6"/>
      <c r="GV662" s="6"/>
      <c r="GW662" s="6"/>
      <c r="GX662" s="6"/>
      <c r="GY662" s="6"/>
      <c r="GZ662" s="6"/>
      <c r="HA662" s="6"/>
      <c r="HB662" s="6"/>
      <c r="HC662" s="6"/>
      <c r="HD662" s="6"/>
      <c r="HE662" s="6"/>
      <c r="HF662" s="6"/>
      <c r="HG662" s="6"/>
      <c r="HH662" s="6"/>
      <c r="HI662" s="6"/>
      <c r="HJ662" s="6"/>
      <c r="HK662" s="6"/>
      <c r="HL662" s="6"/>
      <c r="HM662" s="6"/>
      <c r="HN662" s="6"/>
      <c r="HO662" s="6"/>
      <c r="HP662" s="6"/>
      <c r="HQ662" s="6"/>
      <c r="HR662" s="6"/>
      <c r="HS662" s="6"/>
      <c r="HT662" s="6"/>
      <c r="HU662" s="6"/>
      <c r="HV662" s="6"/>
      <c r="HW662" s="6"/>
      <c r="HX662" s="6"/>
      <c r="HY662" s="6"/>
      <c r="HZ662" s="6"/>
      <c r="IA662" s="6"/>
      <c r="IB662" s="6"/>
      <c r="IC662" s="6"/>
      <c r="ID662" s="6"/>
      <c r="IE662" s="6"/>
      <c r="IF662" s="6"/>
      <c r="IG662" s="6"/>
      <c r="IH662" s="6"/>
      <c r="II662" s="6"/>
      <c r="IJ662" s="6"/>
      <c r="IK662" s="6"/>
      <c r="IL662" s="6"/>
      <c r="IM662" s="6"/>
      <c r="IN662" s="6"/>
      <c r="IO662" s="6"/>
      <c r="IP662" s="6"/>
      <c r="IQ662" s="6"/>
      <c r="IR662" s="6"/>
      <c r="IS662" s="6"/>
      <c r="IT662" s="6"/>
      <c r="IU662" s="6"/>
      <c r="IV662" s="6"/>
      <c r="IW662" s="6"/>
      <c r="IX662" s="6"/>
      <c r="IY662" s="6"/>
      <c r="IZ662" s="6"/>
      <c r="JA662" s="314"/>
      <c r="JB662" s="314"/>
      <c r="JC662" s="314"/>
      <c r="JD662" s="314"/>
      <c r="JE662" s="314"/>
      <c r="JF662" s="314"/>
      <c r="JG662" s="314"/>
      <c r="JH662" s="314"/>
      <c r="JI662" s="314"/>
      <c r="JJ662" s="314"/>
      <c r="JK662" s="314"/>
      <c r="JL662" s="314"/>
      <c r="JM662" s="314"/>
      <c r="JN662" s="314"/>
      <c r="JO662" s="314"/>
      <c r="JP662" s="314"/>
      <c r="JQ662" s="314"/>
      <c r="JR662" s="314"/>
      <c r="JS662" s="314"/>
      <c r="JT662" s="314"/>
      <c r="JU662" s="314"/>
      <c r="JV662" s="314"/>
      <c r="JW662" s="314"/>
      <c r="JX662" s="314"/>
      <c r="JY662" s="314"/>
      <c r="JZ662" s="314"/>
      <c r="KA662" s="314"/>
      <c r="KB662" s="314"/>
      <c r="KC662" s="314"/>
      <c r="KD662" s="314"/>
      <c r="KE662" s="314"/>
      <c r="KF662" s="314"/>
      <c r="KG662" s="314"/>
      <c r="KH662" s="314"/>
      <c r="KI662" s="314"/>
      <c r="KJ662" s="314"/>
      <c r="KK662" s="314"/>
      <c r="KL662" s="6"/>
      <c r="KM662" s="6"/>
      <c r="KN662" s="6"/>
      <c r="KO662" s="6"/>
      <c r="KP662" s="6"/>
      <c r="KQ662" s="6"/>
      <c r="KR662" s="6"/>
      <c r="KS662" s="6"/>
      <c r="KT662" s="6"/>
    </row>
    <row r="663" spans="5:306" s="305" customFormat="1">
      <c r="E663" s="316"/>
      <c r="F663" s="316"/>
      <c r="G663" s="317"/>
      <c r="W663" s="6"/>
      <c r="X663" s="6"/>
      <c r="Y663" s="6"/>
      <c r="Z663" s="313"/>
      <c r="AA663" s="313"/>
      <c r="AB663" s="313"/>
      <c r="AC663" s="6"/>
      <c r="AD663" s="6"/>
      <c r="AE663" s="313"/>
      <c r="AF663" s="313"/>
      <c r="AG663" s="313"/>
      <c r="AH663" s="313"/>
      <c r="AI663" s="313"/>
      <c r="AJ663" s="6"/>
      <c r="AK663" s="6"/>
      <c r="AL663" s="313"/>
      <c r="AM663" s="313"/>
      <c r="AN663" s="313"/>
      <c r="AO663" s="313"/>
      <c r="AP663" s="313"/>
      <c r="AQ663" s="6"/>
      <c r="AR663" s="6"/>
      <c r="AS663" s="313"/>
      <c r="AT663" s="313"/>
      <c r="AU663" s="313"/>
      <c r="AV663" s="313"/>
      <c r="AW663" s="313"/>
      <c r="AX663" s="6"/>
      <c r="AY663" s="6"/>
      <c r="AZ663" s="313"/>
      <c r="BA663" s="313"/>
      <c r="BB663" s="313"/>
      <c r="BC663" s="313"/>
      <c r="BD663" s="313"/>
      <c r="BE663" s="6"/>
      <c r="BF663" s="6"/>
      <c r="BG663" s="313"/>
      <c r="BH663" s="313"/>
      <c r="BI663" s="313"/>
      <c r="BJ663" s="313"/>
      <c r="BK663" s="313"/>
      <c r="BL663" s="6"/>
      <c r="BM663" s="6"/>
      <c r="BN663" s="313"/>
      <c r="BO663" s="313"/>
      <c r="BP663" s="313"/>
      <c r="BQ663" s="313"/>
      <c r="BR663" s="313"/>
      <c r="BS663" s="313"/>
      <c r="BT663" s="313"/>
      <c r="BU663" s="313"/>
      <c r="BV663" s="313"/>
      <c r="BW663" s="313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161"/>
      <c r="DQ663" s="161"/>
      <c r="DR663" s="161"/>
      <c r="DS663" s="161"/>
      <c r="DT663" s="161"/>
      <c r="DU663" s="161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  <c r="FS663" s="6"/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  <c r="GE663" s="6"/>
      <c r="GF663" s="6"/>
      <c r="GG663" s="6"/>
      <c r="GH663" s="6"/>
      <c r="GI663" s="6"/>
      <c r="GJ663" s="6"/>
      <c r="GK663" s="6"/>
      <c r="GL663" s="6"/>
      <c r="GM663" s="6"/>
      <c r="GN663" s="6"/>
      <c r="GO663" s="6"/>
      <c r="GP663" s="6"/>
      <c r="GQ663" s="6"/>
      <c r="GR663" s="6"/>
      <c r="GS663" s="6"/>
      <c r="GT663" s="6"/>
      <c r="GU663" s="6"/>
      <c r="GV663" s="6"/>
      <c r="GW663" s="6"/>
      <c r="GX663" s="6"/>
      <c r="GY663" s="6"/>
      <c r="GZ663" s="6"/>
      <c r="HA663" s="6"/>
      <c r="HB663" s="6"/>
      <c r="HC663" s="6"/>
      <c r="HD663" s="6"/>
      <c r="HE663" s="6"/>
      <c r="HF663" s="6"/>
      <c r="HG663" s="6"/>
      <c r="HH663" s="6"/>
      <c r="HI663" s="6"/>
      <c r="HJ663" s="6"/>
      <c r="HK663" s="6"/>
      <c r="HL663" s="6"/>
      <c r="HM663" s="6"/>
      <c r="HN663" s="6"/>
      <c r="HO663" s="6"/>
      <c r="HP663" s="6"/>
      <c r="HQ663" s="6"/>
      <c r="HR663" s="6"/>
      <c r="HS663" s="6"/>
      <c r="HT663" s="6"/>
      <c r="HU663" s="6"/>
      <c r="HV663" s="6"/>
      <c r="HW663" s="6"/>
      <c r="HX663" s="6"/>
      <c r="HY663" s="6"/>
      <c r="HZ663" s="6"/>
      <c r="IA663" s="6"/>
      <c r="IB663" s="6"/>
      <c r="IC663" s="6"/>
      <c r="ID663" s="6"/>
      <c r="IE663" s="6"/>
      <c r="IF663" s="6"/>
      <c r="IG663" s="6"/>
      <c r="IH663" s="6"/>
      <c r="II663" s="6"/>
      <c r="IJ663" s="6"/>
      <c r="IK663" s="6"/>
      <c r="IL663" s="6"/>
      <c r="IM663" s="6"/>
      <c r="IN663" s="6"/>
      <c r="IO663" s="6"/>
      <c r="IP663" s="6"/>
      <c r="IQ663" s="6"/>
      <c r="IR663" s="6"/>
      <c r="IS663" s="6"/>
      <c r="IT663" s="6"/>
      <c r="IU663" s="6"/>
      <c r="IV663" s="6"/>
      <c r="IW663" s="6"/>
      <c r="IX663" s="6"/>
      <c r="IY663" s="6"/>
      <c r="IZ663" s="6"/>
      <c r="JA663" s="314"/>
      <c r="JB663" s="314"/>
      <c r="JC663" s="314"/>
      <c r="JD663" s="314"/>
      <c r="JE663" s="314"/>
      <c r="JF663" s="314"/>
      <c r="JG663" s="314"/>
      <c r="JH663" s="314"/>
      <c r="JI663" s="314"/>
      <c r="JJ663" s="314"/>
      <c r="JK663" s="314"/>
      <c r="JL663" s="314"/>
      <c r="JM663" s="314"/>
      <c r="JN663" s="314"/>
      <c r="JO663" s="314"/>
      <c r="JP663" s="314"/>
      <c r="JQ663" s="314"/>
      <c r="JR663" s="314"/>
      <c r="JS663" s="314"/>
      <c r="JT663" s="314"/>
      <c r="JU663" s="314"/>
      <c r="JV663" s="314"/>
      <c r="JW663" s="314"/>
      <c r="JX663" s="314"/>
      <c r="JY663" s="314"/>
      <c r="JZ663" s="314"/>
      <c r="KA663" s="314"/>
      <c r="KB663" s="314"/>
      <c r="KC663" s="314"/>
      <c r="KD663" s="314"/>
      <c r="KE663" s="314"/>
      <c r="KF663" s="314"/>
      <c r="KG663" s="314"/>
      <c r="KH663" s="314"/>
      <c r="KI663" s="314"/>
      <c r="KJ663" s="314"/>
      <c r="KK663" s="314"/>
      <c r="KL663" s="6"/>
      <c r="KM663" s="6"/>
      <c r="KN663" s="6"/>
      <c r="KO663" s="6"/>
      <c r="KP663" s="6"/>
      <c r="KQ663" s="6"/>
      <c r="KR663" s="6"/>
      <c r="KS663" s="6"/>
      <c r="KT663" s="6"/>
    </row>
    <row r="664" spans="5:306" s="305" customFormat="1">
      <c r="E664" s="316"/>
      <c r="F664" s="316"/>
      <c r="G664" s="317"/>
      <c r="W664" s="6"/>
      <c r="X664" s="6"/>
      <c r="Y664" s="6"/>
      <c r="Z664" s="313"/>
      <c r="AA664" s="313"/>
      <c r="AB664" s="313"/>
      <c r="AC664" s="6"/>
      <c r="AD664" s="6"/>
      <c r="AE664" s="313"/>
      <c r="AF664" s="313"/>
      <c r="AG664" s="313"/>
      <c r="AH664" s="313"/>
      <c r="AI664" s="313"/>
      <c r="AJ664" s="6"/>
      <c r="AK664" s="6"/>
      <c r="AL664" s="313"/>
      <c r="AM664" s="313"/>
      <c r="AN664" s="313"/>
      <c r="AO664" s="313"/>
      <c r="AP664" s="313"/>
      <c r="AQ664" s="6"/>
      <c r="AR664" s="6"/>
      <c r="AS664" s="313"/>
      <c r="AT664" s="313"/>
      <c r="AU664" s="313"/>
      <c r="AV664" s="313"/>
      <c r="AW664" s="313"/>
      <c r="AX664" s="6"/>
      <c r="AY664" s="6"/>
      <c r="AZ664" s="313"/>
      <c r="BA664" s="313"/>
      <c r="BB664" s="313"/>
      <c r="BC664" s="313"/>
      <c r="BD664" s="313"/>
      <c r="BE664" s="6"/>
      <c r="BF664" s="6"/>
      <c r="BG664" s="313"/>
      <c r="BH664" s="313"/>
      <c r="BI664" s="313"/>
      <c r="BJ664" s="313"/>
      <c r="BK664" s="313"/>
      <c r="BL664" s="6"/>
      <c r="BM664" s="6"/>
      <c r="BN664" s="313"/>
      <c r="BO664" s="313"/>
      <c r="BP664" s="313"/>
      <c r="BQ664" s="313"/>
      <c r="BR664" s="313"/>
      <c r="BS664" s="313"/>
      <c r="BT664" s="313"/>
      <c r="BU664" s="313"/>
      <c r="BV664" s="313"/>
      <c r="BW664" s="313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161"/>
      <c r="DQ664" s="161"/>
      <c r="DR664" s="161"/>
      <c r="DS664" s="161"/>
      <c r="DT664" s="161"/>
      <c r="DU664" s="161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  <c r="FS664" s="6"/>
      <c r="FT664" s="6"/>
      <c r="FU664" s="6"/>
      <c r="FV664" s="6"/>
      <c r="FW664" s="6"/>
      <c r="FX664" s="6"/>
      <c r="FY664" s="6"/>
      <c r="FZ664" s="6"/>
      <c r="GA664" s="6"/>
      <c r="GB664" s="6"/>
      <c r="GC664" s="6"/>
      <c r="GD664" s="6"/>
      <c r="GE664" s="6"/>
      <c r="GF664" s="6"/>
      <c r="GG664" s="6"/>
      <c r="GH664" s="6"/>
      <c r="GI664" s="6"/>
      <c r="GJ664" s="6"/>
      <c r="GK664" s="6"/>
      <c r="GL664" s="6"/>
      <c r="GM664" s="6"/>
      <c r="GN664" s="6"/>
      <c r="GO664" s="6"/>
      <c r="GP664" s="6"/>
      <c r="GQ664" s="6"/>
      <c r="GR664" s="6"/>
      <c r="GS664" s="6"/>
      <c r="GT664" s="6"/>
      <c r="GU664" s="6"/>
      <c r="GV664" s="6"/>
      <c r="GW664" s="6"/>
      <c r="GX664" s="6"/>
      <c r="GY664" s="6"/>
      <c r="GZ664" s="6"/>
      <c r="HA664" s="6"/>
      <c r="HB664" s="6"/>
      <c r="HC664" s="6"/>
      <c r="HD664" s="6"/>
      <c r="HE664" s="6"/>
      <c r="HF664" s="6"/>
      <c r="HG664" s="6"/>
      <c r="HH664" s="6"/>
      <c r="HI664" s="6"/>
      <c r="HJ664" s="6"/>
      <c r="HK664" s="6"/>
      <c r="HL664" s="6"/>
      <c r="HM664" s="6"/>
      <c r="HN664" s="6"/>
      <c r="HO664" s="6"/>
      <c r="HP664" s="6"/>
      <c r="HQ664" s="6"/>
      <c r="HR664" s="6"/>
      <c r="HS664" s="6"/>
      <c r="HT664" s="6"/>
      <c r="HU664" s="6"/>
      <c r="HV664" s="6"/>
      <c r="HW664" s="6"/>
      <c r="HX664" s="6"/>
      <c r="HY664" s="6"/>
      <c r="HZ664" s="6"/>
      <c r="IA664" s="6"/>
      <c r="IB664" s="6"/>
      <c r="IC664" s="6"/>
      <c r="ID664" s="6"/>
      <c r="IE664" s="6"/>
      <c r="IF664" s="6"/>
      <c r="IG664" s="6"/>
      <c r="IH664" s="6"/>
      <c r="II664" s="6"/>
      <c r="IJ664" s="6"/>
      <c r="IK664" s="6"/>
      <c r="IL664" s="6"/>
      <c r="IM664" s="6"/>
      <c r="IN664" s="6"/>
      <c r="IO664" s="6"/>
      <c r="IP664" s="6"/>
      <c r="IQ664" s="6"/>
      <c r="IR664" s="6"/>
      <c r="IS664" s="6"/>
      <c r="IT664" s="6"/>
      <c r="IU664" s="6"/>
      <c r="IV664" s="6"/>
      <c r="IW664" s="6"/>
      <c r="IX664" s="6"/>
      <c r="IY664" s="6"/>
      <c r="IZ664" s="6"/>
      <c r="JA664" s="314"/>
      <c r="JB664" s="314"/>
      <c r="JC664" s="314"/>
      <c r="JD664" s="314"/>
      <c r="JE664" s="314"/>
      <c r="JF664" s="314"/>
      <c r="JG664" s="314"/>
      <c r="JH664" s="314"/>
      <c r="JI664" s="314"/>
      <c r="JJ664" s="314"/>
      <c r="JK664" s="314"/>
      <c r="JL664" s="314"/>
      <c r="JM664" s="314"/>
      <c r="JN664" s="314"/>
      <c r="JO664" s="314"/>
      <c r="JP664" s="314"/>
      <c r="JQ664" s="314"/>
      <c r="JR664" s="314"/>
      <c r="JS664" s="314"/>
      <c r="JT664" s="314"/>
      <c r="JU664" s="314"/>
      <c r="JV664" s="314"/>
      <c r="JW664" s="314"/>
      <c r="JX664" s="314"/>
      <c r="JY664" s="314"/>
      <c r="JZ664" s="314"/>
      <c r="KA664" s="314"/>
      <c r="KB664" s="314"/>
      <c r="KC664" s="314"/>
      <c r="KD664" s="314"/>
      <c r="KE664" s="314"/>
      <c r="KF664" s="314"/>
      <c r="KG664" s="314"/>
      <c r="KH664" s="314"/>
      <c r="KI664" s="314"/>
      <c r="KJ664" s="314"/>
      <c r="KK664" s="314"/>
      <c r="KL664" s="6"/>
      <c r="KM664" s="6"/>
      <c r="KN664" s="6"/>
      <c r="KO664" s="6"/>
      <c r="KP664" s="6"/>
      <c r="KQ664" s="6"/>
      <c r="KR664" s="6"/>
      <c r="KS664" s="6"/>
      <c r="KT664" s="6"/>
    </row>
    <row r="665" spans="5:306" s="305" customFormat="1">
      <c r="E665" s="316"/>
      <c r="F665" s="316"/>
      <c r="G665" s="317"/>
      <c r="W665" s="6"/>
      <c r="X665" s="6"/>
      <c r="Y665" s="6"/>
      <c r="Z665" s="313"/>
      <c r="AA665" s="313"/>
      <c r="AB665" s="313"/>
      <c r="AC665" s="6"/>
      <c r="AD665" s="6"/>
      <c r="AE665" s="313"/>
      <c r="AF665" s="313"/>
      <c r="AG665" s="313"/>
      <c r="AH665" s="313"/>
      <c r="AI665" s="313"/>
      <c r="AJ665" s="6"/>
      <c r="AK665" s="6"/>
      <c r="AL665" s="313"/>
      <c r="AM665" s="313"/>
      <c r="AN665" s="313"/>
      <c r="AO665" s="313"/>
      <c r="AP665" s="313"/>
      <c r="AQ665" s="6"/>
      <c r="AR665" s="6"/>
      <c r="AS665" s="313"/>
      <c r="AT665" s="313"/>
      <c r="AU665" s="313"/>
      <c r="AV665" s="313"/>
      <c r="AW665" s="313"/>
      <c r="AX665" s="6"/>
      <c r="AY665" s="6"/>
      <c r="AZ665" s="313"/>
      <c r="BA665" s="313"/>
      <c r="BB665" s="313"/>
      <c r="BC665" s="313"/>
      <c r="BD665" s="313"/>
      <c r="BE665" s="6"/>
      <c r="BF665" s="6"/>
      <c r="BG665" s="313"/>
      <c r="BH665" s="313"/>
      <c r="BI665" s="313"/>
      <c r="BJ665" s="313"/>
      <c r="BK665" s="313"/>
      <c r="BL665" s="6"/>
      <c r="BM665" s="6"/>
      <c r="BN665" s="313"/>
      <c r="BO665" s="313"/>
      <c r="BP665" s="313"/>
      <c r="BQ665" s="313"/>
      <c r="BR665" s="313"/>
      <c r="BS665" s="313"/>
      <c r="BT665" s="313"/>
      <c r="BU665" s="313"/>
      <c r="BV665" s="313"/>
      <c r="BW665" s="313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161"/>
      <c r="DQ665" s="161"/>
      <c r="DR665" s="161"/>
      <c r="DS665" s="161"/>
      <c r="DT665" s="161"/>
      <c r="DU665" s="161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  <c r="FS665" s="6"/>
      <c r="FT665" s="6"/>
      <c r="FU665" s="6"/>
      <c r="FV665" s="6"/>
      <c r="FW665" s="6"/>
      <c r="FX665" s="6"/>
      <c r="FY665" s="6"/>
      <c r="FZ665" s="6"/>
      <c r="GA665" s="6"/>
      <c r="GB665" s="6"/>
      <c r="GC665" s="6"/>
      <c r="GD665" s="6"/>
      <c r="GE665" s="6"/>
      <c r="GF665" s="6"/>
      <c r="GG665" s="6"/>
      <c r="GH665" s="6"/>
      <c r="GI665" s="6"/>
      <c r="GJ665" s="6"/>
      <c r="GK665" s="6"/>
      <c r="GL665" s="6"/>
      <c r="GM665" s="6"/>
      <c r="GN665" s="6"/>
      <c r="GO665" s="6"/>
      <c r="GP665" s="6"/>
      <c r="GQ665" s="6"/>
      <c r="GR665" s="6"/>
      <c r="GS665" s="6"/>
      <c r="GT665" s="6"/>
      <c r="GU665" s="6"/>
      <c r="GV665" s="6"/>
      <c r="GW665" s="6"/>
      <c r="GX665" s="6"/>
      <c r="GY665" s="6"/>
      <c r="GZ665" s="6"/>
      <c r="HA665" s="6"/>
      <c r="HB665" s="6"/>
      <c r="HC665" s="6"/>
      <c r="HD665" s="6"/>
      <c r="HE665" s="6"/>
      <c r="HF665" s="6"/>
      <c r="HG665" s="6"/>
      <c r="HH665" s="6"/>
      <c r="HI665" s="6"/>
      <c r="HJ665" s="6"/>
      <c r="HK665" s="6"/>
      <c r="HL665" s="6"/>
      <c r="HM665" s="6"/>
      <c r="HN665" s="6"/>
      <c r="HO665" s="6"/>
      <c r="HP665" s="6"/>
      <c r="HQ665" s="6"/>
      <c r="HR665" s="6"/>
      <c r="HS665" s="6"/>
      <c r="HT665" s="6"/>
      <c r="HU665" s="6"/>
      <c r="HV665" s="6"/>
      <c r="HW665" s="6"/>
      <c r="HX665" s="6"/>
      <c r="HY665" s="6"/>
      <c r="HZ665" s="6"/>
      <c r="IA665" s="6"/>
      <c r="IB665" s="6"/>
      <c r="IC665" s="6"/>
      <c r="ID665" s="6"/>
      <c r="IE665" s="6"/>
      <c r="IF665" s="6"/>
      <c r="IG665" s="6"/>
      <c r="IH665" s="6"/>
      <c r="II665" s="6"/>
      <c r="IJ665" s="6"/>
      <c r="IK665" s="6"/>
      <c r="IL665" s="6"/>
      <c r="IM665" s="6"/>
      <c r="IN665" s="6"/>
      <c r="IO665" s="6"/>
      <c r="IP665" s="6"/>
      <c r="IQ665" s="6"/>
      <c r="IR665" s="6"/>
      <c r="IS665" s="6"/>
      <c r="IT665" s="6"/>
      <c r="IU665" s="6"/>
      <c r="IV665" s="6"/>
      <c r="IW665" s="6"/>
      <c r="IX665" s="6"/>
      <c r="IY665" s="6"/>
      <c r="IZ665" s="6"/>
      <c r="JA665" s="314"/>
      <c r="JB665" s="314"/>
      <c r="JC665" s="314"/>
      <c r="JD665" s="314"/>
      <c r="JE665" s="314"/>
      <c r="JF665" s="314"/>
      <c r="JG665" s="314"/>
      <c r="JH665" s="314"/>
      <c r="JI665" s="314"/>
      <c r="JJ665" s="314"/>
      <c r="JK665" s="314"/>
      <c r="JL665" s="314"/>
      <c r="JM665" s="314"/>
      <c r="JN665" s="314"/>
      <c r="JO665" s="314"/>
      <c r="JP665" s="314"/>
      <c r="JQ665" s="314"/>
      <c r="JR665" s="314"/>
      <c r="JS665" s="314"/>
      <c r="JT665" s="314"/>
      <c r="JU665" s="314"/>
      <c r="JV665" s="314"/>
      <c r="JW665" s="314"/>
      <c r="JX665" s="314"/>
      <c r="JY665" s="314"/>
      <c r="JZ665" s="314"/>
      <c r="KA665" s="314"/>
      <c r="KB665" s="314"/>
      <c r="KC665" s="314"/>
      <c r="KD665" s="314"/>
      <c r="KE665" s="314"/>
      <c r="KF665" s="314"/>
      <c r="KG665" s="314"/>
      <c r="KH665" s="314"/>
      <c r="KI665" s="314"/>
      <c r="KJ665" s="314"/>
      <c r="KK665" s="314"/>
      <c r="KL665" s="6"/>
      <c r="KM665" s="6"/>
      <c r="KN665" s="6"/>
      <c r="KO665" s="6"/>
      <c r="KP665" s="6"/>
      <c r="KQ665" s="6"/>
      <c r="KR665" s="6"/>
      <c r="KS665" s="6"/>
      <c r="KT665" s="6"/>
    </row>
    <row r="666" spans="5:306" s="305" customFormat="1">
      <c r="E666" s="316"/>
      <c r="F666" s="316"/>
      <c r="G666" s="317"/>
      <c r="W666" s="6"/>
      <c r="X666" s="6"/>
      <c r="Y666" s="6"/>
      <c r="Z666" s="313"/>
      <c r="AA666" s="313"/>
      <c r="AB666" s="313"/>
      <c r="AC666" s="6"/>
      <c r="AD666" s="6"/>
      <c r="AE666" s="313"/>
      <c r="AF666" s="313"/>
      <c r="AG666" s="313"/>
      <c r="AH666" s="313"/>
      <c r="AI666" s="313"/>
      <c r="AJ666" s="6"/>
      <c r="AK666" s="6"/>
      <c r="AL666" s="313"/>
      <c r="AM666" s="313"/>
      <c r="AN666" s="313"/>
      <c r="AO666" s="313"/>
      <c r="AP666" s="313"/>
      <c r="AQ666" s="6"/>
      <c r="AR666" s="6"/>
      <c r="AS666" s="313"/>
      <c r="AT666" s="313"/>
      <c r="AU666" s="313"/>
      <c r="AV666" s="313"/>
      <c r="AW666" s="313"/>
      <c r="AX666" s="6"/>
      <c r="AY666" s="6"/>
      <c r="AZ666" s="313"/>
      <c r="BA666" s="313"/>
      <c r="BB666" s="313"/>
      <c r="BC666" s="313"/>
      <c r="BD666" s="313"/>
      <c r="BE666" s="6"/>
      <c r="BF666" s="6"/>
      <c r="BG666" s="313"/>
      <c r="BH666" s="313"/>
      <c r="BI666" s="313"/>
      <c r="BJ666" s="313"/>
      <c r="BK666" s="313"/>
      <c r="BL666" s="6"/>
      <c r="BM666" s="6"/>
      <c r="BN666" s="313"/>
      <c r="BO666" s="313"/>
      <c r="BP666" s="313"/>
      <c r="BQ666" s="313"/>
      <c r="BR666" s="313"/>
      <c r="BS666" s="313"/>
      <c r="BT666" s="313"/>
      <c r="BU666" s="313"/>
      <c r="BV666" s="313"/>
      <c r="BW666" s="313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161"/>
      <c r="DQ666" s="161"/>
      <c r="DR666" s="161"/>
      <c r="DS666" s="161"/>
      <c r="DT666" s="161"/>
      <c r="DU666" s="161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  <c r="FS666" s="6"/>
      <c r="FT666" s="6"/>
      <c r="FU666" s="6"/>
      <c r="FV666" s="6"/>
      <c r="FW666" s="6"/>
      <c r="FX666" s="6"/>
      <c r="FY666" s="6"/>
      <c r="FZ666" s="6"/>
      <c r="GA666" s="6"/>
      <c r="GB666" s="6"/>
      <c r="GC666" s="6"/>
      <c r="GD666" s="6"/>
      <c r="GE666" s="6"/>
      <c r="GF666" s="6"/>
      <c r="GG666" s="6"/>
      <c r="GH666" s="6"/>
      <c r="GI666" s="6"/>
      <c r="GJ666" s="6"/>
      <c r="GK666" s="6"/>
      <c r="GL666" s="6"/>
      <c r="GM666" s="6"/>
      <c r="GN666" s="6"/>
      <c r="GO666" s="6"/>
      <c r="GP666" s="6"/>
      <c r="GQ666" s="6"/>
      <c r="GR666" s="6"/>
      <c r="GS666" s="6"/>
      <c r="GT666" s="6"/>
      <c r="GU666" s="6"/>
      <c r="GV666" s="6"/>
      <c r="GW666" s="6"/>
      <c r="GX666" s="6"/>
      <c r="GY666" s="6"/>
      <c r="GZ666" s="6"/>
      <c r="HA666" s="6"/>
      <c r="HB666" s="6"/>
      <c r="HC666" s="6"/>
      <c r="HD666" s="6"/>
      <c r="HE666" s="6"/>
      <c r="HF666" s="6"/>
      <c r="HG666" s="6"/>
      <c r="HH666" s="6"/>
      <c r="HI666" s="6"/>
      <c r="HJ666" s="6"/>
      <c r="HK666" s="6"/>
      <c r="HL666" s="6"/>
      <c r="HM666" s="6"/>
      <c r="HN666" s="6"/>
      <c r="HO666" s="6"/>
      <c r="HP666" s="6"/>
      <c r="HQ666" s="6"/>
      <c r="HR666" s="6"/>
      <c r="HS666" s="6"/>
      <c r="HT666" s="6"/>
      <c r="HU666" s="6"/>
      <c r="HV666" s="6"/>
      <c r="HW666" s="6"/>
      <c r="HX666" s="6"/>
      <c r="HY666" s="6"/>
      <c r="HZ666" s="6"/>
      <c r="IA666" s="6"/>
      <c r="IB666" s="6"/>
      <c r="IC666" s="6"/>
      <c r="ID666" s="6"/>
      <c r="IE666" s="6"/>
      <c r="IF666" s="6"/>
      <c r="IG666" s="6"/>
      <c r="IH666" s="6"/>
      <c r="II666" s="6"/>
      <c r="IJ666" s="6"/>
      <c r="IK666" s="6"/>
      <c r="IL666" s="6"/>
      <c r="IM666" s="6"/>
      <c r="IN666" s="6"/>
      <c r="IO666" s="6"/>
      <c r="IP666" s="6"/>
      <c r="IQ666" s="6"/>
      <c r="IR666" s="6"/>
      <c r="IS666" s="6"/>
      <c r="IT666" s="6"/>
      <c r="IU666" s="6"/>
      <c r="IV666" s="6"/>
      <c r="IW666" s="6"/>
      <c r="IX666" s="6"/>
      <c r="IY666" s="6"/>
      <c r="IZ666" s="6"/>
      <c r="JA666" s="314"/>
      <c r="JB666" s="314"/>
      <c r="JC666" s="314"/>
      <c r="JD666" s="314"/>
      <c r="JE666" s="314"/>
      <c r="JF666" s="314"/>
      <c r="JG666" s="314"/>
      <c r="JH666" s="314"/>
      <c r="JI666" s="314"/>
      <c r="JJ666" s="314"/>
      <c r="JK666" s="314"/>
      <c r="JL666" s="314"/>
      <c r="JM666" s="314"/>
      <c r="JN666" s="314"/>
      <c r="JO666" s="314"/>
      <c r="JP666" s="314"/>
      <c r="JQ666" s="314"/>
      <c r="JR666" s="314"/>
      <c r="JS666" s="314"/>
      <c r="JT666" s="314"/>
      <c r="JU666" s="314"/>
      <c r="JV666" s="314"/>
      <c r="JW666" s="314"/>
      <c r="JX666" s="314"/>
      <c r="JY666" s="314"/>
      <c r="JZ666" s="314"/>
      <c r="KA666" s="314"/>
      <c r="KB666" s="314"/>
      <c r="KC666" s="314"/>
      <c r="KD666" s="314"/>
      <c r="KE666" s="314"/>
      <c r="KF666" s="314"/>
      <c r="KG666" s="314"/>
      <c r="KH666" s="314"/>
      <c r="KI666" s="314"/>
      <c r="KJ666" s="314"/>
      <c r="KK666" s="314"/>
      <c r="KL666" s="6"/>
      <c r="KM666" s="6"/>
      <c r="KN666" s="6"/>
      <c r="KO666" s="6"/>
      <c r="KP666" s="6"/>
      <c r="KQ666" s="6"/>
      <c r="KR666" s="6"/>
      <c r="KS666" s="6"/>
      <c r="KT666" s="6"/>
    </row>
    <row r="667" spans="5:306" s="305" customFormat="1">
      <c r="E667" s="316"/>
      <c r="F667" s="316"/>
      <c r="G667" s="317"/>
      <c r="W667" s="6"/>
      <c r="X667" s="6"/>
      <c r="Y667" s="6"/>
      <c r="Z667" s="313"/>
      <c r="AA667" s="313"/>
      <c r="AB667" s="313"/>
      <c r="AC667" s="6"/>
      <c r="AD667" s="6"/>
      <c r="AE667" s="313"/>
      <c r="AF667" s="313"/>
      <c r="AG667" s="313"/>
      <c r="AH667" s="313"/>
      <c r="AI667" s="313"/>
      <c r="AJ667" s="6"/>
      <c r="AK667" s="6"/>
      <c r="AL667" s="313"/>
      <c r="AM667" s="313"/>
      <c r="AN667" s="313"/>
      <c r="AO667" s="313"/>
      <c r="AP667" s="313"/>
      <c r="AQ667" s="6"/>
      <c r="AR667" s="6"/>
      <c r="AS667" s="313"/>
      <c r="AT667" s="313"/>
      <c r="AU667" s="313"/>
      <c r="AV667" s="313"/>
      <c r="AW667" s="313"/>
      <c r="AX667" s="6"/>
      <c r="AY667" s="6"/>
      <c r="AZ667" s="313"/>
      <c r="BA667" s="313"/>
      <c r="BB667" s="313"/>
      <c r="BC667" s="313"/>
      <c r="BD667" s="313"/>
      <c r="BE667" s="6"/>
      <c r="BF667" s="6"/>
      <c r="BG667" s="313"/>
      <c r="BH667" s="313"/>
      <c r="BI667" s="313"/>
      <c r="BJ667" s="313"/>
      <c r="BK667" s="313"/>
      <c r="BL667" s="6"/>
      <c r="BM667" s="6"/>
      <c r="BN667" s="313"/>
      <c r="BO667" s="313"/>
      <c r="BP667" s="313"/>
      <c r="BQ667" s="313"/>
      <c r="BR667" s="313"/>
      <c r="BS667" s="313"/>
      <c r="BT667" s="313"/>
      <c r="BU667" s="313"/>
      <c r="BV667" s="313"/>
      <c r="BW667" s="313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161"/>
      <c r="DQ667" s="161"/>
      <c r="DR667" s="161"/>
      <c r="DS667" s="161"/>
      <c r="DT667" s="161"/>
      <c r="DU667" s="161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  <c r="FS667" s="6"/>
      <c r="FT667" s="6"/>
      <c r="FU667" s="6"/>
      <c r="FV667" s="6"/>
      <c r="FW667" s="6"/>
      <c r="FX667" s="6"/>
      <c r="FY667" s="6"/>
      <c r="FZ667" s="6"/>
      <c r="GA667" s="6"/>
      <c r="GB667" s="6"/>
      <c r="GC667" s="6"/>
      <c r="GD667" s="6"/>
      <c r="GE667" s="6"/>
      <c r="GF667" s="6"/>
      <c r="GG667" s="6"/>
      <c r="GH667" s="6"/>
      <c r="GI667" s="6"/>
      <c r="GJ667" s="6"/>
      <c r="GK667" s="6"/>
      <c r="GL667" s="6"/>
      <c r="GM667" s="6"/>
      <c r="GN667" s="6"/>
      <c r="GO667" s="6"/>
      <c r="GP667" s="6"/>
      <c r="GQ667" s="6"/>
      <c r="GR667" s="6"/>
      <c r="GS667" s="6"/>
      <c r="GT667" s="6"/>
      <c r="GU667" s="6"/>
      <c r="GV667" s="6"/>
      <c r="GW667" s="6"/>
      <c r="GX667" s="6"/>
      <c r="GY667" s="6"/>
      <c r="GZ667" s="6"/>
      <c r="HA667" s="6"/>
      <c r="HB667" s="6"/>
      <c r="HC667" s="6"/>
      <c r="HD667" s="6"/>
      <c r="HE667" s="6"/>
      <c r="HF667" s="6"/>
      <c r="HG667" s="6"/>
      <c r="HH667" s="6"/>
      <c r="HI667" s="6"/>
      <c r="HJ667" s="6"/>
      <c r="HK667" s="6"/>
      <c r="HL667" s="6"/>
      <c r="HM667" s="6"/>
      <c r="HN667" s="6"/>
      <c r="HO667" s="6"/>
      <c r="HP667" s="6"/>
      <c r="HQ667" s="6"/>
      <c r="HR667" s="6"/>
      <c r="HS667" s="6"/>
      <c r="HT667" s="6"/>
      <c r="HU667" s="6"/>
      <c r="HV667" s="6"/>
      <c r="HW667" s="6"/>
      <c r="HX667" s="6"/>
      <c r="HY667" s="6"/>
      <c r="HZ667" s="6"/>
      <c r="IA667" s="6"/>
      <c r="IB667" s="6"/>
      <c r="IC667" s="6"/>
      <c r="ID667" s="6"/>
      <c r="IE667" s="6"/>
      <c r="IF667" s="6"/>
      <c r="IG667" s="6"/>
      <c r="IH667" s="6"/>
      <c r="II667" s="6"/>
      <c r="IJ667" s="6"/>
      <c r="IK667" s="6"/>
      <c r="IL667" s="6"/>
      <c r="IM667" s="6"/>
      <c r="IN667" s="6"/>
      <c r="IO667" s="6"/>
      <c r="IP667" s="6"/>
      <c r="IQ667" s="6"/>
      <c r="IR667" s="6"/>
      <c r="IS667" s="6"/>
      <c r="IT667" s="6"/>
      <c r="IU667" s="6"/>
      <c r="IV667" s="6"/>
      <c r="IW667" s="6"/>
      <c r="IX667" s="6"/>
      <c r="IY667" s="6"/>
      <c r="IZ667" s="6"/>
      <c r="JA667" s="314"/>
      <c r="JB667" s="314"/>
      <c r="JC667" s="314"/>
      <c r="JD667" s="314"/>
      <c r="JE667" s="314"/>
      <c r="JF667" s="314"/>
      <c r="JG667" s="314"/>
      <c r="JH667" s="314"/>
      <c r="JI667" s="314"/>
      <c r="JJ667" s="314"/>
      <c r="JK667" s="314"/>
      <c r="JL667" s="314"/>
      <c r="JM667" s="314"/>
      <c r="JN667" s="314"/>
      <c r="JO667" s="314"/>
      <c r="JP667" s="314"/>
      <c r="JQ667" s="314"/>
      <c r="JR667" s="314"/>
      <c r="JS667" s="314"/>
      <c r="JT667" s="314"/>
      <c r="JU667" s="314"/>
      <c r="JV667" s="314"/>
      <c r="JW667" s="314"/>
      <c r="JX667" s="314"/>
      <c r="JY667" s="314"/>
      <c r="JZ667" s="314"/>
      <c r="KA667" s="314"/>
      <c r="KB667" s="314"/>
      <c r="KC667" s="314"/>
      <c r="KD667" s="314"/>
      <c r="KE667" s="314"/>
      <c r="KF667" s="314"/>
      <c r="KG667" s="314"/>
      <c r="KH667" s="314"/>
      <c r="KI667" s="314"/>
      <c r="KJ667" s="314"/>
      <c r="KK667" s="314"/>
      <c r="KL667" s="6"/>
      <c r="KM667" s="6"/>
      <c r="KN667" s="6"/>
      <c r="KO667" s="6"/>
      <c r="KP667" s="6"/>
      <c r="KQ667" s="6"/>
      <c r="KR667" s="6"/>
      <c r="KS667" s="6"/>
      <c r="KT667" s="6"/>
    </row>
    <row r="668" spans="5:306" s="305" customFormat="1">
      <c r="E668" s="316"/>
      <c r="F668" s="316"/>
      <c r="G668" s="317"/>
      <c r="W668" s="6"/>
      <c r="X668" s="6"/>
      <c r="Y668" s="6"/>
      <c r="Z668" s="313"/>
      <c r="AA668" s="313"/>
      <c r="AB668" s="313"/>
      <c r="AC668" s="6"/>
      <c r="AD668" s="6"/>
      <c r="AE668" s="313"/>
      <c r="AF668" s="313"/>
      <c r="AG668" s="313"/>
      <c r="AH668" s="313"/>
      <c r="AI668" s="313"/>
      <c r="AJ668" s="6"/>
      <c r="AK668" s="6"/>
      <c r="AL668" s="313"/>
      <c r="AM668" s="313"/>
      <c r="AN668" s="313"/>
      <c r="AO668" s="313"/>
      <c r="AP668" s="313"/>
      <c r="AQ668" s="6"/>
      <c r="AR668" s="6"/>
      <c r="AS668" s="313"/>
      <c r="AT668" s="313"/>
      <c r="AU668" s="313"/>
      <c r="AV668" s="313"/>
      <c r="AW668" s="313"/>
      <c r="AX668" s="6"/>
      <c r="AY668" s="6"/>
      <c r="AZ668" s="313"/>
      <c r="BA668" s="313"/>
      <c r="BB668" s="313"/>
      <c r="BC668" s="313"/>
      <c r="BD668" s="313"/>
      <c r="BE668" s="6"/>
      <c r="BF668" s="6"/>
      <c r="BG668" s="313"/>
      <c r="BH668" s="313"/>
      <c r="BI668" s="313"/>
      <c r="BJ668" s="313"/>
      <c r="BK668" s="313"/>
      <c r="BL668" s="6"/>
      <c r="BM668" s="6"/>
      <c r="BN668" s="313"/>
      <c r="BO668" s="313"/>
      <c r="BP668" s="313"/>
      <c r="BQ668" s="313"/>
      <c r="BR668" s="313"/>
      <c r="BS668" s="313"/>
      <c r="BT668" s="313"/>
      <c r="BU668" s="313"/>
      <c r="BV668" s="313"/>
      <c r="BW668" s="313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161"/>
      <c r="DQ668" s="161"/>
      <c r="DR668" s="161"/>
      <c r="DS668" s="161"/>
      <c r="DT668" s="161"/>
      <c r="DU668" s="161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  <c r="FS668" s="6"/>
      <c r="FT668" s="6"/>
      <c r="FU668" s="6"/>
      <c r="FV668" s="6"/>
      <c r="FW668" s="6"/>
      <c r="FX668" s="6"/>
      <c r="FY668" s="6"/>
      <c r="FZ668" s="6"/>
      <c r="GA668" s="6"/>
      <c r="GB668" s="6"/>
      <c r="GC668" s="6"/>
      <c r="GD668" s="6"/>
      <c r="GE668" s="6"/>
      <c r="GF668" s="6"/>
      <c r="GG668" s="6"/>
      <c r="GH668" s="6"/>
      <c r="GI668" s="6"/>
      <c r="GJ668" s="6"/>
      <c r="GK668" s="6"/>
      <c r="GL668" s="6"/>
      <c r="GM668" s="6"/>
      <c r="GN668" s="6"/>
      <c r="GO668" s="6"/>
      <c r="GP668" s="6"/>
      <c r="GQ668" s="6"/>
      <c r="GR668" s="6"/>
      <c r="GS668" s="6"/>
      <c r="GT668" s="6"/>
      <c r="GU668" s="6"/>
      <c r="GV668" s="6"/>
      <c r="GW668" s="6"/>
      <c r="GX668" s="6"/>
      <c r="GY668" s="6"/>
      <c r="GZ668" s="6"/>
      <c r="HA668" s="6"/>
      <c r="HB668" s="6"/>
      <c r="HC668" s="6"/>
      <c r="HD668" s="6"/>
      <c r="HE668" s="6"/>
      <c r="HF668" s="6"/>
      <c r="HG668" s="6"/>
      <c r="HH668" s="6"/>
      <c r="HI668" s="6"/>
      <c r="HJ668" s="6"/>
      <c r="HK668" s="6"/>
      <c r="HL668" s="6"/>
      <c r="HM668" s="6"/>
      <c r="HN668" s="6"/>
      <c r="HO668" s="6"/>
      <c r="HP668" s="6"/>
      <c r="HQ668" s="6"/>
      <c r="HR668" s="6"/>
      <c r="HS668" s="6"/>
      <c r="HT668" s="6"/>
      <c r="HU668" s="6"/>
      <c r="HV668" s="6"/>
      <c r="HW668" s="6"/>
      <c r="HX668" s="6"/>
      <c r="HY668" s="6"/>
      <c r="HZ668" s="6"/>
      <c r="IA668" s="6"/>
      <c r="IB668" s="6"/>
      <c r="IC668" s="6"/>
      <c r="ID668" s="6"/>
      <c r="IE668" s="6"/>
      <c r="IF668" s="6"/>
      <c r="IG668" s="6"/>
      <c r="IH668" s="6"/>
      <c r="II668" s="6"/>
      <c r="IJ668" s="6"/>
      <c r="IK668" s="6"/>
      <c r="IL668" s="6"/>
      <c r="IM668" s="6"/>
      <c r="IN668" s="6"/>
      <c r="IO668" s="6"/>
      <c r="IP668" s="6"/>
      <c r="IQ668" s="6"/>
      <c r="IR668" s="6"/>
      <c r="IS668" s="6"/>
      <c r="IT668" s="6"/>
      <c r="IU668" s="6"/>
      <c r="IV668" s="6"/>
      <c r="IW668" s="6"/>
      <c r="IX668" s="6"/>
      <c r="IY668" s="6"/>
      <c r="IZ668" s="6"/>
      <c r="JA668" s="314"/>
      <c r="JB668" s="314"/>
      <c r="JC668" s="314"/>
      <c r="JD668" s="314"/>
      <c r="JE668" s="314"/>
      <c r="JF668" s="314"/>
      <c r="JG668" s="314"/>
      <c r="JH668" s="314"/>
      <c r="JI668" s="314"/>
      <c r="JJ668" s="314"/>
      <c r="JK668" s="314"/>
      <c r="JL668" s="314"/>
      <c r="JM668" s="314"/>
      <c r="JN668" s="314"/>
      <c r="JO668" s="314"/>
      <c r="JP668" s="314"/>
      <c r="JQ668" s="314"/>
      <c r="JR668" s="314"/>
      <c r="JS668" s="314"/>
      <c r="JT668" s="314"/>
      <c r="JU668" s="314"/>
      <c r="JV668" s="314"/>
      <c r="JW668" s="314"/>
      <c r="JX668" s="314"/>
      <c r="JY668" s="314"/>
      <c r="JZ668" s="314"/>
      <c r="KA668" s="314"/>
      <c r="KB668" s="314"/>
      <c r="KC668" s="314"/>
      <c r="KD668" s="314"/>
      <c r="KE668" s="314"/>
      <c r="KF668" s="314"/>
      <c r="KG668" s="314"/>
      <c r="KH668" s="314"/>
      <c r="KI668" s="314"/>
      <c r="KJ668" s="314"/>
      <c r="KK668" s="314"/>
      <c r="KL668" s="6"/>
      <c r="KM668" s="6"/>
      <c r="KN668" s="6"/>
      <c r="KO668" s="6"/>
      <c r="KP668" s="6"/>
      <c r="KQ668" s="6"/>
      <c r="KR668" s="6"/>
      <c r="KS668" s="6"/>
      <c r="KT668" s="6"/>
    </row>
    <row r="669" spans="5:306" s="305" customFormat="1">
      <c r="E669" s="316"/>
      <c r="F669" s="316"/>
      <c r="G669" s="317"/>
      <c r="W669" s="6"/>
      <c r="X669" s="6"/>
      <c r="Y669" s="6"/>
      <c r="Z669" s="313"/>
      <c r="AA669" s="313"/>
      <c r="AB669" s="313"/>
      <c r="AC669" s="6"/>
      <c r="AD669" s="6"/>
      <c r="AE669" s="313"/>
      <c r="AF669" s="313"/>
      <c r="AG669" s="313"/>
      <c r="AH669" s="313"/>
      <c r="AI669" s="313"/>
      <c r="AJ669" s="6"/>
      <c r="AK669" s="6"/>
      <c r="AL669" s="313"/>
      <c r="AM669" s="313"/>
      <c r="AN669" s="313"/>
      <c r="AO669" s="313"/>
      <c r="AP669" s="313"/>
      <c r="AQ669" s="6"/>
      <c r="AR669" s="6"/>
      <c r="AS669" s="313"/>
      <c r="AT669" s="313"/>
      <c r="AU669" s="313"/>
      <c r="AV669" s="313"/>
      <c r="AW669" s="313"/>
      <c r="AX669" s="6"/>
      <c r="AY669" s="6"/>
      <c r="AZ669" s="313"/>
      <c r="BA669" s="313"/>
      <c r="BB669" s="313"/>
      <c r="BC669" s="313"/>
      <c r="BD669" s="313"/>
      <c r="BE669" s="6"/>
      <c r="BF669" s="6"/>
      <c r="BG669" s="313"/>
      <c r="BH669" s="313"/>
      <c r="BI669" s="313"/>
      <c r="BJ669" s="313"/>
      <c r="BK669" s="313"/>
      <c r="BL669" s="6"/>
      <c r="BM669" s="6"/>
      <c r="BN669" s="313"/>
      <c r="BO669" s="313"/>
      <c r="BP669" s="313"/>
      <c r="BQ669" s="313"/>
      <c r="BR669" s="313"/>
      <c r="BS669" s="313"/>
      <c r="BT669" s="313"/>
      <c r="BU669" s="313"/>
      <c r="BV669" s="313"/>
      <c r="BW669" s="313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161"/>
      <c r="DQ669" s="161"/>
      <c r="DR669" s="161"/>
      <c r="DS669" s="161"/>
      <c r="DT669" s="161"/>
      <c r="DU669" s="161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  <c r="FS669" s="6"/>
      <c r="FT669" s="6"/>
      <c r="FU669" s="6"/>
      <c r="FV669" s="6"/>
      <c r="FW669" s="6"/>
      <c r="FX669" s="6"/>
      <c r="FY669" s="6"/>
      <c r="FZ669" s="6"/>
      <c r="GA669" s="6"/>
      <c r="GB669" s="6"/>
      <c r="GC669" s="6"/>
      <c r="GD669" s="6"/>
      <c r="GE669" s="6"/>
      <c r="GF669" s="6"/>
      <c r="GG669" s="6"/>
      <c r="GH669" s="6"/>
      <c r="GI669" s="6"/>
      <c r="GJ669" s="6"/>
      <c r="GK669" s="6"/>
      <c r="GL669" s="6"/>
      <c r="GM669" s="6"/>
      <c r="GN669" s="6"/>
      <c r="GO669" s="6"/>
      <c r="GP669" s="6"/>
      <c r="GQ669" s="6"/>
      <c r="GR669" s="6"/>
      <c r="GS669" s="6"/>
      <c r="GT669" s="6"/>
      <c r="GU669" s="6"/>
      <c r="GV669" s="6"/>
      <c r="GW669" s="6"/>
      <c r="GX669" s="6"/>
      <c r="GY669" s="6"/>
      <c r="GZ669" s="6"/>
      <c r="HA669" s="6"/>
      <c r="HB669" s="6"/>
      <c r="HC669" s="6"/>
      <c r="HD669" s="6"/>
      <c r="HE669" s="6"/>
      <c r="HF669" s="6"/>
      <c r="HG669" s="6"/>
      <c r="HH669" s="6"/>
      <c r="HI669" s="6"/>
      <c r="HJ669" s="6"/>
      <c r="HK669" s="6"/>
      <c r="HL669" s="6"/>
      <c r="HM669" s="6"/>
      <c r="HN669" s="6"/>
      <c r="HO669" s="6"/>
      <c r="HP669" s="6"/>
      <c r="HQ669" s="6"/>
      <c r="HR669" s="6"/>
      <c r="HS669" s="6"/>
      <c r="HT669" s="6"/>
      <c r="HU669" s="6"/>
      <c r="HV669" s="6"/>
      <c r="HW669" s="6"/>
      <c r="HX669" s="6"/>
      <c r="HY669" s="6"/>
      <c r="HZ669" s="6"/>
      <c r="IA669" s="6"/>
      <c r="IB669" s="6"/>
      <c r="IC669" s="6"/>
      <c r="ID669" s="6"/>
      <c r="IE669" s="6"/>
      <c r="IF669" s="6"/>
      <c r="IG669" s="6"/>
      <c r="IH669" s="6"/>
      <c r="II669" s="6"/>
      <c r="IJ669" s="6"/>
      <c r="IK669" s="6"/>
      <c r="IL669" s="6"/>
      <c r="IM669" s="6"/>
      <c r="IN669" s="6"/>
      <c r="IO669" s="6"/>
      <c r="IP669" s="6"/>
      <c r="IQ669" s="6"/>
      <c r="IR669" s="6"/>
      <c r="IS669" s="6"/>
      <c r="IT669" s="6"/>
      <c r="IU669" s="6"/>
      <c r="IV669" s="6"/>
      <c r="IW669" s="6"/>
      <c r="IX669" s="6"/>
      <c r="IY669" s="6"/>
      <c r="IZ669" s="6"/>
      <c r="JA669" s="314"/>
      <c r="JB669" s="314"/>
      <c r="JC669" s="314"/>
      <c r="JD669" s="314"/>
      <c r="JE669" s="314"/>
      <c r="JF669" s="314"/>
      <c r="JG669" s="314"/>
      <c r="JH669" s="314"/>
      <c r="JI669" s="314"/>
      <c r="JJ669" s="314"/>
      <c r="JK669" s="314"/>
      <c r="JL669" s="314"/>
      <c r="JM669" s="314"/>
      <c r="JN669" s="314"/>
      <c r="JO669" s="314"/>
      <c r="JP669" s="314"/>
      <c r="JQ669" s="314"/>
      <c r="JR669" s="314"/>
      <c r="JS669" s="314"/>
      <c r="JT669" s="314"/>
      <c r="JU669" s="314"/>
      <c r="JV669" s="314"/>
      <c r="JW669" s="314"/>
      <c r="JX669" s="314"/>
      <c r="JY669" s="314"/>
      <c r="JZ669" s="314"/>
      <c r="KA669" s="314"/>
      <c r="KB669" s="314"/>
      <c r="KC669" s="314"/>
      <c r="KD669" s="314"/>
      <c r="KE669" s="314"/>
      <c r="KF669" s="314"/>
      <c r="KG669" s="314"/>
      <c r="KH669" s="314"/>
      <c r="KI669" s="314"/>
      <c r="KJ669" s="314"/>
      <c r="KK669" s="314"/>
      <c r="KL669" s="6"/>
      <c r="KM669" s="6"/>
      <c r="KN669" s="6"/>
      <c r="KO669" s="6"/>
      <c r="KP669" s="6"/>
      <c r="KQ669" s="6"/>
      <c r="KR669" s="6"/>
      <c r="KS669" s="6"/>
      <c r="KT669" s="6"/>
    </row>
    <row r="670" spans="5:306" s="305" customFormat="1">
      <c r="E670" s="316"/>
      <c r="F670" s="316"/>
      <c r="G670" s="317"/>
      <c r="W670" s="6"/>
      <c r="X670" s="6"/>
      <c r="Y670" s="6"/>
      <c r="Z670" s="313"/>
      <c r="AA670" s="313"/>
      <c r="AB670" s="313"/>
      <c r="AC670" s="6"/>
      <c r="AD670" s="6"/>
      <c r="AE670" s="313"/>
      <c r="AF670" s="313"/>
      <c r="AG670" s="313"/>
      <c r="AH670" s="313"/>
      <c r="AI670" s="313"/>
      <c r="AJ670" s="6"/>
      <c r="AK670" s="6"/>
      <c r="AL670" s="313"/>
      <c r="AM670" s="313"/>
      <c r="AN670" s="313"/>
      <c r="AO670" s="313"/>
      <c r="AP670" s="313"/>
      <c r="AQ670" s="6"/>
      <c r="AR670" s="6"/>
      <c r="AS670" s="313"/>
      <c r="AT670" s="313"/>
      <c r="AU670" s="313"/>
      <c r="AV670" s="313"/>
      <c r="AW670" s="313"/>
      <c r="AX670" s="6"/>
      <c r="AY670" s="6"/>
      <c r="AZ670" s="313"/>
      <c r="BA670" s="313"/>
      <c r="BB670" s="313"/>
      <c r="BC670" s="313"/>
      <c r="BD670" s="313"/>
      <c r="BE670" s="6"/>
      <c r="BF670" s="6"/>
      <c r="BG670" s="313"/>
      <c r="BH670" s="313"/>
      <c r="BI670" s="313"/>
      <c r="BJ670" s="313"/>
      <c r="BK670" s="313"/>
      <c r="BL670" s="6"/>
      <c r="BM670" s="6"/>
      <c r="BN670" s="313"/>
      <c r="BO670" s="313"/>
      <c r="BP670" s="313"/>
      <c r="BQ670" s="313"/>
      <c r="BR670" s="313"/>
      <c r="BS670" s="313"/>
      <c r="BT670" s="313"/>
      <c r="BU670" s="313"/>
      <c r="BV670" s="313"/>
      <c r="BW670" s="313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161"/>
      <c r="DQ670" s="161"/>
      <c r="DR670" s="161"/>
      <c r="DS670" s="161"/>
      <c r="DT670" s="161"/>
      <c r="DU670" s="161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  <c r="FS670" s="6"/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  <c r="GE670" s="6"/>
      <c r="GF670" s="6"/>
      <c r="GG670" s="6"/>
      <c r="GH670" s="6"/>
      <c r="GI670" s="6"/>
      <c r="GJ670" s="6"/>
      <c r="GK670" s="6"/>
      <c r="GL670" s="6"/>
      <c r="GM670" s="6"/>
      <c r="GN670" s="6"/>
      <c r="GO670" s="6"/>
      <c r="GP670" s="6"/>
      <c r="GQ670" s="6"/>
      <c r="GR670" s="6"/>
      <c r="GS670" s="6"/>
      <c r="GT670" s="6"/>
      <c r="GU670" s="6"/>
      <c r="GV670" s="6"/>
      <c r="GW670" s="6"/>
      <c r="GX670" s="6"/>
      <c r="GY670" s="6"/>
      <c r="GZ670" s="6"/>
      <c r="HA670" s="6"/>
      <c r="HB670" s="6"/>
      <c r="HC670" s="6"/>
      <c r="HD670" s="6"/>
      <c r="HE670" s="6"/>
      <c r="HF670" s="6"/>
      <c r="HG670" s="6"/>
      <c r="HH670" s="6"/>
      <c r="HI670" s="6"/>
      <c r="HJ670" s="6"/>
      <c r="HK670" s="6"/>
      <c r="HL670" s="6"/>
      <c r="HM670" s="6"/>
      <c r="HN670" s="6"/>
      <c r="HO670" s="6"/>
      <c r="HP670" s="6"/>
      <c r="HQ670" s="6"/>
      <c r="HR670" s="6"/>
      <c r="HS670" s="6"/>
      <c r="HT670" s="6"/>
      <c r="HU670" s="6"/>
      <c r="HV670" s="6"/>
      <c r="HW670" s="6"/>
      <c r="HX670" s="6"/>
      <c r="HY670" s="6"/>
      <c r="HZ670" s="6"/>
      <c r="IA670" s="6"/>
      <c r="IB670" s="6"/>
      <c r="IC670" s="6"/>
      <c r="ID670" s="6"/>
      <c r="IE670" s="6"/>
      <c r="IF670" s="6"/>
      <c r="IG670" s="6"/>
      <c r="IH670" s="6"/>
      <c r="II670" s="6"/>
      <c r="IJ670" s="6"/>
      <c r="IK670" s="6"/>
      <c r="IL670" s="6"/>
      <c r="IM670" s="6"/>
      <c r="IN670" s="6"/>
      <c r="IO670" s="6"/>
      <c r="IP670" s="6"/>
      <c r="IQ670" s="6"/>
      <c r="IR670" s="6"/>
      <c r="IS670" s="6"/>
      <c r="IT670" s="6"/>
      <c r="IU670" s="6"/>
      <c r="IV670" s="6"/>
      <c r="IW670" s="6"/>
      <c r="IX670" s="6"/>
      <c r="IY670" s="6"/>
      <c r="IZ670" s="6"/>
      <c r="JA670" s="314"/>
      <c r="JB670" s="314"/>
      <c r="JC670" s="314"/>
      <c r="JD670" s="314"/>
      <c r="JE670" s="314"/>
      <c r="JF670" s="314"/>
      <c r="JG670" s="314"/>
      <c r="JH670" s="314"/>
      <c r="JI670" s="314"/>
      <c r="JJ670" s="314"/>
      <c r="JK670" s="314"/>
      <c r="JL670" s="314"/>
      <c r="JM670" s="314"/>
      <c r="JN670" s="314"/>
      <c r="JO670" s="314"/>
      <c r="JP670" s="314"/>
      <c r="JQ670" s="314"/>
      <c r="JR670" s="314"/>
      <c r="JS670" s="314"/>
      <c r="JT670" s="314"/>
      <c r="JU670" s="314"/>
      <c r="JV670" s="314"/>
      <c r="JW670" s="314"/>
      <c r="JX670" s="314"/>
      <c r="JY670" s="314"/>
      <c r="JZ670" s="314"/>
      <c r="KA670" s="314"/>
      <c r="KB670" s="314"/>
      <c r="KC670" s="314"/>
      <c r="KD670" s="314"/>
      <c r="KE670" s="314"/>
      <c r="KF670" s="314"/>
      <c r="KG670" s="314"/>
      <c r="KH670" s="314"/>
      <c r="KI670" s="314"/>
      <c r="KJ670" s="314"/>
      <c r="KK670" s="314"/>
      <c r="KL670" s="6"/>
      <c r="KM670" s="6"/>
      <c r="KN670" s="6"/>
      <c r="KO670" s="6"/>
      <c r="KP670" s="6"/>
      <c r="KQ670" s="6"/>
      <c r="KR670" s="6"/>
      <c r="KS670" s="6"/>
      <c r="KT670" s="6"/>
    </row>
    <row r="671" spans="5:306" s="305" customFormat="1">
      <c r="E671" s="316"/>
      <c r="F671" s="316"/>
      <c r="G671" s="317"/>
      <c r="W671" s="6"/>
      <c r="X671" s="6"/>
      <c r="Y671" s="6"/>
      <c r="Z671" s="313"/>
      <c r="AA671" s="313"/>
      <c r="AB671" s="313"/>
      <c r="AC671" s="6"/>
      <c r="AD671" s="6"/>
      <c r="AE671" s="313"/>
      <c r="AF671" s="313"/>
      <c r="AG671" s="313"/>
      <c r="AH671" s="313"/>
      <c r="AI671" s="313"/>
      <c r="AJ671" s="6"/>
      <c r="AK671" s="6"/>
      <c r="AL671" s="313"/>
      <c r="AM671" s="313"/>
      <c r="AN671" s="313"/>
      <c r="AO671" s="313"/>
      <c r="AP671" s="313"/>
      <c r="AQ671" s="6"/>
      <c r="AR671" s="6"/>
      <c r="AS671" s="313"/>
      <c r="AT671" s="313"/>
      <c r="AU671" s="313"/>
      <c r="AV671" s="313"/>
      <c r="AW671" s="313"/>
      <c r="AX671" s="6"/>
      <c r="AY671" s="6"/>
      <c r="AZ671" s="313"/>
      <c r="BA671" s="313"/>
      <c r="BB671" s="313"/>
      <c r="BC671" s="313"/>
      <c r="BD671" s="313"/>
      <c r="BE671" s="6"/>
      <c r="BF671" s="6"/>
      <c r="BG671" s="313"/>
      <c r="BH671" s="313"/>
      <c r="BI671" s="313"/>
      <c r="BJ671" s="313"/>
      <c r="BK671" s="313"/>
      <c r="BL671" s="6"/>
      <c r="BM671" s="6"/>
      <c r="BN671" s="313"/>
      <c r="BO671" s="313"/>
      <c r="BP671" s="313"/>
      <c r="BQ671" s="313"/>
      <c r="BR671" s="313"/>
      <c r="BS671" s="313"/>
      <c r="BT671" s="313"/>
      <c r="BU671" s="313"/>
      <c r="BV671" s="313"/>
      <c r="BW671" s="313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161"/>
      <c r="DQ671" s="161"/>
      <c r="DR671" s="161"/>
      <c r="DS671" s="161"/>
      <c r="DT671" s="161"/>
      <c r="DU671" s="161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  <c r="FS671" s="6"/>
      <c r="FT671" s="6"/>
      <c r="FU671" s="6"/>
      <c r="FV671" s="6"/>
      <c r="FW671" s="6"/>
      <c r="FX671" s="6"/>
      <c r="FY671" s="6"/>
      <c r="FZ671" s="6"/>
      <c r="GA671" s="6"/>
      <c r="GB671" s="6"/>
      <c r="GC671" s="6"/>
      <c r="GD671" s="6"/>
      <c r="GE671" s="6"/>
      <c r="GF671" s="6"/>
      <c r="GG671" s="6"/>
      <c r="GH671" s="6"/>
      <c r="GI671" s="6"/>
      <c r="GJ671" s="6"/>
      <c r="GK671" s="6"/>
      <c r="GL671" s="6"/>
      <c r="GM671" s="6"/>
      <c r="GN671" s="6"/>
      <c r="GO671" s="6"/>
      <c r="GP671" s="6"/>
      <c r="GQ671" s="6"/>
      <c r="GR671" s="6"/>
      <c r="GS671" s="6"/>
      <c r="GT671" s="6"/>
      <c r="GU671" s="6"/>
      <c r="GV671" s="6"/>
      <c r="GW671" s="6"/>
      <c r="GX671" s="6"/>
      <c r="GY671" s="6"/>
      <c r="GZ671" s="6"/>
      <c r="HA671" s="6"/>
      <c r="HB671" s="6"/>
      <c r="HC671" s="6"/>
      <c r="HD671" s="6"/>
      <c r="HE671" s="6"/>
      <c r="HF671" s="6"/>
      <c r="HG671" s="6"/>
      <c r="HH671" s="6"/>
      <c r="HI671" s="6"/>
      <c r="HJ671" s="6"/>
      <c r="HK671" s="6"/>
      <c r="HL671" s="6"/>
      <c r="HM671" s="6"/>
      <c r="HN671" s="6"/>
      <c r="HO671" s="6"/>
      <c r="HP671" s="6"/>
      <c r="HQ671" s="6"/>
      <c r="HR671" s="6"/>
      <c r="HS671" s="6"/>
      <c r="HT671" s="6"/>
      <c r="HU671" s="6"/>
      <c r="HV671" s="6"/>
      <c r="HW671" s="6"/>
      <c r="HX671" s="6"/>
      <c r="HY671" s="6"/>
      <c r="HZ671" s="6"/>
      <c r="IA671" s="6"/>
      <c r="IB671" s="6"/>
      <c r="IC671" s="6"/>
      <c r="ID671" s="6"/>
      <c r="IE671" s="6"/>
      <c r="IF671" s="6"/>
      <c r="IG671" s="6"/>
      <c r="IH671" s="6"/>
      <c r="II671" s="6"/>
      <c r="IJ671" s="6"/>
      <c r="IK671" s="6"/>
      <c r="IL671" s="6"/>
      <c r="IM671" s="6"/>
      <c r="IN671" s="6"/>
      <c r="IO671" s="6"/>
      <c r="IP671" s="6"/>
      <c r="IQ671" s="6"/>
      <c r="IR671" s="6"/>
      <c r="IS671" s="6"/>
      <c r="IT671" s="6"/>
      <c r="IU671" s="6"/>
      <c r="IV671" s="6"/>
      <c r="IW671" s="6"/>
      <c r="IX671" s="6"/>
      <c r="IY671" s="6"/>
      <c r="IZ671" s="6"/>
      <c r="JA671" s="314"/>
      <c r="JB671" s="314"/>
      <c r="JC671" s="314"/>
      <c r="JD671" s="314"/>
      <c r="JE671" s="314"/>
      <c r="JF671" s="314"/>
      <c r="JG671" s="314"/>
      <c r="JH671" s="314"/>
      <c r="JI671" s="314"/>
      <c r="JJ671" s="314"/>
      <c r="JK671" s="314"/>
      <c r="JL671" s="314"/>
      <c r="JM671" s="314"/>
      <c r="JN671" s="314"/>
      <c r="JO671" s="314"/>
      <c r="JP671" s="314"/>
      <c r="JQ671" s="314"/>
      <c r="JR671" s="314"/>
      <c r="JS671" s="314"/>
      <c r="JT671" s="314"/>
      <c r="JU671" s="314"/>
      <c r="JV671" s="314"/>
      <c r="JW671" s="314"/>
      <c r="JX671" s="314"/>
      <c r="JY671" s="314"/>
      <c r="JZ671" s="314"/>
      <c r="KA671" s="314"/>
      <c r="KB671" s="314"/>
      <c r="KC671" s="314"/>
      <c r="KD671" s="314"/>
      <c r="KE671" s="314"/>
      <c r="KF671" s="314"/>
      <c r="KG671" s="314"/>
      <c r="KH671" s="314"/>
      <c r="KI671" s="314"/>
      <c r="KJ671" s="314"/>
      <c r="KK671" s="314"/>
      <c r="KL671" s="6"/>
      <c r="KM671" s="6"/>
      <c r="KN671" s="6"/>
      <c r="KO671" s="6"/>
      <c r="KP671" s="6"/>
      <c r="KQ671" s="6"/>
      <c r="KR671" s="6"/>
      <c r="KS671" s="6"/>
      <c r="KT671" s="6"/>
    </row>
    <row r="672" spans="5:306" s="305" customFormat="1">
      <c r="E672" s="316"/>
      <c r="F672" s="316"/>
      <c r="G672" s="317"/>
      <c r="W672" s="6"/>
      <c r="X672" s="6"/>
      <c r="Y672" s="6"/>
      <c r="Z672" s="313"/>
      <c r="AA672" s="313"/>
      <c r="AB672" s="313"/>
      <c r="AC672" s="6"/>
      <c r="AD672" s="6"/>
      <c r="AE672" s="313"/>
      <c r="AF672" s="313"/>
      <c r="AG672" s="313"/>
      <c r="AH672" s="313"/>
      <c r="AI672" s="313"/>
      <c r="AJ672" s="6"/>
      <c r="AK672" s="6"/>
      <c r="AL672" s="313"/>
      <c r="AM672" s="313"/>
      <c r="AN672" s="313"/>
      <c r="AO672" s="313"/>
      <c r="AP672" s="313"/>
      <c r="AQ672" s="6"/>
      <c r="AR672" s="6"/>
      <c r="AS672" s="313"/>
      <c r="AT672" s="313"/>
      <c r="AU672" s="313"/>
      <c r="AV672" s="313"/>
      <c r="AW672" s="313"/>
      <c r="AX672" s="6"/>
      <c r="AY672" s="6"/>
      <c r="AZ672" s="313"/>
      <c r="BA672" s="313"/>
      <c r="BB672" s="313"/>
      <c r="BC672" s="313"/>
      <c r="BD672" s="313"/>
      <c r="BE672" s="6"/>
      <c r="BF672" s="6"/>
      <c r="BG672" s="313"/>
      <c r="BH672" s="313"/>
      <c r="BI672" s="313"/>
      <c r="BJ672" s="313"/>
      <c r="BK672" s="313"/>
      <c r="BL672" s="6"/>
      <c r="BM672" s="6"/>
      <c r="BN672" s="313"/>
      <c r="BO672" s="313"/>
      <c r="BP672" s="313"/>
      <c r="BQ672" s="313"/>
      <c r="BR672" s="313"/>
      <c r="BS672" s="313"/>
      <c r="BT672" s="313"/>
      <c r="BU672" s="313"/>
      <c r="BV672" s="313"/>
      <c r="BW672" s="313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161"/>
      <c r="DQ672" s="161"/>
      <c r="DR672" s="161"/>
      <c r="DS672" s="161"/>
      <c r="DT672" s="161"/>
      <c r="DU672" s="161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  <c r="FS672" s="6"/>
      <c r="FT672" s="6"/>
      <c r="FU672" s="6"/>
      <c r="FV672" s="6"/>
      <c r="FW672" s="6"/>
      <c r="FX672" s="6"/>
      <c r="FY672" s="6"/>
      <c r="FZ672" s="6"/>
      <c r="GA672" s="6"/>
      <c r="GB672" s="6"/>
      <c r="GC672" s="6"/>
      <c r="GD672" s="6"/>
      <c r="GE672" s="6"/>
      <c r="GF672" s="6"/>
      <c r="GG672" s="6"/>
      <c r="GH672" s="6"/>
      <c r="GI672" s="6"/>
      <c r="GJ672" s="6"/>
      <c r="GK672" s="6"/>
      <c r="GL672" s="6"/>
      <c r="GM672" s="6"/>
      <c r="GN672" s="6"/>
      <c r="GO672" s="6"/>
      <c r="GP672" s="6"/>
      <c r="GQ672" s="6"/>
      <c r="GR672" s="6"/>
      <c r="GS672" s="6"/>
      <c r="GT672" s="6"/>
      <c r="GU672" s="6"/>
      <c r="GV672" s="6"/>
      <c r="GW672" s="6"/>
      <c r="GX672" s="6"/>
      <c r="GY672" s="6"/>
      <c r="GZ672" s="6"/>
      <c r="HA672" s="6"/>
      <c r="HB672" s="6"/>
      <c r="HC672" s="6"/>
      <c r="HD672" s="6"/>
      <c r="HE672" s="6"/>
      <c r="HF672" s="6"/>
      <c r="HG672" s="6"/>
      <c r="HH672" s="6"/>
      <c r="HI672" s="6"/>
      <c r="HJ672" s="6"/>
      <c r="HK672" s="6"/>
      <c r="HL672" s="6"/>
      <c r="HM672" s="6"/>
      <c r="HN672" s="6"/>
      <c r="HO672" s="6"/>
      <c r="HP672" s="6"/>
      <c r="HQ672" s="6"/>
      <c r="HR672" s="6"/>
      <c r="HS672" s="6"/>
      <c r="HT672" s="6"/>
      <c r="HU672" s="6"/>
      <c r="HV672" s="6"/>
      <c r="HW672" s="6"/>
      <c r="HX672" s="6"/>
      <c r="HY672" s="6"/>
      <c r="HZ672" s="6"/>
      <c r="IA672" s="6"/>
      <c r="IB672" s="6"/>
      <c r="IC672" s="6"/>
      <c r="ID672" s="6"/>
      <c r="IE672" s="6"/>
      <c r="IF672" s="6"/>
      <c r="IG672" s="6"/>
      <c r="IH672" s="6"/>
      <c r="II672" s="6"/>
      <c r="IJ672" s="6"/>
      <c r="IK672" s="6"/>
      <c r="IL672" s="6"/>
      <c r="IM672" s="6"/>
      <c r="IN672" s="6"/>
      <c r="IO672" s="6"/>
      <c r="IP672" s="6"/>
      <c r="IQ672" s="6"/>
      <c r="IR672" s="6"/>
      <c r="IS672" s="6"/>
      <c r="IT672" s="6"/>
      <c r="IU672" s="6"/>
      <c r="IV672" s="6"/>
      <c r="IW672" s="6"/>
      <c r="IX672" s="6"/>
      <c r="IY672" s="6"/>
      <c r="IZ672" s="6"/>
      <c r="JA672" s="314"/>
      <c r="JB672" s="314"/>
      <c r="JC672" s="314"/>
      <c r="JD672" s="314"/>
      <c r="JE672" s="314"/>
      <c r="JF672" s="314"/>
      <c r="JG672" s="314"/>
      <c r="JH672" s="314"/>
      <c r="JI672" s="314"/>
      <c r="JJ672" s="314"/>
      <c r="JK672" s="314"/>
      <c r="JL672" s="314"/>
      <c r="JM672" s="314"/>
      <c r="JN672" s="314"/>
      <c r="JO672" s="314"/>
      <c r="JP672" s="314"/>
      <c r="JQ672" s="314"/>
      <c r="JR672" s="314"/>
      <c r="JS672" s="314"/>
      <c r="JT672" s="314"/>
      <c r="JU672" s="314"/>
      <c r="JV672" s="314"/>
      <c r="JW672" s="314"/>
      <c r="JX672" s="314"/>
      <c r="JY672" s="314"/>
      <c r="JZ672" s="314"/>
      <c r="KA672" s="314"/>
      <c r="KB672" s="314"/>
      <c r="KC672" s="314"/>
      <c r="KD672" s="314"/>
      <c r="KE672" s="314"/>
      <c r="KF672" s="314"/>
      <c r="KG672" s="314"/>
      <c r="KH672" s="314"/>
      <c r="KI672" s="314"/>
      <c r="KJ672" s="314"/>
      <c r="KK672" s="314"/>
      <c r="KL672" s="6"/>
      <c r="KM672" s="6"/>
      <c r="KN672" s="6"/>
      <c r="KO672" s="6"/>
      <c r="KP672" s="6"/>
      <c r="KQ672" s="6"/>
      <c r="KR672" s="6"/>
      <c r="KS672" s="6"/>
      <c r="KT672" s="6"/>
    </row>
    <row r="673" spans="5:306" s="305" customFormat="1">
      <c r="E673" s="316"/>
      <c r="F673" s="316"/>
      <c r="G673" s="317"/>
      <c r="W673" s="6"/>
      <c r="X673" s="6"/>
      <c r="Y673" s="6"/>
      <c r="Z673" s="313"/>
      <c r="AA673" s="313"/>
      <c r="AB673" s="313"/>
      <c r="AC673" s="6"/>
      <c r="AD673" s="6"/>
      <c r="AE673" s="313"/>
      <c r="AF673" s="313"/>
      <c r="AG673" s="313"/>
      <c r="AH673" s="313"/>
      <c r="AI673" s="313"/>
      <c r="AJ673" s="6"/>
      <c r="AK673" s="6"/>
      <c r="AL673" s="313"/>
      <c r="AM673" s="313"/>
      <c r="AN673" s="313"/>
      <c r="AO673" s="313"/>
      <c r="AP673" s="313"/>
      <c r="AQ673" s="6"/>
      <c r="AR673" s="6"/>
      <c r="AS673" s="313"/>
      <c r="AT673" s="313"/>
      <c r="AU673" s="313"/>
      <c r="AV673" s="313"/>
      <c r="AW673" s="313"/>
      <c r="AX673" s="6"/>
      <c r="AY673" s="6"/>
      <c r="AZ673" s="313"/>
      <c r="BA673" s="313"/>
      <c r="BB673" s="313"/>
      <c r="BC673" s="313"/>
      <c r="BD673" s="313"/>
      <c r="BE673" s="6"/>
      <c r="BF673" s="6"/>
      <c r="BG673" s="313"/>
      <c r="BH673" s="313"/>
      <c r="BI673" s="313"/>
      <c r="BJ673" s="313"/>
      <c r="BK673" s="313"/>
      <c r="BL673" s="6"/>
      <c r="BM673" s="6"/>
      <c r="BN673" s="313"/>
      <c r="BO673" s="313"/>
      <c r="BP673" s="313"/>
      <c r="BQ673" s="313"/>
      <c r="BR673" s="313"/>
      <c r="BS673" s="313"/>
      <c r="BT673" s="313"/>
      <c r="BU673" s="313"/>
      <c r="BV673" s="313"/>
      <c r="BW673" s="313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161"/>
      <c r="DQ673" s="161"/>
      <c r="DR673" s="161"/>
      <c r="DS673" s="161"/>
      <c r="DT673" s="161"/>
      <c r="DU673" s="161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  <c r="FS673" s="6"/>
      <c r="FT673" s="6"/>
      <c r="FU673" s="6"/>
      <c r="FV673" s="6"/>
      <c r="FW673" s="6"/>
      <c r="FX673" s="6"/>
      <c r="FY673" s="6"/>
      <c r="FZ673" s="6"/>
      <c r="GA673" s="6"/>
      <c r="GB673" s="6"/>
      <c r="GC673" s="6"/>
      <c r="GD673" s="6"/>
      <c r="GE673" s="6"/>
      <c r="GF673" s="6"/>
      <c r="GG673" s="6"/>
      <c r="GH673" s="6"/>
      <c r="GI673" s="6"/>
      <c r="GJ673" s="6"/>
      <c r="GK673" s="6"/>
      <c r="GL673" s="6"/>
      <c r="GM673" s="6"/>
      <c r="GN673" s="6"/>
      <c r="GO673" s="6"/>
      <c r="GP673" s="6"/>
      <c r="GQ673" s="6"/>
      <c r="GR673" s="6"/>
      <c r="GS673" s="6"/>
      <c r="GT673" s="6"/>
      <c r="GU673" s="6"/>
      <c r="GV673" s="6"/>
      <c r="GW673" s="6"/>
      <c r="GX673" s="6"/>
      <c r="GY673" s="6"/>
      <c r="GZ673" s="6"/>
      <c r="HA673" s="6"/>
      <c r="HB673" s="6"/>
      <c r="HC673" s="6"/>
      <c r="HD673" s="6"/>
      <c r="HE673" s="6"/>
      <c r="HF673" s="6"/>
      <c r="HG673" s="6"/>
      <c r="HH673" s="6"/>
      <c r="HI673" s="6"/>
      <c r="HJ673" s="6"/>
      <c r="HK673" s="6"/>
      <c r="HL673" s="6"/>
      <c r="HM673" s="6"/>
      <c r="HN673" s="6"/>
      <c r="HO673" s="6"/>
      <c r="HP673" s="6"/>
      <c r="HQ673" s="6"/>
      <c r="HR673" s="6"/>
      <c r="HS673" s="6"/>
      <c r="HT673" s="6"/>
      <c r="HU673" s="6"/>
      <c r="HV673" s="6"/>
      <c r="HW673" s="6"/>
      <c r="HX673" s="6"/>
      <c r="HY673" s="6"/>
      <c r="HZ673" s="6"/>
      <c r="IA673" s="6"/>
      <c r="IB673" s="6"/>
      <c r="IC673" s="6"/>
      <c r="ID673" s="6"/>
      <c r="IE673" s="6"/>
      <c r="IF673" s="6"/>
      <c r="IG673" s="6"/>
      <c r="IH673" s="6"/>
      <c r="II673" s="6"/>
      <c r="IJ673" s="6"/>
      <c r="IK673" s="6"/>
      <c r="IL673" s="6"/>
      <c r="IM673" s="6"/>
      <c r="IN673" s="6"/>
      <c r="IO673" s="6"/>
      <c r="IP673" s="6"/>
      <c r="IQ673" s="6"/>
      <c r="IR673" s="6"/>
      <c r="IS673" s="6"/>
      <c r="IT673" s="6"/>
      <c r="IU673" s="6"/>
      <c r="IV673" s="6"/>
      <c r="IW673" s="6"/>
      <c r="IX673" s="6"/>
      <c r="IY673" s="6"/>
      <c r="IZ673" s="6"/>
      <c r="JA673" s="314"/>
      <c r="JB673" s="314"/>
      <c r="JC673" s="314"/>
      <c r="JD673" s="314"/>
      <c r="JE673" s="314"/>
      <c r="JF673" s="314"/>
      <c r="JG673" s="314"/>
      <c r="JH673" s="314"/>
      <c r="JI673" s="314"/>
      <c r="JJ673" s="314"/>
      <c r="JK673" s="314"/>
      <c r="JL673" s="314"/>
      <c r="JM673" s="314"/>
      <c r="JN673" s="314"/>
      <c r="JO673" s="314"/>
      <c r="JP673" s="314"/>
      <c r="JQ673" s="314"/>
      <c r="JR673" s="314"/>
      <c r="JS673" s="314"/>
      <c r="JT673" s="314"/>
      <c r="JU673" s="314"/>
      <c r="JV673" s="314"/>
      <c r="JW673" s="314"/>
      <c r="JX673" s="314"/>
      <c r="JY673" s="314"/>
      <c r="JZ673" s="314"/>
      <c r="KA673" s="314"/>
      <c r="KB673" s="314"/>
      <c r="KC673" s="314"/>
      <c r="KD673" s="314"/>
      <c r="KE673" s="314"/>
      <c r="KF673" s="314"/>
      <c r="KG673" s="314"/>
      <c r="KH673" s="314"/>
      <c r="KI673" s="314"/>
      <c r="KJ673" s="314"/>
      <c r="KK673" s="314"/>
      <c r="KL673" s="6"/>
      <c r="KM673" s="6"/>
      <c r="KN673" s="6"/>
      <c r="KO673" s="6"/>
      <c r="KP673" s="6"/>
      <c r="KQ673" s="6"/>
      <c r="KR673" s="6"/>
      <c r="KS673" s="6"/>
      <c r="KT673" s="6"/>
    </row>
    <row r="674" spans="5:306" s="305" customFormat="1">
      <c r="E674" s="316"/>
      <c r="F674" s="316"/>
      <c r="G674" s="317"/>
      <c r="W674" s="6"/>
      <c r="X674" s="6"/>
      <c r="Y674" s="6"/>
      <c r="Z674" s="313"/>
      <c r="AA674" s="313"/>
      <c r="AB674" s="313"/>
      <c r="AC674" s="6"/>
      <c r="AD674" s="6"/>
      <c r="AE674" s="313"/>
      <c r="AF674" s="313"/>
      <c r="AG674" s="313"/>
      <c r="AH674" s="313"/>
      <c r="AI674" s="313"/>
      <c r="AJ674" s="6"/>
      <c r="AK674" s="6"/>
      <c r="AL674" s="313"/>
      <c r="AM674" s="313"/>
      <c r="AN674" s="313"/>
      <c r="AO674" s="313"/>
      <c r="AP674" s="313"/>
      <c r="AQ674" s="6"/>
      <c r="AR674" s="6"/>
      <c r="AS674" s="313"/>
      <c r="AT674" s="313"/>
      <c r="AU674" s="313"/>
      <c r="AV674" s="313"/>
      <c r="AW674" s="313"/>
      <c r="AX674" s="6"/>
      <c r="AY674" s="6"/>
      <c r="AZ674" s="313"/>
      <c r="BA674" s="313"/>
      <c r="BB674" s="313"/>
      <c r="BC674" s="313"/>
      <c r="BD674" s="313"/>
      <c r="BE674" s="6"/>
      <c r="BF674" s="6"/>
      <c r="BG674" s="313"/>
      <c r="BH674" s="313"/>
      <c r="BI674" s="313"/>
      <c r="BJ674" s="313"/>
      <c r="BK674" s="313"/>
      <c r="BL674" s="6"/>
      <c r="BM674" s="6"/>
      <c r="BN674" s="313"/>
      <c r="BO674" s="313"/>
      <c r="BP674" s="313"/>
      <c r="BQ674" s="313"/>
      <c r="BR674" s="313"/>
      <c r="BS674" s="313"/>
      <c r="BT674" s="313"/>
      <c r="BU674" s="313"/>
      <c r="BV674" s="313"/>
      <c r="BW674" s="313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161"/>
      <c r="DQ674" s="161"/>
      <c r="DR674" s="161"/>
      <c r="DS674" s="161"/>
      <c r="DT674" s="161"/>
      <c r="DU674" s="161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  <c r="FS674" s="6"/>
      <c r="FT674" s="6"/>
      <c r="FU674" s="6"/>
      <c r="FV674" s="6"/>
      <c r="FW674" s="6"/>
      <c r="FX674" s="6"/>
      <c r="FY674" s="6"/>
      <c r="FZ674" s="6"/>
      <c r="GA674" s="6"/>
      <c r="GB674" s="6"/>
      <c r="GC674" s="6"/>
      <c r="GD674" s="6"/>
      <c r="GE674" s="6"/>
      <c r="GF674" s="6"/>
      <c r="GG674" s="6"/>
      <c r="GH674" s="6"/>
      <c r="GI674" s="6"/>
      <c r="GJ674" s="6"/>
      <c r="GK674" s="6"/>
      <c r="GL674" s="6"/>
      <c r="GM674" s="6"/>
      <c r="GN674" s="6"/>
      <c r="GO674" s="6"/>
      <c r="GP674" s="6"/>
      <c r="GQ674" s="6"/>
      <c r="GR674" s="6"/>
      <c r="GS674" s="6"/>
      <c r="GT674" s="6"/>
      <c r="GU674" s="6"/>
      <c r="GV674" s="6"/>
      <c r="GW674" s="6"/>
      <c r="GX674" s="6"/>
      <c r="GY674" s="6"/>
      <c r="GZ674" s="6"/>
      <c r="HA674" s="6"/>
      <c r="HB674" s="6"/>
      <c r="HC674" s="6"/>
      <c r="HD674" s="6"/>
      <c r="HE674" s="6"/>
      <c r="HF674" s="6"/>
      <c r="HG674" s="6"/>
      <c r="HH674" s="6"/>
      <c r="HI674" s="6"/>
      <c r="HJ674" s="6"/>
      <c r="HK674" s="6"/>
      <c r="HL674" s="6"/>
      <c r="HM674" s="6"/>
      <c r="HN674" s="6"/>
      <c r="HO674" s="6"/>
      <c r="HP674" s="6"/>
      <c r="HQ674" s="6"/>
      <c r="HR674" s="6"/>
      <c r="HS674" s="6"/>
      <c r="HT674" s="6"/>
      <c r="HU674" s="6"/>
      <c r="HV674" s="6"/>
      <c r="HW674" s="6"/>
      <c r="HX674" s="6"/>
      <c r="HY674" s="6"/>
      <c r="HZ674" s="6"/>
      <c r="IA674" s="6"/>
      <c r="IB674" s="6"/>
      <c r="IC674" s="6"/>
      <c r="ID674" s="6"/>
      <c r="IE674" s="6"/>
      <c r="IF674" s="6"/>
      <c r="IG674" s="6"/>
      <c r="IH674" s="6"/>
      <c r="II674" s="6"/>
      <c r="IJ674" s="6"/>
      <c r="IK674" s="6"/>
      <c r="IL674" s="6"/>
      <c r="IM674" s="6"/>
      <c r="IN674" s="6"/>
      <c r="IO674" s="6"/>
      <c r="IP674" s="6"/>
      <c r="IQ674" s="6"/>
      <c r="IR674" s="6"/>
      <c r="IS674" s="6"/>
      <c r="IT674" s="6"/>
      <c r="IU674" s="6"/>
      <c r="IV674" s="6"/>
      <c r="IW674" s="6"/>
      <c r="IX674" s="6"/>
      <c r="IY674" s="6"/>
      <c r="IZ674" s="6"/>
      <c r="JA674" s="314"/>
      <c r="JB674" s="314"/>
      <c r="JC674" s="314"/>
      <c r="JD674" s="314"/>
      <c r="JE674" s="314"/>
      <c r="JF674" s="314"/>
      <c r="JG674" s="314"/>
      <c r="JH674" s="314"/>
      <c r="JI674" s="314"/>
      <c r="JJ674" s="314"/>
      <c r="JK674" s="314"/>
      <c r="JL674" s="314"/>
      <c r="JM674" s="314"/>
      <c r="JN674" s="314"/>
      <c r="JO674" s="314"/>
      <c r="JP674" s="314"/>
      <c r="JQ674" s="314"/>
      <c r="JR674" s="314"/>
      <c r="JS674" s="314"/>
      <c r="JT674" s="314"/>
      <c r="JU674" s="314"/>
      <c r="JV674" s="314"/>
      <c r="JW674" s="314"/>
      <c r="JX674" s="314"/>
      <c r="JY674" s="314"/>
      <c r="JZ674" s="314"/>
      <c r="KA674" s="314"/>
      <c r="KB674" s="314"/>
      <c r="KC674" s="314"/>
      <c r="KD674" s="314"/>
      <c r="KE674" s="314"/>
      <c r="KF674" s="314"/>
      <c r="KG674" s="314"/>
      <c r="KH674" s="314"/>
      <c r="KI674" s="314"/>
      <c r="KJ674" s="314"/>
      <c r="KK674" s="314"/>
      <c r="KL674" s="6"/>
      <c r="KM674" s="6"/>
      <c r="KN674" s="6"/>
      <c r="KO674" s="6"/>
      <c r="KP674" s="6"/>
      <c r="KQ674" s="6"/>
      <c r="KR674" s="6"/>
      <c r="KS674" s="6"/>
      <c r="KT674" s="6"/>
    </row>
    <row r="675" spans="5:306" s="305" customFormat="1">
      <c r="E675" s="316"/>
      <c r="F675" s="316"/>
      <c r="G675" s="317"/>
      <c r="W675" s="6"/>
      <c r="X675" s="6"/>
      <c r="Y675" s="6"/>
      <c r="Z675" s="313"/>
      <c r="AA675" s="313"/>
      <c r="AB675" s="313"/>
      <c r="AC675" s="6"/>
      <c r="AD675" s="6"/>
      <c r="AE675" s="313"/>
      <c r="AF675" s="313"/>
      <c r="AG675" s="313"/>
      <c r="AH675" s="313"/>
      <c r="AI675" s="313"/>
      <c r="AJ675" s="6"/>
      <c r="AK675" s="6"/>
      <c r="AL675" s="313"/>
      <c r="AM675" s="313"/>
      <c r="AN675" s="313"/>
      <c r="AO675" s="313"/>
      <c r="AP675" s="313"/>
      <c r="AQ675" s="6"/>
      <c r="AR675" s="6"/>
      <c r="AS675" s="313"/>
      <c r="AT675" s="313"/>
      <c r="AU675" s="313"/>
      <c r="AV675" s="313"/>
      <c r="AW675" s="313"/>
      <c r="AX675" s="6"/>
      <c r="AY675" s="6"/>
      <c r="AZ675" s="313"/>
      <c r="BA675" s="313"/>
      <c r="BB675" s="313"/>
      <c r="BC675" s="313"/>
      <c r="BD675" s="313"/>
      <c r="BE675" s="6"/>
      <c r="BF675" s="6"/>
      <c r="BG675" s="313"/>
      <c r="BH675" s="313"/>
      <c r="BI675" s="313"/>
      <c r="BJ675" s="313"/>
      <c r="BK675" s="313"/>
      <c r="BL675" s="6"/>
      <c r="BM675" s="6"/>
      <c r="BN675" s="313"/>
      <c r="BO675" s="313"/>
      <c r="BP675" s="313"/>
      <c r="BQ675" s="313"/>
      <c r="BR675" s="313"/>
      <c r="BS675" s="313"/>
      <c r="BT675" s="313"/>
      <c r="BU675" s="313"/>
      <c r="BV675" s="313"/>
      <c r="BW675" s="313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161"/>
      <c r="DQ675" s="161"/>
      <c r="DR675" s="161"/>
      <c r="DS675" s="161"/>
      <c r="DT675" s="161"/>
      <c r="DU675" s="161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  <c r="FS675" s="6"/>
      <c r="FT675" s="6"/>
      <c r="FU675" s="6"/>
      <c r="FV675" s="6"/>
      <c r="FW675" s="6"/>
      <c r="FX675" s="6"/>
      <c r="FY675" s="6"/>
      <c r="FZ675" s="6"/>
      <c r="GA675" s="6"/>
      <c r="GB675" s="6"/>
      <c r="GC675" s="6"/>
      <c r="GD675" s="6"/>
      <c r="GE675" s="6"/>
      <c r="GF675" s="6"/>
      <c r="GG675" s="6"/>
      <c r="GH675" s="6"/>
      <c r="GI675" s="6"/>
      <c r="GJ675" s="6"/>
      <c r="GK675" s="6"/>
      <c r="GL675" s="6"/>
      <c r="GM675" s="6"/>
      <c r="GN675" s="6"/>
      <c r="GO675" s="6"/>
      <c r="GP675" s="6"/>
      <c r="GQ675" s="6"/>
      <c r="GR675" s="6"/>
      <c r="GS675" s="6"/>
      <c r="GT675" s="6"/>
      <c r="GU675" s="6"/>
      <c r="GV675" s="6"/>
      <c r="GW675" s="6"/>
      <c r="GX675" s="6"/>
      <c r="GY675" s="6"/>
      <c r="GZ675" s="6"/>
      <c r="HA675" s="6"/>
      <c r="HB675" s="6"/>
      <c r="HC675" s="6"/>
      <c r="HD675" s="6"/>
      <c r="HE675" s="6"/>
      <c r="HF675" s="6"/>
      <c r="HG675" s="6"/>
      <c r="HH675" s="6"/>
      <c r="HI675" s="6"/>
      <c r="HJ675" s="6"/>
      <c r="HK675" s="6"/>
      <c r="HL675" s="6"/>
      <c r="HM675" s="6"/>
      <c r="HN675" s="6"/>
      <c r="HO675" s="6"/>
      <c r="HP675" s="6"/>
      <c r="HQ675" s="6"/>
      <c r="HR675" s="6"/>
      <c r="HS675" s="6"/>
      <c r="HT675" s="6"/>
      <c r="HU675" s="6"/>
      <c r="HV675" s="6"/>
      <c r="HW675" s="6"/>
      <c r="HX675" s="6"/>
      <c r="HY675" s="6"/>
      <c r="HZ675" s="6"/>
      <c r="IA675" s="6"/>
      <c r="IB675" s="6"/>
      <c r="IC675" s="6"/>
      <c r="ID675" s="6"/>
      <c r="IE675" s="6"/>
      <c r="IF675" s="6"/>
      <c r="IG675" s="6"/>
      <c r="IH675" s="6"/>
      <c r="II675" s="6"/>
      <c r="IJ675" s="6"/>
      <c r="IK675" s="6"/>
      <c r="IL675" s="6"/>
      <c r="IM675" s="6"/>
      <c r="IN675" s="6"/>
      <c r="IO675" s="6"/>
      <c r="IP675" s="6"/>
      <c r="IQ675" s="6"/>
      <c r="IR675" s="6"/>
      <c r="IS675" s="6"/>
      <c r="IT675" s="6"/>
      <c r="IU675" s="6"/>
      <c r="IV675" s="6"/>
      <c r="IW675" s="6"/>
      <c r="IX675" s="6"/>
      <c r="IY675" s="6"/>
      <c r="IZ675" s="6"/>
      <c r="JA675" s="314"/>
      <c r="JB675" s="314"/>
      <c r="JC675" s="314"/>
      <c r="JD675" s="314"/>
      <c r="JE675" s="314"/>
      <c r="JF675" s="314"/>
      <c r="JG675" s="314"/>
      <c r="JH675" s="314"/>
      <c r="JI675" s="314"/>
      <c r="JJ675" s="314"/>
      <c r="JK675" s="314"/>
      <c r="JL675" s="314"/>
      <c r="JM675" s="314"/>
      <c r="JN675" s="314"/>
      <c r="JO675" s="314"/>
      <c r="JP675" s="314"/>
      <c r="JQ675" s="314"/>
      <c r="JR675" s="314"/>
      <c r="JS675" s="314"/>
      <c r="JT675" s="314"/>
      <c r="JU675" s="314"/>
      <c r="JV675" s="314"/>
      <c r="JW675" s="314"/>
      <c r="JX675" s="314"/>
      <c r="JY675" s="314"/>
      <c r="JZ675" s="314"/>
      <c r="KA675" s="314"/>
      <c r="KB675" s="314"/>
      <c r="KC675" s="314"/>
      <c r="KD675" s="314"/>
      <c r="KE675" s="314"/>
      <c r="KF675" s="314"/>
      <c r="KG675" s="314"/>
      <c r="KH675" s="314"/>
      <c r="KI675" s="314"/>
      <c r="KJ675" s="314"/>
      <c r="KK675" s="314"/>
      <c r="KL675" s="6"/>
      <c r="KM675" s="6"/>
      <c r="KN675" s="6"/>
      <c r="KO675" s="6"/>
      <c r="KP675" s="6"/>
      <c r="KQ675" s="6"/>
      <c r="KR675" s="6"/>
      <c r="KS675" s="6"/>
      <c r="KT675" s="6"/>
    </row>
    <row r="676" spans="5:306" s="305" customFormat="1">
      <c r="E676" s="316"/>
      <c r="F676" s="316"/>
      <c r="G676" s="317"/>
      <c r="W676" s="6"/>
      <c r="X676" s="6"/>
      <c r="Y676" s="6"/>
      <c r="Z676" s="313"/>
      <c r="AA676" s="313"/>
      <c r="AB676" s="313"/>
      <c r="AC676" s="6"/>
      <c r="AD676" s="6"/>
      <c r="AE676" s="313"/>
      <c r="AF676" s="313"/>
      <c r="AG676" s="313"/>
      <c r="AH676" s="313"/>
      <c r="AI676" s="313"/>
      <c r="AJ676" s="6"/>
      <c r="AK676" s="6"/>
      <c r="AL676" s="313"/>
      <c r="AM676" s="313"/>
      <c r="AN676" s="313"/>
      <c r="AO676" s="313"/>
      <c r="AP676" s="313"/>
      <c r="AQ676" s="6"/>
      <c r="AR676" s="6"/>
      <c r="AS676" s="313"/>
      <c r="AT676" s="313"/>
      <c r="AU676" s="313"/>
      <c r="AV676" s="313"/>
      <c r="AW676" s="313"/>
      <c r="AX676" s="6"/>
      <c r="AY676" s="6"/>
      <c r="AZ676" s="313"/>
      <c r="BA676" s="313"/>
      <c r="BB676" s="313"/>
      <c r="BC676" s="313"/>
      <c r="BD676" s="313"/>
      <c r="BE676" s="6"/>
      <c r="BF676" s="6"/>
      <c r="BG676" s="313"/>
      <c r="BH676" s="313"/>
      <c r="BI676" s="313"/>
      <c r="BJ676" s="313"/>
      <c r="BK676" s="313"/>
      <c r="BL676" s="6"/>
      <c r="BM676" s="6"/>
      <c r="BN676" s="313"/>
      <c r="BO676" s="313"/>
      <c r="BP676" s="313"/>
      <c r="BQ676" s="313"/>
      <c r="BR676" s="313"/>
      <c r="BS676" s="313"/>
      <c r="BT676" s="313"/>
      <c r="BU676" s="313"/>
      <c r="BV676" s="313"/>
      <c r="BW676" s="313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161"/>
      <c r="DQ676" s="161"/>
      <c r="DR676" s="161"/>
      <c r="DS676" s="161"/>
      <c r="DT676" s="161"/>
      <c r="DU676" s="161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  <c r="FS676" s="6"/>
      <c r="FT676" s="6"/>
      <c r="FU676" s="6"/>
      <c r="FV676" s="6"/>
      <c r="FW676" s="6"/>
      <c r="FX676" s="6"/>
      <c r="FY676" s="6"/>
      <c r="FZ676" s="6"/>
      <c r="GA676" s="6"/>
      <c r="GB676" s="6"/>
      <c r="GC676" s="6"/>
      <c r="GD676" s="6"/>
      <c r="GE676" s="6"/>
      <c r="GF676" s="6"/>
      <c r="GG676" s="6"/>
      <c r="GH676" s="6"/>
      <c r="GI676" s="6"/>
      <c r="GJ676" s="6"/>
      <c r="GK676" s="6"/>
      <c r="GL676" s="6"/>
      <c r="GM676" s="6"/>
      <c r="GN676" s="6"/>
      <c r="GO676" s="6"/>
      <c r="GP676" s="6"/>
      <c r="GQ676" s="6"/>
      <c r="GR676" s="6"/>
      <c r="GS676" s="6"/>
      <c r="GT676" s="6"/>
      <c r="GU676" s="6"/>
      <c r="GV676" s="6"/>
      <c r="GW676" s="6"/>
      <c r="GX676" s="6"/>
      <c r="GY676" s="6"/>
      <c r="GZ676" s="6"/>
      <c r="HA676" s="6"/>
      <c r="HB676" s="6"/>
      <c r="HC676" s="6"/>
      <c r="HD676" s="6"/>
      <c r="HE676" s="6"/>
      <c r="HF676" s="6"/>
      <c r="HG676" s="6"/>
      <c r="HH676" s="6"/>
      <c r="HI676" s="6"/>
      <c r="HJ676" s="6"/>
      <c r="HK676" s="6"/>
      <c r="HL676" s="6"/>
      <c r="HM676" s="6"/>
      <c r="HN676" s="6"/>
      <c r="HO676" s="6"/>
      <c r="HP676" s="6"/>
      <c r="HQ676" s="6"/>
      <c r="HR676" s="6"/>
      <c r="HS676" s="6"/>
      <c r="HT676" s="6"/>
      <c r="HU676" s="6"/>
      <c r="HV676" s="6"/>
      <c r="HW676" s="6"/>
      <c r="HX676" s="6"/>
      <c r="HY676" s="6"/>
      <c r="HZ676" s="6"/>
      <c r="IA676" s="6"/>
      <c r="IB676" s="6"/>
      <c r="IC676" s="6"/>
      <c r="ID676" s="6"/>
      <c r="IE676" s="6"/>
      <c r="IF676" s="6"/>
      <c r="IG676" s="6"/>
      <c r="IH676" s="6"/>
      <c r="II676" s="6"/>
      <c r="IJ676" s="6"/>
      <c r="IK676" s="6"/>
      <c r="IL676" s="6"/>
      <c r="IM676" s="6"/>
      <c r="IN676" s="6"/>
      <c r="IO676" s="6"/>
      <c r="IP676" s="6"/>
      <c r="IQ676" s="6"/>
      <c r="IR676" s="6"/>
      <c r="IS676" s="6"/>
      <c r="IT676" s="6"/>
      <c r="IU676" s="6"/>
      <c r="IV676" s="6"/>
      <c r="IW676" s="6"/>
      <c r="IX676" s="6"/>
      <c r="IY676" s="6"/>
      <c r="IZ676" s="6"/>
      <c r="JA676" s="314"/>
      <c r="JB676" s="314"/>
      <c r="JC676" s="314"/>
      <c r="JD676" s="314"/>
      <c r="JE676" s="314"/>
      <c r="JF676" s="314"/>
      <c r="JG676" s="314"/>
      <c r="JH676" s="314"/>
      <c r="JI676" s="314"/>
      <c r="JJ676" s="314"/>
      <c r="JK676" s="314"/>
      <c r="JL676" s="314"/>
      <c r="JM676" s="314"/>
      <c r="JN676" s="314"/>
      <c r="JO676" s="314"/>
      <c r="JP676" s="314"/>
      <c r="JQ676" s="314"/>
      <c r="JR676" s="314"/>
      <c r="JS676" s="314"/>
      <c r="JT676" s="314"/>
      <c r="JU676" s="314"/>
      <c r="JV676" s="314"/>
      <c r="JW676" s="314"/>
      <c r="JX676" s="314"/>
      <c r="JY676" s="314"/>
      <c r="JZ676" s="314"/>
      <c r="KA676" s="314"/>
      <c r="KB676" s="314"/>
      <c r="KC676" s="314"/>
      <c r="KD676" s="314"/>
      <c r="KE676" s="314"/>
      <c r="KF676" s="314"/>
      <c r="KG676" s="314"/>
      <c r="KH676" s="314"/>
      <c r="KI676" s="314"/>
      <c r="KJ676" s="314"/>
      <c r="KK676" s="314"/>
      <c r="KL676" s="6"/>
      <c r="KM676" s="6"/>
      <c r="KN676" s="6"/>
      <c r="KO676" s="6"/>
      <c r="KP676" s="6"/>
      <c r="KQ676" s="6"/>
      <c r="KR676" s="6"/>
      <c r="KS676" s="6"/>
      <c r="KT676" s="6"/>
    </row>
    <row r="677" spans="5:306" s="305" customFormat="1">
      <c r="E677" s="316"/>
      <c r="F677" s="316"/>
      <c r="G677" s="317"/>
      <c r="W677" s="6"/>
      <c r="X677" s="6"/>
      <c r="Y677" s="6"/>
      <c r="Z677" s="313"/>
      <c r="AA677" s="313"/>
      <c r="AB677" s="313"/>
      <c r="AC677" s="6"/>
      <c r="AD677" s="6"/>
      <c r="AE677" s="313"/>
      <c r="AF677" s="313"/>
      <c r="AG677" s="313"/>
      <c r="AH677" s="313"/>
      <c r="AI677" s="313"/>
      <c r="AJ677" s="6"/>
      <c r="AK677" s="6"/>
      <c r="AL677" s="313"/>
      <c r="AM677" s="313"/>
      <c r="AN677" s="313"/>
      <c r="AO677" s="313"/>
      <c r="AP677" s="313"/>
      <c r="AQ677" s="6"/>
      <c r="AR677" s="6"/>
      <c r="AS677" s="313"/>
      <c r="AT677" s="313"/>
      <c r="AU677" s="313"/>
      <c r="AV677" s="313"/>
      <c r="AW677" s="313"/>
      <c r="AX677" s="6"/>
      <c r="AY677" s="6"/>
      <c r="AZ677" s="313"/>
      <c r="BA677" s="313"/>
      <c r="BB677" s="313"/>
      <c r="BC677" s="313"/>
      <c r="BD677" s="313"/>
      <c r="BE677" s="6"/>
      <c r="BF677" s="6"/>
      <c r="BG677" s="313"/>
      <c r="BH677" s="313"/>
      <c r="BI677" s="313"/>
      <c r="BJ677" s="313"/>
      <c r="BK677" s="313"/>
      <c r="BL677" s="6"/>
      <c r="BM677" s="6"/>
      <c r="BN677" s="313"/>
      <c r="BO677" s="313"/>
      <c r="BP677" s="313"/>
      <c r="BQ677" s="313"/>
      <c r="BR677" s="313"/>
      <c r="BS677" s="313"/>
      <c r="BT677" s="313"/>
      <c r="BU677" s="313"/>
      <c r="BV677" s="313"/>
      <c r="BW677" s="313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161"/>
      <c r="DQ677" s="161"/>
      <c r="DR677" s="161"/>
      <c r="DS677" s="161"/>
      <c r="DT677" s="161"/>
      <c r="DU677" s="161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  <c r="FS677" s="6"/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  <c r="GE677" s="6"/>
      <c r="GF677" s="6"/>
      <c r="GG677" s="6"/>
      <c r="GH677" s="6"/>
      <c r="GI677" s="6"/>
      <c r="GJ677" s="6"/>
      <c r="GK677" s="6"/>
      <c r="GL677" s="6"/>
      <c r="GM677" s="6"/>
      <c r="GN677" s="6"/>
      <c r="GO677" s="6"/>
      <c r="GP677" s="6"/>
      <c r="GQ677" s="6"/>
      <c r="GR677" s="6"/>
      <c r="GS677" s="6"/>
      <c r="GT677" s="6"/>
      <c r="GU677" s="6"/>
      <c r="GV677" s="6"/>
      <c r="GW677" s="6"/>
      <c r="GX677" s="6"/>
      <c r="GY677" s="6"/>
      <c r="GZ677" s="6"/>
      <c r="HA677" s="6"/>
      <c r="HB677" s="6"/>
      <c r="HC677" s="6"/>
      <c r="HD677" s="6"/>
      <c r="HE677" s="6"/>
      <c r="HF677" s="6"/>
      <c r="HG677" s="6"/>
      <c r="HH677" s="6"/>
      <c r="HI677" s="6"/>
      <c r="HJ677" s="6"/>
      <c r="HK677" s="6"/>
      <c r="HL677" s="6"/>
      <c r="HM677" s="6"/>
      <c r="HN677" s="6"/>
      <c r="HO677" s="6"/>
      <c r="HP677" s="6"/>
      <c r="HQ677" s="6"/>
      <c r="HR677" s="6"/>
      <c r="HS677" s="6"/>
      <c r="HT677" s="6"/>
      <c r="HU677" s="6"/>
      <c r="HV677" s="6"/>
      <c r="HW677" s="6"/>
      <c r="HX677" s="6"/>
      <c r="HY677" s="6"/>
      <c r="HZ677" s="6"/>
      <c r="IA677" s="6"/>
      <c r="IB677" s="6"/>
      <c r="IC677" s="6"/>
      <c r="ID677" s="6"/>
      <c r="IE677" s="6"/>
      <c r="IF677" s="6"/>
      <c r="IG677" s="6"/>
      <c r="IH677" s="6"/>
      <c r="II677" s="6"/>
      <c r="IJ677" s="6"/>
      <c r="IK677" s="6"/>
      <c r="IL677" s="6"/>
      <c r="IM677" s="6"/>
      <c r="IN677" s="6"/>
      <c r="IO677" s="6"/>
      <c r="IP677" s="6"/>
      <c r="IQ677" s="6"/>
      <c r="IR677" s="6"/>
      <c r="IS677" s="6"/>
      <c r="IT677" s="6"/>
      <c r="IU677" s="6"/>
      <c r="IV677" s="6"/>
      <c r="IW677" s="6"/>
      <c r="IX677" s="6"/>
      <c r="IY677" s="6"/>
      <c r="IZ677" s="6"/>
      <c r="JA677" s="314"/>
      <c r="JB677" s="314"/>
      <c r="JC677" s="314"/>
      <c r="JD677" s="314"/>
      <c r="JE677" s="314"/>
      <c r="JF677" s="314"/>
      <c r="JG677" s="314"/>
      <c r="JH677" s="314"/>
      <c r="JI677" s="314"/>
      <c r="JJ677" s="314"/>
      <c r="JK677" s="314"/>
      <c r="JL677" s="314"/>
      <c r="JM677" s="314"/>
      <c r="JN677" s="314"/>
      <c r="JO677" s="314"/>
      <c r="JP677" s="314"/>
      <c r="JQ677" s="314"/>
      <c r="JR677" s="314"/>
      <c r="JS677" s="314"/>
      <c r="JT677" s="314"/>
      <c r="JU677" s="314"/>
      <c r="JV677" s="314"/>
      <c r="JW677" s="314"/>
      <c r="JX677" s="314"/>
      <c r="JY677" s="314"/>
      <c r="JZ677" s="314"/>
      <c r="KA677" s="314"/>
      <c r="KB677" s="314"/>
      <c r="KC677" s="314"/>
      <c r="KD677" s="314"/>
      <c r="KE677" s="314"/>
      <c r="KF677" s="314"/>
      <c r="KG677" s="314"/>
      <c r="KH677" s="314"/>
      <c r="KI677" s="314"/>
      <c r="KJ677" s="314"/>
      <c r="KK677" s="314"/>
      <c r="KL677" s="6"/>
      <c r="KM677" s="6"/>
      <c r="KN677" s="6"/>
      <c r="KO677" s="6"/>
      <c r="KP677" s="6"/>
      <c r="KQ677" s="6"/>
      <c r="KR677" s="6"/>
      <c r="KS677" s="6"/>
      <c r="KT677" s="6"/>
    </row>
    <row r="678" spans="5:306" s="305" customFormat="1">
      <c r="E678" s="316"/>
      <c r="F678" s="316"/>
      <c r="G678" s="317"/>
      <c r="W678" s="6"/>
      <c r="X678" s="6"/>
      <c r="Y678" s="6"/>
      <c r="Z678" s="313"/>
      <c r="AA678" s="313"/>
      <c r="AB678" s="313"/>
      <c r="AC678" s="6"/>
      <c r="AD678" s="6"/>
      <c r="AE678" s="313"/>
      <c r="AF678" s="313"/>
      <c r="AG678" s="313"/>
      <c r="AH678" s="313"/>
      <c r="AI678" s="313"/>
      <c r="AJ678" s="6"/>
      <c r="AK678" s="6"/>
      <c r="AL678" s="313"/>
      <c r="AM678" s="313"/>
      <c r="AN678" s="313"/>
      <c r="AO678" s="313"/>
      <c r="AP678" s="313"/>
      <c r="AQ678" s="6"/>
      <c r="AR678" s="6"/>
      <c r="AS678" s="313"/>
      <c r="AT678" s="313"/>
      <c r="AU678" s="313"/>
      <c r="AV678" s="313"/>
      <c r="AW678" s="313"/>
      <c r="AX678" s="6"/>
      <c r="AY678" s="6"/>
      <c r="AZ678" s="313"/>
      <c r="BA678" s="313"/>
      <c r="BB678" s="313"/>
      <c r="BC678" s="313"/>
      <c r="BD678" s="313"/>
      <c r="BE678" s="6"/>
      <c r="BF678" s="6"/>
      <c r="BG678" s="313"/>
      <c r="BH678" s="313"/>
      <c r="BI678" s="313"/>
      <c r="BJ678" s="313"/>
      <c r="BK678" s="313"/>
      <c r="BL678" s="6"/>
      <c r="BM678" s="6"/>
      <c r="BN678" s="313"/>
      <c r="BO678" s="313"/>
      <c r="BP678" s="313"/>
      <c r="BQ678" s="313"/>
      <c r="BR678" s="313"/>
      <c r="BS678" s="313"/>
      <c r="BT678" s="313"/>
      <c r="BU678" s="313"/>
      <c r="BV678" s="313"/>
      <c r="BW678" s="313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161"/>
      <c r="DQ678" s="161"/>
      <c r="DR678" s="161"/>
      <c r="DS678" s="161"/>
      <c r="DT678" s="161"/>
      <c r="DU678" s="161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  <c r="FS678" s="6"/>
      <c r="FT678" s="6"/>
      <c r="FU678" s="6"/>
      <c r="FV678" s="6"/>
      <c r="FW678" s="6"/>
      <c r="FX678" s="6"/>
      <c r="FY678" s="6"/>
      <c r="FZ678" s="6"/>
      <c r="GA678" s="6"/>
      <c r="GB678" s="6"/>
      <c r="GC678" s="6"/>
      <c r="GD678" s="6"/>
      <c r="GE678" s="6"/>
      <c r="GF678" s="6"/>
      <c r="GG678" s="6"/>
      <c r="GH678" s="6"/>
      <c r="GI678" s="6"/>
      <c r="GJ678" s="6"/>
      <c r="GK678" s="6"/>
      <c r="GL678" s="6"/>
      <c r="GM678" s="6"/>
      <c r="GN678" s="6"/>
      <c r="GO678" s="6"/>
      <c r="GP678" s="6"/>
      <c r="GQ678" s="6"/>
      <c r="GR678" s="6"/>
      <c r="GS678" s="6"/>
      <c r="GT678" s="6"/>
      <c r="GU678" s="6"/>
      <c r="GV678" s="6"/>
      <c r="GW678" s="6"/>
      <c r="GX678" s="6"/>
      <c r="GY678" s="6"/>
      <c r="GZ678" s="6"/>
      <c r="HA678" s="6"/>
      <c r="HB678" s="6"/>
      <c r="HC678" s="6"/>
      <c r="HD678" s="6"/>
      <c r="HE678" s="6"/>
      <c r="HF678" s="6"/>
      <c r="HG678" s="6"/>
      <c r="HH678" s="6"/>
      <c r="HI678" s="6"/>
      <c r="HJ678" s="6"/>
      <c r="HK678" s="6"/>
      <c r="HL678" s="6"/>
      <c r="HM678" s="6"/>
      <c r="HN678" s="6"/>
      <c r="HO678" s="6"/>
      <c r="HP678" s="6"/>
      <c r="HQ678" s="6"/>
      <c r="HR678" s="6"/>
      <c r="HS678" s="6"/>
      <c r="HT678" s="6"/>
      <c r="HU678" s="6"/>
      <c r="HV678" s="6"/>
      <c r="HW678" s="6"/>
      <c r="HX678" s="6"/>
      <c r="HY678" s="6"/>
      <c r="HZ678" s="6"/>
      <c r="IA678" s="6"/>
      <c r="IB678" s="6"/>
      <c r="IC678" s="6"/>
      <c r="ID678" s="6"/>
      <c r="IE678" s="6"/>
      <c r="IF678" s="6"/>
      <c r="IG678" s="6"/>
      <c r="IH678" s="6"/>
      <c r="II678" s="6"/>
      <c r="IJ678" s="6"/>
      <c r="IK678" s="6"/>
      <c r="IL678" s="6"/>
      <c r="IM678" s="6"/>
      <c r="IN678" s="6"/>
      <c r="IO678" s="6"/>
      <c r="IP678" s="6"/>
      <c r="IQ678" s="6"/>
      <c r="IR678" s="6"/>
      <c r="IS678" s="6"/>
      <c r="IT678" s="6"/>
      <c r="IU678" s="6"/>
      <c r="IV678" s="6"/>
      <c r="IW678" s="6"/>
      <c r="IX678" s="6"/>
      <c r="IY678" s="6"/>
      <c r="IZ678" s="6"/>
      <c r="JA678" s="314"/>
      <c r="JB678" s="314"/>
      <c r="JC678" s="314"/>
      <c r="JD678" s="314"/>
      <c r="JE678" s="314"/>
      <c r="JF678" s="314"/>
      <c r="JG678" s="314"/>
      <c r="JH678" s="314"/>
      <c r="JI678" s="314"/>
      <c r="JJ678" s="314"/>
      <c r="JK678" s="314"/>
      <c r="JL678" s="314"/>
      <c r="JM678" s="314"/>
      <c r="JN678" s="314"/>
      <c r="JO678" s="314"/>
      <c r="JP678" s="314"/>
      <c r="JQ678" s="314"/>
      <c r="JR678" s="314"/>
      <c r="JS678" s="314"/>
      <c r="JT678" s="314"/>
      <c r="JU678" s="314"/>
      <c r="JV678" s="314"/>
      <c r="JW678" s="314"/>
      <c r="JX678" s="314"/>
      <c r="JY678" s="314"/>
      <c r="JZ678" s="314"/>
      <c r="KA678" s="314"/>
      <c r="KB678" s="314"/>
      <c r="KC678" s="314"/>
      <c r="KD678" s="314"/>
      <c r="KE678" s="314"/>
      <c r="KF678" s="314"/>
      <c r="KG678" s="314"/>
      <c r="KH678" s="314"/>
      <c r="KI678" s="314"/>
      <c r="KJ678" s="314"/>
      <c r="KK678" s="314"/>
      <c r="KL678" s="6"/>
      <c r="KM678" s="6"/>
      <c r="KN678" s="6"/>
      <c r="KO678" s="6"/>
      <c r="KP678" s="6"/>
      <c r="KQ678" s="6"/>
      <c r="KR678" s="6"/>
      <c r="KS678" s="6"/>
      <c r="KT678" s="6"/>
    </row>
    <row r="679" spans="5:306" s="305" customFormat="1">
      <c r="E679" s="316"/>
      <c r="F679" s="316"/>
      <c r="G679" s="317"/>
      <c r="W679" s="6"/>
      <c r="X679" s="6"/>
      <c r="Y679" s="6"/>
      <c r="Z679" s="313"/>
      <c r="AA679" s="313"/>
      <c r="AB679" s="313"/>
      <c r="AC679" s="6"/>
      <c r="AD679" s="6"/>
      <c r="AE679" s="313"/>
      <c r="AF679" s="313"/>
      <c r="AG679" s="313"/>
      <c r="AH679" s="313"/>
      <c r="AI679" s="313"/>
      <c r="AJ679" s="6"/>
      <c r="AK679" s="6"/>
      <c r="AL679" s="313"/>
      <c r="AM679" s="313"/>
      <c r="AN679" s="313"/>
      <c r="AO679" s="313"/>
      <c r="AP679" s="313"/>
      <c r="AQ679" s="6"/>
      <c r="AR679" s="6"/>
      <c r="AS679" s="313"/>
      <c r="AT679" s="313"/>
      <c r="AU679" s="313"/>
      <c r="AV679" s="313"/>
      <c r="AW679" s="313"/>
      <c r="AX679" s="6"/>
      <c r="AY679" s="6"/>
      <c r="AZ679" s="313"/>
      <c r="BA679" s="313"/>
      <c r="BB679" s="313"/>
      <c r="BC679" s="313"/>
      <c r="BD679" s="313"/>
      <c r="BE679" s="6"/>
      <c r="BF679" s="6"/>
      <c r="BG679" s="313"/>
      <c r="BH679" s="313"/>
      <c r="BI679" s="313"/>
      <c r="BJ679" s="313"/>
      <c r="BK679" s="313"/>
      <c r="BL679" s="6"/>
      <c r="BM679" s="6"/>
      <c r="BN679" s="313"/>
      <c r="BO679" s="313"/>
      <c r="BP679" s="313"/>
      <c r="BQ679" s="313"/>
      <c r="BR679" s="313"/>
      <c r="BS679" s="313"/>
      <c r="BT679" s="313"/>
      <c r="BU679" s="313"/>
      <c r="BV679" s="313"/>
      <c r="BW679" s="313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161"/>
      <c r="DQ679" s="161"/>
      <c r="DR679" s="161"/>
      <c r="DS679" s="161"/>
      <c r="DT679" s="161"/>
      <c r="DU679" s="161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  <c r="FS679" s="6"/>
      <c r="FT679" s="6"/>
      <c r="FU679" s="6"/>
      <c r="FV679" s="6"/>
      <c r="FW679" s="6"/>
      <c r="FX679" s="6"/>
      <c r="FY679" s="6"/>
      <c r="FZ679" s="6"/>
      <c r="GA679" s="6"/>
      <c r="GB679" s="6"/>
      <c r="GC679" s="6"/>
      <c r="GD679" s="6"/>
      <c r="GE679" s="6"/>
      <c r="GF679" s="6"/>
      <c r="GG679" s="6"/>
      <c r="GH679" s="6"/>
      <c r="GI679" s="6"/>
      <c r="GJ679" s="6"/>
      <c r="GK679" s="6"/>
      <c r="GL679" s="6"/>
      <c r="GM679" s="6"/>
      <c r="GN679" s="6"/>
      <c r="GO679" s="6"/>
      <c r="GP679" s="6"/>
      <c r="GQ679" s="6"/>
      <c r="GR679" s="6"/>
      <c r="GS679" s="6"/>
      <c r="GT679" s="6"/>
      <c r="GU679" s="6"/>
      <c r="GV679" s="6"/>
      <c r="GW679" s="6"/>
      <c r="GX679" s="6"/>
      <c r="GY679" s="6"/>
      <c r="GZ679" s="6"/>
      <c r="HA679" s="6"/>
      <c r="HB679" s="6"/>
      <c r="HC679" s="6"/>
      <c r="HD679" s="6"/>
      <c r="HE679" s="6"/>
      <c r="HF679" s="6"/>
      <c r="HG679" s="6"/>
      <c r="HH679" s="6"/>
      <c r="HI679" s="6"/>
      <c r="HJ679" s="6"/>
      <c r="HK679" s="6"/>
      <c r="HL679" s="6"/>
      <c r="HM679" s="6"/>
      <c r="HN679" s="6"/>
      <c r="HO679" s="6"/>
      <c r="HP679" s="6"/>
      <c r="HQ679" s="6"/>
      <c r="HR679" s="6"/>
      <c r="HS679" s="6"/>
      <c r="HT679" s="6"/>
      <c r="HU679" s="6"/>
      <c r="HV679" s="6"/>
      <c r="HW679" s="6"/>
      <c r="HX679" s="6"/>
      <c r="HY679" s="6"/>
      <c r="HZ679" s="6"/>
      <c r="IA679" s="6"/>
      <c r="IB679" s="6"/>
      <c r="IC679" s="6"/>
      <c r="ID679" s="6"/>
      <c r="IE679" s="6"/>
      <c r="IF679" s="6"/>
      <c r="IG679" s="6"/>
      <c r="IH679" s="6"/>
      <c r="II679" s="6"/>
      <c r="IJ679" s="6"/>
      <c r="IK679" s="6"/>
      <c r="IL679" s="6"/>
      <c r="IM679" s="6"/>
      <c r="IN679" s="6"/>
      <c r="IO679" s="6"/>
      <c r="IP679" s="6"/>
      <c r="IQ679" s="6"/>
      <c r="IR679" s="6"/>
      <c r="IS679" s="6"/>
      <c r="IT679" s="6"/>
      <c r="IU679" s="6"/>
      <c r="IV679" s="6"/>
      <c r="IW679" s="6"/>
      <c r="IX679" s="6"/>
      <c r="IY679" s="6"/>
      <c r="IZ679" s="6"/>
      <c r="JA679" s="314"/>
      <c r="JB679" s="314"/>
      <c r="JC679" s="314"/>
      <c r="JD679" s="314"/>
      <c r="JE679" s="314"/>
      <c r="JF679" s="314"/>
      <c r="JG679" s="314"/>
      <c r="JH679" s="314"/>
      <c r="JI679" s="314"/>
      <c r="JJ679" s="314"/>
      <c r="JK679" s="314"/>
      <c r="JL679" s="314"/>
      <c r="JM679" s="314"/>
      <c r="JN679" s="314"/>
      <c r="JO679" s="314"/>
      <c r="JP679" s="314"/>
      <c r="JQ679" s="314"/>
      <c r="JR679" s="314"/>
      <c r="JS679" s="314"/>
      <c r="JT679" s="314"/>
      <c r="JU679" s="314"/>
      <c r="JV679" s="314"/>
      <c r="JW679" s="314"/>
      <c r="JX679" s="314"/>
      <c r="JY679" s="314"/>
      <c r="JZ679" s="314"/>
      <c r="KA679" s="314"/>
      <c r="KB679" s="314"/>
      <c r="KC679" s="314"/>
      <c r="KD679" s="314"/>
      <c r="KE679" s="314"/>
      <c r="KF679" s="314"/>
      <c r="KG679" s="314"/>
      <c r="KH679" s="314"/>
      <c r="KI679" s="314"/>
      <c r="KJ679" s="314"/>
      <c r="KK679" s="314"/>
      <c r="KL679" s="6"/>
      <c r="KM679" s="6"/>
      <c r="KN679" s="6"/>
      <c r="KO679" s="6"/>
      <c r="KP679" s="6"/>
      <c r="KQ679" s="6"/>
      <c r="KR679" s="6"/>
      <c r="KS679" s="6"/>
      <c r="KT679" s="6"/>
    </row>
    <row r="680" spans="5:306" s="305" customFormat="1">
      <c r="E680" s="316"/>
      <c r="F680" s="316"/>
      <c r="G680" s="317"/>
      <c r="W680" s="6"/>
      <c r="X680" s="6"/>
      <c r="Y680" s="6"/>
      <c r="Z680" s="313"/>
      <c r="AA680" s="313"/>
      <c r="AB680" s="313"/>
      <c r="AC680" s="6"/>
      <c r="AD680" s="6"/>
      <c r="AE680" s="313"/>
      <c r="AF680" s="313"/>
      <c r="AG680" s="313"/>
      <c r="AH680" s="313"/>
      <c r="AI680" s="313"/>
      <c r="AJ680" s="6"/>
      <c r="AK680" s="6"/>
      <c r="AL680" s="313"/>
      <c r="AM680" s="313"/>
      <c r="AN680" s="313"/>
      <c r="AO680" s="313"/>
      <c r="AP680" s="313"/>
      <c r="AQ680" s="6"/>
      <c r="AR680" s="6"/>
      <c r="AS680" s="313"/>
      <c r="AT680" s="313"/>
      <c r="AU680" s="313"/>
      <c r="AV680" s="313"/>
      <c r="AW680" s="313"/>
      <c r="AX680" s="6"/>
      <c r="AY680" s="6"/>
      <c r="AZ680" s="313"/>
      <c r="BA680" s="313"/>
      <c r="BB680" s="313"/>
      <c r="BC680" s="313"/>
      <c r="BD680" s="313"/>
      <c r="BE680" s="6"/>
      <c r="BF680" s="6"/>
      <c r="BG680" s="313"/>
      <c r="BH680" s="313"/>
      <c r="BI680" s="313"/>
      <c r="BJ680" s="313"/>
      <c r="BK680" s="313"/>
      <c r="BL680" s="6"/>
      <c r="BM680" s="6"/>
      <c r="BN680" s="313"/>
      <c r="BO680" s="313"/>
      <c r="BP680" s="313"/>
      <c r="BQ680" s="313"/>
      <c r="BR680" s="313"/>
      <c r="BS680" s="313"/>
      <c r="BT680" s="313"/>
      <c r="BU680" s="313"/>
      <c r="BV680" s="313"/>
      <c r="BW680" s="313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161"/>
      <c r="DQ680" s="161"/>
      <c r="DR680" s="161"/>
      <c r="DS680" s="161"/>
      <c r="DT680" s="161"/>
      <c r="DU680" s="161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  <c r="FS680" s="6"/>
      <c r="FT680" s="6"/>
      <c r="FU680" s="6"/>
      <c r="FV680" s="6"/>
      <c r="FW680" s="6"/>
      <c r="FX680" s="6"/>
      <c r="FY680" s="6"/>
      <c r="FZ680" s="6"/>
      <c r="GA680" s="6"/>
      <c r="GB680" s="6"/>
      <c r="GC680" s="6"/>
      <c r="GD680" s="6"/>
      <c r="GE680" s="6"/>
      <c r="GF680" s="6"/>
      <c r="GG680" s="6"/>
      <c r="GH680" s="6"/>
      <c r="GI680" s="6"/>
      <c r="GJ680" s="6"/>
      <c r="GK680" s="6"/>
      <c r="GL680" s="6"/>
      <c r="GM680" s="6"/>
      <c r="GN680" s="6"/>
      <c r="GO680" s="6"/>
      <c r="GP680" s="6"/>
      <c r="GQ680" s="6"/>
      <c r="GR680" s="6"/>
      <c r="GS680" s="6"/>
      <c r="GT680" s="6"/>
      <c r="GU680" s="6"/>
      <c r="GV680" s="6"/>
      <c r="GW680" s="6"/>
      <c r="GX680" s="6"/>
      <c r="GY680" s="6"/>
      <c r="GZ680" s="6"/>
      <c r="HA680" s="6"/>
      <c r="HB680" s="6"/>
      <c r="HC680" s="6"/>
      <c r="HD680" s="6"/>
      <c r="HE680" s="6"/>
      <c r="HF680" s="6"/>
      <c r="HG680" s="6"/>
      <c r="HH680" s="6"/>
      <c r="HI680" s="6"/>
      <c r="HJ680" s="6"/>
      <c r="HK680" s="6"/>
      <c r="HL680" s="6"/>
      <c r="HM680" s="6"/>
      <c r="HN680" s="6"/>
      <c r="HO680" s="6"/>
      <c r="HP680" s="6"/>
      <c r="HQ680" s="6"/>
      <c r="HR680" s="6"/>
      <c r="HS680" s="6"/>
      <c r="HT680" s="6"/>
      <c r="HU680" s="6"/>
      <c r="HV680" s="6"/>
      <c r="HW680" s="6"/>
      <c r="HX680" s="6"/>
      <c r="HY680" s="6"/>
      <c r="HZ680" s="6"/>
      <c r="IA680" s="6"/>
      <c r="IB680" s="6"/>
      <c r="IC680" s="6"/>
      <c r="ID680" s="6"/>
      <c r="IE680" s="6"/>
      <c r="IF680" s="6"/>
      <c r="IG680" s="6"/>
      <c r="IH680" s="6"/>
      <c r="II680" s="6"/>
      <c r="IJ680" s="6"/>
      <c r="IK680" s="6"/>
      <c r="IL680" s="6"/>
      <c r="IM680" s="6"/>
      <c r="IN680" s="6"/>
      <c r="IO680" s="6"/>
      <c r="IP680" s="6"/>
      <c r="IQ680" s="6"/>
      <c r="IR680" s="6"/>
      <c r="IS680" s="6"/>
      <c r="IT680" s="6"/>
      <c r="IU680" s="6"/>
      <c r="IV680" s="6"/>
      <c r="IW680" s="6"/>
      <c r="IX680" s="6"/>
      <c r="IY680" s="6"/>
      <c r="IZ680" s="6"/>
      <c r="JA680" s="314"/>
      <c r="JB680" s="314"/>
      <c r="JC680" s="314"/>
      <c r="JD680" s="314"/>
      <c r="JE680" s="314"/>
      <c r="JF680" s="314"/>
      <c r="JG680" s="314"/>
      <c r="JH680" s="314"/>
      <c r="JI680" s="314"/>
      <c r="JJ680" s="314"/>
      <c r="JK680" s="314"/>
      <c r="JL680" s="314"/>
      <c r="JM680" s="314"/>
      <c r="JN680" s="314"/>
      <c r="JO680" s="314"/>
      <c r="JP680" s="314"/>
      <c r="JQ680" s="314"/>
      <c r="JR680" s="314"/>
      <c r="JS680" s="314"/>
      <c r="JT680" s="314"/>
      <c r="JU680" s="314"/>
      <c r="JV680" s="314"/>
      <c r="JW680" s="314"/>
      <c r="JX680" s="314"/>
      <c r="JY680" s="314"/>
      <c r="JZ680" s="314"/>
      <c r="KA680" s="314"/>
      <c r="KB680" s="314"/>
      <c r="KC680" s="314"/>
      <c r="KD680" s="314"/>
      <c r="KE680" s="314"/>
      <c r="KF680" s="314"/>
      <c r="KG680" s="314"/>
      <c r="KH680" s="314"/>
      <c r="KI680" s="314"/>
      <c r="KJ680" s="314"/>
      <c r="KK680" s="314"/>
      <c r="KL680" s="6"/>
      <c r="KM680" s="6"/>
      <c r="KN680" s="6"/>
      <c r="KO680" s="6"/>
      <c r="KP680" s="6"/>
      <c r="KQ680" s="6"/>
      <c r="KR680" s="6"/>
      <c r="KS680" s="6"/>
      <c r="KT680" s="6"/>
    </row>
    <row r="681" spans="5:306" s="305" customFormat="1">
      <c r="E681" s="316"/>
      <c r="F681" s="316"/>
      <c r="G681" s="317"/>
      <c r="W681" s="6"/>
      <c r="X681" s="6"/>
      <c r="Y681" s="6"/>
      <c r="Z681" s="313"/>
      <c r="AA681" s="313"/>
      <c r="AB681" s="313"/>
      <c r="AC681" s="6"/>
      <c r="AD681" s="6"/>
      <c r="AE681" s="313"/>
      <c r="AF681" s="313"/>
      <c r="AG681" s="313"/>
      <c r="AH681" s="313"/>
      <c r="AI681" s="313"/>
      <c r="AJ681" s="6"/>
      <c r="AK681" s="6"/>
      <c r="AL681" s="313"/>
      <c r="AM681" s="313"/>
      <c r="AN681" s="313"/>
      <c r="AO681" s="313"/>
      <c r="AP681" s="313"/>
      <c r="AQ681" s="6"/>
      <c r="AR681" s="6"/>
      <c r="AS681" s="313"/>
      <c r="AT681" s="313"/>
      <c r="AU681" s="313"/>
      <c r="AV681" s="313"/>
      <c r="AW681" s="313"/>
      <c r="AX681" s="6"/>
      <c r="AY681" s="6"/>
      <c r="AZ681" s="313"/>
      <c r="BA681" s="313"/>
      <c r="BB681" s="313"/>
      <c r="BC681" s="313"/>
      <c r="BD681" s="313"/>
      <c r="BE681" s="6"/>
      <c r="BF681" s="6"/>
      <c r="BG681" s="313"/>
      <c r="BH681" s="313"/>
      <c r="BI681" s="313"/>
      <c r="BJ681" s="313"/>
      <c r="BK681" s="313"/>
      <c r="BL681" s="6"/>
      <c r="BM681" s="6"/>
      <c r="BN681" s="313"/>
      <c r="BO681" s="313"/>
      <c r="BP681" s="313"/>
      <c r="BQ681" s="313"/>
      <c r="BR681" s="313"/>
      <c r="BS681" s="313"/>
      <c r="BT681" s="313"/>
      <c r="BU681" s="313"/>
      <c r="BV681" s="313"/>
      <c r="BW681" s="313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161"/>
      <c r="DQ681" s="161"/>
      <c r="DR681" s="161"/>
      <c r="DS681" s="161"/>
      <c r="DT681" s="161"/>
      <c r="DU681" s="161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  <c r="FS681" s="6"/>
      <c r="FT681" s="6"/>
      <c r="FU681" s="6"/>
      <c r="FV681" s="6"/>
      <c r="FW681" s="6"/>
      <c r="FX681" s="6"/>
      <c r="FY681" s="6"/>
      <c r="FZ681" s="6"/>
      <c r="GA681" s="6"/>
      <c r="GB681" s="6"/>
      <c r="GC681" s="6"/>
      <c r="GD681" s="6"/>
      <c r="GE681" s="6"/>
      <c r="GF681" s="6"/>
      <c r="GG681" s="6"/>
      <c r="GH681" s="6"/>
      <c r="GI681" s="6"/>
      <c r="GJ681" s="6"/>
      <c r="GK681" s="6"/>
      <c r="GL681" s="6"/>
      <c r="GM681" s="6"/>
      <c r="GN681" s="6"/>
      <c r="GO681" s="6"/>
      <c r="GP681" s="6"/>
      <c r="GQ681" s="6"/>
      <c r="GR681" s="6"/>
      <c r="GS681" s="6"/>
      <c r="GT681" s="6"/>
      <c r="GU681" s="6"/>
      <c r="GV681" s="6"/>
      <c r="GW681" s="6"/>
      <c r="GX681" s="6"/>
      <c r="GY681" s="6"/>
      <c r="GZ681" s="6"/>
      <c r="HA681" s="6"/>
      <c r="HB681" s="6"/>
      <c r="HC681" s="6"/>
      <c r="HD681" s="6"/>
      <c r="HE681" s="6"/>
      <c r="HF681" s="6"/>
      <c r="HG681" s="6"/>
      <c r="HH681" s="6"/>
      <c r="HI681" s="6"/>
      <c r="HJ681" s="6"/>
      <c r="HK681" s="6"/>
      <c r="HL681" s="6"/>
      <c r="HM681" s="6"/>
      <c r="HN681" s="6"/>
      <c r="HO681" s="6"/>
      <c r="HP681" s="6"/>
      <c r="HQ681" s="6"/>
      <c r="HR681" s="6"/>
      <c r="HS681" s="6"/>
      <c r="HT681" s="6"/>
      <c r="HU681" s="6"/>
      <c r="HV681" s="6"/>
      <c r="HW681" s="6"/>
      <c r="HX681" s="6"/>
      <c r="HY681" s="6"/>
      <c r="HZ681" s="6"/>
      <c r="IA681" s="6"/>
      <c r="IB681" s="6"/>
      <c r="IC681" s="6"/>
      <c r="ID681" s="6"/>
      <c r="IE681" s="6"/>
      <c r="IF681" s="6"/>
      <c r="IG681" s="6"/>
      <c r="IH681" s="6"/>
      <c r="II681" s="6"/>
      <c r="IJ681" s="6"/>
      <c r="IK681" s="6"/>
      <c r="IL681" s="6"/>
      <c r="IM681" s="6"/>
      <c r="IN681" s="6"/>
      <c r="IO681" s="6"/>
      <c r="IP681" s="6"/>
      <c r="IQ681" s="6"/>
      <c r="IR681" s="6"/>
      <c r="IS681" s="6"/>
      <c r="IT681" s="6"/>
      <c r="IU681" s="6"/>
      <c r="IV681" s="6"/>
      <c r="IW681" s="6"/>
      <c r="IX681" s="6"/>
      <c r="IY681" s="6"/>
      <c r="IZ681" s="6"/>
      <c r="JA681" s="314"/>
      <c r="JB681" s="314"/>
      <c r="JC681" s="314"/>
      <c r="JD681" s="314"/>
      <c r="JE681" s="314"/>
      <c r="JF681" s="314"/>
      <c r="JG681" s="314"/>
      <c r="JH681" s="314"/>
      <c r="JI681" s="314"/>
      <c r="JJ681" s="314"/>
      <c r="JK681" s="314"/>
      <c r="JL681" s="314"/>
      <c r="JM681" s="314"/>
      <c r="JN681" s="314"/>
      <c r="JO681" s="314"/>
      <c r="JP681" s="314"/>
      <c r="JQ681" s="314"/>
      <c r="JR681" s="314"/>
      <c r="JS681" s="314"/>
      <c r="JT681" s="314"/>
      <c r="JU681" s="314"/>
      <c r="JV681" s="314"/>
      <c r="JW681" s="314"/>
      <c r="JX681" s="314"/>
      <c r="JY681" s="314"/>
      <c r="JZ681" s="314"/>
      <c r="KA681" s="314"/>
      <c r="KB681" s="314"/>
      <c r="KC681" s="314"/>
      <c r="KD681" s="314"/>
      <c r="KE681" s="314"/>
      <c r="KF681" s="314"/>
      <c r="KG681" s="314"/>
      <c r="KH681" s="314"/>
      <c r="KI681" s="314"/>
      <c r="KJ681" s="314"/>
      <c r="KK681" s="314"/>
      <c r="KL681" s="6"/>
      <c r="KM681" s="6"/>
      <c r="KN681" s="6"/>
      <c r="KO681" s="6"/>
      <c r="KP681" s="6"/>
      <c r="KQ681" s="6"/>
      <c r="KR681" s="6"/>
      <c r="KS681" s="6"/>
      <c r="KT681" s="6"/>
    </row>
    <row r="682" spans="5:306" s="305" customFormat="1">
      <c r="E682" s="316"/>
      <c r="F682" s="316"/>
      <c r="G682" s="317"/>
      <c r="W682" s="6"/>
      <c r="X682" s="6"/>
      <c r="Y682" s="6"/>
      <c r="Z682" s="313"/>
      <c r="AA682" s="313"/>
      <c r="AB682" s="313"/>
      <c r="AC682" s="6"/>
      <c r="AD682" s="6"/>
      <c r="AE682" s="313"/>
      <c r="AF682" s="313"/>
      <c r="AG682" s="313"/>
      <c r="AH682" s="313"/>
      <c r="AI682" s="313"/>
      <c r="AJ682" s="6"/>
      <c r="AK682" s="6"/>
      <c r="AL682" s="313"/>
      <c r="AM682" s="313"/>
      <c r="AN682" s="313"/>
      <c r="AO682" s="313"/>
      <c r="AP682" s="313"/>
      <c r="AQ682" s="6"/>
      <c r="AR682" s="6"/>
      <c r="AS682" s="313"/>
      <c r="AT682" s="313"/>
      <c r="AU682" s="313"/>
      <c r="AV682" s="313"/>
      <c r="AW682" s="313"/>
      <c r="AX682" s="6"/>
      <c r="AY682" s="6"/>
      <c r="AZ682" s="313"/>
      <c r="BA682" s="313"/>
      <c r="BB682" s="313"/>
      <c r="BC682" s="313"/>
      <c r="BD682" s="313"/>
      <c r="BE682" s="6"/>
      <c r="BF682" s="6"/>
      <c r="BG682" s="313"/>
      <c r="BH682" s="313"/>
      <c r="BI682" s="313"/>
      <c r="BJ682" s="313"/>
      <c r="BK682" s="313"/>
      <c r="BL682" s="6"/>
      <c r="BM682" s="6"/>
      <c r="BN682" s="313"/>
      <c r="BO682" s="313"/>
      <c r="BP682" s="313"/>
      <c r="BQ682" s="313"/>
      <c r="BR682" s="313"/>
      <c r="BS682" s="313"/>
      <c r="BT682" s="313"/>
      <c r="BU682" s="313"/>
      <c r="BV682" s="313"/>
      <c r="BW682" s="313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161"/>
      <c r="DQ682" s="161"/>
      <c r="DR682" s="161"/>
      <c r="DS682" s="161"/>
      <c r="DT682" s="161"/>
      <c r="DU682" s="161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  <c r="FS682" s="6"/>
      <c r="FT682" s="6"/>
      <c r="FU682" s="6"/>
      <c r="FV682" s="6"/>
      <c r="FW682" s="6"/>
      <c r="FX682" s="6"/>
      <c r="FY682" s="6"/>
      <c r="FZ682" s="6"/>
      <c r="GA682" s="6"/>
      <c r="GB682" s="6"/>
      <c r="GC682" s="6"/>
      <c r="GD682" s="6"/>
      <c r="GE682" s="6"/>
      <c r="GF682" s="6"/>
      <c r="GG682" s="6"/>
      <c r="GH682" s="6"/>
      <c r="GI682" s="6"/>
      <c r="GJ682" s="6"/>
      <c r="GK682" s="6"/>
      <c r="GL682" s="6"/>
      <c r="GM682" s="6"/>
      <c r="GN682" s="6"/>
      <c r="GO682" s="6"/>
      <c r="GP682" s="6"/>
      <c r="GQ682" s="6"/>
      <c r="GR682" s="6"/>
      <c r="GS682" s="6"/>
      <c r="GT682" s="6"/>
      <c r="GU682" s="6"/>
      <c r="GV682" s="6"/>
      <c r="GW682" s="6"/>
      <c r="GX682" s="6"/>
      <c r="GY682" s="6"/>
      <c r="GZ682" s="6"/>
      <c r="HA682" s="6"/>
      <c r="HB682" s="6"/>
      <c r="HC682" s="6"/>
      <c r="HD682" s="6"/>
      <c r="HE682" s="6"/>
      <c r="HF682" s="6"/>
      <c r="HG682" s="6"/>
      <c r="HH682" s="6"/>
      <c r="HI682" s="6"/>
      <c r="HJ682" s="6"/>
      <c r="HK682" s="6"/>
      <c r="HL682" s="6"/>
      <c r="HM682" s="6"/>
      <c r="HN682" s="6"/>
      <c r="HO682" s="6"/>
      <c r="HP682" s="6"/>
      <c r="HQ682" s="6"/>
      <c r="HR682" s="6"/>
      <c r="HS682" s="6"/>
      <c r="HT682" s="6"/>
      <c r="HU682" s="6"/>
      <c r="HV682" s="6"/>
      <c r="HW682" s="6"/>
      <c r="HX682" s="6"/>
      <c r="HY682" s="6"/>
      <c r="HZ682" s="6"/>
      <c r="IA682" s="6"/>
      <c r="IB682" s="6"/>
      <c r="IC682" s="6"/>
      <c r="ID682" s="6"/>
      <c r="IE682" s="6"/>
      <c r="IF682" s="6"/>
      <c r="IG682" s="6"/>
      <c r="IH682" s="6"/>
      <c r="II682" s="6"/>
      <c r="IJ682" s="6"/>
      <c r="IK682" s="6"/>
      <c r="IL682" s="6"/>
      <c r="IM682" s="6"/>
      <c r="IN682" s="6"/>
      <c r="IO682" s="6"/>
      <c r="IP682" s="6"/>
      <c r="IQ682" s="6"/>
      <c r="IR682" s="6"/>
      <c r="IS682" s="6"/>
      <c r="IT682" s="6"/>
      <c r="IU682" s="6"/>
      <c r="IV682" s="6"/>
      <c r="IW682" s="6"/>
      <c r="IX682" s="6"/>
      <c r="IY682" s="6"/>
      <c r="IZ682" s="6"/>
      <c r="JA682" s="314"/>
      <c r="JB682" s="314"/>
      <c r="JC682" s="314"/>
      <c r="JD682" s="314"/>
      <c r="JE682" s="314"/>
      <c r="JF682" s="314"/>
      <c r="JG682" s="314"/>
      <c r="JH682" s="314"/>
      <c r="JI682" s="314"/>
      <c r="JJ682" s="314"/>
      <c r="JK682" s="314"/>
      <c r="JL682" s="314"/>
      <c r="JM682" s="314"/>
      <c r="JN682" s="314"/>
      <c r="JO682" s="314"/>
      <c r="JP682" s="314"/>
      <c r="JQ682" s="314"/>
      <c r="JR682" s="314"/>
      <c r="JS682" s="314"/>
      <c r="JT682" s="314"/>
      <c r="JU682" s="314"/>
      <c r="JV682" s="314"/>
      <c r="JW682" s="314"/>
      <c r="JX682" s="314"/>
      <c r="JY682" s="314"/>
      <c r="JZ682" s="314"/>
      <c r="KA682" s="314"/>
      <c r="KB682" s="314"/>
      <c r="KC682" s="314"/>
      <c r="KD682" s="314"/>
      <c r="KE682" s="314"/>
      <c r="KF682" s="314"/>
      <c r="KG682" s="314"/>
      <c r="KH682" s="314"/>
      <c r="KI682" s="314"/>
      <c r="KJ682" s="314"/>
      <c r="KK682" s="314"/>
      <c r="KL682" s="6"/>
      <c r="KM682" s="6"/>
      <c r="KN682" s="6"/>
      <c r="KO682" s="6"/>
      <c r="KP682" s="6"/>
      <c r="KQ682" s="6"/>
      <c r="KR682" s="6"/>
      <c r="KS682" s="6"/>
      <c r="KT682" s="6"/>
    </row>
    <row r="683" spans="5:306" s="305" customFormat="1">
      <c r="E683" s="316"/>
      <c r="F683" s="316"/>
      <c r="G683" s="317"/>
      <c r="W683" s="6"/>
      <c r="X683" s="6"/>
      <c r="Y683" s="6"/>
      <c r="Z683" s="313"/>
      <c r="AA683" s="313"/>
      <c r="AB683" s="313"/>
      <c r="AC683" s="6"/>
      <c r="AD683" s="6"/>
      <c r="AE683" s="313"/>
      <c r="AF683" s="313"/>
      <c r="AG683" s="313"/>
      <c r="AH683" s="313"/>
      <c r="AI683" s="313"/>
      <c r="AJ683" s="6"/>
      <c r="AK683" s="6"/>
      <c r="AL683" s="313"/>
      <c r="AM683" s="313"/>
      <c r="AN683" s="313"/>
      <c r="AO683" s="313"/>
      <c r="AP683" s="313"/>
      <c r="AQ683" s="6"/>
      <c r="AR683" s="6"/>
      <c r="AS683" s="313"/>
      <c r="AT683" s="313"/>
      <c r="AU683" s="313"/>
      <c r="AV683" s="313"/>
      <c r="AW683" s="313"/>
      <c r="AX683" s="6"/>
      <c r="AY683" s="6"/>
      <c r="AZ683" s="313"/>
      <c r="BA683" s="313"/>
      <c r="BB683" s="313"/>
      <c r="BC683" s="313"/>
      <c r="BD683" s="313"/>
      <c r="BE683" s="6"/>
      <c r="BF683" s="6"/>
      <c r="BG683" s="313"/>
      <c r="BH683" s="313"/>
      <c r="BI683" s="313"/>
      <c r="BJ683" s="313"/>
      <c r="BK683" s="313"/>
      <c r="BL683" s="6"/>
      <c r="BM683" s="6"/>
      <c r="BN683" s="313"/>
      <c r="BO683" s="313"/>
      <c r="BP683" s="313"/>
      <c r="BQ683" s="313"/>
      <c r="BR683" s="313"/>
      <c r="BS683" s="313"/>
      <c r="BT683" s="313"/>
      <c r="BU683" s="313"/>
      <c r="BV683" s="313"/>
      <c r="BW683" s="313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161"/>
      <c r="DQ683" s="161"/>
      <c r="DR683" s="161"/>
      <c r="DS683" s="161"/>
      <c r="DT683" s="161"/>
      <c r="DU683" s="161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  <c r="FS683" s="6"/>
      <c r="FT683" s="6"/>
      <c r="FU683" s="6"/>
      <c r="FV683" s="6"/>
      <c r="FW683" s="6"/>
      <c r="FX683" s="6"/>
      <c r="FY683" s="6"/>
      <c r="FZ683" s="6"/>
      <c r="GA683" s="6"/>
      <c r="GB683" s="6"/>
      <c r="GC683" s="6"/>
      <c r="GD683" s="6"/>
      <c r="GE683" s="6"/>
      <c r="GF683" s="6"/>
      <c r="GG683" s="6"/>
      <c r="GH683" s="6"/>
      <c r="GI683" s="6"/>
      <c r="GJ683" s="6"/>
      <c r="GK683" s="6"/>
      <c r="GL683" s="6"/>
      <c r="GM683" s="6"/>
      <c r="GN683" s="6"/>
      <c r="GO683" s="6"/>
      <c r="GP683" s="6"/>
      <c r="GQ683" s="6"/>
      <c r="GR683" s="6"/>
      <c r="GS683" s="6"/>
      <c r="GT683" s="6"/>
      <c r="GU683" s="6"/>
      <c r="GV683" s="6"/>
      <c r="GW683" s="6"/>
      <c r="GX683" s="6"/>
      <c r="GY683" s="6"/>
      <c r="GZ683" s="6"/>
      <c r="HA683" s="6"/>
      <c r="HB683" s="6"/>
      <c r="HC683" s="6"/>
      <c r="HD683" s="6"/>
      <c r="HE683" s="6"/>
      <c r="HF683" s="6"/>
      <c r="HG683" s="6"/>
      <c r="HH683" s="6"/>
      <c r="HI683" s="6"/>
      <c r="HJ683" s="6"/>
      <c r="HK683" s="6"/>
      <c r="HL683" s="6"/>
      <c r="HM683" s="6"/>
      <c r="HN683" s="6"/>
      <c r="HO683" s="6"/>
      <c r="HP683" s="6"/>
      <c r="HQ683" s="6"/>
      <c r="HR683" s="6"/>
      <c r="HS683" s="6"/>
      <c r="HT683" s="6"/>
      <c r="HU683" s="6"/>
      <c r="HV683" s="6"/>
      <c r="HW683" s="6"/>
      <c r="HX683" s="6"/>
      <c r="HY683" s="6"/>
      <c r="HZ683" s="6"/>
      <c r="IA683" s="6"/>
      <c r="IB683" s="6"/>
      <c r="IC683" s="6"/>
      <c r="ID683" s="6"/>
      <c r="IE683" s="6"/>
      <c r="IF683" s="6"/>
      <c r="IG683" s="6"/>
      <c r="IH683" s="6"/>
      <c r="II683" s="6"/>
      <c r="IJ683" s="6"/>
      <c r="IK683" s="6"/>
      <c r="IL683" s="6"/>
      <c r="IM683" s="6"/>
      <c r="IN683" s="6"/>
      <c r="IO683" s="6"/>
      <c r="IP683" s="6"/>
      <c r="IQ683" s="6"/>
      <c r="IR683" s="6"/>
      <c r="IS683" s="6"/>
      <c r="IT683" s="6"/>
      <c r="IU683" s="6"/>
      <c r="IV683" s="6"/>
      <c r="IW683" s="6"/>
      <c r="IX683" s="6"/>
      <c r="IY683" s="6"/>
      <c r="IZ683" s="6"/>
      <c r="JA683" s="314"/>
      <c r="JB683" s="314"/>
      <c r="JC683" s="314"/>
      <c r="JD683" s="314"/>
      <c r="JE683" s="314"/>
      <c r="JF683" s="314"/>
      <c r="JG683" s="314"/>
      <c r="JH683" s="314"/>
      <c r="JI683" s="314"/>
      <c r="JJ683" s="314"/>
      <c r="JK683" s="314"/>
      <c r="JL683" s="314"/>
      <c r="JM683" s="314"/>
      <c r="JN683" s="314"/>
      <c r="JO683" s="314"/>
      <c r="JP683" s="314"/>
      <c r="JQ683" s="314"/>
      <c r="JR683" s="314"/>
      <c r="JS683" s="314"/>
      <c r="JT683" s="314"/>
      <c r="JU683" s="314"/>
      <c r="JV683" s="314"/>
      <c r="JW683" s="314"/>
      <c r="JX683" s="314"/>
      <c r="JY683" s="314"/>
      <c r="JZ683" s="314"/>
      <c r="KA683" s="314"/>
      <c r="KB683" s="314"/>
      <c r="KC683" s="314"/>
      <c r="KD683" s="314"/>
      <c r="KE683" s="314"/>
      <c r="KF683" s="314"/>
      <c r="KG683" s="314"/>
      <c r="KH683" s="314"/>
      <c r="KI683" s="314"/>
      <c r="KJ683" s="314"/>
      <c r="KK683" s="314"/>
      <c r="KL683" s="6"/>
      <c r="KM683" s="6"/>
      <c r="KN683" s="6"/>
      <c r="KO683" s="6"/>
      <c r="KP683" s="6"/>
      <c r="KQ683" s="6"/>
      <c r="KR683" s="6"/>
      <c r="KS683" s="6"/>
      <c r="KT683" s="6"/>
    </row>
    <row r="684" spans="5:306" s="305" customFormat="1">
      <c r="E684" s="316"/>
      <c r="F684" s="316"/>
      <c r="G684" s="317"/>
      <c r="W684" s="6"/>
      <c r="X684" s="6"/>
      <c r="Y684" s="6"/>
      <c r="Z684" s="313"/>
      <c r="AA684" s="313"/>
      <c r="AB684" s="313"/>
      <c r="AC684" s="6"/>
      <c r="AD684" s="6"/>
      <c r="AE684" s="313"/>
      <c r="AF684" s="313"/>
      <c r="AG684" s="313"/>
      <c r="AH684" s="313"/>
      <c r="AI684" s="313"/>
      <c r="AJ684" s="6"/>
      <c r="AK684" s="6"/>
      <c r="AL684" s="313"/>
      <c r="AM684" s="313"/>
      <c r="AN684" s="313"/>
      <c r="AO684" s="313"/>
      <c r="AP684" s="313"/>
      <c r="AQ684" s="6"/>
      <c r="AR684" s="6"/>
      <c r="AS684" s="313"/>
      <c r="AT684" s="313"/>
      <c r="AU684" s="313"/>
      <c r="AV684" s="313"/>
      <c r="AW684" s="313"/>
      <c r="AX684" s="6"/>
      <c r="AY684" s="6"/>
      <c r="AZ684" s="313"/>
      <c r="BA684" s="313"/>
      <c r="BB684" s="313"/>
      <c r="BC684" s="313"/>
      <c r="BD684" s="313"/>
      <c r="BE684" s="6"/>
      <c r="BF684" s="6"/>
      <c r="BG684" s="313"/>
      <c r="BH684" s="313"/>
      <c r="BI684" s="313"/>
      <c r="BJ684" s="313"/>
      <c r="BK684" s="313"/>
      <c r="BL684" s="6"/>
      <c r="BM684" s="6"/>
      <c r="BN684" s="313"/>
      <c r="BO684" s="313"/>
      <c r="BP684" s="313"/>
      <c r="BQ684" s="313"/>
      <c r="BR684" s="313"/>
      <c r="BS684" s="313"/>
      <c r="BT684" s="313"/>
      <c r="BU684" s="313"/>
      <c r="BV684" s="313"/>
      <c r="BW684" s="313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161"/>
      <c r="DQ684" s="161"/>
      <c r="DR684" s="161"/>
      <c r="DS684" s="161"/>
      <c r="DT684" s="161"/>
      <c r="DU684" s="161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  <c r="FS684" s="6"/>
      <c r="FT684" s="6"/>
      <c r="FU684" s="6"/>
      <c r="FV684" s="6"/>
      <c r="FW684" s="6"/>
      <c r="FX684" s="6"/>
      <c r="FY684" s="6"/>
      <c r="FZ684" s="6"/>
      <c r="GA684" s="6"/>
      <c r="GB684" s="6"/>
      <c r="GC684" s="6"/>
      <c r="GD684" s="6"/>
      <c r="GE684" s="6"/>
      <c r="GF684" s="6"/>
      <c r="GG684" s="6"/>
      <c r="GH684" s="6"/>
      <c r="GI684" s="6"/>
      <c r="GJ684" s="6"/>
      <c r="GK684" s="6"/>
      <c r="GL684" s="6"/>
      <c r="GM684" s="6"/>
      <c r="GN684" s="6"/>
      <c r="GO684" s="6"/>
      <c r="GP684" s="6"/>
      <c r="GQ684" s="6"/>
      <c r="GR684" s="6"/>
      <c r="GS684" s="6"/>
      <c r="GT684" s="6"/>
      <c r="GU684" s="6"/>
      <c r="GV684" s="6"/>
      <c r="GW684" s="6"/>
      <c r="GX684" s="6"/>
      <c r="GY684" s="6"/>
      <c r="GZ684" s="6"/>
      <c r="HA684" s="6"/>
      <c r="HB684" s="6"/>
      <c r="HC684" s="6"/>
      <c r="HD684" s="6"/>
      <c r="HE684" s="6"/>
      <c r="HF684" s="6"/>
      <c r="HG684" s="6"/>
      <c r="HH684" s="6"/>
      <c r="HI684" s="6"/>
      <c r="HJ684" s="6"/>
      <c r="HK684" s="6"/>
      <c r="HL684" s="6"/>
      <c r="HM684" s="6"/>
      <c r="HN684" s="6"/>
      <c r="HO684" s="6"/>
      <c r="HP684" s="6"/>
      <c r="HQ684" s="6"/>
      <c r="HR684" s="6"/>
      <c r="HS684" s="6"/>
      <c r="HT684" s="6"/>
      <c r="HU684" s="6"/>
      <c r="HV684" s="6"/>
      <c r="HW684" s="6"/>
      <c r="HX684" s="6"/>
      <c r="HY684" s="6"/>
      <c r="HZ684" s="6"/>
      <c r="IA684" s="6"/>
      <c r="IB684" s="6"/>
      <c r="IC684" s="6"/>
      <c r="ID684" s="6"/>
      <c r="IE684" s="6"/>
      <c r="IF684" s="6"/>
      <c r="IG684" s="6"/>
      <c r="IH684" s="6"/>
      <c r="II684" s="6"/>
      <c r="IJ684" s="6"/>
      <c r="IK684" s="6"/>
      <c r="IL684" s="6"/>
      <c r="IM684" s="6"/>
      <c r="IN684" s="6"/>
      <c r="IO684" s="6"/>
      <c r="IP684" s="6"/>
      <c r="IQ684" s="6"/>
      <c r="IR684" s="6"/>
      <c r="IS684" s="6"/>
      <c r="IT684" s="6"/>
      <c r="IU684" s="6"/>
      <c r="IV684" s="6"/>
      <c r="IW684" s="6"/>
      <c r="IX684" s="6"/>
      <c r="IY684" s="6"/>
      <c r="IZ684" s="6"/>
      <c r="JA684" s="314"/>
      <c r="JB684" s="314"/>
      <c r="JC684" s="314"/>
      <c r="JD684" s="314"/>
      <c r="JE684" s="314"/>
      <c r="JF684" s="314"/>
      <c r="JG684" s="314"/>
      <c r="JH684" s="314"/>
      <c r="JI684" s="314"/>
      <c r="JJ684" s="314"/>
      <c r="JK684" s="314"/>
      <c r="JL684" s="314"/>
      <c r="JM684" s="314"/>
      <c r="JN684" s="314"/>
      <c r="JO684" s="314"/>
      <c r="JP684" s="314"/>
      <c r="JQ684" s="314"/>
      <c r="JR684" s="314"/>
      <c r="JS684" s="314"/>
      <c r="JT684" s="314"/>
      <c r="JU684" s="314"/>
      <c r="JV684" s="314"/>
      <c r="JW684" s="314"/>
      <c r="JX684" s="314"/>
      <c r="JY684" s="314"/>
      <c r="JZ684" s="314"/>
      <c r="KA684" s="314"/>
      <c r="KB684" s="314"/>
      <c r="KC684" s="314"/>
      <c r="KD684" s="314"/>
      <c r="KE684" s="314"/>
      <c r="KF684" s="314"/>
      <c r="KG684" s="314"/>
      <c r="KH684" s="314"/>
      <c r="KI684" s="314"/>
      <c r="KJ684" s="314"/>
      <c r="KK684" s="314"/>
      <c r="KL684" s="6"/>
      <c r="KM684" s="6"/>
      <c r="KN684" s="6"/>
      <c r="KO684" s="6"/>
      <c r="KP684" s="6"/>
      <c r="KQ684" s="6"/>
      <c r="KR684" s="6"/>
      <c r="KS684" s="6"/>
      <c r="KT684" s="6"/>
    </row>
    <row r="685" spans="5:306" s="305" customFormat="1">
      <c r="E685" s="316"/>
      <c r="F685" s="316"/>
      <c r="G685" s="317"/>
      <c r="W685" s="6"/>
      <c r="X685" s="6"/>
      <c r="Y685" s="6"/>
      <c r="Z685" s="313"/>
      <c r="AA685" s="313"/>
      <c r="AB685" s="313"/>
      <c r="AC685" s="6"/>
      <c r="AD685" s="6"/>
      <c r="AE685" s="313"/>
      <c r="AF685" s="313"/>
      <c r="AG685" s="313"/>
      <c r="AH685" s="313"/>
      <c r="AI685" s="313"/>
      <c r="AJ685" s="6"/>
      <c r="AK685" s="6"/>
      <c r="AL685" s="313"/>
      <c r="AM685" s="313"/>
      <c r="AN685" s="313"/>
      <c r="AO685" s="313"/>
      <c r="AP685" s="313"/>
      <c r="AQ685" s="6"/>
      <c r="AR685" s="6"/>
      <c r="AS685" s="313"/>
      <c r="AT685" s="313"/>
      <c r="AU685" s="313"/>
      <c r="AV685" s="313"/>
      <c r="AW685" s="313"/>
      <c r="AX685" s="6"/>
      <c r="AY685" s="6"/>
      <c r="AZ685" s="313"/>
      <c r="BA685" s="313"/>
      <c r="BB685" s="313"/>
      <c r="BC685" s="313"/>
      <c r="BD685" s="313"/>
      <c r="BE685" s="6"/>
      <c r="BF685" s="6"/>
      <c r="BG685" s="313"/>
      <c r="BH685" s="313"/>
      <c r="BI685" s="313"/>
      <c r="BJ685" s="313"/>
      <c r="BK685" s="313"/>
      <c r="BL685" s="6"/>
      <c r="BM685" s="6"/>
      <c r="BN685" s="313"/>
      <c r="BO685" s="313"/>
      <c r="BP685" s="313"/>
      <c r="BQ685" s="313"/>
      <c r="BR685" s="313"/>
      <c r="BS685" s="313"/>
      <c r="BT685" s="313"/>
      <c r="BU685" s="313"/>
      <c r="BV685" s="313"/>
      <c r="BW685" s="313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161"/>
      <c r="DQ685" s="161"/>
      <c r="DR685" s="161"/>
      <c r="DS685" s="161"/>
      <c r="DT685" s="161"/>
      <c r="DU685" s="161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  <c r="FS685" s="6"/>
      <c r="FT685" s="6"/>
      <c r="FU685" s="6"/>
      <c r="FV685" s="6"/>
      <c r="FW685" s="6"/>
      <c r="FX685" s="6"/>
      <c r="FY685" s="6"/>
      <c r="FZ685" s="6"/>
      <c r="GA685" s="6"/>
      <c r="GB685" s="6"/>
      <c r="GC685" s="6"/>
      <c r="GD685" s="6"/>
      <c r="GE685" s="6"/>
      <c r="GF685" s="6"/>
      <c r="GG685" s="6"/>
      <c r="GH685" s="6"/>
      <c r="GI685" s="6"/>
      <c r="GJ685" s="6"/>
      <c r="GK685" s="6"/>
      <c r="GL685" s="6"/>
      <c r="GM685" s="6"/>
      <c r="GN685" s="6"/>
      <c r="GO685" s="6"/>
      <c r="GP685" s="6"/>
      <c r="GQ685" s="6"/>
      <c r="GR685" s="6"/>
      <c r="GS685" s="6"/>
      <c r="GT685" s="6"/>
      <c r="GU685" s="6"/>
      <c r="GV685" s="6"/>
      <c r="GW685" s="6"/>
      <c r="GX685" s="6"/>
      <c r="GY685" s="6"/>
      <c r="GZ685" s="6"/>
      <c r="HA685" s="6"/>
      <c r="HB685" s="6"/>
      <c r="HC685" s="6"/>
      <c r="HD685" s="6"/>
      <c r="HE685" s="6"/>
      <c r="HF685" s="6"/>
      <c r="HG685" s="6"/>
      <c r="HH685" s="6"/>
      <c r="HI685" s="6"/>
      <c r="HJ685" s="6"/>
      <c r="HK685" s="6"/>
      <c r="HL685" s="6"/>
      <c r="HM685" s="6"/>
      <c r="HN685" s="6"/>
      <c r="HO685" s="6"/>
      <c r="HP685" s="6"/>
      <c r="HQ685" s="6"/>
      <c r="HR685" s="6"/>
      <c r="HS685" s="6"/>
      <c r="HT685" s="6"/>
      <c r="HU685" s="6"/>
      <c r="HV685" s="6"/>
      <c r="HW685" s="6"/>
      <c r="HX685" s="6"/>
      <c r="HY685" s="6"/>
      <c r="HZ685" s="6"/>
      <c r="IA685" s="6"/>
      <c r="IB685" s="6"/>
      <c r="IC685" s="6"/>
      <c r="ID685" s="6"/>
      <c r="IE685" s="6"/>
      <c r="IF685" s="6"/>
      <c r="IG685" s="6"/>
      <c r="IH685" s="6"/>
      <c r="II685" s="6"/>
      <c r="IJ685" s="6"/>
      <c r="IK685" s="6"/>
      <c r="IL685" s="6"/>
      <c r="IM685" s="6"/>
      <c r="IN685" s="6"/>
      <c r="IO685" s="6"/>
      <c r="IP685" s="6"/>
      <c r="IQ685" s="6"/>
      <c r="IR685" s="6"/>
      <c r="IS685" s="6"/>
      <c r="IT685" s="6"/>
      <c r="IU685" s="6"/>
      <c r="IV685" s="6"/>
      <c r="IW685" s="6"/>
      <c r="IX685" s="6"/>
      <c r="IY685" s="6"/>
      <c r="IZ685" s="6"/>
      <c r="JA685" s="314"/>
      <c r="JB685" s="314"/>
      <c r="JC685" s="314"/>
      <c r="JD685" s="314"/>
      <c r="JE685" s="314"/>
      <c r="JF685" s="314"/>
      <c r="JG685" s="314"/>
      <c r="JH685" s="314"/>
      <c r="JI685" s="314"/>
      <c r="JJ685" s="314"/>
      <c r="JK685" s="314"/>
      <c r="JL685" s="314"/>
      <c r="JM685" s="314"/>
      <c r="JN685" s="314"/>
      <c r="JO685" s="314"/>
      <c r="JP685" s="314"/>
      <c r="JQ685" s="314"/>
      <c r="JR685" s="314"/>
      <c r="JS685" s="314"/>
      <c r="JT685" s="314"/>
      <c r="JU685" s="314"/>
      <c r="JV685" s="314"/>
      <c r="JW685" s="314"/>
      <c r="JX685" s="314"/>
      <c r="JY685" s="314"/>
      <c r="JZ685" s="314"/>
      <c r="KA685" s="314"/>
      <c r="KB685" s="314"/>
      <c r="KC685" s="314"/>
      <c r="KD685" s="314"/>
      <c r="KE685" s="314"/>
      <c r="KF685" s="314"/>
      <c r="KG685" s="314"/>
      <c r="KH685" s="314"/>
      <c r="KI685" s="314"/>
      <c r="KJ685" s="314"/>
      <c r="KK685" s="314"/>
      <c r="KL685" s="6"/>
      <c r="KM685" s="6"/>
      <c r="KN685" s="6"/>
      <c r="KO685" s="6"/>
      <c r="KP685" s="6"/>
      <c r="KQ685" s="6"/>
      <c r="KR685" s="6"/>
      <c r="KS685" s="6"/>
      <c r="KT685" s="6"/>
    </row>
    <row r="686" spans="5:306" s="305" customFormat="1">
      <c r="E686" s="316"/>
      <c r="F686" s="316"/>
      <c r="G686" s="317"/>
      <c r="W686" s="6"/>
      <c r="X686" s="6"/>
      <c r="Y686" s="6"/>
      <c r="Z686" s="313"/>
      <c r="AA686" s="313"/>
      <c r="AB686" s="313"/>
      <c r="AC686" s="6"/>
      <c r="AD686" s="6"/>
      <c r="AE686" s="313"/>
      <c r="AF686" s="313"/>
      <c r="AG686" s="313"/>
      <c r="AH686" s="313"/>
      <c r="AI686" s="313"/>
      <c r="AJ686" s="6"/>
      <c r="AK686" s="6"/>
      <c r="AL686" s="313"/>
      <c r="AM686" s="313"/>
      <c r="AN686" s="313"/>
      <c r="AO686" s="313"/>
      <c r="AP686" s="313"/>
      <c r="AQ686" s="6"/>
      <c r="AR686" s="6"/>
      <c r="AS686" s="313"/>
      <c r="AT686" s="313"/>
      <c r="AU686" s="313"/>
      <c r="AV686" s="313"/>
      <c r="AW686" s="313"/>
      <c r="AX686" s="6"/>
      <c r="AY686" s="6"/>
      <c r="AZ686" s="313"/>
      <c r="BA686" s="313"/>
      <c r="BB686" s="313"/>
      <c r="BC686" s="313"/>
      <c r="BD686" s="313"/>
      <c r="BE686" s="6"/>
      <c r="BF686" s="6"/>
      <c r="BG686" s="313"/>
      <c r="BH686" s="313"/>
      <c r="BI686" s="313"/>
      <c r="BJ686" s="313"/>
      <c r="BK686" s="313"/>
      <c r="BL686" s="6"/>
      <c r="BM686" s="6"/>
      <c r="BN686" s="313"/>
      <c r="BO686" s="313"/>
      <c r="BP686" s="313"/>
      <c r="BQ686" s="313"/>
      <c r="BR686" s="313"/>
      <c r="BS686" s="313"/>
      <c r="BT686" s="313"/>
      <c r="BU686" s="313"/>
      <c r="BV686" s="313"/>
      <c r="BW686" s="313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161"/>
      <c r="DQ686" s="161"/>
      <c r="DR686" s="161"/>
      <c r="DS686" s="161"/>
      <c r="DT686" s="161"/>
      <c r="DU686" s="161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  <c r="FS686" s="6"/>
      <c r="FT686" s="6"/>
      <c r="FU686" s="6"/>
      <c r="FV686" s="6"/>
      <c r="FW686" s="6"/>
      <c r="FX686" s="6"/>
      <c r="FY686" s="6"/>
      <c r="FZ686" s="6"/>
      <c r="GA686" s="6"/>
      <c r="GB686" s="6"/>
      <c r="GC686" s="6"/>
      <c r="GD686" s="6"/>
      <c r="GE686" s="6"/>
      <c r="GF686" s="6"/>
      <c r="GG686" s="6"/>
      <c r="GH686" s="6"/>
      <c r="GI686" s="6"/>
      <c r="GJ686" s="6"/>
      <c r="GK686" s="6"/>
      <c r="GL686" s="6"/>
      <c r="GM686" s="6"/>
      <c r="GN686" s="6"/>
      <c r="GO686" s="6"/>
      <c r="GP686" s="6"/>
      <c r="GQ686" s="6"/>
      <c r="GR686" s="6"/>
      <c r="GS686" s="6"/>
      <c r="GT686" s="6"/>
      <c r="GU686" s="6"/>
      <c r="GV686" s="6"/>
      <c r="GW686" s="6"/>
      <c r="GX686" s="6"/>
      <c r="GY686" s="6"/>
      <c r="GZ686" s="6"/>
      <c r="HA686" s="6"/>
      <c r="HB686" s="6"/>
      <c r="HC686" s="6"/>
      <c r="HD686" s="6"/>
      <c r="HE686" s="6"/>
      <c r="HF686" s="6"/>
      <c r="HG686" s="6"/>
      <c r="HH686" s="6"/>
      <c r="HI686" s="6"/>
      <c r="HJ686" s="6"/>
      <c r="HK686" s="6"/>
      <c r="HL686" s="6"/>
      <c r="HM686" s="6"/>
      <c r="HN686" s="6"/>
      <c r="HO686" s="6"/>
      <c r="HP686" s="6"/>
      <c r="HQ686" s="6"/>
      <c r="HR686" s="6"/>
      <c r="HS686" s="6"/>
      <c r="HT686" s="6"/>
      <c r="HU686" s="6"/>
      <c r="HV686" s="6"/>
      <c r="HW686" s="6"/>
      <c r="HX686" s="6"/>
      <c r="HY686" s="6"/>
      <c r="HZ686" s="6"/>
      <c r="IA686" s="6"/>
      <c r="IB686" s="6"/>
      <c r="IC686" s="6"/>
      <c r="ID686" s="6"/>
      <c r="IE686" s="6"/>
      <c r="IF686" s="6"/>
      <c r="IG686" s="6"/>
      <c r="IH686" s="6"/>
      <c r="II686" s="6"/>
      <c r="IJ686" s="6"/>
      <c r="IK686" s="6"/>
      <c r="IL686" s="6"/>
      <c r="IM686" s="6"/>
      <c r="IN686" s="6"/>
      <c r="IO686" s="6"/>
      <c r="IP686" s="6"/>
      <c r="IQ686" s="6"/>
      <c r="IR686" s="6"/>
      <c r="IS686" s="6"/>
      <c r="IT686" s="6"/>
      <c r="IU686" s="6"/>
      <c r="IV686" s="6"/>
      <c r="IW686" s="6"/>
      <c r="IX686" s="6"/>
      <c r="IY686" s="6"/>
      <c r="IZ686" s="6"/>
      <c r="JA686" s="314"/>
      <c r="JB686" s="314"/>
      <c r="JC686" s="314"/>
      <c r="JD686" s="314"/>
      <c r="JE686" s="314"/>
      <c r="JF686" s="314"/>
      <c r="JG686" s="314"/>
      <c r="JH686" s="314"/>
      <c r="JI686" s="314"/>
      <c r="JJ686" s="314"/>
      <c r="JK686" s="314"/>
      <c r="JL686" s="314"/>
      <c r="JM686" s="314"/>
      <c r="JN686" s="314"/>
      <c r="JO686" s="314"/>
      <c r="JP686" s="314"/>
      <c r="JQ686" s="314"/>
      <c r="JR686" s="314"/>
      <c r="JS686" s="314"/>
      <c r="JT686" s="314"/>
      <c r="JU686" s="314"/>
      <c r="JV686" s="314"/>
      <c r="JW686" s="314"/>
      <c r="JX686" s="314"/>
      <c r="JY686" s="314"/>
      <c r="JZ686" s="314"/>
      <c r="KA686" s="314"/>
      <c r="KB686" s="314"/>
      <c r="KC686" s="314"/>
      <c r="KD686" s="314"/>
      <c r="KE686" s="314"/>
      <c r="KF686" s="314"/>
      <c r="KG686" s="314"/>
      <c r="KH686" s="314"/>
      <c r="KI686" s="314"/>
      <c r="KJ686" s="314"/>
      <c r="KK686" s="314"/>
      <c r="KL686" s="6"/>
      <c r="KM686" s="6"/>
      <c r="KN686" s="6"/>
      <c r="KO686" s="6"/>
      <c r="KP686" s="6"/>
      <c r="KQ686" s="6"/>
      <c r="KR686" s="6"/>
      <c r="KS686" s="6"/>
      <c r="KT686" s="6"/>
    </row>
    <row r="687" spans="5:306" s="305" customFormat="1">
      <c r="E687" s="316"/>
      <c r="F687" s="316"/>
      <c r="G687" s="317"/>
      <c r="W687" s="6"/>
      <c r="X687" s="6"/>
      <c r="Y687" s="6"/>
      <c r="Z687" s="313"/>
      <c r="AA687" s="313"/>
      <c r="AB687" s="313"/>
      <c r="AC687" s="6"/>
      <c r="AD687" s="6"/>
      <c r="AE687" s="313"/>
      <c r="AF687" s="313"/>
      <c r="AG687" s="313"/>
      <c r="AH687" s="313"/>
      <c r="AI687" s="313"/>
      <c r="AJ687" s="6"/>
      <c r="AK687" s="6"/>
      <c r="AL687" s="313"/>
      <c r="AM687" s="313"/>
      <c r="AN687" s="313"/>
      <c r="AO687" s="313"/>
      <c r="AP687" s="313"/>
      <c r="AQ687" s="6"/>
      <c r="AR687" s="6"/>
      <c r="AS687" s="313"/>
      <c r="AT687" s="313"/>
      <c r="AU687" s="313"/>
      <c r="AV687" s="313"/>
      <c r="AW687" s="313"/>
      <c r="AX687" s="6"/>
      <c r="AY687" s="6"/>
      <c r="AZ687" s="313"/>
      <c r="BA687" s="313"/>
      <c r="BB687" s="313"/>
      <c r="BC687" s="313"/>
      <c r="BD687" s="313"/>
      <c r="BE687" s="6"/>
      <c r="BF687" s="6"/>
      <c r="BG687" s="313"/>
      <c r="BH687" s="313"/>
      <c r="BI687" s="313"/>
      <c r="BJ687" s="313"/>
      <c r="BK687" s="313"/>
      <c r="BL687" s="6"/>
      <c r="BM687" s="6"/>
      <c r="BN687" s="313"/>
      <c r="BO687" s="313"/>
      <c r="BP687" s="313"/>
      <c r="BQ687" s="313"/>
      <c r="BR687" s="313"/>
      <c r="BS687" s="313"/>
      <c r="BT687" s="313"/>
      <c r="BU687" s="313"/>
      <c r="BV687" s="313"/>
      <c r="BW687" s="313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161"/>
      <c r="DQ687" s="161"/>
      <c r="DR687" s="161"/>
      <c r="DS687" s="161"/>
      <c r="DT687" s="161"/>
      <c r="DU687" s="161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  <c r="FS687" s="6"/>
      <c r="FT687" s="6"/>
      <c r="FU687" s="6"/>
      <c r="FV687" s="6"/>
      <c r="FW687" s="6"/>
      <c r="FX687" s="6"/>
      <c r="FY687" s="6"/>
      <c r="FZ687" s="6"/>
      <c r="GA687" s="6"/>
      <c r="GB687" s="6"/>
      <c r="GC687" s="6"/>
      <c r="GD687" s="6"/>
      <c r="GE687" s="6"/>
      <c r="GF687" s="6"/>
      <c r="GG687" s="6"/>
      <c r="GH687" s="6"/>
      <c r="GI687" s="6"/>
      <c r="GJ687" s="6"/>
      <c r="GK687" s="6"/>
      <c r="GL687" s="6"/>
      <c r="GM687" s="6"/>
      <c r="GN687" s="6"/>
      <c r="GO687" s="6"/>
      <c r="GP687" s="6"/>
      <c r="GQ687" s="6"/>
      <c r="GR687" s="6"/>
      <c r="GS687" s="6"/>
      <c r="GT687" s="6"/>
      <c r="GU687" s="6"/>
      <c r="GV687" s="6"/>
      <c r="GW687" s="6"/>
      <c r="GX687" s="6"/>
      <c r="GY687" s="6"/>
      <c r="GZ687" s="6"/>
      <c r="HA687" s="6"/>
      <c r="HB687" s="6"/>
      <c r="HC687" s="6"/>
      <c r="HD687" s="6"/>
      <c r="HE687" s="6"/>
      <c r="HF687" s="6"/>
      <c r="HG687" s="6"/>
      <c r="HH687" s="6"/>
      <c r="HI687" s="6"/>
      <c r="HJ687" s="6"/>
      <c r="HK687" s="6"/>
      <c r="HL687" s="6"/>
      <c r="HM687" s="6"/>
      <c r="HN687" s="6"/>
      <c r="HO687" s="6"/>
      <c r="HP687" s="6"/>
      <c r="HQ687" s="6"/>
      <c r="HR687" s="6"/>
      <c r="HS687" s="6"/>
      <c r="HT687" s="6"/>
      <c r="HU687" s="6"/>
      <c r="HV687" s="6"/>
      <c r="HW687" s="6"/>
      <c r="HX687" s="6"/>
      <c r="HY687" s="6"/>
      <c r="HZ687" s="6"/>
      <c r="IA687" s="6"/>
      <c r="IB687" s="6"/>
      <c r="IC687" s="6"/>
      <c r="ID687" s="6"/>
      <c r="IE687" s="6"/>
      <c r="IF687" s="6"/>
      <c r="IG687" s="6"/>
      <c r="IH687" s="6"/>
      <c r="II687" s="6"/>
      <c r="IJ687" s="6"/>
      <c r="IK687" s="6"/>
      <c r="IL687" s="6"/>
      <c r="IM687" s="6"/>
      <c r="IN687" s="6"/>
      <c r="IO687" s="6"/>
      <c r="IP687" s="6"/>
      <c r="IQ687" s="6"/>
      <c r="IR687" s="6"/>
      <c r="IS687" s="6"/>
      <c r="IT687" s="6"/>
      <c r="IU687" s="6"/>
      <c r="IV687" s="6"/>
      <c r="IW687" s="6"/>
      <c r="IX687" s="6"/>
      <c r="IY687" s="6"/>
      <c r="IZ687" s="6"/>
      <c r="JA687" s="314"/>
      <c r="JB687" s="314"/>
      <c r="JC687" s="314"/>
      <c r="JD687" s="314"/>
      <c r="JE687" s="314"/>
      <c r="JF687" s="314"/>
      <c r="JG687" s="314"/>
      <c r="JH687" s="314"/>
      <c r="JI687" s="314"/>
      <c r="JJ687" s="314"/>
      <c r="JK687" s="314"/>
      <c r="JL687" s="314"/>
      <c r="JM687" s="314"/>
      <c r="JN687" s="314"/>
      <c r="JO687" s="314"/>
      <c r="JP687" s="314"/>
      <c r="JQ687" s="314"/>
      <c r="JR687" s="314"/>
      <c r="JS687" s="314"/>
      <c r="JT687" s="314"/>
      <c r="JU687" s="314"/>
      <c r="JV687" s="314"/>
      <c r="JW687" s="314"/>
      <c r="JX687" s="314"/>
      <c r="JY687" s="314"/>
      <c r="JZ687" s="314"/>
      <c r="KA687" s="314"/>
      <c r="KB687" s="314"/>
      <c r="KC687" s="314"/>
      <c r="KD687" s="314"/>
      <c r="KE687" s="314"/>
      <c r="KF687" s="314"/>
      <c r="KG687" s="314"/>
      <c r="KH687" s="314"/>
      <c r="KI687" s="314"/>
      <c r="KJ687" s="314"/>
      <c r="KK687" s="314"/>
      <c r="KL687" s="6"/>
      <c r="KM687" s="6"/>
      <c r="KN687" s="6"/>
      <c r="KO687" s="6"/>
      <c r="KP687" s="6"/>
      <c r="KQ687" s="6"/>
      <c r="KR687" s="6"/>
      <c r="KS687" s="6"/>
      <c r="KT687" s="6"/>
    </row>
    <row r="688" spans="5:306" s="305" customFormat="1">
      <c r="E688" s="316"/>
      <c r="F688" s="316"/>
      <c r="G688" s="317"/>
      <c r="W688" s="6"/>
      <c r="X688" s="6"/>
      <c r="Y688" s="6"/>
      <c r="Z688" s="313"/>
      <c r="AA688" s="313"/>
      <c r="AB688" s="313"/>
      <c r="AC688" s="6"/>
      <c r="AD688" s="6"/>
      <c r="AE688" s="313"/>
      <c r="AF688" s="313"/>
      <c r="AG688" s="313"/>
      <c r="AH688" s="313"/>
      <c r="AI688" s="313"/>
      <c r="AJ688" s="6"/>
      <c r="AK688" s="6"/>
      <c r="AL688" s="313"/>
      <c r="AM688" s="313"/>
      <c r="AN688" s="313"/>
      <c r="AO688" s="313"/>
      <c r="AP688" s="313"/>
      <c r="AQ688" s="6"/>
      <c r="AR688" s="6"/>
      <c r="AS688" s="313"/>
      <c r="AT688" s="313"/>
      <c r="AU688" s="313"/>
      <c r="AV688" s="313"/>
      <c r="AW688" s="313"/>
      <c r="AX688" s="6"/>
      <c r="AY688" s="6"/>
      <c r="AZ688" s="313"/>
      <c r="BA688" s="313"/>
      <c r="BB688" s="313"/>
      <c r="BC688" s="313"/>
      <c r="BD688" s="313"/>
      <c r="BE688" s="6"/>
      <c r="BF688" s="6"/>
      <c r="BG688" s="313"/>
      <c r="BH688" s="313"/>
      <c r="BI688" s="313"/>
      <c r="BJ688" s="313"/>
      <c r="BK688" s="313"/>
      <c r="BL688" s="6"/>
      <c r="BM688" s="6"/>
      <c r="BN688" s="313"/>
      <c r="BO688" s="313"/>
      <c r="BP688" s="313"/>
      <c r="BQ688" s="313"/>
      <c r="BR688" s="313"/>
      <c r="BS688" s="313"/>
      <c r="BT688" s="313"/>
      <c r="BU688" s="313"/>
      <c r="BV688" s="313"/>
      <c r="BW688" s="313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161"/>
      <c r="DQ688" s="161"/>
      <c r="DR688" s="161"/>
      <c r="DS688" s="161"/>
      <c r="DT688" s="161"/>
      <c r="DU688" s="161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  <c r="FS688" s="6"/>
      <c r="FT688" s="6"/>
      <c r="FU688" s="6"/>
      <c r="FV688" s="6"/>
      <c r="FW688" s="6"/>
      <c r="FX688" s="6"/>
      <c r="FY688" s="6"/>
      <c r="FZ688" s="6"/>
      <c r="GA688" s="6"/>
      <c r="GB688" s="6"/>
      <c r="GC688" s="6"/>
      <c r="GD688" s="6"/>
      <c r="GE688" s="6"/>
      <c r="GF688" s="6"/>
      <c r="GG688" s="6"/>
      <c r="GH688" s="6"/>
      <c r="GI688" s="6"/>
      <c r="GJ688" s="6"/>
      <c r="GK688" s="6"/>
      <c r="GL688" s="6"/>
      <c r="GM688" s="6"/>
      <c r="GN688" s="6"/>
      <c r="GO688" s="6"/>
      <c r="GP688" s="6"/>
      <c r="GQ688" s="6"/>
      <c r="GR688" s="6"/>
      <c r="GS688" s="6"/>
      <c r="GT688" s="6"/>
      <c r="GU688" s="6"/>
      <c r="GV688" s="6"/>
      <c r="GW688" s="6"/>
      <c r="GX688" s="6"/>
      <c r="GY688" s="6"/>
      <c r="GZ688" s="6"/>
      <c r="HA688" s="6"/>
      <c r="HB688" s="6"/>
      <c r="HC688" s="6"/>
      <c r="HD688" s="6"/>
      <c r="HE688" s="6"/>
      <c r="HF688" s="6"/>
      <c r="HG688" s="6"/>
      <c r="HH688" s="6"/>
      <c r="HI688" s="6"/>
      <c r="HJ688" s="6"/>
      <c r="HK688" s="6"/>
      <c r="HL688" s="6"/>
      <c r="HM688" s="6"/>
      <c r="HN688" s="6"/>
      <c r="HO688" s="6"/>
      <c r="HP688" s="6"/>
      <c r="HQ688" s="6"/>
      <c r="HR688" s="6"/>
      <c r="HS688" s="6"/>
      <c r="HT688" s="6"/>
      <c r="HU688" s="6"/>
      <c r="HV688" s="6"/>
      <c r="HW688" s="6"/>
      <c r="HX688" s="6"/>
      <c r="HY688" s="6"/>
      <c r="HZ688" s="6"/>
      <c r="IA688" s="6"/>
      <c r="IB688" s="6"/>
      <c r="IC688" s="6"/>
      <c r="ID688" s="6"/>
      <c r="IE688" s="6"/>
      <c r="IF688" s="6"/>
      <c r="IG688" s="6"/>
      <c r="IH688" s="6"/>
      <c r="II688" s="6"/>
      <c r="IJ688" s="6"/>
      <c r="IK688" s="6"/>
      <c r="IL688" s="6"/>
      <c r="IM688" s="6"/>
      <c r="IN688" s="6"/>
      <c r="IO688" s="6"/>
      <c r="IP688" s="6"/>
      <c r="IQ688" s="6"/>
      <c r="IR688" s="6"/>
      <c r="IS688" s="6"/>
      <c r="IT688" s="6"/>
      <c r="IU688" s="6"/>
      <c r="IV688" s="6"/>
      <c r="IW688" s="6"/>
      <c r="IX688" s="6"/>
      <c r="IY688" s="6"/>
      <c r="IZ688" s="6"/>
      <c r="JA688" s="314"/>
      <c r="JB688" s="314"/>
      <c r="JC688" s="314"/>
      <c r="JD688" s="314"/>
      <c r="JE688" s="314"/>
      <c r="JF688" s="314"/>
      <c r="JG688" s="314"/>
      <c r="JH688" s="314"/>
      <c r="JI688" s="314"/>
      <c r="JJ688" s="314"/>
      <c r="JK688" s="314"/>
      <c r="JL688" s="314"/>
      <c r="JM688" s="314"/>
      <c r="JN688" s="314"/>
      <c r="JO688" s="314"/>
      <c r="JP688" s="314"/>
      <c r="JQ688" s="314"/>
      <c r="JR688" s="314"/>
      <c r="JS688" s="314"/>
      <c r="JT688" s="314"/>
      <c r="JU688" s="314"/>
      <c r="JV688" s="314"/>
      <c r="JW688" s="314"/>
      <c r="JX688" s="314"/>
      <c r="JY688" s="314"/>
      <c r="JZ688" s="314"/>
      <c r="KA688" s="314"/>
      <c r="KB688" s="314"/>
      <c r="KC688" s="314"/>
      <c r="KD688" s="314"/>
      <c r="KE688" s="314"/>
      <c r="KF688" s="314"/>
      <c r="KG688" s="314"/>
      <c r="KH688" s="314"/>
      <c r="KI688" s="314"/>
      <c r="KJ688" s="314"/>
      <c r="KK688" s="314"/>
      <c r="KL688" s="6"/>
      <c r="KM688" s="6"/>
      <c r="KN688" s="6"/>
      <c r="KO688" s="6"/>
      <c r="KP688" s="6"/>
      <c r="KQ688" s="6"/>
      <c r="KR688" s="6"/>
      <c r="KS688" s="6"/>
      <c r="KT688" s="6"/>
    </row>
    <row r="689" spans="5:306" s="305" customFormat="1">
      <c r="E689" s="316"/>
      <c r="F689" s="316"/>
      <c r="G689" s="317"/>
      <c r="W689" s="6"/>
      <c r="X689" s="6"/>
      <c r="Y689" s="6"/>
      <c r="Z689" s="313"/>
      <c r="AA689" s="313"/>
      <c r="AB689" s="313"/>
      <c r="AC689" s="6"/>
      <c r="AD689" s="6"/>
      <c r="AE689" s="313"/>
      <c r="AF689" s="313"/>
      <c r="AG689" s="313"/>
      <c r="AH689" s="313"/>
      <c r="AI689" s="313"/>
      <c r="AJ689" s="6"/>
      <c r="AK689" s="6"/>
      <c r="AL689" s="313"/>
      <c r="AM689" s="313"/>
      <c r="AN689" s="313"/>
      <c r="AO689" s="313"/>
      <c r="AP689" s="313"/>
      <c r="AQ689" s="6"/>
      <c r="AR689" s="6"/>
      <c r="AS689" s="313"/>
      <c r="AT689" s="313"/>
      <c r="AU689" s="313"/>
      <c r="AV689" s="313"/>
      <c r="AW689" s="313"/>
      <c r="AX689" s="6"/>
      <c r="AY689" s="6"/>
      <c r="AZ689" s="313"/>
      <c r="BA689" s="313"/>
      <c r="BB689" s="313"/>
      <c r="BC689" s="313"/>
      <c r="BD689" s="313"/>
      <c r="BE689" s="6"/>
      <c r="BF689" s="6"/>
      <c r="BG689" s="313"/>
      <c r="BH689" s="313"/>
      <c r="BI689" s="313"/>
      <c r="BJ689" s="313"/>
      <c r="BK689" s="313"/>
      <c r="BL689" s="6"/>
      <c r="BM689" s="6"/>
      <c r="BN689" s="313"/>
      <c r="BO689" s="313"/>
      <c r="BP689" s="313"/>
      <c r="BQ689" s="313"/>
      <c r="BR689" s="313"/>
      <c r="BS689" s="313"/>
      <c r="BT689" s="313"/>
      <c r="BU689" s="313"/>
      <c r="BV689" s="313"/>
      <c r="BW689" s="313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161"/>
      <c r="DQ689" s="161"/>
      <c r="DR689" s="161"/>
      <c r="DS689" s="161"/>
      <c r="DT689" s="161"/>
      <c r="DU689" s="161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  <c r="FS689" s="6"/>
      <c r="FT689" s="6"/>
      <c r="FU689" s="6"/>
      <c r="FV689" s="6"/>
      <c r="FW689" s="6"/>
      <c r="FX689" s="6"/>
      <c r="FY689" s="6"/>
      <c r="FZ689" s="6"/>
      <c r="GA689" s="6"/>
      <c r="GB689" s="6"/>
      <c r="GC689" s="6"/>
      <c r="GD689" s="6"/>
      <c r="GE689" s="6"/>
      <c r="GF689" s="6"/>
      <c r="GG689" s="6"/>
      <c r="GH689" s="6"/>
      <c r="GI689" s="6"/>
      <c r="GJ689" s="6"/>
      <c r="GK689" s="6"/>
      <c r="GL689" s="6"/>
      <c r="GM689" s="6"/>
      <c r="GN689" s="6"/>
      <c r="GO689" s="6"/>
      <c r="GP689" s="6"/>
      <c r="GQ689" s="6"/>
      <c r="GR689" s="6"/>
      <c r="GS689" s="6"/>
      <c r="GT689" s="6"/>
      <c r="GU689" s="6"/>
      <c r="GV689" s="6"/>
      <c r="GW689" s="6"/>
      <c r="GX689" s="6"/>
      <c r="GY689" s="6"/>
      <c r="GZ689" s="6"/>
      <c r="HA689" s="6"/>
      <c r="HB689" s="6"/>
      <c r="HC689" s="6"/>
      <c r="HD689" s="6"/>
      <c r="HE689" s="6"/>
      <c r="HF689" s="6"/>
      <c r="HG689" s="6"/>
      <c r="HH689" s="6"/>
      <c r="HI689" s="6"/>
      <c r="HJ689" s="6"/>
      <c r="HK689" s="6"/>
      <c r="HL689" s="6"/>
      <c r="HM689" s="6"/>
      <c r="HN689" s="6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6"/>
      <c r="IN689" s="6"/>
      <c r="IO689" s="6"/>
      <c r="IP689" s="6"/>
      <c r="IQ689" s="6"/>
      <c r="IR689" s="6"/>
      <c r="IS689" s="6"/>
      <c r="IT689" s="6"/>
      <c r="IU689" s="6"/>
      <c r="IV689" s="6"/>
      <c r="IW689" s="6"/>
      <c r="IX689" s="6"/>
      <c r="IY689" s="6"/>
      <c r="IZ689" s="6"/>
      <c r="JA689" s="314"/>
      <c r="JB689" s="314"/>
      <c r="JC689" s="314"/>
      <c r="JD689" s="314"/>
      <c r="JE689" s="314"/>
      <c r="JF689" s="314"/>
      <c r="JG689" s="314"/>
      <c r="JH689" s="314"/>
      <c r="JI689" s="314"/>
      <c r="JJ689" s="314"/>
      <c r="JK689" s="314"/>
      <c r="JL689" s="314"/>
      <c r="JM689" s="314"/>
      <c r="JN689" s="314"/>
      <c r="JO689" s="314"/>
      <c r="JP689" s="314"/>
      <c r="JQ689" s="314"/>
      <c r="JR689" s="314"/>
      <c r="JS689" s="314"/>
      <c r="JT689" s="314"/>
      <c r="JU689" s="314"/>
      <c r="JV689" s="314"/>
      <c r="JW689" s="314"/>
      <c r="JX689" s="314"/>
      <c r="JY689" s="314"/>
      <c r="JZ689" s="314"/>
      <c r="KA689" s="314"/>
      <c r="KB689" s="314"/>
      <c r="KC689" s="314"/>
      <c r="KD689" s="314"/>
      <c r="KE689" s="314"/>
      <c r="KF689" s="314"/>
      <c r="KG689" s="314"/>
      <c r="KH689" s="314"/>
      <c r="KI689" s="314"/>
      <c r="KJ689" s="314"/>
      <c r="KK689" s="314"/>
      <c r="KL689" s="6"/>
      <c r="KM689" s="6"/>
      <c r="KN689" s="6"/>
      <c r="KO689" s="6"/>
      <c r="KP689" s="6"/>
      <c r="KQ689" s="6"/>
      <c r="KR689" s="6"/>
      <c r="KS689" s="6"/>
      <c r="KT689" s="6"/>
    </row>
    <row r="690" spans="5:306" s="305" customFormat="1">
      <c r="E690" s="316"/>
      <c r="F690" s="316"/>
      <c r="G690" s="317"/>
      <c r="W690" s="6"/>
      <c r="X690" s="6"/>
      <c r="Y690" s="6"/>
      <c r="Z690" s="313"/>
      <c r="AA690" s="313"/>
      <c r="AB690" s="313"/>
      <c r="AC690" s="6"/>
      <c r="AD690" s="6"/>
      <c r="AE690" s="313"/>
      <c r="AF690" s="313"/>
      <c r="AG690" s="313"/>
      <c r="AH690" s="313"/>
      <c r="AI690" s="313"/>
      <c r="AJ690" s="6"/>
      <c r="AK690" s="6"/>
      <c r="AL690" s="313"/>
      <c r="AM690" s="313"/>
      <c r="AN690" s="313"/>
      <c r="AO690" s="313"/>
      <c r="AP690" s="313"/>
      <c r="AQ690" s="6"/>
      <c r="AR690" s="6"/>
      <c r="AS690" s="313"/>
      <c r="AT690" s="313"/>
      <c r="AU690" s="313"/>
      <c r="AV690" s="313"/>
      <c r="AW690" s="313"/>
      <c r="AX690" s="6"/>
      <c r="AY690" s="6"/>
      <c r="AZ690" s="313"/>
      <c r="BA690" s="313"/>
      <c r="BB690" s="313"/>
      <c r="BC690" s="313"/>
      <c r="BD690" s="313"/>
      <c r="BE690" s="6"/>
      <c r="BF690" s="6"/>
      <c r="BG690" s="313"/>
      <c r="BH690" s="313"/>
      <c r="BI690" s="313"/>
      <c r="BJ690" s="313"/>
      <c r="BK690" s="313"/>
      <c r="BL690" s="6"/>
      <c r="BM690" s="6"/>
      <c r="BN690" s="313"/>
      <c r="BO690" s="313"/>
      <c r="BP690" s="313"/>
      <c r="BQ690" s="313"/>
      <c r="BR690" s="313"/>
      <c r="BS690" s="313"/>
      <c r="BT690" s="313"/>
      <c r="BU690" s="313"/>
      <c r="BV690" s="313"/>
      <c r="BW690" s="313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161"/>
      <c r="DQ690" s="161"/>
      <c r="DR690" s="161"/>
      <c r="DS690" s="161"/>
      <c r="DT690" s="161"/>
      <c r="DU690" s="161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  <c r="FS690" s="6"/>
      <c r="FT690" s="6"/>
      <c r="FU690" s="6"/>
      <c r="FV690" s="6"/>
      <c r="FW690" s="6"/>
      <c r="FX690" s="6"/>
      <c r="FY690" s="6"/>
      <c r="FZ690" s="6"/>
      <c r="GA690" s="6"/>
      <c r="GB690" s="6"/>
      <c r="GC690" s="6"/>
      <c r="GD690" s="6"/>
      <c r="GE690" s="6"/>
      <c r="GF690" s="6"/>
      <c r="GG690" s="6"/>
      <c r="GH690" s="6"/>
      <c r="GI690" s="6"/>
      <c r="GJ690" s="6"/>
      <c r="GK690" s="6"/>
      <c r="GL690" s="6"/>
      <c r="GM690" s="6"/>
      <c r="GN690" s="6"/>
      <c r="GO690" s="6"/>
      <c r="GP690" s="6"/>
      <c r="GQ690" s="6"/>
      <c r="GR690" s="6"/>
      <c r="GS690" s="6"/>
      <c r="GT690" s="6"/>
      <c r="GU690" s="6"/>
      <c r="GV690" s="6"/>
      <c r="GW690" s="6"/>
      <c r="GX690" s="6"/>
      <c r="GY690" s="6"/>
      <c r="GZ690" s="6"/>
      <c r="HA690" s="6"/>
      <c r="HB690" s="6"/>
      <c r="HC690" s="6"/>
      <c r="HD690" s="6"/>
      <c r="HE690" s="6"/>
      <c r="HF690" s="6"/>
      <c r="HG690" s="6"/>
      <c r="HH690" s="6"/>
      <c r="HI690" s="6"/>
      <c r="HJ690" s="6"/>
      <c r="HK690" s="6"/>
      <c r="HL690" s="6"/>
      <c r="HM690" s="6"/>
      <c r="HN690" s="6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6"/>
      <c r="IN690" s="6"/>
      <c r="IO690" s="6"/>
      <c r="IP690" s="6"/>
      <c r="IQ690" s="6"/>
      <c r="IR690" s="6"/>
      <c r="IS690" s="6"/>
      <c r="IT690" s="6"/>
      <c r="IU690" s="6"/>
      <c r="IV690" s="6"/>
      <c r="IW690" s="6"/>
      <c r="IX690" s="6"/>
      <c r="IY690" s="6"/>
      <c r="IZ690" s="6"/>
      <c r="JA690" s="314"/>
      <c r="JB690" s="314"/>
      <c r="JC690" s="314"/>
      <c r="JD690" s="314"/>
      <c r="JE690" s="314"/>
      <c r="JF690" s="314"/>
      <c r="JG690" s="314"/>
      <c r="JH690" s="314"/>
      <c r="JI690" s="314"/>
      <c r="JJ690" s="314"/>
      <c r="JK690" s="314"/>
      <c r="JL690" s="314"/>
      <c r="JM690" s="314"/>
      <c r="JN690" s="314"/>
      <c r="JO690" s="314"/>
      <c r="JP690" s="314"/>
      <c r="JQ690" s="314"/>
      <c r="JR690" s="314"/>
      <c r="JS690" s="314"/>
      <c r="JT690" s="314"/>
      <c r="JU690" s="314"/>
      <c r="JV690" s="314"/>
      <c r="JW690" s="314"/>
      <c r="JX690" s="314"/>
      <c r="JY690" s="314"/>
      <c r="JZ690" s="314"/>
      <c r="KA690" s="314"/>
      <c r="KB690" s="314"/>
      <c r="KC690" s="314"/>
      <c r="KD690" s="314"/>
      <c r="KE690" s="314"/>
      <c r="KF690" s="314"/>
      <c r="KG690" s="314"/>
      <c r="KH690" s="314"/>
      <c r="KI690" s="314"/>
      <c r="KJ690" s="314"/>
      <c r="KK690" s="314"/>
      <c r="KL690" s="6"/>
      <c r="KM690" s="6"/>
      <c r="KN690" s="6"/>
      <c r="KO690" s="6"/>
      <c r="KP690" s="6"/>
      <c r="KQ690" s="6"/>
      <c r="KR690" s="6"/>
      <c r="KS690" s="6"/>
      <c r="KT690" s="6"/>
    </row>
    <row r="691" spans="5:306" s="305" customFormat="1">
      <c r="E691" s="316"/>
      <c r="F691" s="316"/>
      <c r="G691" s="317"/>
      <c r="W691" s="6"/>
      <c r="X691" s="6"/>
      <c r="Y691" s="6"/>
      <c r="Z691" s="313"/>
      <c r="AA691" s="313"/>
      <c r="AB691" s="313"/>
      <c r="AC691" s="6"/>
      <c r="AD691" s="6"/>
      <c r="AE691" s="313"/>
      <c r="AF691" s="313"/>
      <c r="AG691" s="313"/>
      <c r="AH691" s="313"/>
      <c r="AI691" s="313"/>
      <c r="AJ691" s="6"/>
      <c r="AK691" s="6"/>
      <c r="AL691" s="313"/>
      <c r="AM691" s="313"/>
      <c r="AN691" s="313"/>
      <c r="AO691" s="313"/>
      <c r="AP691" s="313"/>
      <c r="AQ691" s="6"/>
      <c r="AR691" s="6"/>
      <c r="AS691" s="313"/>
      <c r="AT691" s="313"/>
      <c r="AU691" s="313"/>
      <c r="AV691" s="313"/>
      <c r="AW691" s="313"/>
      <c r="AX691" s="6"/>
      <c r="AY691" s="6"/>
      <c r="AZ691" s="313"/>
      <c r="BA691" s="313"/>
      <c r="BB691" s="313"/>
      <c r="BC691" s="313"/>
      <c r="BD691" s="313"/>
      <c r="BE691" s="6"/>
      <c r="BF691" s="6"/>
      <c r="BG691" s="313"/>
      <c r="BH691" s="313"/>
      <c r="BI691" s="313"/>
      <c r="BJ691" s="313"/>
      <c r="BK691" s="313"/>
      <c r="BL691" s="6"/>
      <c r="BM691" s="6"/>
      <c r="BN691" s="313"/>
      <c r="BO691" s="313"/>
      <c r="BP691" s="313"/>
      <c r="BQ691" s="313"/>
      <c r="BR691" s="313"/>
      <c r="BS691" s="313"/>
      <c r="BT691" s="313"/>
      <c r="BU691" s="313"/>
      <c r="BV691" s="313"/>
      <c r="BW691" s="313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161"/>
      <c r="DQ691" s="161"/>
      <c r="DR691" s="161"/>
      <c r="DS691" s="161"/>
      <c r="DT691" s="161"/>
      <c r="DU691" s="161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  <c r="FS691" s="6"/>
      <c r="FT691" s="6"/>
      <c r="FU691" s="6"/>
      <c r="FV691" s="6"/>
      <c r="FW691" s="6"/>
      <c r="FX691" s="6"/>
      <c r="FY691" s="6"/>
      <c r="FZ691" s="6"/>
      <c r="GA691" s="6"/>
      <c r="GB691" s="6"/>
      <c r="GC691" s="6"/>
      <c r="GD691" s="6"/>
      <c r="GE691" s="6"/>
      <c r="GF691" s="6"/>
      <c r="GG691" s="6"/>
      <c r="GH691" s="6"/>
      <c r="GI691" s="6"/>
      <c r="GJ691" s="6"/>
      <c r="GK691" s="6"/>
      <c r="GL691" s="6"/>
      <c r="GM691" s="6"/>
      <c r="GN691" s="6"/>
      <c r="GO691" s="6"/>
      <c r="GP691" s="6"/>
      <c r="GQ691" s="6"/>
      <c r="GR691" s="6"/>
      <c r="GS691" s="6"/>
      <c r="GT691" s="6"/>
      <c r="GU691" s="6"/>
      <c r="GV691" s="6"/>
      <c r="GW691" s="6"/>
      <c r="GX691" s="6"/>
      <c r="GY691" s="6"/>
      <c r="GZ691" s="6"/>
      <c r="HA691" s="6"/>
      <c r="HB691" s="6"/>
      <c r="HC691" s="6"/>
      <c r="HD691" s="6"/>
      <c r="HE691" s="6"/>
      <c r="HF691" s="6"/>
      <c r="HG691" s="6"/>
      <c r="HH691" s="6"/>
      <c r="HI691" s="6"/>
      <c r="HJ691" s="6"/>
      <c r="HK691" s="6"/>
      <c r="HL691" s="6"/>
      <c r="HM691" s="6"/>
      <c r="HN691" s="6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6"/>
      <c r="IN691" s="6"/>
      <c r="IO691" s="6"/>
      <c r="IP691" s="6"/>
      <c r="IQ691" s="6"/>
      <c r="IR691" s="6"/>
      <c r="IS691" s="6"/>
      <c r="IT691" s="6"/>
      <c r="IU691" s="6"/>
      <c r="IV691" s="6"/>
      <c r="IW691" s="6"/>
      <c r="IX691" s="6"/>
      <c r="IY691" s="6"/>
      <c r="IZ691" s="6"/>
      <c r="JA691" s="314"/>
      <c r="JB691" s="314"/>
      <c r="JC691" s="314"/>
      <c r="JD691" s="314"/>
      <c r="JE691" s="314"/>
      <c r="JF691" s="314"/>
      <c r="JG691" s="314"/>
      <c r="JH691" s="314"/>
      <c r="JI691" s="314"/>
      <c r="JJ691" s="314"/>
      <c r="JK691" s="314"/>
      <c r="JL691" s="314"/>
      <c r="JM691" s="314"/>
      <c r="JN691" s="314"/>
      <c r="JO691" s="314"/>
      <c r="JP691" s="314"/>
      <c r="JQ691" s="314"/>
      <c r="JR691" s="314"/>
      <c r="JS691" s="314"/>
      <c r="JT691" s="314"/>
      <c r="JU691" s="314"/>
      <c r="JV691" s="314"/>
      <c r="JW691" s="314"/>
      <c r="JX691" s="314"/>
      <c r="JY691" s="314"/>
      <c r="JZ691" s="314"/>
      <c r="KA691" s="314"/>
      <c r="KB691" s="314"/>
      <c r="KC691" s="314"/>
      <c r="KD691" s="314"/>
      <c r="KE691" s="314"/>
      <c r="KF691" s="314"/>
      <c r="KG691" s="314"/>
      <c r="KH691" s="314"/>
      <c r="KI691" s="314"/>
      <c r="KJ691" s="314"/>
      <c r="KK691" s="314"/>
      <c r="KL691" s="6"/>
      <c r="KM691" s="6"/>
      <c r="KN691" s="6"/>
      <c r="KO691" s="6"/>
      <c r="KP691" s="6"/>
      <c r="KQ691" s="6"/>
      <c r="KR691" s="6"/>
      <c r="KS691" s="6"/>
      <c r="KT691" s="6"/>
    </row>
    <row r="692" spans="5:306" s="305" customFormat="1">
      <c r="E692" s="316"/>
      <c r="F692" s="316"/>
      <c r="G692" s="317"/>
      <c r="W692" s="6"/>
      <c r="X692" s="6"/>
      <c r="Y692" s="6"/>
      <c r="Z692" s="313"/>
      <c r="AA692" s="313"/>
      <c r="AB692" s="313"/>
      <c r="AC692" s="6"/>
      <c r="AD692" s="6"/>
      <c r="AE692" s="313"/>
      <c r="AF692" s="313"/>
      <c r="AG692" s="313"/>
      <c r="AH692" s="313"/>
      <c r="AI692" s="313"/>
      <c r="AJ692" s="6"/>
      <c r="AK692" s="6"/>
      <c r="AL692" s="313"/>
      <c r="AM692" s="313"/>
      <c r="AN692" s="313"/>
      <c r="AO692" s="313"/>
      <c r="AP692" s="313"/>
      <c r="AQ692" s="6"/>
      <c r="AR692" s="6"/>
      <c r="AS692" s="313"/>
      <c r="AT692" s="313"/>
      <c r="AU692" s="313"/>
      <c r="AV692" s="313"/>
      <c r="AW692" s="313"/>
      <c r="AX692" s="6"/>
      <c r="AY692" s="6"/>
      <c r="AZ692" s="313"/>
      <c r="BA692" s="313"/>
      <c r="BB692" s="313"/>
      <c r="BC692" s="313"/>
      <c r="BD692" s="313"/>
      <c r="BE692" s="6"/>
      <c r="BF692" s="6"/>
      <c r="BG692" s="313"/>
      <c r="BH692" s="313"/>
      <c r="BI692" s="313"/>
      <c r="BJ692" s="313"/>
      <c r="BK692" s="313"/>
      <c r="BL692" s="6"/>
      <c r="BM692" s="6"/>
      <c r="BN692" s="313"/>
      <c r="BO692" s="313"/>
      <c r="BP692" s="313"/>
      <c r="BQ692" s="313"/>
      <c r="BR692" s="313"/>
      <c r="BS692" s="313"/>
      <c r="BT692" s="313"/>
      <c r="BU692" s="313"/>
      <c r="BV692" s="313"/>
      <c r="BW692" s="313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161"/>
      <c r="DQ692" s="161"/>
      <c r="DR692" s="161"/>
      <c r="DS692" s="161"/>
      <c r="DT692" s="161"/>
      <c r="DU692" s="161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  <c r="FS692" s="6"/>
      <c r="FT692" s="6"/>
      <c r="FU692" s="6"/>
      <c r="FV692" s="6"/>
      <c r="FW692" s="6"/>
      <c r="FX692" s="6"/>
      <c r="FY692" s="6"/>
      <c r="FZ692" s="6"/>
      <c r="GA692" s="6"/>
      <c r="GB692" s="6"/>
      <c r="GC692" s="6"/>
      <c r="GD692" s="6"/>
      <c r="GE692" s="6"/>
      <c r="GF692" s="6"/>
      <c r="GG692" s="6"/>
      <c r="GH692" s="6"/>
      <c r="GI692" s="6"/>
      <c r="GJ692" s="6"/>
      <c r="GK692" s="6"/>
      <c r="GL692" s="6"/>
      <c r="GM692" s="6"/>
      <c r="GN692" s="6"/>
      <c r="GO692" s="6"/>
      <c r="GP692" s="6"/>
      <c r="GQ692" s="6"/>
      <c r="GR692" s="6"/>
      <c r="GS692" s="6"/>
      <c r="GT692" s="6"/>
      <c r="GU692" s="6"/>
      <c r="GV692" s="6"/>
      <c r="GW692" s="6"/>
      <c r="GX692" s="6"/>
      <c r="GY692" s="6"/>
      <c r="GZ692" s="6"/>
      <c r="HA692" s="6"/>
      <c r="HB692" s="6"/>
      <c r="HC692" s="6"/>
      <c r="HD692" s="6"/>
      <c r="HE692" s="6"/>
      <c r="HF692" s="6"/>
      <c r="HG692" s="6"/>
      <c r="HH692" s="6"/>
      <c r="HI692" s="6"/>
      <c r="HJ692" s="6"/>
      <c r="HK692" s="6"/>
      <c r="HL692" s="6"/>
      <c r="HM692" s="6"/>
      <c r="HN692" s="6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6"/>
      <c r="IN692" s="6"/>
      <c r="IO692" s="6"/>
      <c r="IP692" s="6"/>
      <c r="IQ692" s="6"/>
      <c r="IR692" s="6"/>
      <c r="IS692" s="6"/>
      <c r="IT692" s="6"/>
      <c r="IU692" s="6"/>
      <c r="IV692" s="6"/>
      <c r="IW692" s="6"/>
      <c r="IX692" s="6"/>
      <c r="IY692" s="6"/>
      <c r="IZ692" s="6"/>
      <c r="JA692" s="314"/>
      <c r="JB692" s="314"/>
      <c r="JC692" s="314"/>
      <c r="JD692" s="314"/>
      <c r="JE692" s="314"/>
      <c r="JF692" s="314"/>
      <c r="JG692" s="314"/>
      <c r="JH692" s="314"/>
      <c r="JI692" s="314"/>
      <c r="JJ692" s="314"/>
      <c r="JK692" s="314"/>
      <c r="JL692" s="314"/>
      <c r="JM692" s="314"/>
      <c r="JN692" s="314"/>
      <c r="JO692" s="314"/>
      <c r="JP692" s="314"/>
      <c r="JQ692" s="314"/>
      <c r="JR692" s="314"/>
      <c r="JS692" s="314"/>
      <c r="JT692" s="314"/>
      <c r="JU692" s="314"/>
      <c r="JV692" s="314"/>
      <c r="JW692" s="314"/>
      <c r="JX692" s="314"/>
      <c r="JY692" s="314"/>
      <c r="JZ692" s="314"/>
      <c r="KA692" s="314"/>
      <c r="KB692" s="314"/>
      <c r="KC692" s="314"/>
      <c r="KD692" s="314"/>
      <c r="KE692" s="314"/>
      <c r="KF692" s="314"/>
      <c r="KG692" s="314"/>
      <c r="KH692" s="314"/>
      <c r="KI692" s="314"/>
      <c r="KJ692" s="314"/>
      <c r="KK692" s="314"/>
      <c r="KL692" s="6"/>
      <c r="KM692" s="6"/>
      <c r="KN692" s="6"/>
      <c r="KO692" s="6"/>
      <c r="KP692" s="6"/>
      <c r="KQ692" s="6"/>
      <c r="KR692" s="6"/>
      <c r="KS692" s="6"/>
      <c r="KT692" s="6"/>
    </row>
    <row r="693" spans="5:306" s="305" customFormat="1">
      <c r="E693" s="316"/>
      <c r="F693" s="316"/>
      <c r="G693" s="317"/>
      <c r="W693" s="6"/>
      <c r="X693" s="6"/>
      <c r="Y693" s="6"/>
      <c r="Z693" s="313"/>
      <c r="AA693" s="313"/>
      <c r="AB693" s="313"/>
      <c r="AC693" s="6"/>
      <c r="AD693" s="6"/>
      <c r="AE693" s="313"/>
      <c r="AF693" s="313"/>
      <c r="AG693" s="313"/>
      <c r="AH693" s="313"/>
      <c r="AI693" s="313"/>
      <c r="AJ693" s="6"/>
      <c r="AK693" s="6"/>
      <c r="AL693" s="313"/>
      <c r="AM693" s="313"/>
      <c r="AN693" s="313"/>
      <c r="AO693" s="313"/>
      <c r="AP693" s="313"/>
      <c r="AQ693" s="6"/>
      <c r="AR693" s="6"/>
      <c r="AS693" s="313"/>
      <c r="AT693" s="313"/>
      <c r="AU693" s="313"/>
      <c r="AV693" s="313"/>
      <c r="AW693" s="313"/>
      <c r="AX693" s="6"/>
      <c r="AY693" s="6"/>
      <c r="AZ693" s="313"/>
      <c r="BA693" s="313"/>
      <c r="BB693" s="313"/>
      <c r="BC693" s="313"/>
      <c r="BD693" s="313"/>
      <c r="BE693" s="6"/>
      <c r="BF693" s="6"/>
      <c r="BG693" s="313"/>
      <c r="BH693" s="313"/>
      <c r="BI693" s="313"/>
      <c r="BJ693" s="313"/>
      <c r="BK693" s="313"/>
      <c r="BL693" s="6"/>
      <c r="BM693" s="6"/>
      <c r="BN693" s="313"/>
      <c r="BO693" s="313"/>
      <c r="BP693" s="313"/>
      <c r="BQ693" s="313"/>
      <c r="BR693" s="313"/>
      <c r="BS693" s="313"/>
      <c r="BT693" s="313"/>
      <c r="BU693" s="313"/>
      <c r="BV693" s="313"/>
      <c r="BW693" s="313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161"/>
      <c r="DQ693" s="161"/>
      <c r="DR693" s="161"/>
      <c r="DS693" s="161"/>
      <c r="DT693" s="161"/>
      <c r="DU693" s="161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  <c r="FS693" s="6"/>
      <c r="FT693" s="6"/>
      <c r="FU693" s="6"/>
      <c r="FV693" s="6"/>
      <c r="FW693" s="6"/>
      <c r="FX693" s="6"/>
      <c r="FY693" s="6"/>
      <c r="FZ693" s="6"/>
      <c r="GA693" s="6"/>
      <c r="GB693" s="6"/>
      <c r="GC693" s="6"/>
      <c r="GD693" s="6"/>
      <c r="GE693" s="6"/>
      <c r="GF693" s="6"/>
      <c r="GG693" s="6"/>
      <c r="GH693" s="6"/>
      <c r="GI693" s="6"/>
      <c r="GJ693" s="6"/>
      <c r="GK693" s="6"/>
      <c r="GL693" s="6"/>
      <c r="GM693" s="6"/>
      <c r="GN693" s="6"/>
      <c r="GO693" s="6"/>
      <c r="GP693" s="6"/>
      <c r="GQ693" s="6"/>
      <c r="GR693" s="6"/>
      <c r="GS693" s="6"/>
      <c r="GT693" s="6"/>
      <c r="GU693" s="6"/>
      <c r="GV693" s="6"/>
      <c r="GW693" s="6"/>
      <c r="GX693" s="6"/>
      <c r="GY693" s="6"/>
      <c r="GZ693" s="6"/>
      <c r="HA693" s="6"/>
      <c r="HB693" s="6"/>
      <c r="HC693" s="6"/>
      <c r="HD693" s="6"/>
      <c r="HE693" s="6"/>
      <c r="HF693" s="6"/>
      <c r="HG693" s="6"/>
      <c r="HH693" s="6"/>
      <c r="HI693" s="6"/>
      <c r="HJ693" s="6"/>
      <c r="HK693" s="6"/>
      <c r="HL693" s="6"/>
      <c r="HM693" s="6"/>
      <c r="HN693" s="6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6"/>
      <c r="IN693" s="6"/>
      <c r="IO693" s="6"/>
      <c r="IP693" s="6"/>
      <c r="IQ693" s="6"/>
      <c r="IR693" s="6"/>
      <c r="IS693" s="6"/>
      <c r="IT693" s="6"/>
      <c r="IU693" s="6"/>
      <c r="IV693" s="6"/>
      <c r="IW693" s="6"/>
      <c r="IX693" s="6"/>
      <c r="IY693" s="6"/>
      <c r="IZ693" s="6"/>
      <c r="JA693" s="314"/>
      <c r="JB693" s="314"/>
      <c r="JC693" s="314"/>
      <c r="JD693" s="314"/>
      <c r="JE693" s="314"/>
      <c r="JF693" s="314"/>
      <c r="JG693" s="314"/>
      <c r="JH693" s="314"/>
      <c r="JI693" s="314"/>
      <c r="JJ693" s="314"/>
      <c r="JK693" s="314"/>
      <c r="JL693" s="314"/>
      <c r="JM693" s="314"/>
      <c r="JN693" s="314"/>
      <c r="JO693" s="314"/>
      <c r="JP693" s="314"/>
      <c r="JQ693" s="314"/>
      <c r="JR693" s="314"/>
      <c r="JS693" s="314"/>
      <c r="JT693" s="314"/>
      <c r="JU693" s="314"/>
      <c r="JV693" s="314"/>
      <c r="JW693" s="314"/>
      <c r="JX693" s="314"/>
      <c r="JY693" s="314"/>
      <c r="JZ693" s="314"/>
      <c r="KA693" s="314"/>
      <c r="KB693" s="314"/>
      <c r="KC693" s="314"/>
      <c r="KD693" s="314"/>
      <c r="KE693" s="314"/>
      <c r="KF693" s="314"/>
      <c r="KG693" s="314"/>
      <c r="KH693" s="314"/>
      <c r="KI693" s="314"/>
      <c r="KJ693" s="314"/>
      <c r="KK693" s="314"/>
      <c r="KL693" s="6"/>
      <c r="KM693" s="6"/>
      <c r="KN693" s="6"/>
      <c r="KO693" s="6"/>
      <c r="KP693" s="6"/>
      <c r="KQ693" s="6"/>
      <c r="KR693" s="6"/>
      <c r="KS693" s="6"/>
      <c r="KT693" s="6"/>
    </row>
    <row r="694" spans="5:306" s="305" customFormat="1">
      <c r="E694" s="316"/>
      <c r="F694" s="316"/>
      <c r="G694" s="317"/>
      <c r="W694" s="6"/>
      <c r="X694" s="6"/>
      <c r="Y694" s="6"/>
      <c r="Z694" s="313"/>
      <c r="AA694" s="313"/>
      <c r="AB694" s="313"/>
      <c r="AC694" s="6"/>
      <c r="AD694" s="6"/>
      <c r="AE694" s="313"/>
      <c r="AF694" s="313"/>
      <c r="AG694" s="313"/>
      <c r="AH694" s="313"/>
      <c r="AI694" s="313"/>
      <c r="AJ694" s="6"/>
      <c r="AK694" s="6"/>
      <c r="AL694" s="313"/>
      <c r="AM694" s="313"/>
      <c r="AN694" s="313"/>
      <c r="AO694" s="313"/>
      <c r="AP694" s="313"/>
      <c r="AQ694" s="6"/>
      <c r="AR694" s="6"/>
      <c r="AS694" s="313"/>
      <c r="AT694" s="313"/>
      <c r="AU694" s="313"/>
      <c r="AV694" s="313"/>
      <c r="AW694" s="313"/>
      <c r="AX694" s="6"/>
      <c r="AY694" s="6"/>
      <c r="AZ694" s="313"/>
      <c r="BA694" s="313"/>
      <c r="BB694" s="313"/>
      <c r="BC694" s="313"/>
      <c r="BD694" s="313"/>
      <c r="BE694" s="6"/>
      <c r="BF694" s="6"/>
      <c r="BG694" s="313"/>
      <c r="BH694" s="313"/>
      <c r="BI694" s="313"/>
      <c r="BJ694" s="313"/>
      <c r="BK694" s="313"/>
      <c r="BL694" s="6"/>
      <c r="BM694" s="6"/>
      <c r="BN694" s="313"/>
      <c r="BO694" s="313"/>
      <c r="BP694" s="313"/>
      <c r="BQ694" s="313"/>
      <c r="BR694" s="313"/>
      <c r="BS694" s="313"/>
      <c r="BT694" s="313"/>
      <c r="BU694" s="313"/>
      <c r="BV694" s="313"/>
      <c r="BW694" s="313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161"/>
      <c r="DQ694" s="161"/>
      <c r="DR694" s="161"/>
      <c r="DS694" s="161"/>
      <c r="DT694" s="161"/>
      <c r="DU694" s="161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  <c r="FS694" s="6"/>
      <c r="FT694" s="6"/>
      <c r="FU694" s="6"/>
      <c r="FV694" s="6"/>
      <c r="FW694" s="6"/>
      <c r="FX694" s="6"/>
      <c r="FY694" s="6"/>
      <c r="FZ694" s="6"/>
      <c r="GA694" s="6"/>
      <c r="GB694" s="6"/>
      <c r="GC694" s="6"/>
      <c r="GD694" s="6"/>
      <c r="GE694" s="6"/>
      <c r="GF694" s="6"/>
      <c r="GG694" s="6"/>
      <c r="GH694" s="6"/>
      <c r="GI694" s="6"/>
      <c r="GJ694" s="6"/>
      <c r="GK694" s="6"/>
      <c r="GL694" s="6"/>
      <c r="GM694" s="6"/>
      <c r="GN694" s="6"/>
      <c r="GO694" s="6"/>
      <c r="GP694" s="6"/>
      <c r="GQ694" s="6"/>
      <c r="GR694" s="6"/>
      <c r="GS694" s="6"/>
      <c r="GT694" s="6"/>
      <c r="GU694" s="6"/>
      <c r="GV694" s="6"/>
      <c r="GW694" s="6"/>
      <c r="GX694" s="6"/>
      <c r="GY694" s="6"/>
      <c r="GZ694" s="6"/>
      <c r="HA694" s="6"/>
      <c r="HB694" s="6"/>
      <c r="HC694" s="6"/>
      <c r="HD694" s="6"/>
      <c r="HE694" s="6"/>
      <c r="HF694" s="6"/>
      <c r="HG694" s="6"/>
      <c r="HH694" s="6"/>
      <c r="HI694" s="6"/>
      <c r="HJ694" s="6"/>
      <c r="HK694" s="6"/>
      <c r="HL694" s="6"/>
      <c r="HM694" s="6"/>
      <c r="HN694" s="6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6"/>
      <c r="IN694" s="6"/>
      <c r="IO694" s="6"/>
      <c r="IP694" s="6"/>
      <c r="IQ694" s="6"/>
      <c r="IR694" s="6"/>
      <c r="IS694" s="6"/>
      <c r="IT694" s="6"/>
      <c r="IU694" s="6"/>
      <c r="IV694" s="6"/>
      <c r="IW694" s="6"/>
      <c r="IX694" s="6"/>
      <c r="IY694" s="6"/>
      <c r="IZ694" s="6"/>
      <c r="JA694" s="314"/>
      <c r="JB694" s="314"/>
      <c r="JC694" s="314"/>
      <c r="JD694" s="314"/>
      <c r="JE694" s="314"/>
      <c r="JF694" s="314"/>
      <c r="JG694" s="314"/>
      <c r="JH694" s="314"/>
      <c r="JI694" s="314"/>
      <c r="JJ694" s="314"/>
      <c r="JK694" s="314"/>
      <c r="JL694" s="314"/>
      <c r="JM694" s="314"/>
      <c r="JN694" s="314"/>
      <c r="JO694" s="314"/>
      <c r="JP694" s="314"/>
      <c r="JQ694" s="314"/>
      <c r="JR694" s="314"/>
      <c r="JS694" s="314"/>
      <c r="JT694" s="314"/>
      <c r="JU694" s="314"/>
      <c r="JV694" s="314"/>
      <c r="JW694" s="314"/>
      <c r="JX694" s="314"/>
      <c r="JY694" s="314"/>
      <c r="JZ694" s="314"/>
      <c r="KA694" s="314"/>
      <c r="KB694" s="314"/>
      <c r="KC694" s="314"/>
      <c r="KD694" s="314"/>
      <c r="KE694" s="314"/>
      <c r="KF694" s="314"/>
      <c r="KG694" s="314"/>
      <c r="KH694" s="314"/>
      <c r="KI694" s="314"/>
      <c r="KJ694" s="314"/>
      <c r="KK694" s="314"/>
      <c r="KL694" s="6"/>
      <c r="KM694" s="6"/>
      <c r="KN694" s="6"/>
      <c r="KO694" s="6"/>
      <c r="KP694" s="6"/>
      <c r="KQ694" s="6"/>
      <c r="KR694" s="6"/>
      <c r="KS694" s="6"/>
      <c r="KT694" s="6"/>
    </row>
    <row r="695" spans="5:306" s="305" customFormat="1">
      <c r="E695" s="316"/>
      <c r="F695" s="316"/>
      <c r="G695" s="317"/>
      <c r="W695" s="6"/>
      <c r="X695" s="6"/>
      <c r="Y695" s="6"/>
      <c r="Z695" s="313"/>
      <c r="AA695" s="313"/>
      <c r="AB695" s="313"/>
      <c r="AC695" s="6"/>
      <c r="AD695" s="6"/>
      <c r="AE695" s="313"/>
      <c r="AF695" s="313"/>
      <c r="AG695" s="313"/>
      <c r="AH695" s="313"/>
      <c r="AI695" s="313"/>
      <c r="AJ695" s="6"/>
      <c r="AK695" s="6"/>
      <c r="AL695" s="313"/>
      <c r="AM695" s="313"/>
      <c r="AN695" s="313"/>
      <c r="AO695" s="313"/>
      <c r="AP695" s="313"/>
      <c r="AQ695" s="6"/>
      <c r="AR695" s="6"/>
      <c r="AS695" s="313"/>
      <c r="AT695" s="313"/>
      <c r="AU695" s="313"/>
      <c r="AV695" s="313"/>
      <c r="AW695" s="313"/>
      <c r="AX695" s="6"/>
      <c r="AY695" s="6"/>
      <c r="AZ695" s="313"/>
      <c r="BA695" s="313"/>
      <c r="BB695" s="313"/>
      <c r="BC695" s="313"/>
      <c r="BD695" s="313"/>
      <c r="BE695" s="6"/>
      <c r="BF695" s="6"/>
      <c r="BG695" s="313"/>
      <c r="BH695" s="313"/>
      <c r="BI695" s="313"/>
      <c r="BJ695" s="313"/>
      <c r="BK695" s="313"/>
      <c r="BL695" s="6"/>
      <c r="BM695" s="6"/>
      <c r="BN695" s="313"/>
      <c r="BO695" s="313"/>
      <c r="BP695" s="313"/>
      <c r="BQ695" s="313"/>
      <c r="BR695" s="313"/>
      <c r="BS695" s="313"/>
      <c r="BT695" s="313"/>
      <c r="BU695" s="313"/>
      <c r="BV695" s="313"/>
      <c r="BW695" s="313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161"/>
      <c r="DQ695" s="161"/>
      <c r="DR695" s="161"/>
      <c r="DS695" s="161"/>
      <c r="DT695" s="161"/>
      <c r="DU695" s="161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6"/>
      <c r="IN695" s="6"/>
      <c r="IO695" s="6"/>
      <c r="IP695" s="6"/>
      <c r="IQ695" s="6"/>
      <c r="IR695" s="6"/>
      <c r="IS695" s="6"/>
      <c r="IT695" s="6"/>
      <c r="IU695" s="6"/>
      <c r="IV695" s="6"/>
      <c r="IW695" s="6"/>
      <c r="IX695" s="6"/>
      <c r="IY695" s="6"/>
      <c r="IZ695" s="6"/>
      <c r="JA695" s="314"/>
      <c r="JB695" s="314"/>
      <c r="JC695" s="314"/>
      <c r="JD695" s="314"/>
      <c r="JE695" s="314"/>
      <c r="JF695" s="314"/>
      <c r="JG695" s="314"/>
      <c r="JH695" s="314"/>
      <c r="JI695" s="314"/>
      <c r="JJ695" s="314"/>
      <c r="JK695" s="314"/>
      <c r="JL695" s="314"/>
      <c r="JM695" s="314"/>
      <c r="JN695" s="314"/>
      <c r="JO695" s="314"/>
      <c r="JP695" s="314"/>
      <c r="JQ695" s="314"/>
      <c r="JR695" s="314"/>
      <c r="JS695" s="314"/>
      <c r="JT695" s="314"/>
      <c r="JU695" s="314"/>
      <c r="JV695" s="314"/>
      <c r="JW695" s="314"/>
      <c r="JX695" s="314"/>
      <c r="JY695" s="314"/>
      <c r="JZ695" s="314"/>
      <c r="KA695" s="314"/>
      <c r="KB695" s="314"/>
      <c r="KC695" s="314"/>
      <c r="KD695" s="314"/>
      <c r="KE695" s="314"/>
      <c r="KF695" s="314"/>
      <c r="KG695" s="314"/>
      <c r="KH695" s="314"/>
      <c r="KI695" s="314"/>
      <c r="KJ695" s="314"/>
      <c r="KK695" s="314"/>
      <c r="KL695" s="6"/>
      <c r="KM695" s="6"/>
      <c r="KN695" s="6"/>
      <c r="KO695" s="6"/>
      <c r="KP695" s="6"/>
      <c r="KQ695" s="6"/>
      <c r="KR695" s="6"/>
      <c r="KS695" s="6"/>
      <c r="KT695" s="6"/>
    </row>
    <row r="696" spans="5:306" s="305" customFormat="1">
      <c r="E696" s="316"/>
      <c r="F696" s="316"/>
      <c r="G696" s="317"/>
      <c r="W696" s="6"/>
      <c r="X696" s="6"/>
      <c r="Y696" s="6"/>
      <c r="Z696" s="313"/>
      <c r="AA696" s="313"/>
      <c r="AB696" s="313"/>
      <c r="AC696" s="6"/>
      <c r="AD696" s="6"/>
      <c r="AE696" s="313"/>
      <c r="AF696" s="313"/>
      <c r="AG696" s="313"/>
      <c r="AH696" s="313"/>
      <c r="AI696" s="313"/>
      <c r="AJ696" s="6"/>
      <c r="AK696" s="6"/>
      <c r="AL696" s="313"/>
      <c r="AM696" s="313"/>
      <c r="AN696" s="313"/>
      <c r="AO696" s="313"/>
      <c r="AP696" s="313"/>
      <c r="AQ696" s="6"/>
      <c r="AR696" s="6"/>
      <c r="AS696" s="313"/>
      <c r="AT696" s="313"/>
      <c r="AU696" s="313"/>
      <c r="AV696" s="313"/>
      <c r="AW696" s="313"/>
      <c r="AX696" s="6"/>
      <c r="AY696" s="6"/>
      <c r="AZ696" s="313"/>
      <c r="BA696" s="313"/>
      <c r="BB696" s="313"/>
      <c r="BC696" s="313"/>
      <c r="BD696" s="313"/>
      <c r="BE696" s="6"/>
      <c r="BF696" s="6"/>
      <c r="BG696" s="313"/>
      <c r="BH696" s="313"/>
      <c r="BI696" s="313"/>
      <c r="BJ696" s="313"/>
      <c r="BK696" s="313"/>
      <c r="BL696" s="6"/>
      <c r="BM696" s="6"/>
      <c r="BN696" s="313"/>
      <c r="BO696" s="313"/>
      <c r="BP696" s="313"/>
      <c r="BQ696" s="313"/>
      <c r="BR696" s="313"/>
      <c r="BS696" s="313"/>
      <c r="BT696" s="313"/>
      <c r="BU696" s="313"/>
      <c r="BV696" s="313"/>
      <c r="BW696" s="313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161"/>
      <c r="DQ696" s="161"/>
      <c r="DR696" s="161"/>
      <c r="DS696" s="161"/>
      <c r="DT696" s="161"/>
      <c r="DU696" s="161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  <c r="FS696" s="6"/>
      <c r="FT696" s="6"/>
      <c r="FU696" s="6"/>
      <c r="FV696" s="6"/>
      <c r="FW696" s="6"/>
      <c r="FX696" s="6"/>
      <c r="FY696" s="6"/>
      <c r="FZ696" s="6"/>
      <c r="GA696" s="6"/>
      <c r="GB696" s="6"/>
      <c r="GC696" s="6"/>
      <c r="GD696" s="6"/>
      <c r="GE696" s="6"/>
      <c r="GF696" s="6"/>
      <c r="GG696" s="6"/>
      <c r="GH696" s="6"/>
      <c r="GI696" s="6"/>
      <c r="GJ696" s="6"/>
      <c r="GK696" s="6"/>
      <c r="GL696" s="6"/>
      <c r="GM696" s="6"/>
      <c r="GN696" s="6"/>
      <c r="GO696" s="6"/>
      <c r="GP696" s="6"/>
      <c r="GQ696" s="6"/>
      <c r="GR696" s="6"/>
      <c r="GS696" s="6"/>
      <c r="GT696" s="6"/>
      <c r="GU696" s="6"/>
      <c r="GV696" s="6"/>
      <c r="GW696" s="6"/>
      <c r="GX696" s="6"/>
      <c r="GY696" s="6"/>
      <c r="GZ696" s="6"/>
      <c r="HA696" s="6"/>
      <c r="HB696" s="6"/>
      <c r="HC696" s="6"/>
      <c r="HD696" s="6"/>
      <c r="HE696" s="6"/>
      <c r="HF696" s="6"/>
      <c r="HG696" s="6"/>
      <c r="HH696" s="6"/>
      <c r="HI696" s="6"/>
      <c r="HJ696" s="6"/>
      <c r="HK696" s="6"/>
      <c r="HL696" s="6"/>
      <c r="HM696" s="6"/>
      <c r="HN696" s="6"/>
      <c r="HO696" s="6"/>
      <c r="HP696" s="6"/>
      <c r="HQ696" s="6"/>
      <c r="HR696" s="6"/>
      <c r="HS696" s="6"/>
      <c r="HT696" s="6"/>
      <c r="HU696" s="6"/>
      <c r="HV696" s="6"/>
      <c r="HW696" s="6"/>
      <c r="HX696" s="6"/>
      <c r="HY696" s="6"/>
      <c r="HZ696" s="6"/>
      <c r="IA696" s="6"/>
      <c r="IB696" s="6"/>
      <c r="IC696" s="6"/>
      <c r="ID696" s="6"/>
      <c r="IE696" s="6"/>
      <c r="IF696" s="6"/>
      <c r="IG696" s="6"/>
      <c r="IH696" s="6"/>
      <c r="II696" s="6"/>
      <c r="IJ696" s="6"/>
      <c r="IK696" s="6"/>
      <c r="IL696" s="6"/>
      <c r="IM696" s="6"/>
      <c r="IN696" s="6"/>
      <c r="IO696" s="6"/>
      <c r="IP696" s="6"/>
      <c r="IQ696" s="6"/>
      <c r="IR696" s="6"/>
      <c r="IS696" s="6"/>
      <c r="IT696" s="6"/>
      <c r="IU696" s="6"/>
      <c r="IV696" s="6"/>
      <c r="IW696" s="6"/>
      <c r="IX696" s="6"/>
      <c r="IY696" s="6"/>
      <c r="IZ696" s="6"/>
      <c r="JA696" s="314"/>
      <c r="JB696" s="314"/>
      <c r="JC696" s="314"/>
      <c r="JD696" s="314"/>
      <c r="JE696" s="314"/>
      <c r="JF696" s="314"/>
      <c r="JG696" s="314"/>
      <c r="JH696" s="314"/>
      <c r="JI696" s="314"/>
      <c r="JJ696" s="314"/>
      <c r="JK696" s="314"/>
      <c r="JL696" s="314"/>
      <c r="JM696" s="314"/>
      <c r="JN696" s="314"/>
      <c r="JO696" s="314"/>
      <c r="JP696" s="314"/>
      <c r="JQ696" s="314"/>
      <c r="JR696" s="314"/>
      <c r="JS696" s="314"/>
      <c r="JT696" s="314"/>
      <c r="JU696" s="314"/>
      <c r="JV696" s="314"/>
      <c r="JW696" s="314"/>
      <c r="JX696" s="314"/>
      <c r="JY696" s="314"/>
      <c r="JZ696" s="314"/>
      <c r="KA696" s="314"/>
      <c r="KB696" s="314"/>
      <c r="KC696" s="314"/>
      <c r="KD696" s="314"/>
      <c r="KE696" s="314"/>
      <c r="KF696" s="314"/>
      <c r="KG696" s="314"/>
      <c r="KH696" s="314"/>
      <c r="KI696" s="314"/>
      <c r="KJ696" s="314"/>
      <c r="KK696" s="314"/>
      <c r="KL696" s="6"/>
      <c r="KM696" s="6"/>
      <c r="KN696" s="6"/>
      <c r="KO696" s="6"/>
      <c r="KP696" s="6"/>
      <c r="KQ696" s="6"/>
      <c r="KR696" s="6"/>
      <c r="KS696" s="6"/>
      <c r="KT696" s="6"/>
    </row>
    <row r="697" spans="5:306" s="305" customFormat="1">
      <c r="E697" s="316"/>
      <c r="F697" s="316"/>
      <c r="G697" s="317"/>
      <c r="W697" s="6"/>
      <c r="X697" s="6"/>
      <c r="Y697" s="6"/>
      <c r="Z697" s="313"/>
      <c r="AA697" s="313"/>
      <c r="AB697" s="313"/>
      <c r="AC697" s="6"/>
      <c r="AD697" s="6"/>
      <c r="AE697" s="313"/>
      <c r="AF697" s="313"/>
      <c r="AG697" s="313"/>
      <c r="AH697" s="313"/>
      <c r="AI697" s="313"/>
      <c r="AJ697" s="6"/>
      <c r="AK697" s="6"/>
      <c r="AL697" s="313"/>
      <c r="AM697" s="313"/>
      <c r="AN697" s="313"/>
      <c r="AO697" s="313"/>
      <c r="AP697" s="313"/>
      <c r="AQ697" s="6"/>
      <c r="AR697" s="6"/>
      <c r="AS697" s="313"/>
      <c r="AT697" s="313"/>
      <c r="AU697" s="313"/>
      <c r="AV697" s="313"/>
      <c r="AW697" s="313"/>
      <c r="AX697" s="6"/>
      <c r="AY697" s="6"/>
      <c r="AZ697" s="313"/>
      <c r="BA697" s="313"/>
      <c r="BB697" s="313"/>
      <c r="BC697" s="313"/>
      <c r="BD697" s="313"/>
      <c r="BE697" s="6"/>
      <c r="BF697" s="6"/>
      <c r="BG697" s="313"/>
      <c r="BH697" s="313"/>
      <c r="BI697" s="313"/>
      <c r="BJ697" s="313"/>
      <c r="BK697" s="313"/>
      <c r="BL697" s="6"/>
      <c r="BM697" s="6"/>
      <c r="BN697" s="313"/>
      <c r="BO697" s="313"/>
      <c r="BP697" s="313"/>
      <c r="BQ697" s="313"/>
      <c r="BR697" s="313"/>
      <c r="BS697" s="313"/>
      <c r="BT697" s="313"/>
      <c r="BU697" s="313"/>
      <c r="BV697" s="313"/>
      <c r="BW697" s="313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161"/>
      <c r="DQ697" s="161"/>
      <c r="DR697" s="161"/>
      <c r="DS697" s="161"/>
      <c r="DT697" s="161"/>
      <c r="DU697" s="161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  <c r="FS697" s="6"/>
      <c r="FT697" s="6"/>
      <c r="FU697" s="6"/>
      <c r="FV697" s="6"/>
      <c r="FW697" s="6"/>
      <c r="FX697" s="6"/>
      <c r="FY697" s="6"/>
      <c r="FZ697" s="6"/>
      <c r="GA697" s="6"/>
      <c r="GB697" s="6"/>
      <c r="GC697" s="6"/>
      <c r="GD697" s="6"/>
      <c r="GE697" s="6"/>
      <c r="GF697" s="6"/>
      <c r="GG697" s="6"/>
      <c r="GH697" s="6"/>
      <c r="GI697" s="6"/>
      <c r="GJ697" s="6"/>
      <c r="GK697" s="6"/>
      <c r="GL697" s="6"/>
      <c r="GM697" s="6"/>
      <c r="GN697" s="6"/>
      <c r="GO697" s="6"/>
      <c r="GP697" s="6"/>
      <c r="GQ697" s="6"/>
      <c r="GR697" s="6"/>
      <c r="GS697" s="6"/>
      <c r="GT697" s="6"/>
      <c r="GU697" s="6"/>
      <c r="GV697" s="6"/>
      <c r="GW697" s="6"/>
      <c r="GX697" s="6"/>
      <c r="GY697" s="6"/>
      <c r="GZ697" s="6"/>
      <c r="HA697" s="6"/>
      <c r="HB697" s="6"/>
      <c r="HC697" s="6"/>
      <c r="HD697" s="6"/>
      <c r="HE697" s="6"/>
      <c r="HF697" s="6"/>
      <c r="HG697" s="6"/>
      <c r="HH697" s="6"/>
      <c r="HI697" s="6"/>
      <c r="HJ697" s="6"/>
      <c r="HK697" s="6"/>
      <c r="HL697" s="6"/>
      <c r="HM697" s="6"/>
      <c r="HN697" s="6"/>
      <c r="HO697" s="6"/>
      <c r="HP697" s="6"/>
      <c r="HQ697" s="6"/>
      <c r="HR697" s="6"/>
      <c r="HS697" s="6"/>
      <c r="HT697" s="6"/>
      <c r="HU697" s="6"/>
      <c r="HV697" s="6"/>
      <c r="HW697" s="6"/>
      <c r="HX697" s="6"/>
      <c r="HY697" s="6"/>
      <c r="HZ697" s="6"/>
      <c r="IA697" s="6"/>
      <c r="IB697" s="6"/>
      <c r="IC697" s="6"/>
      <c r="ID697" s="6"/>
      <c r="IE697" s="6"/>
      <c r="IF697" s="6"/>
      <c r="IG697" s="6"/>
      <c r="IH697" s="6"/>
      <c r="II697" s="6"/>
      <c r="IJ697" s="6"/>
      <c r="IK697" s="6"/>
      <c r="IL697" s="6"/>
      <c r="IM697" s="6"/>
      <c r="IN697" s="6"/>
      <c r="IO697" s="6"/>
      <c r="IP697" s="6"/>
      <c r="IQ697" s="6"/>
      <c r="IR697" s="6"/>
      <c r="IS697" s="6"/>
      <c r="IT697" s="6"/>
      <c r="IU697" s="6"/>
      <c r="IV697" s="6"/>
      <c r="IW697" s="6"/>
      <c r="IX697" s="6"/>
      <c r="IY697" s="6"/>
      <c r="IZ697" s="6"/>
      <c r="JA697" s="314"/>
      <c r="JB697" s="314"/>
      <c r="JC697" s="314"/>
      <c r="JD697" s="314"/>
      <c r="JE697" s="314"/>
      <c r="JF697" s="314"/>
      <c r="JG697" s="314"/>
      <c r="JH697" s="314"/>
      <c r="JI697" s="314"/>
      <c r="JJ697" s="314"/>
      <c r="JK697" s="314"/>
      <c r="JL697" s="314"/>
      <c r="JM697" s="314"/>
      <c r="JN697" s="314"/>
      <c r="JO697" s="314"/>
      <c r="JP697" s="314"/>
      <c r="JQ697" s="314"/>
      <c r="JR697" s="314"/>
      <c r="JS697" s="314"/>
      <c r="JT697" s="314"/>
      <c r="JU697" s="314"/>
      <c r="JV697" s="314"/>
      <c r="JW697" s="314"/>
      <c r="JX697" s="314"/>
      <c r="JY697" s="314"/>
      <c r="JZ697" s="314"/>
      <c r="KA697" s="314"/>
      <c r="KB697" s="314"/>
      <c r="KC697" s="314"/>
      <c r="KD697" s="314"/>
      <c r="KE697" s="314"/>
      <c r="KF697" s="314"/>
      <c r="KG697" s="314"/>
      <c r="KH697" s="314"/>
      <c r="KI697" s="314"/>
      <c r="KJ697" s="314"/>
      <c r="KK697" s="314"/>
      <c r="KL697" s="6"/>
      <c r="KM697" s="6"/>
      <c r="KN697" s="6"/>
      <c r="KO697" s="6"/>
      <c r="KP697" s="6"/>
      <c r="KQ697" s="6"/>
      <c r="KR697" s="6"/>
      <c r="KS697" s="6"/>
      <c r="KT697" s="6"/>
    </row>
    <row r="698" spans="5:306" s="305" customFormat="1">
      <c r="E698" s="316"/>
      <c r="F698" s="316"/>
      <c r="G698" s="317"/>
      <c r="W698" s="6"/>
      <c r="X698" s="6"/>
      <c r="Y698" s="6"/>
      <c r="Z698" s="313"/>
      <c r="AA698" s="313"/>
      <c r="AB698" s="313"/>
      <c r="AC698" s="6"/>
      <c r="AD698" s="6"/>
      <c r="AE698" s="313"/>
      <c r="AF698" s="313"/>
      <c r="AG698" s="313"/>
      <c r="AH698" s="313"/>
      <c r="AI698" s="313"/>
      <c r="AJ698" s="6"/>
      <c r="AK698" s="6"/>
      <c r="AL698" s="313"/>
      <c r="AM698" s="313"/>
      <c r="AN698" s="313"/>
      <c r="AO698" s="313"/>
      <c r="AP698" s="313"/>
      <c r="AQ698" s="6"/>
      <c r="AR698" s="6"/>
      <c r="AS698" s="313"/>
      <c r="AT698" s="313"/>
      <c r="AU698" s="313"/>
      <c r="AV698" s="313"/>
      <c r="AW698" s="313"/>
      <c r="AX698" s="6"/>
      <c r="AY698" s="6"/>
      <c r="AZ698" s="313"/>
      <c r="BA698" s="313"/>
      <c r="BB698" s="313"/>
      <c r="BC698" s="313"/>
      <c r="BD698" s="313"/>
      <c r="BE698" s="6"/>
      <c r="BF698" s="6"/>
      <c r="BG698" s="313"/>
      <c r="BH698" s="313"/>
      <c r="BI698" s="313"/>
      <c r="BJ698" s="313"/>
      <c r="BK698" s="313"/>
      <c r="BL698" s="6"/>
      <c r="BM698" s="6"/>
      <c r="BN698" s="313"/>
      <c r="BO698" s="313"/>
      <c r="BP698" s="313"/>
      <c r="BQ698" s="313"/>
      <c r="BR698" s="313"/>
      <c r="BS698" s="313"/>
      <c r="BT698" s="313"/>
      <c r="BU698" s="313"/>
      <c r="BV698" s="313"/>
      <c r="BW698" s="313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161"/>
      <c r="DQ698" s="161"/>
      <c r="DR698" s="161"/>
      <c r="DS698" s="161"/>
      <c r="DT698" s="161"/>
      <c r="DU698" s="161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HO698" s="6"/>
      <c r="HP698" s="6"/>
      <c r="HQ698" s="6"/>
      <c r="HR698" s="6"/>
      <c r="HS698" s="6"/>
      <c r="HT698" s="6"/>
      <c r="HU698" s="6"/>
      <c r="HV698" s="6"/>
      <c r="HW698" s="6"/>
      <c r="HX698" s="6"/>
      <c r="HY698" s="6"/>
      <c r="HZ698" s="6"/>
      <c r="IA698" s="6"/>
      <c r="IB698" s="6"/>
      <c r="IC698" s="6"/>
      <c r="ID698" s="6"/>
      <c r="IE698" s="6"/>
      <c r="IF698" s="6"/>
      <c r="IG698" s="6"/>
      <c r="IH698" s="6"/>
      <c r="II698" s="6"/>
      <c r="IJ698" s="6"/>
      <c r="IK698" s="6"/>
      <c r="IL698" s="6"/>
      <c r="IM698" s="6"/>
      <c r="IN698" s="6"/>
      <c r="IO698" s="6"/>
      <c r="IP698" s="6"/>
      <c r="IQ698" s="6"/>
      <c r="IR698" s="6"/>
      <c r="IS698" s="6"/>
      <c r="IT698" s="6"/>
      <c r="IU698" s="6"/>
      <c r="IV698" s="6"/>
      <c r="IW698" s="6"/>
      <c r="IX698" s="6"/>
      <c r="IY698" s="6"/>
      <c r="IZ698" s="6"/>
      <c r="JA698" s="314"/>
      <c r="JB698" s="314"/>
      <c r="JC698" s="314"/>
      <c r="JD698" s="314"/>
      <c r="JE698" s="314"/>
      <c r="JF698" s="314"/>
      <c r="JG698" s="314"/>
      <c r="JH698" s="314"/>
      <c r="JI698" s="314"/>
      <c r="JJ698" s="314"/>
      <c r="JK698" s="314"/>
      <c r="JL698" s="314"/>
      <c r="JM698" s="314"/>
      <c r="JN698" s="314"/>
      <c r="JO698" s="314"/>
      <c r="JP698" s="314"/>
      <c r="JQ698" s="314"/>
      <c r="JR698" s="314"/>
      <c r="JS698" s="314"/>
      <c r="JT698" s="314"/>
      <c r="JU698" s="314"/>
      <c r="JV698" s="314"/>
      <c r="JW698" s="314"/>
      <c r="JX698" s="314"/>
      <c r="JY698" s="314"/>
      <c r="JZ698" s="314"/>
      <c r="KA698" s="314"/>
      <c r="KB698" s="314"/>
      <c r="KC698" s="314"/>
      <c r="KD698" s="314"/>
      <c r="KE698" s="314"/>
      <c r="KF698" s="314"/>
      <c r="KG698" s="314"/>
      <c r="KH698" s="314"/>
      <c r="KI698" s="314"/>
      <c r="KJ698" s="314"/>
      <c r="KK698" s="314"/>
      <c r="KL698" s="6"/>
      <c r="KM698" s="6"/>
      <c r="KN698" s="6"/>
      <c r="KO698" s="6"/>
      <c r="KP698" s="6"/>
      <c r="KQ698" s="6"/>
      <c r="KR698" s="6"/>
      <c r="KS698" s="6"/>
      <c r="KT698" s="6"/>
    </row>
    <row r="699" spans="5:306" s="305" customFormat="1">
      <c r="E699" s="316"/>
      <c r="F699" s="316"/>
      <c r="G699" s="317"/>
      <c r="W699" s="6"/>
      <c r="X699" s="6"/>
      <c r="Y699" s="6"/>
      <c r="Z699" s="313"/>
      <c r="AA699" s="313"/>
      <c r="AB699" s="313"/>
      <c r="AC699" s="6"/>
      <c r="AD699" s="6"/>
      <c r="AE699" s="313"/>
      <c r="AF699" s="313"/>
      <c r="AG699" s="313"/>
      <c r="AH699" s="313"/>
      <c r="AI699" s="313"/>
      <c r="AJ699" s="6"/>
      <c r="AK699" s="6"/>
      <c r="AL699" s="313"/>
      <c r="AM699" s="313"/>
      <c r="AN699" s="313"/>
      <c r="AO699" s="313"/>
      <c r="AP699" s="313"/>
      <c r="AQ699" s="6"/>
      <c r="AR699" s="6"/>
      <c r="AS699" s="313"/>
      <c r="AT699" s="313"/>
      <c r="AU699" s="313"/>
      <c r="AV699" s="313"/>
      <c r="AW699" s="313"/>
      <c r="AX699" s="6"/>
      <c r="AY699" s="6"/>
      <c r="AZ699" s="313"/>
      <c r="BA699" s="313"/>
      <c r="BB699" s="313"/>
      <c r="BC699" s="313"/>
      <c r="BD699" s="313"/>
      <c r="BE699" s="6"/>
      <c r="BF699" s="6"/>
      <c r="BG699" s="313"/>
      <c r="BH699" s="313"/>
      <c r="BI699" s="313"/>
      <c r="BJ699" s="313"/>
      <c r="BK699" s="313"/>
      <c r="BL699" s="6"/>
      <c r="BM699" s="6"/>
      <c r="BN699" s="313"/>
      <c r="BO699" s="313"/>
      <c r="BP699" s="313"/>
      <c r="BQ699" s="313"/>
      <c r="BR699" s="313"/>
      <c r="BS699" s="313"/>
      <c r="BT699" s="313"/>
      <c r="BU699" s="313"/>
      <c r="BV699" s="313"/>
      <c r="BW699" s="313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161"/>
      <c r="DQ699" s="161"/>
      <c r="DR699" s="161"/>
      <c r="DS699" s="161"/>
      <c r="DT699" s="161"/>
      <c r="DU699" s="161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  <c r="FS699" s="6"/>
      <c r="FT699" s="6"/>
      <c r="FU699" s="6"/>
      <c r="FV699" s="6"/>
      <c r="FW699" s="6"/>
      <c r="FX699" s="6"/>
      <c r="FY699" s="6"/>
      <c r="FZ699" s="6"/>
      <c r="GA699" s="6"/>
      <c r="GB699" s="6"/>
      <c r="GC699" s="6"/>
      <c r="GD699" s="6"/>
      <c r="GE699" s="6"/>
      <c r="GF699" s="6"/>
      <c r="GG699" s="6"/>
      <c r="GH699" s="6"/>
      <c r="GI699" s="6"/>
      <c r="GJ699" s="6"/>
      <c r="GK699" s="6"/>
      <c r="GL699" s="6"/>
      <c r="GM699" s="6"/>
      <c r="GN699" s="6"/>
      <c r="GO699" s="6"/>
      <c r="GP699" s="6"/>
      <c r="GQ699" s="6"/>
      <c r="GR699" s="6"/>
      <c r="GS699" s="6"/>
      <c r="GT699" s="6"/>
      <c r="GU699" s="6"/>
      <c r="GV699" s="6"/>
      <c r="GW699" s="6"/>
      <c r="GX699" s="6"/>
      <c r="GY699" s="6"/>
      <c r="GZ699" s="6"/>
      <c r="HA699" s="6"/>
      <c r="HB699" s="6"/>
      <c r="HC699" s="6"/>
      <c r="HD699" s="6"/>
      <c r="HE699" s="6"/>
      <c r="HF699" s="6"/>
      <c r="HG699" s="6"/>
      <c r="HH699" s="6"/>
      <c r="HI699" s="6"/>
      <c r="HJ699" s="6"/>
      <c r="HK699" s="6"/>
      <c r="HL699" s="6"/>
      <c r="HM699" s="6"/>
      <c r="HN699" s="6"/>
      <c r="HO699" s="6"/>
      <c r="HP699" s="6"/>
      <c r="HQ699" s="6"/>
      <c r="HR699" s="6"/>
      <c r="HS699" s="6"/>
      <c r="HT699" s="6"/>
      <c r="HU699" s="6"/>
      <c r="HV699" s="6"/>
      <c r="HW699" s="6"/>
      <c r="HX699" s="6"/>
      <c r="HY699" s="6"/>
      <c r="HZ699" s="6"/>
      <c r="IA699" s="6"/>
      <c r="IB699" s="6"/>
      <c r="IC699" s="6"/>
      <c r="ID699" s="6"/>
      <c r="IE699" s="6"/>
      <c r="IF699" s="6"/>
      <c r="IG699" s="6"/>
      <c r="IH699" s="6"/>
      <c r="II699" s="6"/>
      <c r="IJ699" s="6"/>
      <c r="IK699" s="6"/>
      <c r="IL699" s="6"/>
      <c r="IM699" s="6"/>
      <c r="IN699" s="6"/>
      <c r="IO699" s="6"/>
      <c r="IP699" s="6"/>
      <c r="IQ699" s="6"/>
      <c r="IR699" s="6"/>
      <c r="IS699" s="6"/>
      <c r="IT699" s="6"/>
      <c r="IU699" s="6"/>
      <c r="IV699" s="6"/>
      <c r="IW699" s="6"/>
      <c r="IX699" s="6"/>
      <c r="IY699" s="6"/>
      <c r="IZ699" s="6"/>
      <c r="JA699" s="314"/>
      <c r="JB699" s="314"/>
      <c r="JC699" s="314"/>
      <c r="JD699" s="314"/>
      <c r="JE699" s="314"/>
      <c r="JF699" s="314"/>
      <c r="JG699" s="314"/>
      <c r="JH699" s="314"/>
      <c r="JI699" s="314"/>
      <c r="JJ699" s="314"/>
      <c r="JK699" s="314"/>
      <c r="JL699" s="314"/>
      <c r="JM699" s="314"/>
      <c r="JN699" s="314"/>
      <c r="JO699" s="314"/>
      <c r="JP699" s="314"/>
      <c r="JQ699" s="314"/>
      <c r="JR699" s="314"/>
      <c r="JS699" s="314"/>
      <c r="JT699" s="314"/>
      <c r="JU699" s="314"/>
      <c r="JV699" s="314"/>
      <c r="JW699" s="314"/>
      <c r="JX699" s="314"/>
      <c r="JY699" s="314"/>
      <c r="JZ699" s="314"/>
      <c r="KA699" s="314"/>
      <c r="KB699" s="314"/>
      <c r="KC699" s="314"/>
      <c r="KD699" s="314"/>
      <c r="KE699" s="314"/>
      <c r="KF699" s="314"/>
      <c r="KG699" s="314"/>
      <c r="KH699" s="314"/>
      <c r="KI699" s="314"/>
      <c r="KJ699" s="314"/>
      <c r="KK699" s="314"/>
      <c r="KL699" s="6"/>
      <c r="KM699" s="6"/>
      <c r="KN699" s="6"/>
      <c r="KO699" s="6"/>
      <c r="KP699" s="6"/>
      <c r="KQ699" s="6"/>
      <c r="KR699" s="6"/>
      <c r="KS699" s="6"/>
      <c r="KT699" s="6"/>
    </row>
    <row r="700" spans="5:306" s="305" customFormat="1">
      <c r="E700" s="316"/>
      <c r="F700" s="316"/>
      <c r="G700" s="317"/>
      <c r="W700" s="6"/>
      <c r="X700" s="6"/>
      <c r="Y700" s="6"/>
      <c r="Z700" s="313"/>
      <c r="AA700" s="313"/>
      <c r="AB700" s="313"/>
      <c r="AC700" s="6"/>
      <c r="AD700" s="6"/>
      <c r="AE700" s="313"/>
      <c r="AF700" s="313"/>
      <c r="AG700" s="313"/>
      <c r="AH700" s="313"/>
      <c r="AI700" s="313"/>
      <c r="AJ700" s="6"/>
      <c r="AK700" s="6"/>
      <c r="AL700" s="313"/>
      <c r="AM700" s="313"/>
      <c r="AN700" s="313"/>
      <c r="AO700" s="313"/>
      <c r="AP700" s="313"/>
      <c r="AQ700" s="6"/>
      <c r="AR700" s="6"/>
      <c r="AS700" s="313"/>
      <c r="AT700" s="313"/>
      <c r="AU700" s="313"/>
      <c r="AV700" s="313"/>
      <c r="AW700" s="313"/>
      <c r="AX700" s="6"/>
      <c r="AY700" s="6"/>
      <c r="AZ700" s="313"/>
      <c r="BA700" s="313"/>
      <c r="BB700" s="313"/>
      <c r="BC700" s="313"/>
      <c r="BD700" s="313"/>
      <c r="BE700" s="6"/>
      <c r="BF700" s="6"/>
      <c r="BG700" s="313"/>
      <c r="BH700" s="313"/>
      <c r="BI700" s="313"/>
      <c r="BJ700" s="313"/>
      <c r="BK700" s="313"/>
      <c r="BL700" s="6"/>
      <c r="BM700" s="6"/>
      <c r="BN700" s="313"/>
      <c r="BO700" s="313"/>
      <c r="BP700" s="313"/>
      <c r="BQ700" s="313"/>
      <c r="BR700" s="313"/>
      <c r="BS700" s="313"/>
      <c r="BT700" s="313"/>
      <c r="BU700" s="313"/>
      <c r="BV700" s="313"/>
      <c r="BW700" s="313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161"/>
      <c r="DQ700" s="161"/>
      <c r="DR700" s="161"/>
      <c r="DS700" s="161"/>
      <c r="DT700" s="161"/>
      <c r="DU700" s="161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  <c r="FS700" s="6"/>
      <c r="FT700" s="6"/>
      <c r="FU700" s="6"/>
      <c r="FV700" s="6"/>
      <c r="FW700" s="6"/>
      <c r="FX700" s="6"/>
      <c r="FY700" s="6"/>
      <c r="FZ700" s="6"/>
      <c r="GA700" s="6"/>
      <c r="GB700" s="6"/>
      <c r="GC700" s="6"/>
      <c r="GD700" s="6"/>
      <c r="GE700" s="6"/>
      <c r="GF700" s="6"/>
      <c r="GG700" s="6"/>
      <c r="GH700" s="6"/>
      <c r="GI700" s="6"/>
      <c r="GJ700" s="6"/>
      <c r="GK700" s="6"/>
      <c r="GL700" s="6"/>
      <c r="GM700" s="6"/>
      <c r="GN700" s="6"/>
      <c r="GO700" s="6"/>
      <c r="GP700" s="6"/>
      <c r="GQ700" s="6"/>
      <c r="GR700" s="6"/>
      <c r="GS700" s="6"/>
      <c r="GT700" s="6"/>
      <c r="GU700" s="6"/>
      <c r="GV700" s="6"/>
      <c r="GW700" s="6"/>
      <c r="GX700" s="6"/>
      <c r="GY700" s="6"/>
      <c r="GZ700" s="6"/>
      <c r="HA700" s="6"/>
      <c r="HB700" s="6"/>
      <c r="HC700" s="6"/>
      <c r="HD700" s="6"/>
      <c r="HE700" s="6"/>
      <c r="HF700" s="6"/>
      <c r="HG700" s="6"/>
      <c r="HH700" s="6"/>
      <c r="HI700" s="6"/>
      <c r="HJ700" s="6"/>
      <c r="HK700" s="6"/>
      <c r="HL700" s="6"/>
      <c r="HM700" s="6"/>
      <c r="HN700" s="6"/>
      <c r="HO700" s="6"/>
      <c r="HP700" s="6"/>
      <c r="HQ700" s="6"/>
      <c r="HR700" s="6"/>
      <c r="HS700" s="6"/>
      <c r="HT700" s="6"/>
      <c r="HU700" s="6"/>
      <c r="HV700" s="6"/>
      <c r="HW700" s="6"/>
      <c r="HX700" s="6"/>
      <c r="HY700" s="6"/>
      <c r="HZ700" s="6"/>
      <c r="IA700" s="6"/>
      <c r="IB700" s="6"/>
      <c r="IC700" s="6"/>
      <c r="ID700" s="6"/>
      <c r="IE700" s="6"/>
      <c r="IF700" s="6"/>
      <c r="IG700" s="6"/>
      <c r="IH700" s="6"/>
      <c r="II700" s="6"/>
      <c r="IJ700" s="6"/>
      <c r="IK700" s="6"/>
      <c r="IL700" s="6"/>
      <c r="IM700" s="6"/>
      <c r="IN700" s="6"/>
      <c r="IO700" s="6"/>
      <c r="IP700" s="6"/>
      <c r="IQ700" s="6"/>
      <c r="IR700" s="6"/>
      <c r="IS700" s="6"/>
      <c r="IT700" s="6"/>
      <c r="IU700" s="6"/>
      <c r="IV700" s="6"/>
      <c r="IW700" s="6"/>
      <c r="IX700" s="6"/>
      <c r="IY700" s="6"/>
      <c r="IZ700" s="6"/>
      <c r="JA700" s="314"/>
      <c r="JB700" s="314"/>
      <c r="JC700" s="314"/>
      <c r="JD700" s="314"/>
      <c r="JE700" s="314"/>
      <c r="JF700" s="314"/>
      <c r="JG700" s="314"/>
      <c r="JH700" s="314"/>
      <c r="JI700" s="314"/>
      <c r="JJ700" s="314"/>
      <c r="JK700" s="314"/>
      <c r="JL700" s="314"/>
      <c r="JM700" s="314"/>
      <c r="JN700" s="314"/>
      <c r="JO700" s="314"/>
      <c r="JP700" s="314"/>
      <c r="JQ700" s="314"/>
      <c r="JR700" s="314"/>
      <c r="JS700" s="314"/>
      <c r="JT700" s="314"/>
      <c r="JU700" s="314"/>
      <c r="JV700" s="314"/>
      <c r="JW700" s="314"/>
      <c r="JX700" s="314"/>
      <c r="JY700" s="314"/>
      <c r="JZ700" s="314"/>
      <c r="KA700" s="314"/>
      <c r="KB700" s="314"/>
      <c r="KC700" s="314"/>
      <c r="KD700" s="314"/>
      <c r="KE700" s="314"/>
      <c r="KF700" s="314"/>
      <c r="KG700" s="314"/>
      <c r="KH700" s="314"/>
      <c r="KI700" s="314"/>
      <c r="KJ700" s="314"/>
      <c r="KK700" s="314"/>
      <c r="KL700" s="6"/>
      <c r="KM700" s="6"/>
      <c r="KN700" s="6"/>
      <c r="KO700" s="6"/>
      <c r="KP700" s="6"/>
      <c r="KQ700" s="6"/>
      <c r="KR700" s="6"/>
      <c r="KS700" s="6"/>
      <c r="KT700" s="6"/>
    </row>
    <row r="701" spans="5:306" s="305" customFormat="1">
      <c r="E701" s="316"/>
      <c r="F701" s="316"/>
      <c r="G701" s="317"/>
      <c r="W701" s="6"/>
      <c r="X701" s="6"/>
      <c r="Y701" s="6"/>
      <c r="Z701" s="313"/>
      <c r="AA701" s="313"/>
      <c r="AB701" s="313"/>
      <c r="AC701" s="6"/>
      <c r="AD701" s="6"/>
      <c r="AE701" s="313"/>
      <c r="AF701" s="313"/>
      <c r="AG701" s="313"/>
      <c r="AH701" s="313"/>
      <c r="AI701" s="313"/>
      <c r="AJ701" s="6"/>
      <c r="AK701" s="6"/>
      <c r="AL701" s="313"/>
      <c r="AM701" s="313"/>
      <c r="AN701" s="313"/>
      <c r="AO701" s="313"/>
      <c r="AP701" s="313"/>
      <c r="AQ701" s="6"/>
      <c r="AR701" s="6"/>
      <c r="AS701" s="313"/>
      <c r="AT701" s="313"/>
      <c r="AU701" s="313"/>
      <c r="AV701" s="313"/>
      <c r="AW701" s="313"/>
      <c r="AX701" s="6"/>
      <c r="AY701" s="6"/>
      <c r="AZ701" s="313"/>
      <c r="BA701" s="313"/>
      <c r="BB701" s="313"/>
      <c r="BC701" s="313"/>
      <c r="BD701" s="313"/>
      <c r="BE701" s="6"/>
      <c r="BF701" s="6"/>
      <c r="BG701" s="313"/>
      <c r="BH701" s="313"/>
      <c r="BI701" s="313"/>
      <c r="BJ701" s="313"/>
      <c r="BK701" s="313"/>
      <c r="BL701" s="6"/>
      <c r="BM701" s="6"/>
      <c r="BN701" s="313"/>
      <c r="BO701" s="313"/>
      <c r="BP701" s="313"/>
      <c r="BQ701" s="313"/>
      <c r="BR701" s="313"/>
      <c r="BS701" s="313"/>
      <c r="BT701" s="313"/>
      <c r="BU701" s="313"/>
      <c r="BV701" s="313"/>
      <c r="BW701" s="313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161"/>
      <c r="DQ701" s="161"/>
      <c r="DR701" s="161"/>
      <c r="DS701" s="161"/>
      <c r="DT701" s="161"/>
      <c r="DU701" s="161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6"/>
      <c r="IN701" s="6"/>
      <c r="IO701" s="6"/>
      <c r="IP701" s="6"/>
      <c r="IQ701" s="6"/>
      <c r="IR701" s="6"/>
      <c r="IS701" s="6"/>
      <c r="IT701" s="6"/>
      <c r="IU701" s="6"/>
      <c r="IV701" s="6"/>
      <c r="IW701" s="6"/>
      <c r="IX701" s="6"/>
      <c r="IY701" s="6"/>
      <c r="IZ701" s="6"/>
      <c r="JA701" s="314"/>
      <c r="JB701" s="314"/>
      <c r="JC701" s="314"/>
      <c r="JD701" s="314"/>
      <c r="JE701" s="314"/>
      <c r="JF701" s="314"/>
      <c r="JG701" s="314"/>
      <c r="JH701" s="314"/>
      <c r="JI701" s="314"/>
      <c r="JJ701" s="314"/>
      <c r="JK701" s="314"/>
      <c r="JL701" s="314"/>
      <c r="JM701" s="314"/>
      <c r="JN701" s="314"/>
      <c r="JO701" s="314"/>
      <c r="JP701" s="314"/>
      <c r="JQ701" s="314"/>
      <c r="JR701" s="314"/>
      <c r="JS701" s="314"/>
      <c r="JT701" s="314"/>
      <c r="JU701" s="314"/>
      <c r="JV701" s="314"/>
      <c r="JW701" s="314"/>
      <c r="JX701" s="314"/>
      <c r="JY701" s="314"/>
      <c r="JZ701" s="314"/>
      <c r="KA701" s="314"/>
      <c r="KB701" s="314"/>
      <c r="KC701" s="314"/>
      <c r="KD701" s="314"/>
      <c r="KE701" s="314"/>
      <c r="KF701" s="314"/>
      <c r="KG701" s="314"/>
      <c r="KH701" s="314"/>
      <c r="KI701" s="314"/>
      <c r="KJ701" s="314"/>
      <c r="KK701" s="314"/>
      <c r="KL701" s="6"/>
      <c r="KM701" s="6"/>
      <c r="KN701" s="6"/>
      <c r="KO701" s="6"/>
      <c r="KP701" s="6"/>
      <c r="KQ701" s="6"/>
      <c r="KR701" s="6"/>
      <c r="KS701" s="6"/>
      <c r="KT701" s="6"/>
    </row>
    <row r="702" spans="5:306" s="305" customFormat="1">
      <c r="E702" s="316"/>
      <c r="F702" s="316"/>
      <c r="G702" s="317"/>
      <c r="W702" s="6"/>
      <c r="X702" s="6"/>
      <c r="Y702" s="6"/>
      <c r="Z702" s="313"/>
      <c r="AA702" s="313"/>
      <c r="AB702" s="313"/>
      <c r="AC702" s="6"/>
      <c r="AD702" s="6"/>
      <c r="AE702" s="313"/>
      <c r="AF702" s="313"/>
      <c r="AG702" s="313"/>
      <c r="AH702" s="313"/>
      <c r="AI702" s="313"/>
      <c r="AJ702" s="6"/>
      <c r="AK702" s="6"/>
      <c r="AL702" s="313"/>
      <c r="AM702" s="313"/>
      <c r="AN702" s="313"/>
      <c r="AO702" s="313"/>
      <c r="AP702" s="313"/>
      <c r="AQ702" s="6"/>
      <c r="AR702" s="6"/>
      <c r="AS702" s="313"/>
      <c r="AT702" s="313"/>
      <c r="AU702" s="313"/>
      <c r="AV702" s="313"/>
      <c r="AW702" s="313"/>
      <c r="AX702" s="6"/>
      <c r="AY702" s="6"/>
      <c r="AZ702" s="313"/>
      <c r="BA702" s="313"/>
      <c r="BB702" s="313"/>
      <c r="BC702" s="313"/>
      <c r="BD702" s="313"/>
      <c r="BE702" s="6"/>
      <c r="BF702" s="6"/>
      <c r="BG702" s="313"/>
      <c r="BH702" s="313"/>
      <c r="BI702" s="313"/>
      <c r="BJ702" s="313"/>
      <c r="BK702" s="313"/>
      <c r="BL702" s="6"/>
      <c r="BM702" s="6"/>
      <c r="BN702" s="313"/>
      <c r="BO702" s="313"/>
      <c r="BP702" s="313"/>
      <c r="BQ702" s="313"/>
      <c r="BR702" s="313"/>
      <c r="BS702" s="313"/>
      <c r="BT702" s="313"/>
      <c r="BU702" s="313"/>
      <c r="BV702" s="313"/>
      <c r="BW702" s="313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161"/>
      <c r="DQ702" s="161"/>
      <c r="DR702" s="161"/>
      <c r="DS702" s="161"/>
      <c r="DT702" s="161"/>
      <c r="DU702" s="161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  <c r="FS702" s="6"/>
      <c r="FT702" s="6"/>
      <c r="FU702" s="6"/>
      <c r="FV702" s="6"/>
      <c r="FW702" s="6"/>
      <c r="FX702" s="6"/>
      <c r="FY702" s="6"/>
      <c r="FZ702" s="6"/>
      <c r="GA702" s="6"/>
      <c r="GB702" s="6"/>
      <c r="GC702" s="6"/>
      <c r="GD702" s="6"/>
      <c r="GE702" s="6"/>
      <c r="GF702" s="6"/>
      <c r="GG702" s="6"/>
      <c r="GH702" s="6"/>
      <c r="GI702" s="6"/>
      <c r="GJ702" s="6"/>
      <c r="GK702" s="6"/>
      <c r="GL702" s="6"/>
      <c r="GM702" s="6"/>
      <c r="GN702" s="6"/>
      <c r="GO702" s="6"/>
      <c r="GP702" s="6"/>
      <c r="GQ702" s="6"/>
      <c r="GR702" s="6"/>
      <c r="GS702" s="6"/>
      <c r="GT702" s="6"/>
      <c r="GU702" s="6"/>
      <c r="GV702" s="6"/>
      <c r="GW702" s="6"/>
      <c r="GX702" s="6"/>
      <c r="GY702" s="6"/>
      <c r="GZ702" s="6"/>
      <c r="HA702" s="6"/>
      <c r="HB702" s="6"/>
      <c r="HC702" s="6"/>
      <c r="HD702" s="6"/>
      <c r="HE702" s="6"/>
      <c r="HF702" s="6"/>
      <c r="HG702" s="6"/>
      <c r="HH702" s="6"/>
      <c r="HI702" s="6"/>
      <c r="HJ702" s="6"/>
      <c r="HK702" s="6"/>
      <c r="HL702" s="6"/>
      <c r="HM702" s="6"/>
      <c r="HN702" s="6"/>
      <c r="HO702" s="6"/>
      <c r="HP702" s="6"/>
      <c r="HQ702" s="6"/>
      <c r="HR702" s="6"/>
      <c r="HS702" s="6"/>
      <c r="HT702" s="6"/>
      <c r="HU702" s="6"/>
      <c r="HV702" s="6"/>
      <c r="HW702" s="6"/>
      <c r="HX702" s="6"/>
      <c r="HY702" s="6"/>
      <c r="HZ702" s="6"/>
      <c r="IA702" s="6"/>
      <c r="IB702" s="6"/>
      <c r="IC702" s="6"/>
      <c r="ID702" s="6"/>
      <c r="IE702" s="6"/>
      <c r="IF702" s="6"/>
      <c r="IG702" s="6"/>
      <c r="IH702" s="6"/>
      <c r="II702" s="6"/>
      <c r="IJ702" s="6"/>
      <c r="IK702" s="6"/>
      <c r="IL702" s="6"/>
      <c r="IM702" s="6"/>
      <c r="IN702" s="6"/>
      <c r="IO702" s="6"/>
      <c r="IP702" s="6"/>
      <c r="IQ702" s="6"/>
      <c r="IR702" s="6"/>
      <c r="IS702" s="6"/>
      <c r="IT702" s="6"/>
      <c r="IU702" s="6"/>
      <c r="IV702" s="6"/>
      <c r="IW702" s="6"/>
      <c r="IX702" s="6"/>
      <c r="IY702" s="6"/>
      <c r="IZ702" s="6"/>
      <c r="JA702" s="314"/>
      <c r="JB702" s="314"/>
      <c r="JC702" s="314"/>
      <c r="JD702" s="314"/>
      <c r="JE702" s="314"/>
      <c r="JF702" s="314"/>
      <c r="JG702" s="314"/>
      <c r="JH702" s="314"/>
      <c r="JI702" s="314"/>
      <c r="JJ702" s="314"/>
      <c r="JK702" s="314"/>
      <c r="JL702" s="314"/>
      <c r="JM702" s="314"/>
      <c r="JN702" s="314"/>
      <c r="JO702" s="314"/>
      <c r="JP702" s="314"/>
      <c r="JQ702" s="314"/>
      <c r="JR702" s="314"/>
      <c r="JS702" s="314"/>
      <c r="JT702" s="314"/>
      <c r="JU702" s="314"/>
      <c r="JV702" s="314"/>
      <c r="JW702" s="314"/>
      <c r="JX702" s="314"/>
      <c r="JY702" s="314"/>
      <c r="JZ702" s="314"/>
      <c r="KA702" s="314"/>
      <c r="KB702" s="314"/>
      <c r="KC702" s="314"/>
      <c r="KD702" s="314"/>
      <c r="KE702" s="314"/>
      <c r="KF702" s="314"/>
      <c r="KG702" s="314"/>
      <c r="KH702" s="314"/>
      <c r="KI702" s="314"/>
      <c r="KJ702" s="314"/>
      <c r="KK702" s="314"/>
      <c r="KL702" s="6"/>
      <c r="KM702" s="6"/>
      <c r="KN702" s="6"/>
      <c r="KO702" s="6"/>
      <c r="KP702" s="6"/>
      <c r="KQ702" s="6"/>
      <c r="KR702" s="6"/>
      <c r="KS702" s="6"/>
      <c r="KT702" s="6"/>
    </row>
    <row r="703" spans="5:306" s="305" customFormat="1">
      <c r="E703" s="316"/>
      <c r="F703" s="316"/>
      <c r="G703" s="317"/>
      <c r="W703" s="6"/>
      <c r="X703" s="6"/>
      <c r="Y703" s="6"/>
      <c r="Z703" s="313"/>
      <c r="AA703" s="313"/>
      <c r="AB703" s="313"/>
      <c r="AC703" s="6"/>
      <c r="AD703" s="6"/>
      <c r="AE703" s="313"/>
      <c r="AF703" s="313"/>
      <c r="AG703" s="313"/>
      <c r="AH703" s="313"/>
      <c r="AI703" s="313"/>
      <c r="AJ703" s="6"/>
      <c r="AK703" s="6"/>
      <c r="AL703" s="313"/>
      <c r="AM703" s="313"/>
      <c r="AN703" s="313"/>
      <c r="AO703" s="313"/>
      <c r="AP703" s="313"/>
      <c r="AQ703" s="6"/>
      <c r="AR703" s="6"/>
      <c r="AS703" s="313"/>
      <c r="AT703" s="313"/>
      <c r="AU703" s="313"/>
      <c r="AV703" s="313"/>
      <c r="AW703" s="313"/>
      <c r="AX703" s="6"/>
      <c r="AY703" s="6"/>
      <c r="AZ703" s="313"/>
      <c r="BA703" s="313"/>
      <c r="BB703" s="313"/>
      <c r="BC703" s="313"/>
      <c r="BD703" s="313"/>
      <c r="BE703" s="6"/>
      <c r="BF703" s="6"/>
      <c r="BG703" s="313"/>
      <c r="BH703" s="313"/>
      <c r="BI703" s="313"/>
      <c r="BJ703" s="313"/>
      <c r="BK703" s="313"/>
      <c r="BL703" s="6"/>
      <c r="BM703" s="6"/>
      <c r="BN703" s="313"/>
      <c r="BO703" s="313"/>
      <c r="BP703" s="313"/>
      <c r="BQ703" s="313"/>
      <c r="BR703" s="313"/>
      <c r="BS703" s="313"/>
      <c r="BT703" s="313"/>
      <c r="BU703" s="313"/>
      <c r="BV703" s="313"/>
      <c r="BW703" s="313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161"/>
      <c r="DQ703" s="161"/>
      <c r="DR703" s="161"/>
      <c r="DS703" s="161"/>
      <c r="DT703" s="161"/>
      <c r="DU703" s="161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6"/>
      <c r="IN703" s="6"/>
      <c r="IO703" s="6"/>
      <c r="IP703" s="6"/>
      <c r="IQ703" s="6"/>
      <c r="IR703" s="6"/>
      <c r="IS703" s="6"/>
      <c r="IT703" s="6"/>
      <c r="IU703" s="6"/>
      <c r="IV703" s="6"/>
      <c r="IW703" s="6"/>
      <c r="IX703" s="6"/>
      <c r="IY703" s="6"/>
      <c r="IZ703" s="6"/>
      <c r="JA703" s="314"/>
      <c r="JB703" s="314"/>
      <c r="JC703" s="314"/>
      <c r="JD703" s="314"/>
      <c r="JE703" s="314"/>
      <c r="JF703" s="314"/>
      <c r="JG703" s="314"/>
      <c r="JH703" s="314"/>
      <c r="JI703" s="314"/>
      <c r="JJ703" s="314"/>
      <c r="JK703" s="314"/>
      <c r="JL703" s="314"/>
      <c r="JM703" s="314"/>
      <c r="JN703" s="314"/>
      <c r="JO703" s="314"/>
      <c r="JP703" s="314"/>
      <c r="JQ703" s="314"/>
      <c r="JR703" s="314"/>
      <c r="JS703" s="314"/>
      <c r="JT703" s="314"/>
      <c r="JU703" s="314"/>
      <c r="JV703" s="314"/>
      <c r="JW703" s="314"/>
      <c r="JX703" s="314"/>
      <c r="JY703" s="314"/>
      <c r="JZ703" s="314"/>
      <c r="KA703" s="314"/>
      <c r="KB703" s="314"/>
      <c r="KC703" s="314"/>
      <c r="KD703" s="314"/>
      <c r="KE703" s="314"/>
      <c r="KF703" s="314"/>
      <c r="KG703" s="314"/>
      <c r="KH703" s="314"/>
      <c r="KI703" s="314"/>
      <c r="KJ703" s="314"/>
      <c r="KK703" s="314"/>
      <c r="KL703" s="6"/>
      <c r="KM703" s="6"/>
      <c r="KN703" s="6"/>
      <c r="KO703" s="6"/>
      <c r="KP703" s="6"/>
      <c r="KQ703" s="6"/>
      <c r="KR703" s="6"/>
      <c r="KS703" s="6"/>
      <c r="KT703" s="6"/>
    </row>
    <row r="704" spans="5:306" s="305" customFormat="1">
      <c r="E704" s="316"/>
      <c r="F704" s="316"/>
      <c r="G704" s="317"/>
      <c r="W704" s="6"/>
      <c r="X704" s="6"/>
      <c r="Y704" s="6"/>
      <c r="Z704" s="313"/>
      <c r="AA704" s="313"/>
      <c r="AB704" s="313"/>
      <c r="AC704" s="6"/>
      <c r="AD704" s="6"/>
      <c r="AE704" s="313"/>
      <c r="AF704" s="313"/>
      <c r="AG704" s="313"/>
      <c r="AH704" s="313"/>
      <c r="AI704" s="313"/>
      <c r="AJ704" s="6"/>
      <c r="AK704" s="6"/>
      <c r="AL704" s="313"/>
      <c r="AM704" s="313"/>
      <c r="AN704" s="313"/>
      <c r="AO704" s="313"/>
      <c r="AP704" s="313"/>
      <c r="AQ704" s="6"/>
      <c r="AR704" s="6"/>
      <c r="AS704" s="313"/>
      <c r="AT704" s="313"/>
      <c r="AU704" s="313"/>
      <c r="AV704" s="313"/>
      <c r="AW704" s="313"/>
      <c r="AX704" s="6"/>
      <c r="AY704" s="6"/>
      <c r="AZ704" s="313"/>
      <c r="BA704" s="313"/>
      <c r="BB704" s="313"/>
      <c r="BC704" s="313"/>
      <c r="BD704" s="313"/>
      <c r="BE704" s="6"/>
      <c r="BF704" s="6"/>
      <c r="BG704" s="313"/>
      <c r="BH704" s="313"/>
      <c r="BI704" s="313"/>
      <c r="BJ704" s="313"/>
      <c r="BK704" s="313"/>
      <c r="BL704" s="6"/>
      <c r="BM704" s="6"/>
      <c r="BN704" s="313"/>
      <c r="BO704" s="313"/>
      <c r="BP704" s="313"/>
      <c r="BQ704" s="313"/>
      <c r="BR704" s="313"/>
      <c r="BS704" s="313"/>
      <c r="BT704" s="313"/>
      <c r="BU704" s="313"/>
      <c r="BV704" s="313"/>
      <c r="BW704" s="313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161"/>
      <c r="DQ704" s="161"/>
      <c r="DR704" s="161"/>
      <c r="DS704" s="161"/>
      <c r="DT704" s="161"/>
      <c r="DU704" s="161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6"/>
      <c r="IN704" s="6"/>
      <c r="IO704" s="6"/>
      <c r="IP704" s="6"/>
      <c r="IQ704" s="6"/>
      <c r="IR704" s="6"/>
      <c r="IS704" s="6"/>
      <c r="IT704" s="6"/>
      <c r="IU704" s="6"/>
      <c r="IV704" s="6"/>
      <c r="IW704" s="6"/>
      <c r="IX704" s="6"/>
      <c r="IY704" s="6"/>
      <c r="IZ704" s="6"/>
      <c r="JA704" s="314"/>
      <c r="JB704" s="314"/>
      <c r="JC704" s="314"/>
      <c r="JD704" s="314"/>
      <c r="JE704" s="314"/>
      <c r="JF704" s="314"/>
      <c r="JG704" s="314"/>
      <c r="JH704" s="314"/>
      <c r="JI704" s="314"/>
      <c r="JJ704" s="314"/>
      <c r="JK704" s="314"/>
      <c r="JL704" s="314"/>
      <c r="JM704" s="314"/>
      <c r="JN704" s="314"/>
      <c r="JO704" s="314"/>
      <c r="JP704" s="314"/>
      <c r="JQ704" s="314"/>
      <c r="JR704" s="314"/>
      <c r="JS704" s="314"/>
      <c r="JT704" s="314"/>
      <c r="JU704" s="314"/>
      <c r="JV704" s="314"/>
      <c r="JW704" s="314"/>
      <c r="JX704" s="314"/>
      <c r="JY704" s="314"/>
      <c r="JZ704" s="314"/>
      <c r="KA704" s="314"/>
      <c r="KB704" s="314"/>
      <c r="KC704" s="314"/>
      <c r="KD704" s="314"/>
      <c r="KE704" s="314"/>
      <c r="KF704" s="314"/>
      <c r="KG704" s="314"/>
      <c r="KH704" s="314"/>
      <c r="KI704" s="314"/>
      <c r="KJ704" s="314"/>
      <c r="KK704" s="314"/>
      <c r="KL704" s="6"/>
      <c r="KM704" s="6"/>
      <c r="KN704" s="6"/>
      <c r="KO704" s="6"/>
      <c r="KP704" s="6"/>
      <c r="KQ704" s="6"/>
      <c r="KR704" s="6"/>
      <c r="KS704" s="6"/>
      <c r="KT704" s="6"/>
    </row>
    <row r="705" spans="5:306" s="305" customFormat="1">
      <c r="E705" s="316"/>
      <c r="F705" s="316"/>
      <c r="G705" s="317"/>
      <c r="W705" s="6"/>
      <c r="X705" s="6"/>
      <c r="Y705" s="6"/>
      <c r="Z705" s="313"/>
      <c r="AA705" s="313"/>
      <c r="AB705" s="313"/>
      <c r="AC705" s="6"/>
      <c r="AD705" s="6"/>
      <c r="AE705" s="313"/>
      <c r="AF705" s="313"/>
      <c r="AG705" s="313"/>
      <c r="AH705" s="313"/>
      <c r="AI705" s="313"/>
      <c r="AJ705" s="6"/>
      <c r="AK705" s="6"/>
      <c r="AL705" s="313"/>
      <c r="AM705" s="313"/>
      <c r="AN705" s="313"/>
      <c r="AO705" s="313"/>
      <c r="AP705" s="313"/>
      <c r="AQ705" s="6"/>
      <c r="AR705" s="6"/>
      <c r="AS705" s="313"/>
      <c r="AT705" s="313"/>
      <c r="AU705" s="313"/>
      <c r="AV705" s="313"/>
      <c r="AW705" s="313"/>
      <c r="AX705" s="6"/>
      <c r="AY705" s="6"/>
      <c r="AZ705" s="313"/>
      <c r="BA705" s="313"/>
      <c r="BB705" s="313"/>
      <c r="BC705" s="313"/>
      <c r="BD705" s="313"/>
      <c r="BE705" s="6"/>
      <c r="BF705" s="6"/>
      <c r="BG705" s="313"/>
      <c r="BH705" s="313"/>
      <c r="BI705" s="313"/>
      <c r="BJ705" s="313"/>
      <c r="BK705" s="313"/>
      <c r="BL705" s="6"/>
      <c r="BM705" s="6"/>
      <c r="BN705" s="313"/>
      <c r="BO705" s="313"/>
      <c r="BP705" s="313"/>
      <c r="BQ705" s="313"/>
      <c r="BR705" s="313"/>
      <c r="BS705" s="313"/>
      <c r="BT705" s="313"/>
      <c r="BU705" s="313"/>
      <c r="BV705" s="313"/>
      <c r="BW705" s="313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161"/>
      <c r="DQ705" s="161"/>
      <c r="DR705" s="161"/>
      <c r="DS705" s="161"/>
      <c r="DT705" s="161"/>
      <c r="DU705" s="161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  <c r="FS705" s="6"/>
      <c r="FT705" s="6"/>
      <c r="FU705" s="6"/>
      <c r="FV705" s="6"/>
      <c r="FW705" s="6"/>
      <c r="FX705" s="6"/>
      <c r="FY705" s="6"/>
      <c r="FZ705" s="6"/>
      <c r="GA705" s="6"/>
      <c r="GB705" s="6"/>
      <c r="GC705" s="6"/>
      <c r="GD705" s="6"/>
      <c r="GE705" s="6"/>
      <c r="GF705" s="6"/>
      <c r="GG705" s="6"/>
      <c r="GH705" s="6"/>
      <c r="GI705" s="6"/>
      <c r="GJ705" s="6"/>
      <c r="GK705" s="6"/>
      <c r="GL705" s="6"/>
      <c r="GM705" s="6"/>
      <c r="GN705" s="6"/>
      <c r="GO705" s="6"/>
      <c r="GP705" s="6"/>
      <c r="GQ705" s="6"/>
      <c r="GR705" s="6"/>
      <c r="GS705" s="6"/>
      <c r="GT705" s="6"/>
      <c r="GU705" s="6"/>
      <c r="GV705" s="6"/>
      <c r="GW705" s="6"/>
      <c r="GX705" s="6"/>
      <c r="GY705" s="6"/>
      <c r="GZ705" s="6"/>
      <c r="HA705" s="6"/>
      <c r="HB705" s="6"/>
      <c r="HC705" s="6"/>
      <c r="HD705" s="6"/>
      <c r="HE705" s="6"/>
      <c r="HF705" s="6"/>
      <c r="HG705" s="6"/>
      <c r="HH705" s="6"/>
      <c r="HI705" s="6"/>
      <c r="HJ705" s="6"/>
      <c r="HK705" s="6"/>
      <c r="HL705" s="6"/>
      <c r="HM705" s="6"/>
      <c r="HN705" s="6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6"/>
      <c r="IN705" s="6"/>
      <c r="IO705" s="6"/>
      <c r="IP705" s="6"/>
      <c r="IQ705" s="6"/>
      <c r="IR705" s="6"/>
      <c r="IS705" s="6"/>
      <c r="IT705" s="6"/>
      <c r="IU705" s="6"/>
      <c r="IV705" s="6"/>
      <c r="IW705" s="6"/>
      <c r="IX705" s="6"/>
      <c r="IY705" s="6"/>
      <c r="IZ705" s="6"/>
      <c r="JA705" s="314"/>
      <c r="JB705" s="314"/>
      <c r="JC705" s="314"/>
      <c r="JD705" s="314"/>
      <c r="JE705" s="314"/>
      <c r="JF705" s="314"/>
      <c r="JG705" s="314"/>
      <c r="JH705" s="314"/>
      <c r="JI705" s="314"/>
      <c r="JJ705" s="314"/>
      <c r="JK705" s="314"/>
      <c r="JL705" s="314"/>
      <c r="JM705" s="314"/>
      <c r="JN705" s="314"/>
      <c r="JO705" s="314"/>
      <c r="JP705" s="314"/>
      <c r="JQ705" s="314"/>
      <c r="JR705" s="314"/>
      <c r="JS705" s="314"/>
      <c r="JT705" s="314"/>
      <c r="JU705" s="314"/>
      <c r="JV705" s="314"/>
      <c r="JW705" s="314"/>
      <c r="JX705" s="314"/>
      <c r="JY705" s="314"/>
      <c r="JZ705" s="314"/>
      <c r="KA705" s="314"/>
      <c r="KB705" s="314"/>
      <c r="KC705" s="314"/>
      <c r="KD705" s="314"/>
      <c r="KE705" s="314"/>
      <c r="KF705" s="314"/>
      <c r="KG705" s="314"/>
      <c r="KH705" s="314"/>
      <c r="KI705" s="314"/>
      <c r="KJ705" s="314"/>
      <c r="KK705" s="314"/>
      <c r="KL705" s="6"/>
      <c r="KM705" s="6"/>
      <c r="KN705" s="6"/>
      <c r="KO705" s="6"/>
      <c r="KP705" s="6"/>
      <c r="KQ705" s="6"/>
      <c r="KR705" s="6"/>
      <c r="KS705" s="6"/>
      <c r="KT705" s="6"/>
    </row>
    <row r="706" spans="5:306" s="305" customFormat="1">
      <c r="E706" s="316"/>
      <c r="F706" s="316"/>
      <c r="G706" s="317"/>
      <c r="W706" s="6"/>
      <c r="X706" s="6"/>
      <c r="Y706" s="6"/>
      <c r="Z706" s="313"/>
      <c r="AA706" s="313"/>
      <c r="AB706" s="313"/>
      <c r="AC706" s="6"/>
      <c r="AD706" s="6"/>
      <c r="AE706" s="313"/>
      <c r="AF706" s="313"/>
      <c r="AG706" s="313"/>
      <c r="AH706" s="313"/>
      <c r="AI706" s="313"/>
      <c r="AJ706" s="6"/>
      <c r="AK706" s="6"/>
      <c r="AL706" s="313"/>
      <c r="AM706" s="313"/>
      <c r="AN706" s="313"/>
      <c r="AO706" s="313"/>
      <c r="AP706" s="313"/>
      <c r="AQ706" s="6"/>
      <c r="AR706" s="6"/>
      <c r="AS706" s="313"/>
      <c r="AT706" s="313"/>
      <c r="AU706" s="313"/>
      <c r="AV706" s="313"/>
      <c r="AW706" s="313"/>
      <c r="AX706" s="6"/>
      <c r="AY706" s="6"/>
      <c r="AZ706" s="313"/>
      <c r="BA706" s="313"/>
      <c r="BB706" s="313"/>
      <c r="BC706" s="313"/>
      <c r="BD706" s="313"/>
      <c r="BE706" s="6"/>
      <c r="BF706" s="6"/>
      <c r="BG706" s="313"/>
      <c r="BH706" s="313"/>
      <c r="BI706" s="313"/>
      <c r="BJ706" s="313"/>
      <c r="BK706" s="313"/>
      <c r="BL706" s="6"/>
      <c r="BM706" s="6"/>
      <c r="BN706" s="313"/>
      <c r="BO706" s="313"/>
      <c r="BP706" s="313"/>
      <c r="BQ706" s="313"/>
      <c r="BR706" s="313"/>
      <c r="BS706" s="313"/>
      <c r="BT706" s="313"/>
      <c r="BU706" s="313"/>
      <c r="BV706" s="313"/>
      <c r="BW706" s="313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161"/>
      <c r="DQ706" s="161"/>
      <c r="DR706" s="161"/>
      <c r="DS706" s="161"/>
      <c r="DT706" s="161"/>
      <c r="DU706" s="161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6"/>
      <c r="IN706" s="6"/>
      <c r="IO706" s="6"/>
      <c r="IP706" s="6"/>
      <c r="IQ706" s="6"/>
      <c r="IR706" s="6"/>
      <c r="IS706" s="6"/>
      <c r="IT706" s="6"/>
      <c r="IU706" s="6"/>
      <c r="IV706" s="6"/>
      <c r="IW706" s="6"/>
      <c r="IX706" s="6"/>
      <c r="IY706" s="6"/>
      <c r="IZ706" s="6"/>
      <c r="JA706" s="314"/>
      <c r="JB706" s="314"/>
      <c r="JC706" s="314"/>
      <c r="JD706" s="314"/>
      <c r="JE706" s="314"/>
      <c r="JF706" s="314"/>
      <c r="JG706" s="314"/>
      <c r="JH706" s="314"/>
      <c r="JI706" s="314"/>
      <c r="JJ706" s="314"/>
      <c r="JK706" s="314"/>
      <c r="JL706" s="314"/>
      <c r="JM706" s="314"/>
      <c r="JN706" s="314"/>
      <c r="JO706" s="314"/>
      <c r="JP706" s="314"/>
      <c r="JQ706" s="314"/>
      <c r="JR706" s="314"/>
      <c r="JS706" s="314"/>
      <c r="JT706" s="314"/>
      <c r="JU706" s="314"/>
      <c r="JV706" s="314"/>
      <c r="JW706" s="314"/>
      <c r="JX706" s="314"/>
      <c r="JY706" s="314"/>
      <c r="JZ706" s="314"/>
      <c r="KA706" s="314"/>
      <c r="KB706" s="314"/>
      <c r="KC706" s="314"/>
      <c r="KD706" s="314"/>
      <c r="KE706" s="314"/>
      <c r="KF706" s="314"/>
      <c r="KG706" s="314"/>
      <c r="KH706" s="314"/>
      <c r="KI706" s="314"/>
      <c r="KJ706" s="314"/>
      <c r="KK706" s="314"/>
      <c r="KL706" s="6"/>
      <c r="KM706" s="6"/>
      <c r="KN706" s="6"/>
      <c r="KO706" s="6"/>
      <c r="KP706" s="6"/>
      <c r="KQ706" s="6"/>
      <c r="KR706" s="6"/>
      <c r="KS706" s="6"/>
      <c r="KT706" s="6"/>
    </row>
    <row r="707" spans="5:306" s="305" customFormat="1">
      <c r="E707" s="316"/>
      <c r="F707" s="316"/>
      <c r="G707" s="317"/>
      <c r="W707" s="6"/>
      <c r="X707" s="6"/>
      <c r="Y707" s="6"/>
      <c r="Z707" s="313"/>
      <c r="AA707" s="313"/>
      <c r="AB707" s="313"/>
      <c r="AC707" s="6"/>
      <c r="AD707" s="6"/>
      <c r="AE707" s="313"/>
      <c r="AF707" s="313"/>
      <c r="AG707" s="313"/>
      <c r="AH707" s="313"/>
      <c r="AI707" s="313"/>
      <c r="AJ707" s="6"/>
      <c r="AK707" s="6"/>
      <c r="AL707" s="313"/>
      <c r="AM707" s="313"/>
      <c r="AN707" s="313"/>
      <c r="AO707" s="313"/>
      <c r="AP707" s="313"/>
      <c r="AQ707" s="6"/>
      <c r="AR707" s="6"/>
      <c r="AS707" s="313"/>
      <c r="AT707" s="313"/>
      <c r="AU707" s="313"/>
      <c r="AV707" s="313"/>
      <c r="AW707" s="313"/>
      <c r="AX707" s="6"/>
      <c r="AY707" s="6"/>
      <c r="AZ707" s="313"/>
      <c r="BA707" s="313"/>
      <c r="BB707" s="313"/>
      <c r="BC707" s="313"/>
      <c r="BD707" s="313"/>
      <c r="BE707" s="6"/>
      <c r="BF707" s="6"/>
      <c r="BG707" s="313"/>
      <c r="BH707" s="313"/>
      <c r="BI707" s="313"/>
      <c r="BJ707" s="313"/>
      <c r="BK707" s="313"/>
      <c r="BL707" s="6"/>
      <c r="BM707" s="6"/>
      <c r="BN707" s="313"/>
      <c r="BO707" s="313"/>
      <c r="BP707" s="313"/>
      <c r="BQ707" s="313"/>
      <c r="BR707" s="313"/>
      <c r="BS707" s="313"/>
      <c r="BT707" s="313"/>
      <c r="BU707" s="313"/>
      <c r="BV707" s="313"/>
      <c r="BW707" s="313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161"/>
      <c r="DQ707" s="161"/>
      <c r="DR707" s="161"/>
      <c r="DS707" s="161"/>
      <c r="DT707" s="161"/>
      <c r="DU707" s="161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6"/>
      <c r="IN707" s="6"/>
      <c r="IO707" s="6"/>
      <c r="IP707" s="6"/>
      <c r="IQ707" s="6"/>
      <c r="IR707" s="6"/>
      <c r="IS707" s="6"/>
      <c r="IT707" s="6"/>
      <c r="IU707" s="6"/>
      <c r="IV707" s="6"/>
      <c r="IW707" s="6"/>
      <c r="IX707" s="6"/>
      <c r="IY707" s="6"/>
      <c r="IZ707" s="6"/>
      <c r="JA707" s="314"/>
      <c r="JB707" s="314"/>
      <c r="JC707" s="314"/>
      <c r="JD707" s="314"/>
      <c r="JE707" s="314"/>
      <c r="JF707" s="314"/>
      <c r="JG707" s="314"/>
      <c r="JH707" s="314"/>
      <c r="JI707" s="314"/>
      <c r="JJ707" s="314"/>
      <c r="JK707" s="314"/>
      <c r="JL707" s="314"/>
      <c r="JM707" s="314"/>
      <c r="JN707" s="314"/>
      <c r="JO707" s="314"/>
      <c r="JP707" s="314"/>
      <c r="JQ707" s="314"/>
      <c r="JR707" s="314"/>
      <c r="JS707" s="314"/>
      <c r="JT707" s="314"/>
      <c r="JU707" s="314"/>
      <c r="JV707" s="314"/>
      <c r="JW707" s="314"/>
      <c r="JX707" s="314"/>
      <c r="JY707" s="314"/>
      <c r="JZ707" s="314"/>
      <c r="KA707" s="314"/>
      <c r="KB707" s="314"/>
      <c r="KC707" s="314"/>
      <c r="KD707" s="314"/>
      <c r="KE707" s="314"/>
      <c r="KF707" s="314"/>
      <c r="KG707" s="314"/>
      <c r="KH707" s="314"/>
      <c r="KI707" s="314"/>
      <c r="KJ707" s="314"/>
      <c r="KK707" s="314"/>
      <c r="KL707" s="6"/>
      <c r="KM707" s="6"/>
      <c r="KN707" s="6"/>
      <c r="KO707" s="6"/>
      <c r="KP707" s="6"/>
      <c r="KQ707" s="6"/>
      <c r="KR707" s="6"/>
      <c r="KS707" s="6"/>
      <c r="KT707" s="6"/>
    </row>
    <row r="708" spans="5:306" s="305" customFormat="1">
      <c r="E708" s="316"/>
      <c r="F708" s="316"/>
      <c r="G708" s="317"/>
      <c r="W708" s="6"/>
      <c r="X708" s="6"/>
      <c r="Y708" s="6"/>
      <c r="Z708" s="313"/>
      <c r="AA708" s="313"/>
      <c r="AB708" s="313"/>
      <c r="AC708" s="6"/>
      <c r="AD708" s="6"/>
      <c r="AE708" s="313"/>
      <c r="AF708" s="313"/>
      <c r="AG708" s="313"/>
      <c r="AH708" s="313"/>
      <c r="AI708" s="313"/>
      <c r="AJ708" s="6"/>
      <c r="AK708" s="6"/>
      <c r="AL708" s="313"/>
      <c r="AM708" s="313"/>
      <c r="AN708" s="313"/>
      <c r="AO708" s="313"/>
      <c r="AP708" s="313"/>
      <c r="AQ708" s="6"/>
      <c r="AR708" s="6"/>
      <c r="AS708" s="313"/>
      <c r="AT708" s="313"/>
      <c r="AU708" s="313"/>
      <c r="AV708" s="313"/>
      <c r="AW708" s="313"/>
      <c r="AX708" s="6"/>
      <c r="AY708" s="6"/>
      <c r="AZ708" s="313"/>
      <c r="BA708" s="313"/>
      <c r="BB708" s="313"/>
      <c r="BC708" s="313"/>
      <c r="BD708" s="313"/>
      <c r="BE708" s="6"/>
      <c r="BF708" s="6"/>
      <c r="BG708" s="313"/>
      <c r="BH708" s="313"/>
      <c r="BI708" s="313"/>
      <c r="BJ708" s="313"/>
      <c r="BK708" s="313"/>
      <c r="BL708" s="6"/>
      <c r="BM708" s="6"/>
      <c r="BN708" s="313"/>
      <c r="BO708" s="313"/>
      <c r="BP708" s="313"/>
      <c r="BQ708" s="313"/>
      <c r="BR708" s="313"/>
      <c r="BS708" s="313"/>
      <c r="BT708" s="313"/>
      <c r="BU708" s="313"/>
      <c r="BV708" s="313"/>
      <c r="BW708" s="313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161"/>
      <c r="DQ708" s="161"/>
      <c r="DR708" s="161"/>
      <c r="DS708" s="161"/>
      <c r="DT708" s="161"/>
      <c r="DU708" s="161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6"/>
      <c r="IN708" s="6"/>
      <c r="IO708" s="6"/>
      <c r="IP708" s="6"/>
      <c r="IQ708" s="6"/>
      <c r="IR708" s="6"/>
      <c r="IS708" s="6"/>
      <c r="IT708" s="6"/>
      <c r="IU708" s="6"/>
      <c r="IV708" s="6"/>
      <c r="IW708" s="6"/>
      <c r="IX708" s="6"/>
      <c r="IY708" s="6"/>
      <c r="IZ708" s="6"/>
      <c r="JA708" s="314"/>
      <c r="JB708" s="314"/>
      <c r="JC708" s="314"/>
      <c r="JD708" s="314"/>
      <c r="JE708" s="314"/>
      <c r="JF708" s="314"/>
      <c r="JG708" s="314"/>
      <c r="JH708" s="314"/>
      <c r="JI708" s="314"/>
      <c r="JJ708" s="314"/>
      <c r="JK708" s="314"/>
      <c r="JL708" s="314"/>
      <c r="JM708" s="314"/>
      <c r="JN708" s="314"/>
      <c r="JO708" s="314"/>
      <c r="JP708" s="314"/>
      <c r="JQ708" s="314"/>
      <c r="JR708" s="314"/>
      <c r="JS708" s="314"/>
      <c r="JT708" s="314"/>
      <c r="JU708" s="314"/>
      <c r="JV708" s="314"/>
      <c r="JW708" s="314"/>
      <c r="JX708" s="314"/>
      <c r="JY708" s="314"/>
      <c r="JZ708" s="314"/>
      <c r="KA708" s="314"/>
      <c r="KB708" s="314"/>
      <c r="KC708" s="314"/>
      <c r="KD708" s="314"/>
      <c r="KE708" s="314"/>
      <c r="KF708" s="314"/>
      <c r="KG708" s="314"/>
      <c r="KH708" s="314"/>
      <c r="KI708" s="314"/>
      <c r="KJ708" s="314"/>
      <c r="KK708" s="314"/>
      <c r="KL708" s="6"/>
      <c r="KM708" s="6"/>
      <c r="KN708" s="6"/>
      <c r="KO708" s="6"/>
      <c r="KP708" s="6"/>
      <c r="KQ708" s="6"/>
      <c r="KR708" s="6"/>
      <c r="KS708" s="6"/>
      <c r="KT708" s="6"/>
    </row>
    <row r="709" spans="5:306" s="305" customFormat="1">
      <c r="E709" s="316"/>
      <c r="F709" s="316"/>
      <c r="G709" s="317"/>
      <c r="W709" s="6"/>
      <c r="X709" s="6"/>
      <c r="Y709" s="6"/>
      <c r="Z709" s="313"/>
      <c r="AA709" s="313"/>
      <c r="AB709" s="313"/>
      <c r="AC709" s="6"/>
      <c r="AD709" s="6"/>
      <c r="AE709" s="313"/>
      <c r="AF709" s="313"/>
      <c r="AG709" s="313"/>
      <c r="AH709" s="313"/>
      <c r="AI709" s="313"/>
      <c r="AJ709" s="6"/>
      <c r="AK709" s="6"/>
      <c r="AL709" s="313"/>
      <c r="AM709" s="313"/>
      <c r="AN709" s="313"/>
      <c r="AO709" s="313"/>
      <c r="AP709" s="313"/>
      <c r="AQ709" s="6"/>
      <c r="AR709" s="6"/>
      <c r="AS709" s="313"/>
      <c r="AT709" s="313"/>
      <c r="AU709" s="313"/>
      <c r="AV709" s="313"/>
      <c r="AW709" s="313"/>
      <c r="AX709" s="6"/>
      <c r="AY709" s="6"/>
      <c r="AZ709" s="313"/>
      <c r="BA709" s="313"/>
      <c r="BB709" s="313"/>
      <c r="BC709" s="313"/>
      <c r="BD709" s="313"/>
      <c r="BE709" s="6"/>
      <c r="BF709" s="6"/>
      <c r="BG709" s="313"/>
      <c r="BH709" s="313"/>
      <c r="BI709" s="313"/>
      <c r="BJ709" s="313"/>
      <c r="BK709" s="313"/>
      <c r="BL709" s="6"/>
      <c r="BM709" s="6"/>
      <c r="BN709" s="313"/>
      <c r="BO709" s="313"/>
      <c r="BP709" s="313"/>
      <c r="BQ709" s="313"/>
      <c r="BR709" s="313"/>
      <c r="BS709" s="313"/>
      <c r="BT709" s="313"/>
      <c r="BU709" s="313"/>
      <c r="BV709" s="313"/>
      <c r="BW709" s="313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161"/>
      <c r="DQ709" s="161"/>
      <c r="DR709" s="161"/>
      <c r="DS709" s="161"/>
      <c r="DT709" s="161"/>
      <c r="DU709" s="161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  <c r="FS709" s="6"/>
      <c r="FT709" s="6"/>
      <c r="FU709" s="6"/>
      <c r="FV709" s="6"/>
      <c r="FW709" s="6"/>
      <c r="FX709" s="6"/>
      <c r="FY709" s="6"/>
      <c r="FZ709" s="6"/>
      <c r="GA709" s="6"/>
      <c r="GB709" s="6"/>
      <c r="GC709" s="6"/>
      <c r="GD709" s="6"/>
      <c r="GE709" s="6"/>
      <c r="GF709" s="6"/>
      <c r="GG709" s="6"/>
      <c r="GH709" s="6"/>
      <c r="GI709" s="6"/>
      <c r="GJ709" s="6"/>
      <c r="GK709" s="6"/>
      <c r="GL709" s="6"/>
      <c r="GM709" s="6"/>
      <c r="GN709" s="6"/>
      <c r="GO709" s="6"/>
      <c r="GP709" s="6"/>
      <c r="GQ709" s="6"/>
      <c r="GR709" s="6"/>
      <c r="GS709" s="6"/>
      <c r="GT709" s="6"/>
      <c r="GU709" s="6"/>
      <c r="GV709" s="6"/>
      <c r="GW709" s="6"/>
      <c r="GX709" s="6"/>
      <c r="GY709" s="6"/>
      <c r="GZ709" s="6"/>
      <c r="HA709" s="6"/>
      <c r="HB709" s="6"/>
      <c r="HC709" s="6"/>
      <c r="HD709" s="6"/>
      <c r="HE709" s="6"/>
      <c r="HF709" s="6"/>
      <c r="HG709" s="6"/>
      <c r="HH709" s="6"/>
      <c r="HI709" s="6"/>
      <c r="HJ709" s="6"/>
      <c r="HK709" s="6"/>
      <c r="HL709" s="6"/>
      <c r="HM709" s="6"/>
      <c r="HN709" s="6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6"/>
      <c r="IN709" s="6"/>
      <c r="IO709" s="6"/>
      <c r="IP709" s="6"/>
      <c r="IQ709" s="6"/>
      <c r="IR709" s="6"/>
      <c r="IS709" s="6"/>
      <c r="IT709" s="6"/>
      <c r="IU709" s="6"/>
      <c r="IV709" s="6"/>
      <c r="IW709" s="6"/>
      <c r="IX709" s="6"/>
      <c r="IY709" s="6"/>
      <c r="IZ709" s="6"/>
      <c r="JA709" s="314"/>
      <c r="JB709" s="314"/>
      <c r="JC709" s="314"/>
      <c r="JD709" s="314"/>
      <c r="JE709" s="314"/>
      <c r="JF709" s="314"/>
      <c r="JG709" s="314"/>
      <c r="JH709" s="314"/>
      <c r="JI709" s="314"/>
      <c r="JJ709" s="314"/>
      <c r="JK709" s="314"/>
      <c r="JL709" s="314"/>
      <c r="JM709" s="314"/>
      <c r="JN709" s="314"/>
      <c r="JO709" s="314"/>
      <c r="JP709" s="314"/>
      <c r="JQ709" s="314"/>
      <c r="JR709" s="314"/>
      <c r="JS709" s="314"/>
      <c r="JT709" s="314"/>
      <c r="JU709" s="314"/>
      <c r="JV709" s="314"/>
      <c r="JW709" s="314"/>
      <c r="JX709" s="314"/>
      <c r="JY709" s="314"/>
      <c r="JZ709" s="314"/>
      <c r="KA709" s="314"/>
      <c r="KB709" s="314"/>
      <c r="KC709" s="314"/>
      <c r="KD709" s="314"/>
      <c r="KE709" s="314"/>
      <c r="KF709" s="314"/>
      <c r="KG709" s="314"/>
      <c r="KH709" s="314"/>
      <c r="KI709" s="314"/>
      <c r="KJ709" s="314"/>
      <c r="KK709" s="314"/>
      <c r="KL709" s="6"/>
      <c r="KM709" s="6"/>
      <c r="KN709" s="6"/>
      <c r="KO709" s="6"/>
      <c r="KP709" s="6"/>
      <c r="KQ709" s="6"/>
      <c r="KR709" s="6"/>
      <c r="KS709" s="6"/>
      <c r="KT709" s="6"/>
    </row>
    <row r="710" spans="5:306" s="305" customFormat="1">
      <c r="E710" s="316"/>
      <c r="F710" s="316"/>
      <c r="G710" s="317"/>
      <c r="W710" s="6"/>
      <c r="X710" s="6"/>
      <c r="Y710" s="6"/>
      <c r="Z710" s="313"/>
      <c r="AA710" s="313"/>
      <c r="AB710" s="313"/>
      <c r="AC710" s="6"/>
      <c r="AD710" s="6"/>
      <c r="AE710" s="313"/>
      <c r="AF710" s="313"/>
      <c r="AG710" s="313"/>
      <c r="AH710" s="313"/>
      <c r="AI710" s="313"/>
      <c r="AJ710" s="6"/>
      <c r="AK710" s="6"/>
      <c r="AL710" s="313"/>
      <c r="AM710" s="313"/>
      <c r="AN710" s="313"/>
      <c r="AO710" s="313"/>
      <c r="AP710" s="313"/>
      <c r="AQ710" s="6"/>
      <c r="AR710" s="6"/>
      <c r="AS710" s="313"/>
      <c r="AT710" s="313"/>
      <c r="AU710" s="313"/>
      <c r="AV710" s="313"/>
      <c r="AW710" s="313"/>
      <c r="AX710" s="6"/>
      <c r="AY710" s="6"/>
      <c r="AZ710" s="313"/>
      <c r="BA710" s="313"/>
      <c r="BB710" s="313"/>
      <c r="BC710" s="313"/>
      <c r="BD710" s="313"/>
      <c r="BE710" s="6"/>
      <c r="BF710" s="6"/>
      <c r="BG710" s="313"/>
      <c r="BH710" s="313"/>
      <c r="BI710" s="313"/>
      <c r="BJ710" s="313"/>
      <c r="BK710" s="313"/>
      <c r="BL710" s="6"/>
      <c r="BM710" s="6"/>
      <c r="BN710" s="313"/>
      <c r="BO710" s="313"/>
      <c r="BP710" s="313"/>
      <c r="BQ710" s="313"/>
      <c r="BR710" s="313"/>
      <c r="BS710" s="313"/>
      <c r="BT710" s="313"/>
      <c r="BU710" s="313"/>
      <c r="BV710" s="313"/>
      <c r="BW710" s="313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161"/>
      <c r="DQ710" s="161"/>
      <c r="DR710" s="161"/>
      <c r="DS710" s="161"/>
      <c r="DT710" s="161"/>
      <c r="DU710" s="161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6"/>
      <c r="IN710" s="6"/>
      <c r="IO710" s="6"/>
      <c r="IP710" s="6"/>
      <c r="IQ710" s="6"/>
      <c r="IR710" s="6"/>
      <c r="IS710" s="6"/>
      <c r="IT710" s="6"/>
      <c r="IU710" s="6"/>
      <c r="IV710" s="6"/>
      <c r="IW710" s="6"/>
      <c r="IX710" s="6"/>
      <c r="IY710" s="6"/>
      <c r="IZ710" s="6"/>
      <c r="JA710" s="314"/>
      <c r="JB710" s="314"/>
      <c r="JC710" s="314"/>
      <c r="JD710" s="314"/>
      <c r="JE710" s="314"/>
      <c r="JF710" s="314"/>
      <c r="JG710" s="314"/>
      <c r="JH710" s="314"/>
      <c r="JI710" s="314"/>
      <c r="JJ710" s="314"/>
      <c r="JK710" s="314"/>
      <c r="JL710" s="314"/>
      <c r="JM710" s="314"/>
      <c r="JN710" s="314"/>
      <c r="JO710" s="314"/>
      <c r="JP710" s="314"/>
      <c r="JQ710" s="314"/>
      <c r="JR710" s="314"/>
      <c r="JS710" s="314"/>
      <c r="JT710" s="314"/>
      <c r="JU710" s="314"/>
      <c r="JV710" s="314"/>
      <c r="JW710" s="314"/>
      <c r="JX710" s="314"/>
      <c r="JY710" s="314"/>
      <c r="JZ710" s="314"/>
      <c r="KA710" s="314"/>
      <c r="KB710" s="314"/>
      <c r="KC710" s="314"/>
      <c r="KD710" s="314"/>
      <c r="KE710" s="314"/>
      <c r="KF710" s="314"/>
      <c r="KG710" s="314"/>
      <c r="KH710" s="314"/>
      <c r="KI710" s="314"/>
      <c r="KJ710" s="314"/>
      <c r="KK710" s="314"/>
      <c r="KL710" s="6"/>
      <c r="KM710" s="6"/>
      <c r="KN710" s="6"/>
      <c r="KO710" s="6"/>
      <c r="KP710" s="6"/>
      <c r="KQ710" s="6"/>
      <c r="KR710" s="6"/>
      <c r="KS710" s="6"/>
      <c r="KT710" s="6"/>
    </row>
    <row r="711" spans="5:306" s="305" customFormat="1">
      <c r="E711" s="316"/>
      <c r="F711" s="316"/>
      <c r="G711" s="317"/>
      <c r="W711" s="6"/>
      <c r="X711" s="6"/>
      <c r="Y711" s="6"/>
      <c r="Z711" s="313"/>
      <c r="AA711" s="313"/>
      <c r="AB711" s="313"/>
      <c r="AC711" s="6"/>
      <c r="AD711" s="6"/>
      <c r="AE711" s="313"/>
      <c r="AF711" s="313"/>
      <c r="AG711" s="313"/>
      <c r="AH711" s="313"/>
      <c r="AI711" s="313"/>
      <c r="AJ711" s="6"/>
      <c r="AK711" s="6"/>
      <c r="AL711" s="313"/>
      <c r="AM711" s="313"/>
      <c r="AN711" s="313"/>
      <c r="AO711" s="313"/>
      <c r="AP711" s="313"/>
      <c r="AQ711" s="6"/>
      <c r="AR711" s="6"/>
      <c r="AS711" s="313"/>
      <c r="AT711" s="313"/>
      <c r="AU711" s="313"/>
      <c r="AV711" s="313"/>
      <c r="AW711" s="313"/>
      <c r="AX711" s="6"/>
      <c r="AY711" s="6"/>
      <c r="AZ711" s="313"/>
      <c r="BA711" s="313"/>
      <c r="BB711" s="313"/>
      <c r="BC711" s="313"/>
      <c r="BD711" s="313"/>
      <c r="BE711" s="6"/>
      <c r="BF711" s="6"/>
      <c r="BG711" s="313"/>
      <c r="BH711" s="313"/>
      <c r="BI711" s="313"/>
      <c r="BJ711" s="313"/>
      <c r="BK711" s="313"/>
      <c r="BL711" s="6"/>
      <c r="BM711" s="6"/>
      <c r="BN711" s="313"/>
      <c r="BO711" s="313"/>
      <c r="BP711" s="313"/>
      <c r="BQ711" s="313"/>
      <c r="BR711" s="313"/>
      <c r="BS711" s="313"/>
      <c r="BT711" s="313"/>
      <c r="BU711" s="313"/>
      <c r="BV711" s="313"/>
      <c r="BW711" s="313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161"/>
      <c r="DQ711" s="161"/>
      <c r="DR711" s="161"/>
      <c r="DS711" s="161"/>
      <c r="DT711" s="161"/>
      <c r="DU711" s="161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  <c r="FS711" s="6"/>
      <c r="FT711" s="6"/>
      <c r="FU711" s="6"/>
      <c r="FV711" s="6"/>
      <c r="FW711" s="6"/>
      <c r="FX711" s="6"/>
      <c r="FY711" s="6"/>
      <c r="FZ711" s="6"/>
      <c r="GA711" s="6"/>
      <c r="GB711" s="6"/>
      <c r="GC711" s="6"/>
      <c r="GD711" s="6"/>
      <c r="GE711" s="6"/>
      <c r="GF711" s="6"/>
      <c r="GG711" s="6"/>
      <c r="GH711" s="6"/>
      <c r="GI711" s="6"/>
      <c r="GJ711" s="6"/>
      <c r="GK711" s="6"/>
      <c r="GL711" s="6"/>
      <c r="GM711" s="6"/>
      <c r="GN711" s="6"/>
      <c r="GO711" s="6"/>
      <c r="GP711" s="6"/>
      <c r="GQ711" s="6"/>
      <c r="GR711" s="6"/>
      <c r="GS711" s="6"/>
      <c r="GT711" s="6"/>
      <c r="GU711" s="6"/>
      <c r="GV711" s="6"/>
      <c r="GW711" s="6"/>
      <c r="GX711" s="6"/>
      <c r="GY711" s="6"/>
      <c r="GZ711" s="6"/>
      <c r="HA711" s="6"/>
      <c r="HB711" s="6"/>
      <c r="HC711" s="6"/>
      <c r="HD711" s="6"/>
      <c r="HE711" s="6"/>
      <c r="HF711" s="6"/>
      <c r="HG711" s="6"/>
      <c r="HH711" s="6"/>
      <c r="HI711" s="6"/>
      <c r="HJ711" s="6"/>
      <c r="HK711" s="6"/>
      <c r="HL711" s="6"/>
      <c r="HM711" s="6"/>
      <c r="HN711" s="6"/>
      <c r="HO711" s="6"/>
      <c r="HP711" s="6"/>
      <c r="HQ711" s="6"/>
      <c r="HR711" s="6"/>
      <c r="HS711" s="6"/>
      <c r="HT711" s="6"/>
      <c r="HU711" s="6"/>
      <c r="HV711" s="6"/>
      <c r="HW711" s="6"/>
      <c r="HX711" s="6"/>
      <c r="HY711" s="6"/>
      <c r="HZ711" s="6"/>
      <c r="IA711" s="6"/>
      <c r="IB711" s="6"/>
      <c r="IC711" s="6"/>
      <c r="ID711" s="6"/>
      <c r="IE711" s="6"/>
      <c r="IF711" s="6"/>
      <c r="IG711" s="6"/>
      <c r="IH711" s="6"/>
      <c r="II711" s="6"/>
      <c r="IJ711" s="6"/>
      <c r="IK711" s="6"/>
      <c r="IL711" s="6"/>
      <c r="IM711" s="6"/>
      <c r="IN711" s="6"/>
      <c r="IO711" s="6"/>
      <c r="IP711" s="6"/>
      <c r="IQ711" s="6"/>
      <c r="IR711" s="6"/>
      <c r="IS711" s="6"/>
      <c r="IT711" s="6"/>
      <c r="IU711" s="6"/>
      <c r="IV711" s="6"/>
      <c r="IW711" s="6"/>
      <c r="IX711" s="6"/>
      <c r="IY711" s="6"/>
      <c r="IZ711" s="6"/>
      <c r="JA711" s="314"/>
      <c r="JB711" s="314"/>
      <c r="JC711" s="314"/>
      <c r="JD711" s="314"/>
      <c r="JE711" s="314"/>
      <c r="JF711" s="314"/>
      <c r="JG711" s="314"/>
      <c r="JH711" s="314"/>
      <c r="JI711" s="314"/>
      <c r="JJ711" s="314"/>
      <c r="JK711" s="314"/>
      <c r="JL711" s="314"/>
      <c r="JM711" s="314"/>
      <c r="JN711" s="314"/>
      <c r="JO711" s="314"/>
      <c r="JP711" s="314"/>
      <c r="JQ711" s="314"/>
      <c r="JR711" s="314"/>
      <c r="JS711" s="314"/>
      <c r="JT711" s="314"/>
      <c r="JU711" s="314"/>
      <c r="JV711" s="314"/>
      <c r="JW711" s="314"/>
      <c r="JX711" s="314"/>
      <c r="JY711" s="314"/>
      <c r="JZ711" s="314"/>
      <c r="KA711" s="314"/>
      <c r="KB711" s="314"/>
      <c r="KC711" s="314"/>
      <c r="KD711" s="314"/>
      <c r="KE711" s="314"/>
      <c r="KF711" s="314"/>
      <c r="KG711" s="314"/>
      <c r="KH711" s="314"/>
      <c r="KI711" s="314"/>
      <c r="KJ711" s="314"/>
      <c r="KK711" s="314"/>
      <c r="KL711" s="6"/>
      <c r="KM711" s="6"/>
      <c r="KN711" s="6"/>
      <c r="KO711" s="6"/>
      <c r="KP711" s="6"/>
      <c r="KQ711" s="6"/>
      <c r="KR711" s="6"/>
      <c r="KS711" s="6"/>
      <c r="KT711" s="6"/>
    </row>
    <row r="712" spans="5:306" s="305" customFormat="1">
      <c r="E712" s="316"/>
      <c r="F712" s="316"/>
      <c r="G712" s="317"/>
      <c r="W712" s="6"/>
      <c r="X712" s="6"/>
      <c r="Y712" s="6"/>
      <c r="Z712" s="313"/>
      <c r="AA712" s="313"/>
      <c r="AB712" s="313"/>
      <c r="AC712" s="6"/>
      <c r="AD712" s="6"/>
      <c r="AE712" s="313"/>
      <c r="AF712" s="313"/>
      <c r="AG712" s="313"/>
      <c r="AH712" s="313"/>
      <c r="AI712" s="313"/>
      <c r="AJ712" s="6"/>
      <c r="AK712" s="6"/>
      <c r="AL712" s="313"/>
      <c r="AM712" s="313"/>
      <c r="AN712" s="313"/>
      <c r="AO712" s="313"/>
      <c r="AP712" s="313"/>
      <c r="AQ712" s="6"/>
      <c r="AR712" s="6"/>
      <c r="AS712" s="313"/>
      <c r="AT712" s="313"/>
      <c r="AU712" s="313"/>
      <c r="AV712" s="313"/>
      <c r="AW712" s="313"/>
      <c r="AX712" s="6"/>
      <c r="AY712" s="6"/>
      <c r="AZ712" s="313"/>
      <c r="BA712" s="313"/>
      <c r="BB712" s="313"/>
      <c r="BC712" s="313"/>
      <c r="BD712" s="313"/>
      <c r="BE712" s="6"/>
      <c r="BF712" s="6"/>
      <c r="BG712" s="313"/>
      <c r="BH712" s="313"/>
      <c r="BI712" s="313"/>
      <c r="BJ712" s="313"/>
      <c r="BK712" s="313"/>
      <c r="BL712" s="6"/>
      <c r="BM712" s="6"/>
      <c r="BN712" s="313"/>
      <c r="BO712" s="313"/>
      <c r="BP712" s="313"/>
      <c r="BQ712" s="313"/>
      <c r="BR712" s="313"/>
      <c r="BS712" s="313"/>
      <c r="BT712" s="313"/>
      <c r="BU712" s="313"/>
      <c r="BV712" s="313"/>
      <c r="BW712" s="313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161"/>
      <c r="DQ712" s="161"/>
      <c r="DR712" s="161"/>
      <c r="DS712" s="161"/>
      <c r="DT712" s="161"/>
      <c r="DU712" s="161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  <c r="FS712" s="6"/>
      <c r="FT712" s="6"/>
      <c r="FU712" s="6"/>
      <c r="FV712" s="6"/>
      <c r="FW712" s="6"/>
      <c r="FX712" s="6"/>
      <c r="FY712" s="6"/>
      <c r="FZ712" s="6"/>
      <c r="GA712" s="6"/>
      <c r="GB712" s="6"/>
      <c r="GC712" s="6"/>
      <c r="GD712" s="6"/>
      <c r="GE712" s="6"/>
      <c r="GF712" s="6"/>
      <c r="GG712" s="6"/>
      <c r="GH712" s="6"/>
      <c r="GI712" s="6"/>
      <c r="GJ712" s="6"/>
      <c r="GK712" s="6"/>
      <c r="GL712" s="6"/>
      <c r="GM712" s="6"/>
      <c r="GN712" s="6"/>
      <c r="GO712" s="6"/>
      <c r="GP712" s="6"/>
      <c r="GQ712" s="6"/>
      <c r="GR712" s="6"/>
      <c r="GS712" s="6"/>
      <c r="GT712" s="6"/>
      <c r="GU712" s="6"/>
      <c r="GV712" s="6"/>
      <c r="GW712" s="6"/>
      <c r="GX712" s="6"/>
      <c r="GY712" s="6"/>
      <c r="GZ712" s="6"/>
      <c r="HA712" s="6"/>
      <c r="HB712" s="6"/>
      <c r="HC712" s="6"/>
      <c r="HD712" s="6"/>
      <c r="HE712" s="6"/>
      <c r="HF712" s="6"/>
      <c r="HG712" s="6"/>
      <c r="HH712" s="6"/>
      <c r="HI712" s="6"/>
      <c r="HJ712" s="6"/>
      <c r="HK712" s="6"/>
      <c r="HL712" s="6"/>
      <c r="HM712" s="6"/>
      <c r="HN712" s="6"/>
      <c r="HO712" s="6"/>
      <c r="HP712" s="6"/>
      <c r="HQ712" s="6"/>
      <c r="HR712" s="6"/>
      <c r="HS712" s="6"/>
      <c r="HT712" s="6"/>
      <c r="HU712" s="6"/>
      <c r="HV712" s="6"/>
      <c r="HW712" s="6"/>
      <c r="HX712" s="6"/>
      <c r="HY712" s="6"/>
      <c r="HZ712" s="6"/>
      <c r="IA712" s="6"/>
      <c r="IB712" s="6"/>
      <c r="IC712" s="6"/>
      <c r="ID712" s="6"/>
      <c r="IE712" s="6"/>
      <c r="IF712" s="6"/>
      <c r="IG712" s="6"/>
      <c r="IH712" s="6"/>
      <c r="II712" s="6"/>
      <c r="IJ712" s="6"/>
      <c r="IK712" s="6"/>
      <c r="IL712" s="6"/>
      <c r="IM712" s="6"/>
      <c r="IN712" s="6"/>
      <c r="IO712" s="6"/>
      <c r="IP712" s="6"/>
      <c r="IQ712" s="6"/>
      <c r="IR712" s="6"/>
      <c r="IS712" s="6"/>
      <c r="IT712" s="6"/>
      <c r="IU712" s="6"/>
      <c r="IV712" s="6"/>
      <c r="IW712" s="6"/>
      <c r="IX712" s="6"/>
      <c r="IY712" s="6"/>
      <c r="IZ712" s="6"/>
      <c r="JA712" s="314"/>
      <c r="JB712" s="314"/>
      <c r="JC712" s="314"/>
      <c r="JD712" s="314"/>
      <c r="JE712" s="314"/>
      <c r="JF712" s="314"/>
      <c r="JG712" s="314"/>
      <c r="JH712" s="314"/>
      <c r="JI712" s="314"/>
      <c r="JJ712" s="314"/>
      <c r="JK712" s="314"/>
      <c r="JL712" s="314"/>
      <c r="JM712" s="314"/>
      <c r="JN712" s="314"/>
      <c r="JO712" s="314"/>
      <c r="JP712" s="314"/>
      <c r="JQ712" s="314"/>
      <c r="JR712" s="314"/>
      <c r="JS712" s="314"/>
      <c r="JT712" s="314"/>
      <c r="JU712" s="314"/>
      <c r="JV712" s="314"/>
      <c r="JW712" s="314"/>
      <c r="JX712" s="314"/>
      <c r="JY712" s="314"/>
      <c r="JZ712" s="314"/>
      <c r="KA712" s="314"/>
      <c r="KB712" s="314"/>
      <c r="KC712" s="314"/>
      <c r="KD712" s="314"/>
      <c r="KE712" s="314"/>
      <c r="KF712" s="314"/>
      <c r="KG712" s="314"/>
      <c r="KH712" s="314"/>
      <c r="KI712" s="314"/>
      <c r="KJ712" s="314"/>
      <c r="KK712" s="314"/>
      <c r="KL712" s="6"/>
      <c r="KM712" s="6"/>
      <c r="KN712" s="6"/>
      <c r="KO712" s="6"/>
      <c r="KP712" s="6"/>
      <c r="KQ712" s="6"/>
      <c r="KR712" s="6"/>
      <c r="KS712" s="6"/>
      <c r="KT712" s="6"/>
    </row>
    <row r="713" spans="5:306" s="305" customFormat="1">
      <c r="E713" s="316"/>
      <c r="F713" s="316"/>
      <c r="G713" s="317"/>
      <c r="W713" s="6"/>
      <c r="X713" s="6"/>
      <c r="Y713" s="6"/>
      <c r="Z713" s="313"/>
      <c r="AA713" s="313"/>
      <c r="AB713" s="313"/>
      <c r="AC713" s="6"/>
      <c r="AD713" s="6"/>
      <c r="AE713" s="313"/>
      <c r="AF713" s="313"/>
      <c r="AG713" s="313"/>
      <c r="AH713" s="313"/>
      <c r="AI713" s="313"/>
      <c r="AJ713" s="6"/>
      <c r="AK713" s="6"/>
      <c r="AL713" s="313"/>
      <c r="AM713" s="313"/>
      <c r="AN713" s="313"/>
      <c r="AO713" s="313"/>
      <c r="AP713" s="313"/>
      <c r="AQ713" s="6"/>
      <c r="AR713" s="6"/>
      <c r="AS713" s="313"/>
      <c r="AT713" s="313"/>
      <c r="AU713" s="313"/>
      <c r="AV713" s="313"/>
      <c r="AW713" s="313"/>
      <c r="AX713" s="6"/>
      <c r="AY713" s="6"/>
      <c r="AZ713" s="313"/>
      <c r="BA713" s="313"/>
      <c r="BB713" s="313"/>
      <c r="BC713" s="313"/>
      <c r="BD713" s="313"/>
      <c r="BE713" s="6"/>
      <c r="BF713" s="6"/>
      <c r="BG713" s="313"/>
      <c r="BH713" s="313"/>
      <c r="BI713" s="313"/>
      <c r="BJ713" s="313"/>
      <c r="BK713" s="313"/>
      <c r="BL713" s="6"/>
      <c r="BM713" s="6"/>
      <c r="BN713" s="313"/>
      <c r="BO713" s="313"/>
      <c r="BP713" s="313"/>
      <c r="BQ713" s="313"/>
      <c r="BR713" s="313"/>
      <c r="BS713" s="313"/>
      <c r="BT713" s="313"/>
      <c r="BU713" s="313"/>
      <c r="BV713" s="313"/>
      <c r="BW713" s="313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161"/>
      <c r="DQ713" s="161"/>
      <c r="DR713" s="161"/>
      <c r="DS713" s="161"/>
      <c r="DT713" s="161"/>
      <c r="DU713" s="161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6"/>
      <c r="IN713" s="6"/>
      <c r="IO713" s="6"/>
      <c r="IP713" s="6"/>
      <c r="IQ713" s="6"/>
      <c r="IR713" s="6"/>
      <c r="IS713" s="6"/>
      <c r="IT713" s="6"/>
      <c r="IU713" s="6"/>
      <c r="IV713" s="6"/>
      <c r="IW713" s="6"/>
      <c r="IX713" s="6"/>
      <c r="IY713" s="6"/>
      <c r="IZ713" s="6"/>
      <c r="JA713" s="314"/>
      <c r="JB713" s="314"/>
      <c r="JC713" s="314"/>
      <c r="JD713" s="314"/>
      <c r="JE713" s="314"/>
      <c r="JF713" s="314"/>
      <c r="JG713" s="314"/>
      <c r="JH713" s="314"/>
      <c r="JI713" s="314"/>
      <c r="JJ713" s="314"/>
      <c r="JK713" s="314"/>
      <c r="JL713" s="314"/>
      <c r="JM713" s="314"/>
      <c r="JN713" s="314"/>
      <c r="JO713" s="314"/>
      <c r="JP713" s="314"/>
      <c r="JQ713" s="314"/>
      <c r="JR713" s="314"/>
      <c r="JS713" s="314"/>
      <c r="JT713" s="314"/>
      <c r="JU713" s="314"/>
      <c r="JV713" s="314"/>
      <c r="JW713" s="314"/>
      <c r="JX713" s="314"/>
      <c r="JY713" s="314"/>
      <c r="JZ713" s="314"/>
      <c r="KA713" s="314"/>
      <c r="KB713" s="314"/>
      <c r="KC713" s="314"/>
      <c r="KD713" s="314"/>
      <c r="KE713" s="314"/>
      <c r="KF713" s="314"/>
      <c r="KG713" s="314"/>
      <c r="KH713" s="314"/>
      <c r="KI713" s="314"/>
      <c r="KJ713" s="314"/>
      <c r="KK713" s="314"/>
      <c r="KL713" s="6"/>
      <c r="KM713" s="6"/>
      <c r="KN713" s="6"/>
      <c r="KO713" s="6"/>
      <c r="KP713" s="6"/>
      <c r="KQ713" s="6"/>
      <c r="KR713" s="6"/>
      <c r="KS713" s="6"/>
      <c r="KT713" s="6"/>
    </row>
    <row r="714" spans="5:306" s="305" customFormat="1">
      <c r="E714" s="316"/>
      <c r="F714" s="316"/>
      <c r="G714" s="317"/>
      <c r="W714" s="6"/>
      <c r="X714" s="6"/>
      <c r="Y714" s="6"/>
      <c r="Z714" s="313"/>
      <c r="AA714" s="313"/>
      <c r="AB714" s="313"/>
      <c r="AC714" s="6"/>
      <c r="AD714" s="6"/>
      <c r="AE714" s="313"/>
      <c r="AF714" s="313"/>
      <c r="AG714" s="313"/>
      <c r="AH714" s="313"/>
      <c r="AI714" s="313"/>
      <c r="AJ714" s="6"/>
      <c r="AK714" s="6"/>
      <c r="AL714" s="313"/>
      <c r="AM714" s="313"/>
      <c r="AN714" s="313"/>
      <c r="AO714" s="313"/>
      <c r="AP714" s="313"/>
      <c r="AQ714" s="6"/>
      <c r="AR714" s="6"/>
      <c r="AS714" s="313"/>
      <c r="AT714" s="313"/>
      <c r="AU714" s="313"/>
      <c r="AV714" s="313"/>
      <c r="AW714" s="313"/>
      <c r="AX714" s="6"/>
      <c r="AY714" s="6"/>
      <c r="AZ714" s="313"/>
      <c r="BA714" s="313"/>
      <c r="BB714" s="313"/>
      <c r="BC714" s="313"/>
      <c r="BD714" s="313"/>
      <c r="BE714" s="6"/>
      <c r="BF714" s="6"/>
      <c r="BG714" s="313"/>
      <c r="BH714" s="313"/>
      <c r="BI714" s="313"/>
      <c r="BJ714" s="313"/>
      <c r="BK714" s="313"/>
      <c r="BL714" s="6"/>
      <c r="BM714" s="6"/>
      <c r="BN714" s="313"/>
      <c r="BO714" s="313"/>
      <c r="BP714" s="313"/>
      <c r="BQ714" s="313"/>
      <c r="BR714" s="313"/>
      <c r="BS714" s="313"/>
      <c r="BT714" s="313"/>
      <c r="BU714" s="313"/>
      <c r="BV714" s="313"/>
      <c r="BW714" s="313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161"/>
      <c r="DQ714" s="161"/>
      <c r="DR714" s="161"/>
      <c r="DS714" s="161"/>
      <c r="DT714" s="161"/>
      <c r="DU714" s="161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  <c r="FS714" s="6"/>
      <c r="FT714" s="6"/>
      <c r="FU714" s="6"/>
      <c r="FV714" s="6"/>
      <c r="FW714" s="6"/>
      <c r="FX714" s="6"/>
      <c r="FY714" s="6"/>
      <c r="FZ714" s="6"/>
      <c r="GA714" s="6"/>
      <c r="GB714" s="6"/>
      <c r="GC714" s="6"/>
      <c r="GD714" s="6"/>
      <c r="GE714" s="6"/>
      <c r="GF714" s="6"/>
      <c r="GG714" s="6"/>
      <c r="GH714" s="6"/>
      <c r="GI714" s="6"/>
      <c r="GJ714" s="6"/>
      <c r="GK714" s="6"/>
      <c r="GL714" s="6"/>
      <c r="GM714" s="6"/>
      <c r="GN714" s="6"/>
      <c r="GO714" s="6"/>
      <c r="GP714" s="6"/>
      <c r="GQ714" s="6"/>
      <c r="GR714" s="6"/>
      <c r="GS714" s="6"/>
      <c r="GT714" s="6"/>
      <c r="GU714" s="6"/>
      <c r="GV714" s="6"/>
      <c r="GW714" s="6"/>
      <c r="GX714" s="6"/>
      <c r="GY714" s="6"/>
      <c r="GZ714" s="6"/>
      <c r="HA714" s="6"/>
      <c r="HB714" s="6"/>
      <c r="HC714" s="6"/>
      <c r="HD714" s="6"/>
      <c r="HE714" s="6"/>
      <c r="HF714" s="6"/>
      <c r="HG714" s="6"/>
      <c r="HH714" s="6"/>
      <c r="HI714" s="6"/>
      <c r="HJ714" s="6"/>
      <c r="HK714" s="6"/>
      <c r="HL714" s="6"/>
      <c r="HM714" s="6"/>
      <c r="HN714" s="6"/>
      <c r="HO714" s="6"/>
      <c r="HP714" s="6"/>
      <c r="HQ714" s="6"/>
      <c r="HR714" s="6"/>
      <c r="HS714" s="6"/>
      <c r="HT714" s="6"/>
      <c r="HU714" s="6"/>
      <c r="HV714" s="6"/>
      <c r="HW714" s="6"/>
      <c r="HX714" s="6"/>
      <c r="HY714" s="6"/>
      <c r="HZ714" s="6"/>
      <c r="IA714" s="6"/>
      <c r="IB714" s="6"/>
      <c r="IC714" s="6"/>
      <c r="ID714" s="6"/>
      <c r="IE714" s="6"/>
      <c r="IF714" s="6"/>
      <c r="IG714" s="6"/>
      <c r="IH714" s="6"/>
      <c r="II714" s="6"/>
      <c r="IJ714" s="6"/>
      <c r="IK714" s="6"/>
      <c r="IL714" s="6"/>
      <c r="IM714" s="6"/>
      <c r="IN714" s="6"/>
      <c r="IO714" s="6"/>
      <c r="IP714" s="6"/>
      <c r="IQ714" s="6"/>
      <c r="IR714" s="6"/>
      <c r="IS714" s="6"/>
      <c r="IT714" s="6"/>
      <c r="IU714" s="6"/>
      <c r="IV714" s="6"/>
      <c r="IW714" s="6"/>
      <c r="IX714" s="6"/>
      <c r="IY714" s="6"/>
      <c r="IZ714" s="6"/>
      <c r="JA714" s="314"/>
      <c r="JB714" s="314"/>
      <c r="JC714" s="314"/>
      <c r="JD714" s="314"/>
      <c r="JE714" s="314"/>
      <c r="JF714" s="314"/>
      <c r="JG714" s="314"/>
      <c r="JH714" s="314"/>
      <c r="JI714" s="314"/>
      <c r="JJ714" s="314"/>
      <c r="JK714" s="314"/>
      <c r="JL714" s="314"/>
      <c r="JM714" s="314"/>
      <c r="JN714" s="314"/>
      <c r="JO714" s="314"/>
      <c r="JP714" s="314"/>
      <c r="JQ714" s="314"/>
      <c r="JR714" s="314"/>
      <c r="JS714" s="314"/>
      <c r="JT714" s="314"/>
      <c r="JU714" s="314"/>
      <c r="JV714" s="314"/>
      <c r="JW714" s="314"/>
      <c r="JX714" s="314"/>
      <c r="JY714" s="314"/>
      <c r="JZ714" s="314"/>
      <c r="KA714" s="314"/>
      <c r="KB714" s="314"/>
      <c r="KC714" s="314"/>
      <c r="KD714" s="314"/>
      <c r="KE714" s="314"/>
      <c r="KF714" s="314"/>
      <c r="KG714" s="314"/>
      <c r="KH714" s="314"/>
      <c r="KI714" s="314"/>
      <c r="KJ714" s="314"/>
      <c r="KK714" s="314"/>
      <c r="KL714" s="6"/>
      <c r="KM714" s="6"/>
      <c r="KN714" s="6"/>
      <c r="KO714" s="6"/>
      <c r="KP714" s="6"/>
      <c r="KQ714" s="6"/>
      <c r="KR714" s="6"/>
      <c r="KS714" s="6"/>
      <c r="KT714" s="6"/>
    </row>
    <row r="715" spans="5:306" s="305" customFormat="1">
      <c r="E715" s="316"/>
      <c r="F715" s="316"/>
      <c r="G715" s="317"/>
      <c r="W715" s="6"/>
      <c r="X715" s="6"/>
      <c r="Y715" s="6"/>
      <c r="Z715" s="313"/>
      <c r="AA715" s="313"/>
      <c r="AB715" s="313"/>
      <c r="AC715" s="6"/>
      <c r="AD715" s="6"/>
      <c r="AE715" s="313"/>
      <c r="AF715" s="313"/>
      <c r="AG715" s="313"/>
      <c r="AH715" s="313"/>
      <c r="AI715" s="313"/>
      <c r="AJ715" s="6"/>
      <c r="AK715" s="6"/>
      <c r="AL715" s="313"/>
      <c r="AM715" s="313"/>
      <c r="AN715" s="313"/>
      <c r="AO715" s="313"/>
      <c r="AP715" s="313"/>
      <c r="AQ715" s="6"/>
      <c r="AR715" s="6"/>
      <c r="AS715" s="313"/>
      <c r="AT715" s="313"/>
      <c r="AU715" s="313"/>
      <c r="AV715" s="313"/>
      <c r="AW715" s="313"/>
      <c r="AX715" s="6"/>
      <c r="AY715" s="6"/>
      <c r="AZ715" s="313"/>
      <c r="BA715" s="313"/>
      <c r="BB715" s="313"/>
      <c r="BC715" s="313"/>
      <c r="BD715" s="313"/>
      <c r="BE715" s="6"/>
      <c r="BF715" s="6"/>
      <c r="BG715" s="313"/>
      <c r="BH715" s="313"/>
      <c r="BI715" s="313"/>
      <c r="BJ715" s="313"/>
      <c r="BK715" s="313"/>
      <c r="BL715" s="6"/>
      <c r="BM715" s="6"/>
      <c r="BN715" s="313"/>
      <c r="BO715" s="313"/>
      <c r="BP715" s="313"/>
      <c r="BQ715" s="313"/>
      <c r="BR715" s="313"/>
      <c r="BS715" s="313"/>
      <c r="BT715" s="313"/>
      <c r="BU715" s="313"/>
      <c r="BV715" s="313"/>
      <c r="BW715" s="313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161"/>
      <c r="DQ715" s="161"/>
      <c r="DR715" s="161"/>
      <c r="DS715" s="161"/>
      <c r="DT715" s="161"/>
      <c r="DU715" s="161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  <c r="FS715" s="6"/>
      <c r="FT715" s="6"/>
      <c r="FU715" s="6"/>
      <c r="FV715" s="6"/>
      <c r="FW715" s="6"/>
      <c r="FX715" s="6"/>
      <c r="FY715" s="6"/>
      <c r="FZ715" s="6"/>
      <c r="GA715" s="6"/>
      <c r="GB715" s="6"/>
      <c r="GC715" s="6"/>
      <c r="GD715" s="6"/>
      <c r="GE715" s="6"/>
      <c r="GF715" s="6"/>
      <c r="GG715" s="6"/>
      <c r="GH715" s="6"/>
      <c r="GI715" s="6"/>
      <c r="GJ715" s="6"/>
      <c r="GK715" s="6"/>
      <c r="GL715" s="6"/>
      <c r="GM715" s="6"/>
      <c r="GN715" s="6"/>
      <c r="GO715" s="6"/>
      <c r="GP715" s="6"/>
      <c r="GQ715" s="6"/>
      <c r="GR715" s="6"/>
      <c r="GS715" s="6"/>
      <c r="GT715" s="6"/>
      <c r="GU715" s="6"/>
      <c r="GV715" s="6"/>
      <c r="GW715" s="6"/>
      <c r="GX715" s="6"/>
      <c r="GY715" s="6"/>
      <c r="GZ715" s="6"/>
      <c r="HA715" s="6"/>
      <c r="HB715" s="6"/>
      <c r="HC715" s="6"/>
      <c r="HD715" s="6"/>
      <c r="HE715" s="6"/>
      <c r="HF715" s="6"/>
      <c r="HG715" s="6"/>
      <c r="HH715" s="6"/>
      <c r="HI715" s="6"/>
      <c r="HJ715" s="6"/>
      <c r="HK715" s="6"/>
      <c r="HL715" s="6"/>
      <c r="HM715" s="6"/>
      <c r="HN715" s="6"/>
      <c r="HO715" s="6"/>
      <c r="HP715" s="6"/>
      <c r="HQ715" s="6"/>
      <c r="HR715" s="6"/>
      <c r="HS715" s="6"/>
      <c r="HT715" s="6"/>
      <c r="HU715" s="6"/>
      <c r="HV715" s="6"/>
      <c r="HW715" s="6"/>
      <c r="HX715" s="6"/>
      <c r="HY715" s="6"/>
      <c r="HZ715" s="6"/>
      <c r="IA715" s="6"/>
      <c r="IB715" s="6"/>
      <c r="IC715" s="6"/>
      <c r="ID715" s="6"/>
      <c r="IE715" s="6"/>
      <c r="IF715" s="6"/>
      <c r="IG715" s="6"/>
      <c r="IH715" s="6"/>
      <c r="II715" s="6"/>
      <c r="IJ715" s="6"/>
      <c r="IK715" s="6"/>
      <c r="IL715" s="6"/>
      <c r="IM715" s="6"/>
      <c r="IN715" s="6"/>
      <c r="IO715" s="6"/>
      <c r="IP715" s="6"/>
      <c r="IQ715" s="6"/>
      <c r="IR715" s="6"/>
      <c r="IS715" s="6"/>
      <c r="IT715" s="6"/>
      <c r="IU715" s="6"/>
      <c r="IV715" s="6"/>
      <c r="IW715" s="6"/>
      <c r="IX715" s="6"/>
      <c r="IY715" s="6"/>
      <c r="IZ715" s="6"/>
      <c r="JA715" s="314"/>
      <c r="JB715" s="314"/>
      <c r="JC715" s="314"/>
      <c r="JD715" s="314"/>
      <c r="JE715" s="314"/>
      <c r="JF715" s="314"/>
      <c r="JG715" s="314"/>
      <c r="JH715" s="314"/>
      <c r="JI715" s="314"/>
      <c r="JJ715" s="314"/>
      <c r="JK715" s="314"/>
      <c r="JL715" s="314"/>
      <c r="JM715" s="314"/>
      <c r="JN715" s="314"/>
      <c r="JO715" s="314"/>
      <c r="JP715" s="314"/>
      <c r="JQ715" s="314"/>
      <c r="JR715" s="314"/>
      <c r="JS715" s="314"/>
      <c r="JT715" s="314"/>
      <c r="JU715" s="314"/>
      <c r="JV715" s="314"/>
      <c r="JW715" s="314"/>
      <c r="JX715" s="314"/>
      <c r="JY715" s="314"/>
      <c r="JZ715" s="314"/>
      <c r="KA715" s="314"/>
      <c r="KB715" s="314"/>
      <c r="KC715" s="314"/>
      <c r="KD715" s="314"/>
      <c r="KE715" s="314"/>
      <c r="KF715" s="314"/>
      <c r="KG715" s="314"/>
      <c r="KH715" s="314"/>
      <c r="KI715" s="314"/>
      <c r="KJ715" s="314"/>
      <c r="KK715" s="314"/>
      <c r="KL715" s="6"/>
      <c r="KM715" s="6"/>
      <c r="KN715" s="6"/>
      <c r="KO715" s="6"/>
      <c r="KP715" s="6"/>
      <c r="KQ715" s="6"/>
      <c r="KR715" s="6"/>
      <c r="KS715" s="6"/>
      <c r="KT715" s="6"/>
    </row>
    <row r="716" spans="5:306" s="305" customFormat="1">
      <c r="E716" s="316"/>
      <c r="F716" s="316"/>
      <c r="G716" s="317"/>
      <c r="W716" s="6"/>
      <c r="X716" s="6"/>
      <c r="Y716" s="6"/>
      <c r="Z716" s="313"/>
      <c r="AA716" s="313"/>
      <c r="AB716" s="313"/>
      <c r="AC716" s="6"/>
      <c r="AD716" s="6"/>
      <c r="AE716" s="313"/>
      <c r="AF716" s="313"/>
      <c r="AG716" s="313"/>
      <c r="AH716" s="313"/>
      <c r="AI716" s="313"/>
      <c r="AJ716" s="6"/>
      <c r="AK716" s="6"/>
      <c r="AL716" s="313"/>
      <c r="AM716" s="313"/>
      <c r="AN716" s="313"/>
      <c r="AO716" s="313"/>
      <c r="AP716" s="313"/>
      <c r="AQ716" s="6"/>
      <c r="AR716" s="6"/>
      <c r="AS716" s="313"/>
      <c r="AT716" s="313"/>
      <c r="AU716" s="313"/>
      <c r="AV716" s="313"/>
      <c r="AW716" s="313"/>
      <c r="AX716" s="6"/>
      <c r="AY716" s="6"/>
      <c r="AZ716" s="313"/>
      <c r="BA716" s="313"/>
      <c r="BB716" s="313"/>
      <c r="BC716" s="313"/>
      <c r="BD716" s="313"/>
      <c r="BE716" s="6"/>
      <c r="BF716" s="6"/>
      <c r="BG716" s="313"/>
      <c r="BH716" s="313"/>
      <c r="BI716" s="313"/>
      <c r="BJ716" s="313"/>
      <c r="BK716" s="313"/>
      <c r="BL716" s="6"/>
      <c r="BM716" s="6"/>
      <c r="BN716" s="313"/>
      <c r="BO716" s="313"/>
      <c r="BP716" s="313"/>
      <c r="BQ716" s="313"/>
      <c r="BR716" s="313"/>
      <c r="BS716" s="313"/>
      <c r="BT716" s="313"/>
      <c r="BU716" s="313"/>
      <c r="BV716" s="313"/>
      <c r="BW716" s="313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161"/>
      <c r="DQ716" s="161"/>
      <c r="DR716" s="161"/>
      <c r="DS716" s="161"/>
      <c r="DT716" s="161"/>
      <c r="DU716" s="161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6"/>
      <c r="IN716" s="6"/>
      <c r="IO716" s="6"/>
      <c r="IP716" s="6"/>
      <c r="IQ716" s="6"/>
      <c r="IR716" s="6"/>
      <c r="IS716" s="6"/>
      <c r="IT716" s="6"/>
      <c r="IU716" s="6"/>
      <c r="IV716" s="6"/>
      <c r="IW716" s="6"/>
      <c r="IX716" s="6"/>
      <c r="IY716" s="6"/>
      <c r="IZ716" s="6"/>
      <c r="JA716" s="314"/>
      <c r="JB716" s="314"/>
      <c r="JC716" s="314"/>
      <c r="JD716" s="314"/>
      <c r="JE716" s="314"/>
      <c r="JF716" s="314"/>
      <c r="JG716" s="314"/>
      <c r="JH716" s="314"/>
      <c r="JI716" s="314"/>
      <c r="JJ716" s="314"/>
      <c r="JK716" s="314"/>
      <c r="JL716" s="314"/>
      <c r="JM716" s="314"/>
      <c r="JN716" s="314"/>
      <c r="JO716" s="314"/>
      <c r="JP716" s="314"/>
      <c r="JQ716" s="314"/>
      <c r="JR716" s="314"/>
      <c r="JS716" s="314"/>
      <c r="JT716" s="314"/>
      <c r="JU716" s="314"/>
      <c r="JV716" s="314"/>
      <c r="JW716" s="314"/>
      <c r="JX716" s="314"/>
      <c r="JY716" s="314"/>
      <c r="JZ716" s="314"/>
      <c r="KA716" s="314"/>
      <c r="KB716" s="314"/>
      <c r="KC716" s="314"/>
      <c r="KD716" s="314"/>
      <c r="KE716" s="314"/>
      <c r="KF716" s="314"/>
      <c r="KG716" s="314"/>
      <c r="KH716" s="314"/>
      <c r="KI716" s="314"/>
      <c r="KJ716" s="314"/>
      <c r="KK716" s="314"/>
      <c r="KL716" s="6"/>
      <c r="KM716" s="6"/>
      <c r="KN716" s="6"/>
      <c r="KO716" s="6"/>
      <c r="KP716" s="6"/>
      <c r="KQ716" s="6"/>
      <c r="KR716" s="6"/>
      <c r="KS716" s="6"/>
      <c r="KT716" s="6"/>
    </row>
    <row r="717" spans="5:306" s="305" customFormat="1">
      <c r="E717" s="316"/>
      <c r="F717" s="316"/>
      <c r="G717" s="317"/>
      <c r="W717" s="6"/>
      <c r="X717" s="6"/>
      <c r="Y717" s="6"/>
      <c r="Z717" s="313"/>
      <c r="AA717" s="313"/>
      <c r="AB717" s="313"/>
      <c r="AC717" s="6"/>
      <c r="AD717" s="6"/>
      <c r="AE717" s="313"/>
      <c r="AF717" s="313"/>
      <c r="AG717" s="313"/>
      <c r="AH717" s="313"/>
      <c r="AI717" s="313"/>
      <c r="AJ717" s="6"/>
      <c r="AK717" s="6"/>
      <c r="AL717" s="313"/>
      <c r="AM717" s="313"/>
      <c r="AN717" s="313"/>
      <c r="AO717" s="313"/>
      <c r="AP717" s="313"/>
      <c r="AQ717" s="6"/>
      <c r="AR717" s="6"/>
      <c r="AS717" s="313"/>
      <c r="AT717" s="313"/>
      <c r="AU717" s="313"/>
      <c r="AV717" s="313"/>
      <c r="AW717" s="313"/>
      <c r="AX717" s="6"/>
      <c r="AY717" s="6"/>
      <c r="AZ717" s="313"/>
      <c r="BA717" s="313"/>
      <c r="BB717" s="313"/>
      <c r="BC717" s="313"/>
      <c r="BD717" s="313"/>
      <c r="BE717" s="6"/>
      <c r="BF717" s="6"/>
      <c r="BG717" s="313"/>
      <c r="BH717" s="313"/>
      <c r="BI717" s="313"/>
      <c r="BJ717" s="313"/>
      <c r="BK717" s="313"/>
      <c r="BL717" s="6"/>
      <c r="BM717" s="6"/>
      <c r="BN717" s="313"/>
      <c r="BO717" s="313"/>
      <c r="BP717" s="313"/>
      <c r="BQ717" s="313"/>
      <c r="BR717" s="313"/>
      <c r="BS717" s="313"/>
      <c r="BT717" s="313"/>
      <c r="BU717" s="313"/>
      <c r="BV717" s="313"/>
      <c r="BW717" s="313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161"/>
      <c r="DQ717" s="161"/>
      <c r="DR717" s="161"/>
      <c r="DS717" s="161"/>
      <c r="DT717" s="161"/>
      <c r="DU717" s="161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  <c r="FS717" s="6"/>
      <c r="FT717" s="6"/>
      <c r="FU717" s="6"/>
      <c r="FV717" s="6"/>
      <c r="FW717" s="6"/>
      <c r="FX717" s="6"/>
      <c r="FY717" s="6"/>
      <c r="FZ717" s="6"/>
      <c r="GA717" s="6"/>
      <c r="GB717" s="6"/>
      <c r="GC717" s="6"/>
      <c r="GD717" s="6"/>
      <c r="GE717" s="6"/>
      <c r="GF717" s="6"/>
      <c r="GG717" s="6"/>
      <c r="GH717" s="6"/>
      <c r="GI717" s="6"/>
      <c r="GJ717" s="6"/>
      <c r="GK717" s="6"/>
      <c r="GL717" s="6"/>
      <c r="GM717" s="6"/>
      <c r="GN717" s="6"/>
      <c r="GO717" s="6"/>
      <c r="GP717" s="6"/>
      <c r="GQ717" s="6"/>
      <c r="GR717" s="6"/>
      <c r="GS717" s="6"/>
      <c r="GT717" s="6"/>
      <c r="GU717" s="6"/>
      <c r="GV717" s="6"/>
      <c r="GW717" s="6"/>
      <c r="GX717" s="6"/>
      <c r="GY717" s="6"/>
      <c r="GZ717" s="6"/>
      <c r="HA717" s="6"/>
      <c r="HB717" s="6"/>
      <c r="HC717" s="6"/>
      <c r="HD717" s="6"/>
      <c r="HE717" s="6"/>
      <c r="HF717" s="6"/>
      <c r="HG717" s="6"/>
      <c r="HH717" s="6"/>
      <c r="HI717" s="6"/>
      <c r="HJ717" s="6"/>
      <c r="HK717" s="6"/>
      <c r="HL717" s="6"/>
      <c r="HM717" s="6"/>
      <c r="HN717" s="6"/>
      <c r="HO717" s="6"/>
      <c r="HP717" s="6"/>
      <c r="HQ717" s="6"/>
      <c r="HR717" s="6"/>
      <c r="HS717" s="6"/>
      <c r="HT717" s="6"/>
      <c r="HU717" s="6"/>
      <c r="HV717" s="6"/>
      <c r="HW717" s="6"/>
      <c r="HX717" s="6"/>
      <c r="HY717" s="6"/>
      <c r="HZ717" s="6"/>
      <c r="IA717" s="6"/>
      <c r="IB717" s="6"/>
      <c r="IC717" s="6"/>
      <c r="ID717" s="6"/>
      <c r="IE717" s="6"/>
      <c r="IF717" s="6"/>
      <c r="IG717" s="6"/>
      <c r="IH717" s="6"/>
      <c r="II717" s="6"/>
      <c r="IJ717" s="6"/>
      <c r="IK717" s="6"/>
      <c r="IL717" s="6"/>
      <c r="IM717" s="6"/>
      <c r="IN717" s="6"/>
      <c r="IO717" s="6"/>
      <c r="IP717" s="6"/>
      <c r="IQ717" s="6"/>
      <c r="IR717" s="6"/>
      <c r="IS717" s="6"/>
      <c r="IT717" s="6"/>
      <c r="IU717" s="6"/>
      <c r="IV717" s="6"/>
      <c r="IW717" s="6"/>
      <c r="IX717" s="6"/>
      <c r="IY717" s="6"/>
      <c r="IZ717" s="6"/>
      <c r="JA717" s="314"/>
      <c r="JB717" s="314"/>
      <c r="JC717" s="314"/>
      <c r="JD717" s="314"/>
      <c r="JE717" s="314"/>
      <c r="JF717" s="314"/>
      <c r="JG717" s="314"/>
      <c r="JH717" s="314"/>
      <c r="JI717" s="314"/>
      <c r="JJ717" s="314"/>
      <c r="JK717" s="314"/>
      <c r="JL717" s="314"/>
      <c r="JM717" s="314"/>
      <c r="JN717" s="314"/>
      <c r="JO717" s="314"/>
      <c r="JP717" s="314"/>
      <c r="JQ717" s="314"/>
      <c r="JR717" s="314"/>
      <c r="JS717" s="314"/>
      <c r="JT717" s="314"/>
      <c r="JU717" s="314"/>
      <c r="JV717" s="314"/>
      <c r="JW717" s="314"/>
      <c r="JX717" s="314"/>
      <c r="JY717" s="314"/>
      <c r="JZ717" s="314"/>
      <c r="KA717" s="314"/>
      <c r="KB717" s="314"/>
      <c r="KC717" s="314"/>
      <c r="KD717" s="314"/>
      <c r="KE717" s="314"/>
      <c r="KF717" s="314"/>
      <c r="KG717" s="314"/>
      <c r="KH717" s="314"/>
      <c r="KI717" s="314"/>
      <c r="KJ717" s="314"/>
      <c r="KK717" s="314"/>
      <c r="KL717" s="6"/>
      <c r="KM717" s="6"/>
      <c r="KN717" s="6"/>
      <c r="KO717" s="6"/>
      <c r="KP717" s="6"/>
      <c r="KQ717" s="6"/>
      <c r="KR717" s="6"/>
      <c r="KS717" s="6"/>
      <c r="KT717" s="6"/>
    </row>
    <row r="718" spans="5:306" s="305" customFormat="1">
      <c r="E718" s="316"/>
      <c r="F718" s="316"/>
      <c r="G718" s="317"/>
      <c r="W718" s="6"/>
      <c r="X718" s="6"/>
      <c r="Y718" s="6"/>
      <c r="Z718" s="313"/>
      <c r="AA718" s="313"/>
      <c r="AB718" s="313"/>
      <c r="AC718" s="6"/>
      <c r="AD718" s="6"/>
      <c r="AE718" s="313"/>
      <c r="AF718" s="313"/>
      <c r="AG718" s="313"/>
      <c r="AH718" s="313"/>
      <c r="AI718" s="313"/>
      <c r="AJ718" s="6"/>
      <c r="AK718" s="6"/>
      <c r="AL718" s="313"/>
      <c r="AM718" s="313"/>
      <c r="AN718" s="313"/>
      <c r="AO718" s="313"/>
      <c r="AP718" s="313"/>
      <c r="AQ718" s="6"/>
      <c r="AR718" s="6"/>
      <c r="AS718" s="313"/>
      <c r="AT718" s="313"/>
      <c r="AU718" s="313"/>
      <c r="AV718" s="313"/>
      <c r="AW718" s="313"/>
      <c r="AX718" s="6"/>
      <c r="AY718" s="6"/>
      <c r="AZ718" s="313"/>
      <c r="BA718" s="313"/>
      <c r="BB718" s="313"/>
      <c r="BC718" s="313"/>
      <c r="BD718" s="313"/>
      <c r="BE718" s="6"/>
      <c r="BF718" s="6"/>
      <c r="BG718" s="313"/>
      <c r="BH718" s="313"/>
      <c r="BI718" s="313"/>
      <c r="BJ718" s="313"/>
      <c r="BK718" s="313"/>
      <c r="BL718" s="6"/>
      <c r="BM718" s="6"/>
      <c r="BN718" s="313"/>
      <c r="BO718" s="313"/>
      <c r="BP718" s="313"/>
      <c r="BQ718" s="313"/>
      <c r="BR718" s="313"/>
      <c r="BS718" s="313"/>
      <c r="BT718" s="313"/>
      <c r="BU718" s="313"/>
      <c r="BV718" s="313"/>
      <c r="BW718" s="313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161"/>
      <c r="DQ718" s="161"/>
      <c r="DR718" s="161"/>
      <c r="DS718" s="161"/>
      <c r="DT718" s="161"/>
      <c r="DU718" s="161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6"/>
      <c r="IN718" s="6"/>
      <c r="IO718" s="6"/>
      <c r="IP718" s="6"/>
      <c r="IQ718" s="6"/>
      <c r="IR718" s="6"/>
      <c r="IS718" s="6"/>
      <c r="IT718" s="6"/>
      <c r="IU718" s="6"/>
      <c r="IV718" s="6"/>
      <c r="IW718" s="6"/>
      <c r="IX718" s="6"/>
      <c r="IY718" s="6"/>
      <c r="IZ718" s="6"/>
      <c r="JA718" s="314"/>
      <c r="JB718" s="314"/>
      <c r="JC718" s="314"/>
      <c r="JD718" s="314"/>
      <c r="JE718" s="314"/>
      <c r="JF718" s="314"/>
      <c r="JG718" s="314"/>
      <c r="JH718" s="314"/>
      <c r="JI718" s="314"/>
      <c r="JJ718" s="314"/>
      <c r="JK718" s="314"/>
      <c r="JL718" s="314"/>
      <c r="JM718" s="314"/>
      <c r="JN718" s="314"/>
      <c r="JO718" s="314"/>
      <c r="JP718" s="314"/>
      <c r="JQ718" s="314"/>
      <c r="JR718" s="314"/>
      <c r="JS718" s="314"/>
      <c r="JT718" s="314"/>
      <c r="JU718" s="314"/>
      <c r="JV718" s="314"/>
      <c r="JW718" s="314"/>
      <c r="JX718" s="314"/>
      <c r="JY718" s="314"/>
      <c r="JZ718" s="314"/>
      <c r="KA718" s="314"/>
      <c r="KB718" s="314"/>
      <c r="KC718" s="314"/>
      <c r="KD718" s="314"/>
      <c r="KE718" s="314"/>
      <c r="KF718" s="314"/>
      <c r="KG718" s="314"/>
      <c r="KH718" s="314"/>
      <c r="KI718" s="314"/>
      <c r="KJ718" s="314"/>
      <c r="KK718" s="314"/>
      <c r="KL718" s="6"/>
      <c r="KM718" s="6"/>
      <c r="KN718" s="6"/>
      <c r="KO718" s="6"/>
      <c r="KP718" s="6"/>
      <c r="KQ718" s="6"/>
      <c r="KR718" s="6"/>
      <c r="KS718" s="6"/>
      <c r="KT718" s="6"/>
    </row>
    <row r="719" spans="5:306" s="305" customFormat="1">
      <c r="E719" s="316"/>
      <c r="F719" s="316"/>
      <c r="G719" s="317"/>
      <c r="W719" s="6"/>
      <c r="X719" s="6"/>
      <c r="Y719" s="6"/>
      <c r="Z719" s="313"/>
      <c r="AA719" s="313"/>
      <c r="AB719" s="313"/>
      <c r="AC719" s="6"/>
      <c r="AD719" s="6"/>
      <c r="AE719" s="313"/>
      <c r="AF719" s="313"/>
      <c r="AG719" s="313"/>
      <c r="AH719" s="313"/>
      <c r="AI719" s="313"/>
      <c r="AJ719" s="6"/>
      <c r="AK719" s="6"/>
      <c r="AL719" s="313"/>
      <c r="AM719" s="313"/>
      <c r="AN719" s="313"/>
      <c r="AO719" s="313"/>
      <c r="AP719" s="313"/>
      <c r="AQ719" s="6"/>
      <c r="AR719" s="6"/>
      <c r="AS719" s="313"/>
      <c r="AT719" s="313"/>
      <c r="AU719" s="313"/>
      <c r="AV719" s="313"/>
      <c r="AW719" s="313"/>
      <c r="AX719" s="6"/>
      <c r="AY719" s="6"/>
      <c r="AZ719" s="313"/>
      <c r="BA719" s="313"/>
      <c r="BB719" s="313"/>
      <c r="BC719" s="313"/>
      <c r="BD719" s="313"/>
      <c r="BE719" s="6"/>
      <c r="BF719" s="6"/>
      <c r="BG719" s="313"/>
      <c r="BH719" s="313"/>
      <c r="BI719" s="313"/>
      <c r="BJ719" s="313"/>
      <c r="BK719" s="313"/>
      <c r="BL719" s="6"/>
      <c r="BM719" s="6"/>
      <c r="BN719" s="313"/>
      <c r="BO719" s="313"/>
      <c r="BP719" s="313"/>
      <c r="BQ719" s="313"/>
      <c r="BR719" s="313"/>
      <c r="BS719" s="313"/>
      <c r="BT719" s="313"/>
      <c r="BU719" s="313"/>
      <c r="BV719" s="313"/>
      <c r="BW719" s="313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161"/>
      <c r="DQ719" s="161"/>
      <c r="DR719" s="161"/>
      <c r="DS719" s="161"/>
      <c r="DT719" s="161"/>
      <c r="DU719" s="161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HO719" s="6"/>
      <c r="HP719" s="6"/>
      <c r="HQ719" s="6"/>
      <c r="HR719" s="6"/>
      <c r="HS719" s="6"/>
      <c r="HT719" s="6"/>
      <c r="HU719" s="6"/>
      <c r="HV719" s="6"/>
      <c r="HW719" s="6"/>
      <c r="HX719" s="6"/>
      <c r="HY719" s="6"/>
      <c r="HZ719" s="6"/>
      <c r="IA719" s="6"/>
      <c r="IB719" s="6"/>
      <c r="IC719" s="6"/>
      <c r="ID719" s="6"/>
      <c r="IE719" s="6"/>
      <c r="IF719" s="6"/>
      <c r="IG719" s="6"/>
      <c r="IH719" s="6"/>
      <c r="II719" s="6"/>
      <c r="IJ719" s="6"/>
      <c r="IK719" s="6"/>
      <c r="IL719" s="6"/>
      <c r="IM719" s="6"/>
      <c r="IN719" s="6"/>
      <c r="IO719" s="6"/>
      <c r="IP719" s="6"/>
      <c r="IQ719" s="6"/>
      <c r="IR719" s="6"/>
      <c r="IS719" s="6"/>
      <c r="IT719" s="6"/>
      <c r="IU719" s="6"/>
      <c r="IV719" s="6"/>
      <c r="IW719" s="6"/>
      <c r="IX719" s="6"/>
      <c r="IY719" s="6"/>
      <c r="IZ719" s="6"/>
      <c r="JA719" s="314"/>
      <c r="JB719" s="314"/>
      <c r="JC719" s="314"/>
      <c r="JD719" s="314"/>
      <c r="JE719" s="314"/>
      <c r="JF719" s="314"/>
      <c r="JG719" s="314"/>
      <c r="JH719" s="314"/>
      <c r="JI719" s="314"/>
      <c r="JJ719" s="314"/>
      <c r="JK719" s="314"/>
      <c r="JL719" s="314"/>
      <c r="JM719" s="314"/>
      <c r="JN719" s="314"/>
      <c r="JO719" s="314"/>
      <c r="JP719" s="314"/>
      <c r="JQ719" s="314"/>
      <c r="JR719" s="314"/>
      <c r="JS719" s="314"/>
      <c r="JT719" s="314"/>
      <c r="JU719" s="314"/>
      <c r="JV719" s="314"/>
      <c r="JW719" s="314"/>
      <c r="JX719" s="314"/>
      <c r="JY719" s="314"/>
      <c r="JZ719" s="314"/>
      <c r="KA719" s="314"/>
      <c r="KB719" s="314"/>
      <c r="KC719" s="314"/>
      <c r="KD719" s="314"/>
      <c r="KE719" s="314"/>
      <c r="KF719" s="314"/>
      <c r="KG719" s="314"/>
      <c r="KH719" s="314"/>
      <c r="KI719" s="314"/>
      <c r="KJ719" s="314"/>
      <c r="KK719" s="314"/>
      <c r="KL719" s="6"/>
      <c r="KM719" s="6"/>
      <c r="KN719" s="6"/>
      <c r="KO719" s="6"/>
      <c r="KP719" s="6"/>
      <c r="KQ719" s="6"/>
      <c r="KR719" s="6"/>
      <c r="KS719" s="6"/>
      <c r="KT719" s="6"/>
    </row>
    <row r="720" spans="5:306" s="305" customFormat="1">
      <c r="E720" s="316"/>
      <c r="F720" s="316"/>
      <c r="G720" s="317"/>
      <c r="W720" s="6"/>
      <c r="X720" s="6"/>
      <c r="Y720" s="6"/>
      <c r="Z720" s="313"/>
      <c r="AA720" s="313"/>
      <c r="AB720" s="313"/>
      <c r="AC720" s="6"/>
      <c r="AD720" s="6"/>
      <c r="AE720" s="313"/>
      <c r="AF720" s="313"/>
      <c r="AG720" s="313"/>
      <c r="AH720" s="313"/>
      <c r="AI720" s="313"/>
      <c r="AJ720" s="6"/>
      <c r="AK720" s="6"/>
      <c r="AL720" s="313"/>
      <c r="AM720" s="313"/>
      <c r="AN720" s="313"/>
      <c r="AO720" s="313"/>
      <c r="AP720" s="313"/>
      <c r="AQ720" s="6"/>
      <c r="AR720" s="6"/>
      <c r="AS720" s="313"/>
      <c r="AT720" s="313"/>
      <c r="AU720" s="313"/>
      <c r="AV720" s="313"/>
      <c r="AW720" s="313"/>
      <c r="AX720" s="6"/>
      <c r="AY720" s="6"/>
      <c r="AZ720" s="313"/>
      <c r="BA720" s="313"/>
      <c r="BB720" s="313"/>
      <c r="BC720" s="313"/>
      <c r="BD720" s="313"/>
      <c r="BE720" s="6"/>
      <c r="BF720" s="6"/>
      <c r="BG720" s="313"/>
      <c r="BH720" s="313"/>
      <c r="BI720" s="313"/>
      <c r="BJ720" s="313"/>
      <c r="BK720" s="313"/>
      <c r="BL720" s="6"/>
      <c r="BM720" s="6"/>
      <c r="BN720" s="313"/>
      <c r="BO720" s="313"/>
      <c r="BP720" s="313"/>
      <c r="BQ720" s="313"/>
      <c r="BR720" s="313"/>
      <c r="BS720" s="313"/>
      <c r="BT720" s="313"/>
      <c r="BU720" s="313"/>
      <c r="BV720" s="313"/>
      <c r="BW720" s="313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161"/>
      <c r="DQ720" s="161"/>
      <c r="DR720" s="161"/>
      <c r="DS720" s="161"/>
      <c r="DT720" s="161"/>
      <c r="DU720" s="161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  <c r="FS720" s="6"/>
      <c r="FT720" s="6"/>
      <c r="FU720" s="6"/>
      <c r="FV720" s="6"/>
      <c r="FW720" s="6"/>
      <c r="FX720" s="6"/>
      <c r="FY720" s="6"/>
      <c r="FZ720" s="6"/>
      <c r="GA720" s="6"/>
      <c r="GB720" s="6"/>
      <c r="GC720" s="6"/>
      <c r="GD720" s="6"/>
      <c r="GE720" s="6"/>
      <c r="GF720" s="6"/>
      <c r="GG720" s="6"/>
      <c r="GH720" s="6"/>
      <c r="GI720" s="6"/>
      <c r="GJ720" s="6"/>
      <c r="GK720" s="6"/>
      <c r="GL720" s="6"/>
      <c r="GM720" s="6"/>
      <c r="GN720" s="6"/>
      <c r="GO720" s="6"/>
      <c r="GP720" s="6"/>
      <c r="GQ720" s="6"/>
      <c r="GR720" s="6"/>
      <c r="GS720" s="6"/>
      <c r="GT720" s="6"/>
      <c r="GU720" s="6"/>
      <c r="GV720" s="6"/>
      <c r="GW720" s="6"/>
      <c r="GX720" s="6"/>
      <c r="GY720" s="6"/>
      <c r="GZ720" s="6"/>
      <c r="HA720" s="6"/>
      <c r="HB720" s="6"/>
      <c r="HC720" s="6"/>
      <c r="HD720" s="6"/>
      <c r="HE720" s="6"/>
      <c r="HF720" s="6"/>
      <c r="HG720" s="6"/>
      <c r="HH720" s="6"/>
      <c r="HI720" s="6"/>
      <c r="HJ720" s="6"/>
      <c r="HK720" s="6"/>
      <c r="HL720" s="6"/>
      <c r="HM720" s="6"/>
      <c r="HN720" s="6"/>
      <c r="HO720" s="6"/>
      <c r="HP720" s="6"/>
      <c r="HQ720" s="6"/>
      <c r="HR720" s="6"/>
      <c r="HS720" s="6"/>
      <c r="HT720" s="6"/>
      <c r="HU720" s="6"/>
      <c r="HV720" s="6"/>
      <c r="HW720" s="6"/>
      <c r="HX720" s="6"/>
      <c r="HY720" s="6"/>
      <c r="HZ720" s="6"/>
      <c r="IA720" s="6"/>
      <c r="IB720" s="6"/>
      <c r="IC720" s="6"/>
      <c r="ID720" s="6"/>
      <c r="IE720" s="6"/>
      <c r="IF720" s="6"/>
      <c r="IG720" s="6"/>
      <c r="IH720" s="6"/>
      <c r="II720" s="6"/>
      <c r="IJ720" s="6"/>
      <c r="IK720" s="6"/>
      <c r="IL720" s="6"/>
      <c r="IM720" s="6"/>
      <c r="IN720" s="6"/>
      <c r="IO720" s="6"/>
      <c r="IP720" s="6"/>
      <c r="IQ720" s="6"/>
      <c r="IR720" s="6"/>
      <c r="IS720" s="6"/>
      <c r="IT720" s="6"/>
      <c r="IU720" s="6"/>
      <c r="IV720" s="6"/>
      <c r="IW720" s="6"/>
      <c r="IX720" s="6"/>
      <c r="IY720" s="6"/>
      <c r="IZ720" s="6"/>
      <c r="JA720" s="314"/>
      <c r="JB720" s="314"/>
      <c r="JC720" s="314"/>
      <c r="JD720" s="314"/>
      <c r="JE720" s="314"/>
      <c r="JF720" s="314"/>
      <c r="JG720" s="314"/>
      <c r="JH720" s="314"/>
      <c r="JI720" s="314"/>
      <c r="JJ720" s="314"/>
      <c r="JK720" s="314"/>
      <c r="JL720" s="314"/>
      <c r="JM720" s="314"/>
      <c r="JN720" s="314"/>
      <c r="JO720" s="314"/>
      <c r="JP720" s="314"/>
      <c r="JQ720" s="314"/>
      <c r="JR720" s="314"/>
      <c r="JS720" s="314"/>
      <c r="JT720" s="314"/>
      <c r="JU720" s="314"/>
      <c r="JV720" s="314"/>
      <c r="JW720" s="314"/>
      <c r="JX720" s="314"/>
      <c r="JY720" s="314"/>
      <c r="JZ720" s="314"/>
      <c r="KA720" s="314"/>
      <c r="KB720" s="314"/>
      <c r="KC720" s="314"/>
      <c r="KD720" s="314"/>
      <c r="KE720" s="314"/>
      <c r="KF720" s="314"/>
      <c r="KG720" s="314"/>
      <c r="KH720" s="314"/>
      <c r="KI720" s="314"/>
      <c r="KJ720" s="314"/>
      <c r="KK720" s="314"/>
      <c r="KL720" s="6"/>
      <c r="KM720" s="6"/>
      <c r="KN720" s="6"/>
      <c r="KO720" s="6"/>
      <c r="KP720" s="6"/>
      <c r="KQ720" s="6"/>
      <c r="KR720" s="6"/>
      <c r="KS720" s="6"/>
      <c r="KT720" s="6"/>
    </row>
    <row r="721" spans="5:306" s="305" customFormat="1">
      <c r="E721" s="316"/>
      <c r="F721" s="316"/>
      <c r="G721" s="317"/>
      <c r="W721" s="6"/>
      <c r="X721" s="6"/>
      <c r="Y721" s="6"/>
      <c r="Z721" s="313"/>
      <c r="AA721" s="313"/>
      <c r="AB721" s="313"/>
      <c r="AC721" s="6"/>
      <c r="AD721" s="6"/>
      <c r="AE721" s="313"/>
      <c r="AF721" s="313"/>
      <c r="AG721" s="313"/>
      <c r="AH721" s="313"/>
      <c r="AI721" s="313"/>
      <c r="AJ721" s="6"/>
      <c r="AK721" s="6"/>
      <c r="AL721" s="313"/>
      <c r="AM721" s="313"/>
      <c r="AN721" s="313"/>
      <c r="AO721" s="313"/>
      <c r="AP721" s="313"/>
      <c r="AQ721" s="6"/>
      <c r="AR721" s="6"/>
      <c r="AS721" s="313"/>
      <c r="AT721" s="313"/>
      <c r="AU721" s="313"/>
      <c r="AV721" s="313"/>
      <c r="AW721" s="313"/>
      <c r="AX721" s="6"/>
      <c r="AY721" s="6"/>
      <c r="AZ721" s="313"/>
      <c r="BA721" s="313"/>
      <c r="BB721" s="313"/>
      <c r="BC721" s="313"/>
      <c r="BD721" s="313"/>
      <c r="BE721" s="6"/>
      <c r="BF721" s="6"/>
      <c r="BG721" s="313"/>
      <c r="BH721" s="313"/>
      <c r="BI721" s="313"/>
      <c r="BJ721" s="313"/>
      <c r="BK721" s="313"/>
      <c r="BL721" s="6"/>
      <c r="BM721" s="6"/>
      <c r="BN721" s="313"/>
      <c r="BO721" s="313"/>
      <c r="BP721" s="313"/>
      <c r="BQ721" s="313"/>
      <c r="BR721" s="313"/>
      <c r="BS721" s="313"/>
      <c r="BT721" s="313"/>
      <c r="BU721" s="313"/>
      <c r="BV721" s="313"/>
      <c r="BW721" s="313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161"/>
      <c r="DQ721" s="161"/>
      <c r="DR721" s="161"/>
      <c r="DS721" s="161"/>
      <c r="DT721" s="161"/>
      <c r="DU721" s="161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HO721" s="6"/>
      <c r="HP721" s="6"/>
      <c r="HQ721" s="6"/>
      <c r="HR721" s="6"/>
      <c r="HS721" s="6"/>
      <c r="HT721" s="6"/>
      <c r="HU721" s="6"/>
      <c r="HV721" s="6"/>
      <c r="HW721" s="6"/>
      <c r="HX721" s="6"/>
      <c r="HY721" s="6"/>
      <c r="HZ721" s="6"/>
      <c r="IA721" s="6"/>
      <c r="IB721" s="6"/>
      <c r="IC721" s="6"/>
      <c r="ID721" s="6"/>
      <c r="IE721" s="6"/>
      <c r="IF721" s="6"/>
      <c r="IG721" s="6"/>
      <c r="IH721" s="6"/>
      <c r="II721" s="6"/>
      <c r="IJ721" s="6"/>
      <c r="IK721" s="6"/>
      <c r="IL721" s="6"/>
      <c r="IM721" s="6"/>
      <c r="IN721" s="6"/>
      <c r="IO721" s="6"/>
      <c r="IP721" s="6"/>
      <c r="IQ721" s="6"/>
      <c r="IR721" s="6"/>
      <c r="IS721" s="6"/>
      <c r="IT721" s="6"/>
      <c r="IU721" s="6"/>
      <c r="IV721" s="6"/>
      <c r="IW721" s="6"/>
      <c r="IX721" s="6"/>
      <c r="IY721" s="6"/>
      <c r="IZ721" s="6"/>
      <c r="JA721" s="314"/>
      <c r="JB721" s="314"/>
      <c r="JC721" s="314"/>
      <c r="JD721" s="314"/>
      <c r="JE721" s="314"/>
      <c r="JF721" s="314"/>
      <c r="JG721" s="314"/>
      <c r="JH721" s="314"/>
      <c r="JI721" s="314"/>
      <c r="JJ721" s="314"/>
      <c r="JK721" s="314"/>
      <c r="JL721" s="314"/>
      <c r="JM721" s="314"/>
      <c r="JN721" s="314"/>
      <c r="JO721" s="314"/>
      <c r="JP721" s="314"/>
      <c r="JQ721" s="314"/>
      <c r="JR721" s="314"/>
      <c r="JS721" s="314"/>
      <c r="JT721" s="314"/>
      <c r="JU721" s="314"/>
      <c r="JV721" s="314"/>
      <c r="JW721" s="314"/>
      <c r="JX721" s="314"/>
      <c r="JY721" s="314"/>
      <c r="JZ721" s="314"/>
      <c r="KA721" s="314"/>
      <c r="KB721" s="314"/>
      <c r="KC721" s="314"/>
      <c r="KD721" s="314"/>
      <c r="KE721" s="314"/>
      <c r="KF721" s="314"/>
      <c r="KG721" s="314"/>
      <c r="KH721" s="314"/>
      <c r="KI721" s="314"/>
      <c r="KJ721" s="314"/>
      <c r="KK721" s="314"/>
      <c r="KL721" s="6"/>
      <c r="KM721" s="6"/>
      <c r="KN721" s="6"/>
      <c r="KO721" s="6"/>
      <c r="KP721" s="6"/>
      <c r="KQ721" s="6"/>
      <c r="KR721" s="6"/>
      <c r="KS721" s="6"/>
      <c r="KT721" s="6"/>
    </row>
    <row r="722" spans="5:306" s="305" customFormat="1">
      <c r="E722" s="316"/>
      <c r="F722" s="316"/>
      <c r="G722" s="317"/>
      <c r="W722" s="6"/>
      <c r="X722" s="6"/>
      <c r="Y722" s="6"/>
      <c r="Z722" s="313"/>
      <c r="AA722" s="313"/>
      <c r="AB722" s="313"/>
      <c r="AC722" s="6"/>
      <c r="AD722" s="6"/>
      <c r="AE722" s="313"/>
      <c r="AF722" s="313"/>
      <c r="AG722" s="313"/>
      <c r="AH722" s="313"/>
      <c r="AI722" s="313"/>
      <c r="AJ722" s="6"/>
      <c r="AK722" s="6"/>
      <c r="AL722" s="313"/>
      <c r="AM722" s="313"/>
      <c r="AN722" s="313"/>
      <c r="AO722" s="313"/>
      <c r="AP722" s="313"/>
      <c r="AQ722" s="6"/>
      <c r="AR722" s="6"/>
      <c r="AS722" s="313"/>
      <c r="AT722" s="313"/>
      <c r="AU722" s="313"/>
      <c r="AV722" s="313"/>
      <c r="AW722" s="313"/>
      <c r="AX722" s="6"/>
      <c r="AY722" s="6"/>
      <c r="AZ722" s="313"/>
      <c r="BA722" s="313"/>
      <c r="BB722" s="313"/>
      <c r="BC722" s="313"/>
      <c r="BD722" s="313"/>
      <c r="BE722" s="6"/>
      <c r="BF722" s="6"/>
      <c r="BG722" s="313"/>
      <c r="BH722" s="313"/>
      <c r="BI722" s="313"/>
      <c r="BJ722" s="313"/>
      <c r="BK722" s="313"/>
      <c r="BL722" s="6"/>
      <c r="BM722" s="6"/>
      <c r="BN722" s="313"/>
      <c r="BO722" s="313"/>
      <c r="BP722" s="313"/>
      <c r="BQ722" s="313"/>
      <c r="BR722" s="313"/>
      <c r="BS722" s="313"/>
      <c r="BT722" s="313"/>
      <c r="BU722" s="313"/>
      <c r="BV722" s="313"/>
      <c r="BW722" s="313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161"/>
      <c r="DQ722" s="161"/>
      <c r="DR722" s="161"/>
      <c r="DS722" s="161"/>
      <c r="DT722" s="161"/>
      <c r="DU722" s="161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HO722" s="6"/>
      <c r="HP722" s="6"/>
      <c r="HQ722" s="6"/>
      <c r="HR722" s="6"/>
      <c r="HS722" s="6"/>
      <c r="HT722" s="6"/>
      <c r="HU722" s="6"/>
      <c r="HV722" s="6"/>
      <c r="HW722" s="6"/>
      <c r="HX722" s="6"/>
      <c r="HY722" s="6"/>
      <c r="HZ722" s="6"/>
      <c r="IA722" s="6"/>
      <c r="IB722" s="6"/>
      <c r="IC722" s="6"/>
      <c r="ID722" s="6"/>
      <c r="IE722" s="6"/>
      <c r="IF722" s="6"/>
      <c r="IG722" s="6"/>
      <c r="IH722" s="6"/>
      <c r="II722" s="6"/>
      <c r="IJ722" s="6"/>
      <c r="IK722" s="6"/>
      <c r="IL722" s="6"/>
      <c r="IM722" s="6"/>
      <c r="IN722" s="6"/>
      <c r="IO722" s="6"/>
      <c r="IP722" s="6"/>
      <c r="IQ722" s="6"/>
      <c r="IR722" s="6"/>
      <c r="IS722" s="6"/>
      <c r="IT722" s="6"/>
      <c r="IU722" s="6"/>
      <c r="IV722" s="6"/>
      <c r="IW722" s="6"/>
      <c r="IX722" s="6"/>
      <c r="IY722" s="6"/>
      <c r="IZ722" s="6"/>
      <c r="JA722" s="314"/>
      <c r="JB722" s="314"/>
      <c r="JC722" s="314"/>
      <c r="JD722" s="314"/>
      <c r="JE722" s="314"/>
      <c r="JF722" s="314"/>
      <c r="JG722" s="314"/>
      <c r="JH722" s="314"/>
      <c r="JI722" s="314"/>
      <c r="JJ722" s="314"/>
      <c r="JK722" s="314"/>
      <c r="JL722" s="314"/>
      <c r="JM722" s="314"/>
      <c r="JN722" s="314"/>
      <c r="JO722" s="314"/>
      <c r="JP722" s="314"/>
      <c r="JQ722" s="314"/>
      <c r="JR722" s="314"/>
      <c r="JS722" s="314"/>
      <c r="JT722" s="314"/>
      <c r="JU722" s="314"/>
      <c r="JV722" s="314"/>
      <c r="JW722" s="314"/>
      <c r="JX722" s="314"/>
      <c r="JY722" s="314"/>
      <c r="JZ722" s="314"/>
      <c r="KA722" s="314"/>
      <c r="KB722" s="314"/>
      <c r="KC722" s="314"/>
      <c r="KD722" s="314"/>
      <c r="KE722" s="314"/>
      <c r="KF722" s="314"/>
      <c r="KG722" s="314"/>
      <c r="KH722" s="314"/>
      <c r="KI722" s="314"/>
      <c r="KJ722" s="314"/>
      <c r="KK722" s="314"/>
      <c r="KL722" s="6"/>
      <c r="KM722" s="6"/>
      <c r="KN722" s="6"/>
      <c r="KO722" s="6"/>
      <c r="KP722" s="6"/>
      <c r="KQ722" s="6"/>
      <c r="KR722" s="6"/>
      <c r="KS722" s="6"/>
      <c r="KT722" s="6"/>
    </row>
    <row r="723" spans="5:306" s="305" customFormat="1">
      <c r="E723" s="316"/>
      <c r="F723" s="316"/>
      <c r="G723" s="317"/>
      <c r="W723" s="6"/>
      <c r="X723" s="6"/>
      <c r="Y723" s="6"/>
      <c r="Z723" s="313"/>
      <c r="AA723" s="313"/>
      <c r="AB723" s="313"/>
      <c r="AC723" s="6"/>
      <c r="AD723" s="6"/>
      <c r="AE723" s="313"/>
      <c r="AF723" s="313"/>
      <c r="AG723" s="313"/>
      <c r="AH723" s="313"/>
      <c r="AI723" s="313"/>
      <c r="AJ723" s="6"/>
      <c r="AK723" s="6"/>
      <c r="AL723" s="313"/>
      <c r="AM723" s="313"/>
      <c r="AN723" s="313"/>
      <c r="AO723" s="313"/>
      <c r="AP723" s="313"/>
      <c r="AQ723" s="6"/>
      <c r="AR723" s="6"/>
      <c r="AS723" s="313"/>
      <c r="AT723" s="313"/>
      <c r="AU723" s="313"/>
      <c r="AV723" s="313"/>
      <c r="AW723" s="313"/>
      <c r="AX723" s="6"/>
      <c r="AY723" s="6"/>
      <c r="AZ723" s="313"/>
      <c r="BA723" s="313"/>
      <c r="BB723" s="313"/>
      <c r="BC723" s="313"/>
      <c r="BD723" s="313"/>
      <c r="BE723" s="6"/>
      <c r="BF723" s="6"/>
      <c r="BG723" s="313"/>
      <c r="BH723" s="313"/>
      <c r="BI723" s="313"/>
      <c r="BJ723" s="313"/>
      <c r="BK723" s="313"/>
      <c r="BL723" s="6"/>
      <c r="BM723" s="6"/>
      <c r="BN723" s="313"/>
      <c r="BO723" s="313"/>
      <c r="BP723" s="313"/>
      <c r="BQ723" s="313"/>
      <c r="BR723" s="313"/>
      <c r="BS723" s="313"/>
      <c r="BT723" s="313"/>
      <c r="BU723" s="313"/>
      <c r="BV723" s="313"/>
      <c r="BW723" s="313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161"/>
      <c r="DQ723" s="161"/>
      <c r="DR723" s="161"/>
      <c r="DS723" s="161"/>
      <c r="DT723" s="161"/>
      <c r="DU723" s="161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HO723" s="6"/>
      <c r="HP723" s="6"/>
      <c r="HQ723" s="6"/>
      <c r="HR723" s="6"/>
      <c r="HS723" s="6"/>
      <c r="HT723" s="6"/>
      <c r="HU723" s="6"/>
      <c r="HV723" s="6"/>
      <c r="HW723" s="6"/>
      <c r="HX723" s="6"/>
      <c r="HY723" s="6"/>
      <c r="HZ723" s="6"/>
      <c r="IA723" s="6"/>
      <c r="IB723" s="6"/>
      <c r="IC723" s="6"/>
      <c r="ID723" s="6"/>
      <c r="IE723" s="6"/>
      <c r="IF723" s="6"/>
      <c r="IG723" s="6"/>
      <c r="IH723" s="6"/>
      <c r="II723" s="6"/>
      <c r="IJ723" s="6"/>
      <c r="IK723" s="6"/>
      <c r="IL723" s="6"/>
      <c r="IM723" s="6"/>
      <c r="IN723" s="6"/>
      <c r="IO723" s="6"/>
      <c r="IP723" s="6"/>
      <c r="IQ723" s="6"/>
      <c r="IR723" s="6"/>
      <c r="IS723" s="6"/>
      <c r="IT723" s="6"/>
      <c r="IU723" s="6"/>
      <c r="IV723" s="6"/>
      <c r="IW723" s="6"/>
      <c r="IX723" s="6"/>
      <c r="IY723" s="6"/>
      <c r="IZ723" s="6"/>
      <c r="JA723" s="314"/>
      <c r="JB723" s="314"/>
      <c r="JC723" s="314"/>
      <c r="JD723" s="314"/>
      <c r="JE723" s="314"/>
      <c r="JF723" s="314"/>
      <c r="JG723" s="314"/>
      <c r="JH723" s="314"/>
      <c r="JI723" s="314"/>
      <c r="JJ723" s="314"/>
      <c r="JK723" s="314"/>
      <c r="JL723" s="314"/>
      <c r="JM723" s="314"/>
      <c r="JN723" s="314"/>
      <c r="JO723" s="314"/>
      <c r="JP723" s="314"/>
      <c r="JQ723" s="314"/>
      <c r="JR723" s="314"/>
      <c r="JS723" s="314"/>
      <c r="JT723" s="314"/>
      <c r="JU723" s="314"/>
      <c r="JV723" s="314"/>
      <c r="JW723" s="314"/>
      <c r="JX723" s="314"/>
      <c r="JY723" s="314"/>
      <c r="JZ723" s="314"/>
      <c r="KA723" s="314"/>
      <c r="KB723" s="314"/>
      <c r="KC723" s="314"/>
      <c r="KD723" s="314"/>
      <c r="KE723" s="314"/>
      <c r="KF723" s="314"/>
      <c r="KG723" s="314"/>
      <c r="KH723" s="314"/>
      <c r="KI723" s="314"/>
      <c r="KJ723" s="314"/>
      <c r="KK723" s="314"/>
      <c r="KL723" s="6"/>
      <c r="KM723" s="6"/>
      <c r="KN723" s="6"/>
      <c r="KO723" s="6"/>
      <c r="KP723" s="6"/>
      <c r="KQ723" s="6"/>
      <c r="KR723" s="6"/>
      <c r="KS723" s="6"/>
      <c r="KT723" s="6"/>
    </row>
    <row r="724" spans="5:306" s="305" customFormat="1">
      <c r="E724" s="316"/>
      <c r="F724" s="316"/>
      <c r="G724" s="317"/>
      <c r="W724" s="6"/>
      <c r="X724" s="6"/>
      <c r="Y724" s="6"/>
      <c r="Z724" s="313"/>
      <c r="AA724" s="313"/>
      <c r="AB724" s="313"/>
      <c r="AC724" s="6"/>
      <c r="AD724" s="6"/>
      <c r="AE724" s="313"/>
      <c r="AF724" s="313"/>
      <c r="AG724" s="313"/>
      <c r="AH724" s="313"/>
      <c r="AI724" s="313"/>
      <c r="AJ724" s="6"/>
      <c r="AK724" s="6"/>
      <c r="AL724" s="313"/>
      <c r="AM724" s="313"/>
      <c r="AN724" s="313"/>
      <c r="AO724" s="313"/>
      <c r="AP724" s="313"/>
      <c r="AQ724" s="6"/>
      <c r="AR724" s="6"/>
      <c r="AS724" s="313"/>
      <c r="AT724" s="313"/>
      <c r="AU724" s="313"/>
      <c r="AV724" s="313"/>
      <c r="AW724" s="313"/>
      <c r="AX724" s="6"/>
      <c r="AY724" s="6"/>
      <c r="AZ724" s="313"/>
      <c r="BA724" s="313"/>
      <c r="BB724" s="313"/>
      <c r="BC724" s="313"/>
      <c r="BD724" s="313"/>
      <c r="BE724" s="6"/>
      <c r="BF724" s="6"/>
      <c r="BG724" s="313"/>
      <c r="BH724" s="313"/>
      <c r="BI724" s="313"/>
      <c r="BJ724" s="313"/>
      <c r="BK724" s="313"/>
      <c r="BL724" s="6"/>
      <c r="BM724" s="6"/>
      <c r="BN724" s="313"/>
      <c r="BO724" s="313"/>
      <c r="BP724" s="313"/>
      <c r="BQ724" s="313"/>
      <c r="BR724" s="313"/>
      <c r="BS724" s="313"/>
      <c r="BT724" s="313"/>
      <c r="BU724" s="313"/>
      <c r="BV724" s="313"/>
      <c r="BW724" s="313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161"/>
      <c r="DQ724" s="161"/>
      <c r="DR724" s="161"/>
      <c r="DS724" s="161"/>
      <c r="DT724" s="161"/>
      <c r="DU724" s="161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6"/>
      <c r="IN724" s="6"/>
      <c r="IO724" s="6"/>
      <c r="IP724" s="6"/>
      <c r="IQ724" s="6"/>
      <c r="IR724" s="6"/>
      <c r="IS724" s="6"/>
      <c r="IT724" s="6"/>
      <c r="IU724" s="6"/>
      <c r="IV724" s="6"/>
      <c r="IW724" s="6"/>
      <c r="IX724" s="6"/>
      <c r="IY724" s="6"/>
      <c r="IZ724" s="6"/>
      <c r="JA724" s="314"/>
      <c r="JB724" s="314"/>
      <c r="JC724" s="314"/>
      <c r="JD724" s="314"/>
      <c r="JE724" s="314"/>
      <c r="JF724" s="314"/>
      <c r="JG724" s="314"/>
      <c r="JH724" s="314"/>
      <c r="JI724" s="314"/>
      <c r="JJ724" s="314"/>
      <c r="JK724" s="314"/>
      <c r="JL724" s="314"/>
      <c r="JM724" s="314"/>
      <c r="JN724" s="314"/>
      <c r="JO724" s="314"/>
      <c r="JP724" s="314"/>
      <c r="JQ724" s="314"/>
      <c r="JR724" s="314"/>
      <c r="JS724" s="314"/>
      <c r="JT724" s="314"/>
      <c r="JU724" s="314"/>
      <c r="JV724" s="314"/>
      <c r="JW724" s="314"/>
      <c r="JX724" s="314"/>
      <c r="JY724" s="314"/>
      <c r="JZ724" s="314"/>
      <c r="KA724" s="314"/>
      <c r="KB724" s="314"/>
      <c r="KC724" s="314"/>
      <c r="KD724" s="314"/>
      <c r="KE724" s="314"/>
      <c r="KF724" s="314"/>
      <c r="KG724" s="314"/>
      <c r="KH724" s="314"/>
      <c r="KI724" s="314"/>
      <c r="KJ724" s="314"/>
      <c r="KK724" s="314"/>
      <c r="KL724" s="6"/>
      <c r="KM724" s="6"/>
      <c r="KN724" s="6"/>
      <c r="KO724" s="6"/>
      <c r="KP724" s="6"/>
      <c r="KQ724" s="6"/>
      <c r="KR724" s="6"/>
      <c r="KS724" s="6"/>
      <c r="KT724" s="6"/>
    </row>
    <row r="725" spans="5:306" s="305" customFormat="1">
      <c r="E725" s="316"/>
      <c r="F725" s="316"/>
      <c r="G725" s="317"/>
      <c r="W725" s="6"/>
      <c r="X725" s="6"/>
      <c r="Y725" s="6"/>
      <c r="Z725" s="313"/>
      <c r="AA725" s="313"/>
      <c r="AB725" s="313"/>
      <c r="AC725" s="6"/>
      <c r="AD725" s="6"/>
      <c r="AE725" s="313"/>
      <c r="AF725" s="313"/>
      <c r="AG725" s="313"/>
      <c r="AH725" s="313"/>
      <c r="AI725" s="313"/>
      <c r="AJ725" s="6"/>
      <c r="AK725" s="6"/>
      <c r="AL725" s="313"/>
      <c r="AM725" s="313"/>
      <c r="AN725" s="313"/>
      <c r="AO725" s="313"/>
      <c r="AP725" s="313"/>
      <c r="AQ725" s="6"/>
      <c r="AR725" s="6"/>
      <c r="AS725" s="313"/>
      <c r="AT725" s="313"/>
      <c r="AU725" s="313"/>
      <c r="AV725" s="313"/>
      <c r="AW725" s="313"/>
      <c r="AX725" s="6"/>
      <c r="AY725" s="6"/>
      <c r="AZ725" s="313"/>
      <c r="BA725" s="313"/>
      <c r="BB725" s="313"/>
      <c r="BC725" s="313"/>
      <c r="BD725" s="313"/>
      <c r="BE725" s="6"/>
      <c r="BF725" s="6"/>
      <c r="BG725" s="313"/>
      <c r="BH725" s="313"/>
      <c r="BI725" s="313"/>
      <c r="BJ725" s="313"/>
      <c r="BK725" s="313"/>
      <c r="BL725" s="6"/>
      <c r="BM725" s="6"/>
      <c r="BN725" s="313"/>
      <c r="BO725" s="313"/>
      <c r="BP725" s="313"/>
      <c r="BQ725" s="313"/>
      <c r="BR725" s="313"/>
      <c r="BS725" s="313"/>
      <c r="BT725" s="313"/>
      <c r="BU725" s="313"/>
      <c r="BV725" s="313"/>
      <c r="BW725" s="313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161"/>
      <c r="DQ725" s="161"/>
      <c r="DR725" s="161"/>
      <c r="DS725" s="161"/>
      <c r="DT725" s="161"/>
      <c r="DU725" s="161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  <c r="FS725" s="6"/>
      <c r="FT725" s="6"/>
      <c r="FU725" s="6"/>
      <c r="FV725" s="6"/>
      <c r="FW725" s="6"/>
      <c r="FX725" s="6"/>
      <c r="FY725" s="6"/>
      <c r="FZ725" s="6"/>
      <c r="GA725" s="6"/>
      <c r="GB725" s="6"/>
      <c r="GC725" s="6"/>
      <c r="GD725" s="6"/>
      <c r="GE725" s="6"/>
      <c r="GF725" s="6"/>
      <c r="GG725" s="6"/>
      <c r="GH725" s="6"/>
      <c r="GI725" s="6"/>
      <c r="GJ725" s="6"/>
      <c r="GK725" s="6"/>
      <c r="GL725" s="6"/>
      <c r="GM725" s="6"/>
      <c r="GN725" s="6"/>
      <c r="GO725" s="6"/>
      <c r="GP725" s="6"/>
      <c r="GQ725" s="6"/>
      <c r="GR725" s="6"/>
      <c r="GS725" s="6"/>
      <c r="GT725" s="6"/>
      <c r="GU725" s="6"/>
      <c r="GV725" s="6"/>
      <c r="GW725" s="6"/>
      <c r="GX725" s="6"/>
      <c r="GY725" s="6"/>
      <c r="GZ725" s="6"/>
      <c r="HA725" s="6"/>
      <c r="HB725" s="6"/>
      <c r="HC725" s="6"/>
      <c r="HD725" s="6"/>
      <c r="HE725" s="6"/>
      <c r="HF725" s="6"/>
      <c r="HG725" s="6"/>
      <c r="HH725" s="6"/>
      <c r="HI725" s="6"/>
      <c r="HJ725" s="6"/>
      <c r="HK725" s="6"/>
      <c r="HL725" s="6"/>
      <c r="HM725" s="6"/>
      <c r="HN725" s="6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6"/>
      <c r="IN725" s="6"/>
      <c r="IO725" s="6"/>
      <c r="IP725" s="6"/>
      <c r="IQ725" s="6"/>
      <c r="IR725" s="6"/>
      <c r="IS725" s="6"/>
      <c r="IT725" s="6"/>
      <c r="IU725" s="6"/>
      <c r="IV725" s="6"/>
      <c r="IW725" s="6"/>
      <c r="IX725" s="6"/>
      <c r="IY725" s="6"/>
      <c r="IZ725" s="6"/>
      <c r="JA725" s="314"/>
      <c r="JB725" s="314"/>
      <c r="JC725" s="314"/>
      <c r="JD725" s="314"/>
      <c r="JE725" s="314"/>
      <c r="JF725" s="314"/>
      <c r="JG725" s="314"/>
      <c r="JH725" s="314"/>
      <c r="JI725" s="314"/>
      <c r="JJ725" s="314"/>
      <c r="JK725" s="314"/>
      <c r="JL725" s="314"/>
      <c r="JM725" s="314"/>
      <c r="JN725" s="314"/>
      <c r="JO725" s="314"/>
      <c r="JP725" s="314"/>
      <c r="JQ725" s="314"/>
      <c r="JR725" s="314"/>
      <c r="JS725" s="314"/>
      <c r="JT725" s="314"/>
      <c r="JU725" s="314"/>
      <c r="JV725" s="314"/>
      <c r="JW725" s="314"/>
      <c r="JX725" s="314"/>
      <c r="JY725" s="314"/>
      <c r="JZ725" s="314"/>
      <c r="KA725" s="314"/>
      <c r="KB725" s="314"/>
      <c r="KC725" s="314"/>
      <c r="KD725" s="314"/>
      <c r="KE725" s="314"/>
      <c r="KF725" s="314"/>
      <c r="KG725" s="314"/>
      <c r="KH725" s="314"/>
      <c r="KI725" s="314"/>
      <c r="KJ725" s="314"/>
      <c r="KK725" s="314"/>
      <c r="KL725" s="6"/>
      <c r="KM725" s="6"/>
      <c r="KN725" s="6"/>
      <c r="KO725" s="6"/>
      <c r="KP725" s="6"/>
      <c r="KQ725" s="6"/>
      <c r="KR725" s="6"/>
      <c r="KS725" s="6"/>
      <c r="KT725" s="6"/>
    </row>
    <row r="726" spans="5:306" s="305" customFormat="1">
      <c r="E726" s="316"/>
      <c r="F726" s="316"/>
      <c r="G726" s="317"/>
      <c r="W726" s="6"/>
      <c r="X726" s="6"/>
      <c r="Y726" s="6"/>
      <c r="Z726" s="313"/>
      <c r="AA726" s="313"/>
      <c r="AB726" s="313"/>
      <c r="AC726" s="6"/>
      <c r="AD726" s="6"/>
      <c r="AE726" s="313"/>
      <c r="AF726" s="313"/>
      <c r="AG726" s="313"/>
      <c r="AH726" s="313"/>
      <c r="AI726" s="313"/>
      <c r="AJ726" s="6"/>
      <c r="AK726" s="6"/>
      <c r="AL726" s="313"/>
      <c r="AM726" s="313"/>
      <c r="AN726" s="313"/>
      <c r="AO726" s="313"/>
      <c r="AP726" s="313"/>
      <c r="AQ726" s="6"/>
      <c r="AR726" s="6"/>
      <c r="AS726" s="313"/>
      <c r="AT726" s="313"/>
      <c r="AU726" s="313"/>
      <c r="AV726" s="313"/>
      <c r="AW726" s="313"/>
      <c r="AX726" s="6"/>
      <c r="AY726" s="6"/>
      <c r="AZ726" s="313"/>
      <c r="BA726" s="313"/>
      <c r="BB726" s="313"/>
      <c r="BC726" s="313"/>
      <c r="BD726" s="313"/>
      <c r="BE726" s="6"/>
      <c r="BF726" s="6"/>
      <c r="BG726" s="313"/>
      <c r="BH726" s="313"/>
      <c r="BI726" s="313"/>
      <c r="BJ726" s="313"/>
      <c r="BK726" s="313"/>
      <c r="BL726" s="6"/>
      <c r="BM726" s="6"/>
      <c r="BN726" s="313"/>
      <c r="BO726" s="313"/>
      <c r="BP726" s="313"/>
      <c r="BQ726" s="313"/>
      <c r="BR726" s="313"/>
      <c r="BS726" s="313"/>
      <c r="BT726" s="313"/>
      <c r="BU726" s="313"/>
      <c r="BV726" s="313"/>
      <c r="BW726" s="313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161"/>
      <c r="DQ726" s="161"/>
      <c r="DR726" s="161"/>
      <c r="DS726" s="161"/>
      <c r="DT726" s="161"/>
      <c r="DU726" s="161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  <c r="FS726" s="6"/>
      <c r="FT726" s="6"/>
      <c r="FU726" s="6"/>
      <c r="FV726" s="6"/>
      <c r="FW726" s="6"/>
      <c r="FX726" s="6"/>
      <c r="FY726" s="6"/>
      <c r="FZ726" s="6"/>
      <c r="GA726" s="6"/>
      <c r="GB726" s="6"/>
      <c r="GC726" s="6"/>
      <c r="GD726" s="6"/>
      <c r="GE726" s="6"/>
      <c r="GF726" s="6"/>
      <c r="GG726" s="6"/>
      <c r="GH726" s="6"/>
      <c r="GI726" s="6"/>
      <c r="GJ726" s="6"/>
      <c r="GK726" s="6"/>
      <c r="GL726" s="6"/>
      <c r="GM726" s="6"/>
      <c r="GN726" s="6"/>
      <c r="GO726" s="6"/>
      <c r="GP726" s="6"/>
      <c r="GQ726" s="6"/>
      <c r="GR726" s="6"/>
      <c r="GS726" s="6"/>
      <c r="GT726" s="6"/>
      <c r="GU726" s="6"/>
      <c r="GV726" s="6"/>
      <c r="GW726" s="6"/>
      <c r="GX726" s="6"/>
      <c r="GY726" s="6"/>
      <c r="GZ726" s="6"/>
      <c r="HA726" s="6"/>
      <c r="HB726" s="6"/>
      <c r="HC726" s="6"/>
      <c r="HD726" s="6"/>
      <c r="HE726" s="6"/>
      <c r="HF726" s="6"/>
      <c r="HG726" s="6"/>
      <c r="HH726" s="6"/>
      <c r="HI726" s="6"/>
      <c r="HJ726" s="6"/>
      <c r="HK726" s="6"/>
      <c r="HL726" s="6"/>
      <c r="HM726" s="6"/>
      <c r="HN726" s="6"/>
      <c r="HO726" s="6"/>
      <c r="HP726" s="6"/>
      <c r="HQ726" s="6"/>
      <c r="HR726" s="6"/>
      <c r="HS726" s="6"/>
      <c r="HT726" s="6"/>
      <c r="HU726" s="6"/>
      <c r="HV726" s="6"/>
      <c r="HW726" s="6"/>
      <c r="HX726" s="6"/>
      <c r="HY726" s="6"/>
      <c r="HZ726" s="6"/>
      <c r="IA726" s="6"/>
      <c r="IB726" s="6"/>
      <c r="IC726" s="6"/>
      <c r="ID726" s="6"/>
      <c r="IE726" s="6"/>
      <c r="IF726" s="6"/>
      <c r="IG726" s="6"/>
      <c r="IH726" s="6"/>
      <c r="II726" s="6"/>
      <c r="IJ726" s="6"/>
      <c r="IK726" s="6"/>
      <c r="IL726" s="6"/>
      <c r="IM726" s="6"/>
      <c r="IN726" s="6"/>
      <c r="IO726" s="6"/>
      <c r="IP726" s="6"/>
      <c r="IQ726" s="6"/>
      <c r="IR726" s="6"/>
      <c r="IS726" s="6"/>
      <c r="IT726" s="6"/>
      <c r="IU726" s="6"/>
      <c r="IV726" s="6"/>
      <c r="IW726" s="6"/>
      <c r="IX726" s="6"/>
      <c r="IY726" s="6"/>
      <c r="IZ726" s="6"/>
      <c r="JA726" s="314"/>
      <c r="JB726" s="314"/>
      <c r="JC726" s="314"/>
      <c r="JD726" s="314"/>
      <c r="JE726" s="314"/>
      <c r="JF726" s="314"/>
      <c r="JG726" s="314"/>
      <c r="JH726" s="314"/>
      <c r="JI726" s="314"/>
      <c r="JJ726" s="314"/>
      <c r="JK726" s="314"/>
      <c r="JL726" s="314"/>
      <c r="JM726" s="314"/>
      <c r="JN726" s="314"/>
      <c r="JO726" s="314"/>
      <c r="JP726" s="314"/>
      <c r="JQ726" s="314"/>
      <c r="JR726" s="314"/>
      <c r="JS726" s="314"/>
      <c r="JT726" s="314"/>
      <c r="JU726" s="314"/>
      <c r="JV726" s="314"/>
      <c r="JW726" s="314"/>
      <c r="JX726" s="314"/>
      <c r="JY726" s="314"/>
      <c r="JZ726" s="314"/>
      <c r="KA726" s="314"/>
      <c r="KB726" s="314"/>
      <c r="KC726" s="314"/>
      <c r="KD726" s="314"/>
      <c r="KE726" s="314"/>
      <c r="KF726" s="314"/>
      <c r="KG726" s="314"/>
      <c r="KH726" s="314"/>
      <c r="KI726" s="314"/>
      <c r="KJ726" s="314"/>
      <c r="KK726" s="314"/>
      <c r="KL726" s="6"/>
      <c r="KM726" s="6"/>
      <c r="KN726" s="6"/>
      <c r="KO726" s="6"/>
      <c r="KP726" s="6"/>
      <c r="KQ726" s="6"/>
      <c r="KR726" s="6"/>
      <c r="KS726" s="6"/>
      <c r="KT726" s="6"/>
    </row>
    <row r="727" spans="5:306" s="305" customFormat="1">
      <c r="E727" s="316"/>
      <c r="F727" s="316"/>
      <c r="G727" s="317"/>
      <c r="W727" s="6"/>
      <c r="X727" s="6"/>
      <c r="Y727" s="6"/>
      <c r="Z727" s="313"/>
      <c r="AA727" s="313"/>
      <c r="AB727" s="313"/>
      <c r="AC727" s="6"/>
      <c r="AD727" s="6"/>
      <c r="AE727" s="313"/>
      <c r="AF727" s="313"/>
      <c r="AG727" s="313"/>
      <c r="AH727" s="313"/>
      <c r="AI727" s="313"/>
      <c r="AJ727" s="6"/>
      <c r="AK727" s="6"/>
      <c r="AL727" s="313"/>
      <c r="AM727" s="313"/>
      <c r="AN727" s="313"/>
      <c r="AO727" s="313"/>
      <c r="AP727" s="313"/>
      <c r="AQ727" s="6"/>
      <c r="AR727" s="6"/>
      <c r="AS727" s="313"/>
      <c r="AT727" s="313"/>
      <c r="AU727" s="313"/>
      <c r="AV727" s="313"/>
      <c r="AW727" s="313"/>
      <c r="AX727" s="6"/>
      <c r="AY727" s="6"/>
      <c r="AZ727" s="313"/>
      <c r="BA727" s="313"/>
      <c r="BB727" s="313"/>
      <c r="BC727" s="313"/>
      <c r="BD727" s="313"/>
      <c r="BE727" s="6"/>
      <c r="BF727" s="6"/>
      <c r="BG727" s="313"/>
      <c r="BH727" s="313"/>
      <c r="BI727" s="313"/>
      <c r="BJ727" s="313"/>
      <c r="BK727" s="313"/>
      <c r="BL727" s="6"/>
      <c r="BM727" s="6"/>
      <c r="BN727" s="313"/>
      <c r="BO727" s="313"/>
      <c r="BP727" s="313"/>
      <c r="BQ727" s="313"/>
      <c r="BR727" s="313"/>
      <c r="BS727" s="313"/>
      <c r="BT727" s="313"/>
      <c r="BU727" s="313"/>
      <c r="BV727" s="313"/>
      <c r="BW727" s="313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161"/>
      <c r="DQ727" s="161"/>
      <c r="DR727" s="161"/>
      <c r="DS727" s="161"/>
      <c r="DT727" s="161"/>
      <c r="DU727" s="161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  <c r="FS727" s="6"/>
      <c r="FT727" s="6"/>
      <c r="FU727" s="6"/>
      <c r="FV727" s="6"/>
      <c r="FW727" s="6"/>
      <c r="FX727" s="6"/>
      <c r="FY727" s="6"/>
      <c r="FZ727" s="6"/>
      <c r="GA727" s="6"/>
      <c r="GB727" s="6"/>
      <c r="GC727" s="6"/>
      <c r="GD727" s="6"/>
      <c r="GE727" s="6"/>
      <c r="GF727" s="6"/>
      <c r="GG727" s="6"/>
      <c r="GH727" s="6"/>
      <c r="GI727" s="6"/>
      <c r="GJ727" s="6"/>
      <c r="GK727" s="6"/>
      <c r="GL727" s="6"/>
      <c r="GM727" s="6"/>
      <c r="GN727" s="6"/>
      <c r="GO727" s="6"/>
      <c r="GP727" s="6"/>
      <c r="GQ727" s="6"/>
      <c r="GR727" s="6"/>
      <c r="GS727" s="6"/>
      <c r="GT727" s="6"/>
      <c r="GU727" s="6"/>
      <c r="GV727" s="6"/>
      <c r="GW727" s="6"/>
      <c r="GX727" s="6"/>
      <c r="GY727" s="6"/>
      <c r="GZ727" s="6"/>
      <c r="HA727" s="6"/>
      <c r="HB727" s="6"/>
      <c r="HC727" s="6"/>
      <c r="HD727" s="6"/>
      <c r="HE727" s="6"/>
      <c r="HF727" s="6"/>
      <c r="HG727" s="6"/>
      <c r="HH727" s="6"/>
      <c r="HI727" s="6"/>
      <c r="HJ727" s="6"/>
      <c r="HK727" s="6"/>
      <c r="HL727" s="6"/>
      <c r="HM727" s="6"/>
      <c r="HN727" s="6"/>
      <c r="HO727" s="6"/>
      <c r="HP727" s="6"/>
      <c r="HQ727" s="6"/>
      <c r="HR727" s="6"/>
      <c r="HS727" s="6"/>
      <c r="HT727" s="6"/>
      <c r="HU727" s="6"/>
      <c r="HV727" s="6"/>
      <c r="HW727" s="6"/>
      <c r="HX727" s="6"/>
      <c r="HY727" s="6"/>
      <c r="HZ727" s="6"/>
      <c r="IA727" s="6"/>
      <c r="IB727" s="6"/>
      <c r="IC727" s="6"/>
      <c r="ID727" s="6"/>
      <c r="IE727" s="6"/>
      <c r="IF727" s="6"/>
      <c r="IG727" s="6"/>
      <c r="IH727" s="6"/>
      <c r="II727" s="6"/>
      <c r="IJ727" s="6"/>
      <c r="IK727" s="6"/>
      <c r="IL727" s="6"/>
      <c r="IM727" s="6"/>
      <c r="IN727" s="6"/>
      <c r="IO727" s="6"/>
      <c r="IP727" s="6"/>
      <c r="IQ727" s="6"/>
      <c r="IR727" s="6"/>
      <c r="IS727" s="6"/>
      <c r="IT727" s="6"/>
      <c r="IU727" s="6"/>
      <c r="IV727" s="6"/>
      <c r="IW727" s="6"/>
      <c r="IX727" s="6"/>
      <c r="IY727" s="6"/>
      <c r="IZ727" s="6"/>
      <c r="JA727" s="314"/>
      <c r="JB727" s="314"/>
      <c r="JC727" s="314"/>
      <c r="JD727" s="314"/>
      <c r="JE727" s="314"/>
      <c r="JF727" s="314"/>
      <c r="JG727" s="314"/>
      <c r="JH727" s="314"/>
      <c r="JI727" s="314"/>
      <c r="JJ727" s="314"/>
      <c r="JK727" s="314"/>
      <c r="JL727" s="314"/>
      <c r="JM727" s="314"/>
      <c r="JN727" s="314"/>
      <c r="JO727" s="314"/>
      <c r="JP727" s="314"/>
      <c r="JQ727" s="314"/>
      <c r="JR727" s="314"/>
      <c r="JS727" s="314"/>
      <c r="JT727" s="314"/>
      <c r="JU727" s="314"/>
      <c r="JV727" s="314"/>
      <c r="JW727" s="314"/>
      <c r="JX727" s="314"/>
      <c r="JY727" s="314"/>
      <c r="JZ727" s="314"/>
      <c r="KA727" s="314"/>
      <c r="KB727" s="314"/>
      <c r="KC727" s="314"/>
      <c r="KD727" s="314"/>
      <c r="KE727" s="314"/>
      <c r="KF727" s="314"/>
      <c r="KG727" s="314"/>
      <c r="KH727" s="314"/>
      <c r="KI727" s="314"/>
      <c r="KJ727" s="314"/>
      <c r="KK727" s="314"/>
      <c r="KL727" s="6"/>
      <c r="KM727" s="6"/>
      <c r="KN727" s="6"/>
      <c r="KO727" s="6"/>
      <c r="KP727" s="6"/>
      <c r="KQ727" s="6"/>
      <c r="KR727" s="6"/>
      <c r="KS727" s="6"/>
      <c r="KT727" s="6"/>
    </row>
    <row r="728" spans="5:306" s="305" customFormat="1">
      <c r="E728" s="316"/>
      <c r="F728" s="316"/>
      <c r="G728" s="317"/>
      <c r="W728" s="6"/>
      <c r="X728" s="6"/>
      <c r="Y728" s="6"/>
      <c r="Z728" s="313"/>
      <c r="AA728" s="313"/>
      <c r="AB728" s="313"/>
      <c r="AC728" s="6"/>
      <c r="AD728" s="6"/>
      <c r="AE728" s="313"/>
      <c r="AF728" s="313"/>
      <c r="AG728" s="313"/>
      <c r="AH728" s="313"/>
      <c r="AI728" s="313"/>
      <c r="AJ728" s="6"/>
      <c r="AK728" s="6"/>
      <c r="AL728" s="313"/>
      <c r="AM728" s="313"/>
      <c r="AN728" s="313"/>
      <c r="AO728" s="313"/>
      <c r="AP728" s="313"/>
      <c r="AQ728" s="6"/>
      <c r="AR728" s="6"/>
      <c r="AS728" s="313"/>
      <c r="AT728" s="313"/>
      <c r="AU728" s="313"/>
      <c r="AV728" s="313"/>
      <c r="AW728" s="313"/>
      <c r="AX728" s="6"/>
      <c r="AY728" s="6"/>
      <c r="AZ728" s="313"/>
      <c r="BA728" s="313"/>
      <c r="BB728" s="313"/>
      <c r="BC728" s="313"/>
      <c r="BD728" s="313"/>
      <c r="BE728" s="6"/>
      <c r="BF728" s="6"/>
      <c r="BG728" s="313"/>
      <c r="BH728" s="313"/>
      <c r="BI728" s="313"/>
      <c r="BJ728" s="313"/>
      <c r="BK728" s="313"/>
      <c r="BL728" s="6"/>
      <c r="BM728" s="6"/>
      <c r="BN728" s="313"/>
      <c r="BO728" s="313"/>
      <c r="BP728" s="313"/>
      <c r="BQ728" s="313"/>
      <c r="BR728" s="313"/>
      <c r="BS728" s="313"/>
      <c r="BT728" s="313"/>
      <c r="BU728" s="313"/>
      <c r="BV728" s="313"/>
      <c r="BW728" s="313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161"/>
      <c r="DQ728" s="161"/>
      <c r="DR728" s="161"/>
      <c r="DS728" s="161"/>
      <c r="DT728" s="161"/>
      <c r="DU728" s="161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6"/>
      <c r="IN728" s="6"/>
      <c r="IO728" s="6"/>
      <c r="IP728" s="6"/>
      <c r="IQ728" s="6"/>
      <c r="IR728" s="6"/>
      <c r="IS728" s="6"/>
      <c r="IT728" s="6"/>
      <c r="IU728" s="6"/>
      <c r="IV728" s="6"/>
      <c r="IW728" s="6"/>
      <c r="IX728" s="6"/>
      <c r="IY728" s="6"/>
      <c r="IZ728" s="6"/>
      <c r="JA728" s="314"/>
      <c r="JB728" s="314"/>
      <c r="JC728" s="314"/>
      <c r="JD728" s="314"/>
      <c r="JE728" s="314"/>
      <c r="JF728" s="314"/>
      <c r="JG728" s="314"/>
      <c r="JH728" s="314"/>
      <c r="JI728" s="314"/>
      <c r="JJ728" s="314"/>
      <c r="JK728" s="314"/>
      <c r="JL728" s="314"/>
      <c r="JM728" s="314"/>
      <c r="JN728" s="314"/>
      <c r="JO728" s="314"/>
      <c r="JP728" s="314"/>
      <c r="JQ728" s="314"/>
      <c r="JR728" s="314"/>
      <c r="JS728" s="314"/>
      <c r="JT728" s="314"/>
      <c r="JU728" s="314"/>
      <c r="JV728" s="314"/>
      <c r="JW728" s="314"/>
      <c r="JX728" s="314"/>
      <c r="JY728" s="314"/>
      <c r="JZ728" s="314"/>
      <c r="KA728" s="314"/>
      <c r="KB728" s="314"/>
      <c r="KC728" s="314"/>
      <c r="KD728" s="314"/>
      <c r="KE728" s="314"/>
      <c r="KF728" s="314"/>
      <c r="KG728" s="314"/>
      <c r="KH728" s="314"/>
      <c r="KI728" s="314"/>
      <c r="KJ728" s="314"/>
      <c r="KK728" s="314"/>
      <c r="KL728" s="6"/>
      <c r="KM728" s="6"/>
      <c r="KN728" s="6"/>
      <c r="KO728" s="6"/>
      <c r="KP728" s="6"/>
      <c r="KQ728" s="6"/>
      <c r="KR728" s="6"/>
      <c r="KS728" s="6"/>
      <c r="KT728" s="6"/>
    </row>
    <row r="729" spans="5:306" s="305" customFormat="1">
      <c r="E729" s="316"/>
      <c r="F729" s="316"/>
      <c r="G729" s="317"/>
      <c r="W729" s="6"/>
      <c r="X729" s="6"/>
      <c r="Y729" s="6"/>
      <c r="Z729" s="313"/>
      <c r="AA729" s="313"/>
      <c r="AB729" s="313"/>
      <c r="AC729" s="6"/>
      <c r="AD729" s="6"/>
      <c r="AE729" s="313"/>
      <c r="AF729" s="313"/>
      <c r="AG729" s="313"/>
      <c r="AH729" s="313"/>
      <c r="AI729" s="313"/>
      <c r="AJ729" s="6"/>
      <c r="AK729" s="6"/>
      <c r="AL729" s="313"/>
      <c r="AM729" s="313"/>
      <c r="AN729" s="313"/>
      <c r="AO729" s="313"/>
      <c r="AP729" s="313"/>
      <c r="AQ729" s="6"/>
      <c r="AR729" s="6"/>
      <c r="AS729" s="313"/>
      <c r="AT729" s="313"/>
      <c r="AU729" s="313"/>
      <c r="AV729" s="313"/>
      <c r="AW729" s="313"/>
      <c r="AX729" s="6"/>
      <c r="AY729" s="6"/>
      <c r="AZ729" s="313"/>
      <c r="BA729" s="313"/>
      <c r="BB729" s="313"/>
      <c r="BC729" s="313"/>
      <c r="BD729" s="313"/>
      <c r="BE729" s="6"/>
      <c r="BF729" s="6"/>
      <c r="BG729" s="313"/>
      <c r="BH729" s="313"/>
      <c r="BI729" s="313"/>
      <c r="BJ729" s="313"/>
      <c r="BK729" s="313"/>
      <c r="BL729" s="6"/>
      <c r="BM729" s="6"/>
      <c r="BN729" s="313"/>
      <c r="BO729" s="313"/>
      <c r="BP729" s="313"/>
      <c r="BQ729" s="313"/>
      <c r="BR729" s="313"/>
      <c r="BS729" s="313"/>
      <c r="BT729" s="313"/>
      <c r="BU729" s="313"/>
      <c r="BV729" s="313"/>
      <c r="BW729" s="313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161"/>
      <c r="DQ729" s="161"/>
      <c r="DR729" s="161"/>
      <c r="DS729" s="161"/>
      <c r="DT729" s="161"/>
      <c r="DU729" s="161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HO729" s="6"/>
      <c r="HP729" s="6"/>
      <c r="HQ729" s="6"/>
      <c r="HR729" s="6"/>
      <c r="HS729" s="6"/>
      <c r="HT729" s="6"/>
      <c r="HU729" s="6"/>
      <c r="HV729" s="6"/>
      <c r="HW729" s="6"/>
      <c r="HX729" s="6"/>
      <c r="HY729" s="6"/>
      <c r="HZ729" s="6"/>
      <c r="IA729" s="6"/>
      <c r="IB729" s="6"/>
      <c r="IC729" s="6"/>
      <c r="ID729" s="6"/>
      <c r="IE729" s="6"/>
      <c r="IF729" s="6"/>
      <c r="IG729" s="6"/>
      <c r="IH729" s="6"/>
      <c r="II729" s="6"/>
      <c r="IJ729" s="6"/>
      <c r="IK729" s="6"/>
      <c r="IL729" s="6"/>
      <c r="IM729" s="6"/>
      <c r="IN729" s="6"/>
      <c r="IO729" s="6"/>
      <c r="IP729" s="6"/>
      <c r="IQ729" s="6"/>
      <c r="IR729" s="6"/>
      <c r="IS729" s="6"/>
      <c r="IT729" s="6"/>
      <c r="IU729" s="6"/>
      <c r="IV729" s="6"/>
      <c r="IW729" s="6"/>
      <c r="IX729" s="6"/>
      <c r="IY729" s="6"/>
      <c r="IZ729" s="6"/>
      <c r="JA729" s="314"/>
      <c r="JB729" s="314"/>
      <c r="JC729" s="314"/>
      <c r="JD729" s="314"/>
      <c r="JE729" s="314"/>
      <c r="JF729" s="314"/>
      <c r="JG729" s="314"/>
      <c r="JH729" s="314"/>
      <c r="JI729" s="314"/>
      <c r="JJ729" s="314"/>
      <c r="JK729" s="314"/>
      <c r="JL729" s="314"/>
      <c r="JM729" s="314"/>
      <c r="JN729" s="314"/>
      <c r="JO729" s="314"/>
      <c r="JP729" s="314"/>
      <c r="JQ729" s="314"/>
      <c r="JR729" s="314"/>
      <c r="JS729" s="314"/>
      <c r="JT729" s="314"/>
      <c r="JU729" s="314"/>
      <c r="JV729" s="314"/>
      <c r="JW729" s="314"/>
      <c r="JX729" s="314"/>
      <c r="JY729" s="314"/>
      <c r="JZ729" s="314"/>
      <c r="KA729" s="314"/>
      <c r="KB729" s="314"/>
      <c r="KC729" s="314"/>
      <c r="KD729" s="314"/>
      <c r="KE729" s="314"/>
      <c r="KF729" s="314"/>
      <c r="KG729" s="314"/>
      <c r="KH729" s="314"/>
      <c r="KI729" s="314"/>
      <c r="KJ729" s="314"/>
      <c r="KK729" s="314"/>
      <c r="KL729" s="6"/>
      <c r="KM729" s="6"/>
      <c r="KN729" s="6"/>
      <c r="KO729" s="6"/>
      <c r="KP729" s="6"/>
      <c r="KQ729" s="6"/>
      <c r="KR729" s="6"/>
      <c r="KS729" s="6"/>
      <c r="KT729" s="6"/>
    </row>
    <row r="730" spans="5:306" s="305" customFormat="1">
      <c r="E730" s="316"/>
      <c r="F730" s="316"/>
      <c r="G730" s="317"/>
      <c r="W730" s="6"/>
      <c r="X730" s="6"/>
      <c r="Y730" s="6"/>
      <c r="Z730" s="313"/>
      <c r="AA730" s="313"/>
      <c r="AB730" s="313"/>
      <c r="AC730" s="6"/>
      <c r="AD730" s="6"/>
      <c r="AE730" s="313"/>
      <c r="AF730" s="313"/>
      <c r="AG730" s="313"/>
      <c r="AH730" s="313"/>
      <c r="AI730" s="313"/>
      <c r="AJ730" s="6"/>
      <c r="AK730" s="6"/>
      <c r="AL730" s="313"/>
      <c r="AM730" s="313"/>
      <c r="AN730" s="313"/>
      <c r="AO730" s="313"/>
      <c r="AP730" s="313"/>
      <c r="AQ730" s="6"/>
      <c r="AR730" s="6"/>
      <c r="AS730" s="313"/>
      <c r="AT730" s="313"/>
      <c r="AU730" s="313"/>
      <c r="AV730" s="313"/>
      <c r="AW730" s="313"/>
      <c r="AX730" s="6"/>
      <c r="AY730" s="6"/>
      <c r="AZ730" s="313"/>
      <c r="BA730" s="313"/>
      <c r="BB730" s="313"/>
      <c r="BC730" s="313"/>
      <c r="BD730" s="313"/>
      <c r="BE730" s="6"/>
      <c r="BF730" s="6"/>
      <c r="BG730" s="313"/>
      <c r="BH730" s="313"/>
      <c r="BI730" s="313"/>
      <c r="BJ730" s="313"/>
      <c r="BK730" s="313"/>
      <c r="BL730" s="6"/>
      <c r="BM730" s="6"/>
      <c r="BN730" s="313"/>
      <c r="BO730" s="313"/>
      <c r="BP730" s="313"/>
      <c r="BQ730" s="313"/>
      <c r="BR730" s="313"/>
      <c r="BS730" s="313"/>
      <c r="BT730" s="313"/>
      <c r="BU730" s="313"/>
      <c r="BV730" s="313"/>
      <c r="BW730" s="313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161"/>
      <c r="DQ730" s="161"/>
      <c r="DR730" s="161"/>
      <c r="DS730" s="161"/>
      <c r="DT730" s="161"/>
      <c r="DU730" s="161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  <c r="FS730" s="6"/>
      <c r="FT730" s="6"/>
      <c r="FU730" s="6"/>
      <c r="FV730" s="6"/>
      <c r="FW730" s="6"/>
      <c r="FX730" s="6"/>
      <c r="FY730" s="6"/>
      <c r="FZ730" s="6"/>
      <c r="GA730" s="6"/>
      <c r="GB730" s="6"/>
      <c r="GC730" s="6"/>
      <c r="GD730" s="6"/>
      <c r="GE730" s="6"/>
      <c r="GF730" s="6"/>
      <c r="GG730" s="6"/>
      <c r="GH730" s="6"/>
      <c r="GI730" s="6"/>
      <c r="GJ730" s="6"/>
      <c r="GK730" s="6"/>
      <c r="GL730" s="6"/>
      <c r="GM730" s="6"/>
      <c r="GN730" s="6"/>
      <c r="GO730" s="6"/>
      <c r="GP730" s="6"/>
      <c r="GQ730" s="6"/>
      <c r="GR730" s="6"/>
      <c r="GS730" s="6"/>
      <c r="GT730" s="6"/>
      <c r="GU730" s="6"/>
      <c r="GV730" s="6"/>
      <c r="GW730" s="6"/>
      <c r="GX730" s="6"/>
      <c r="GY730" s="6"/>
      <c r="GZ730" s="6"/>
      <c r="HA730" s="6"/>
      <c r="HB730" s="6"/>
      <c r="HC730" s="6"/>
      <c r="HD730" s="6"/>
      <c r="HE730" s="6"/>
      <c r="HF730" s="6"/>
      <c r="HG730" s="6"/>
      <c r="HH730" s="6"/>
      <c r="HI730" s="6"/>
      <c r="HJ730" s="6"/>
      <c r="HK730" s="6"/>
      <c r="HL730" s="6"/>
      <c r="HM730" s="6"/>
      <c r="HN730" s="6"/>
      <c r="HO730" s="6"/>
      <c r="HP730" s="6"/>
      <c r="HQ730" s="6"/>
      <c r="HR730" s="6"/>
      <c r="HS730" s="6"/>
      <c r="HT730" s="6"/>
      <c r="HU730" s="6"/>
      <c r="HV730" s="6"/>
      <c r="HW730" s="6"/>
      <c r="HX730" s="6"/>
      <c r="HY730" s="6"/>
      <c r="HZ730" s="6"/>
      <c r="IA730" s="6"/>
      <c r="IB730" s="6"/>
      <c r="IC730" s="6"/>
      <c r="ID730" s="6"/>
      <c r="IE730" s="6"/>
      <c r="IF730" s="6"/>
      <c r="IG730" s="6"/>
      <c r="IH730" s="6"/>
      <c r="II730" s="6"/>
      <c r="IJ730" s="6"/>
      <c r="IK730" s="6"/>
      <c r="IL730" s="6"/>
      <c r="IM730" s="6"/>
      <c r="IN730" s="6"/>
      <c r="IO730" s="6"/>
      <c r="IP730" s="6"/>
      <c r="IQ730" s="6"/>
      <c r="IR730" s="6"/>
      <c r="IS730" s="6"/>
      <c r="IT730" s="6"/>
      <c r="IU730" s="6"/>
      <c r="IV730" s="6"/>
      <c r="IW730" s="6"/>
      <c r="IX730" s="6"/>
      <c r="IY730" s="6"/>
      <c r="IZ730" s="6"/>
      <c r="JA730" s="314"/>
      <c r="JB730" s="314"/>
      <c r="JC730" s="314"/>
      <c r="JD730" s="314"/>
      <c r="JE730" s="314"/>
      <c r="JF730" s="314"/>
      <c r="JG730" s="314"/>
      <c r="JH730" s="314"/>
      <c r="JI730" s="314"/>
      <c r="JJ730" s="314"/>
      <c r="JK730" s="314"/>
      <c r="JL730" s="314"/>
      <c r="JM730" s="314"/>
      <c r="JN730" s="314"/>
      <c r="JO730" s="314"/>
      <c r="JP730" s="314"/>
      <c r="JQ730" s="314"/>
      <c r="JR730" s="314"/>
      <c r="JS730" s="314"/>
      <c r="JT730" s="314"/>
      <c r="JU730" s="314"/>
      <c r="JV730" s="314"/>
      <c r="JW730" s="314"/>
      <c r="JX730" s="314"/>
      <c r="JY730" s="314"/>
      <c r="JZ730" s="314"/>
      <c r="KA730" s="314"/>
      <c r="KB730" s="314"/>
      <c r="KC730" s="314"/>
      <c r="KD730" s="314"/>
      <c r="KE730" s="314"/>
      <c r="KF730" s="314"/>
      <c r="KG730" s="314"/>
      <c r="KH730" s="314"/>
      <c r="KI730" s="314"/>
      <c r="KJ730" s="314"/>
      <c r="KK730" s="314"/>
      <c r="KL730" s="6"/>
      <c r="KM730" s="6"/>
      <c r="KN730" s="6"/>
      <c r="KO730" s="6"/>
      <c r="KP730" s="6"/>
      <c r="KQ730" s="6"/>
      <c r="KR730" s="6"/>
      <c r="KS730" s="6"/>
      <c r="KT730" s="6"/>
    </row>
    <row r="731" spans="5:306" s="305" customFormat="1">
      <c r="E731" s="316"/>
      <c r="F731" s="316"/>
      <c r="G731" s="317"/>
      <c r="W731" s="6"/>
      <c r="X731" s="6"/>
      <c r="Y731" s="6"/>
      <c r="Z731" s="313"/>
      <c r="AA731" s="313"/>
      <c r="AB731" s="313"/>
      <c r="AC731" s="6"/>
      <c r="AD731" s="6"/>
      <c r="AE731" s="313"/>
      <c r="AF731" s="313"/>
      <c r="AG731" s="313"/>
      <c r="AH731" s="313"/>
      <c r="AI731" s="313"/>
      <c r="AJ731" s="6"/>
      <c r="AK731" s="6"/>
      <c r="AL731" s="313"/>
      <c r="AM731" s="313"/>
      <c r="AN731" s="313"/>
      <c r="AO731" s="313"/>
      <c r="AP731" s="313"/>
      <c r="AQ731" s="6"/>
      <c r="AR731" s="6"/>
      <c r="AS731" s="313"/>
      <c r="AT731" s="313"/>
      <c r="AU731" s="313"/>
      <c r="AV731" s="313"/>
      <c r="AW731" s="313"/>
      <c r="AX731" s="6"/>
      <c r="AY731" s="6"/>
      <c r="AZ731" s="313"/>
      <c r="BA731" s="313"/>
      <c r="BB731" s="313"/>
      <c r="BC731" s="313"/>
      <c r="BD731" s="313"/>
      <c r="BE731" s="6"/>
      <c r="BF731" s="6"/>
      <c r="BG731" s="313"/>
      <c r="BH731" s="313"/>
      <c r="BI731" s="313"/>
      <c r="BJ731" s="313"/>
      <c r="BK731" s="313"/>
      <c r="BL731" s="6"/>
      <c r="BM731" s="6"/>
      <c r="BN731" s="313"/>
      <c r="BO731" s="313"/>
      <c r="BP731" s="313"/>
      <c r="BQ731" s="313"/>
      <c r="BR731" s="313"/>
      <c r="BS731" s="313"/>
      <c r="BT731" s="313"/>
      <c r="BU731" s="313"/>
      <c r="BV731" s="313"/>
      <c r="BW731" s="313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161"/>
      <c r="DQ731" s="161"/>
      <c r="DR731" s="161"/>
      <c r="DS731" s="161"/>
      <c r="DT731" s="161"/>
      <c r="DU731" s="161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HO731" s="6"/>
      <c r="HP731" s="6"/>
      <c r="HQ731" s="6"/>
      <c r="HR731" s="6"/>
      <c r="HS731" s="6"/>
      <c r="HT731" s="6"/>
      <c r="HU731" s="6"/>
      <c r="HV731" s="6"/>
      <c r="HW731" s="6"/>
      <c r="HX731" s="6"/>
      <c r="HY731" s="6"/>
      <c r="HZ731" s="6"/>
      <c r="IA731" s="6"/>
      <c r="IB731" s="6"/>
      <c r="IC731" s="6"/>
      <c r="ID731" s="6"/>
      <c r="IE731" s="6"/>
      <c r="IF731" s="6"/>
      <c r="IG731" s="6"/>
      <c r="IH731" s="6"/>
      <c r="II731" s="6"/>
      <c r="IJ731" s="6"/>
      <c r="IK731" s="6"/>
      <c r="IL731" s="6"/>
      <c r="IM731" s="6"/>
      <c r="IN731" s="6"/>
      <c r="IO731" s="6"/>
      <c r="IP731" s="6"/>
      <c r="IQ731" s="6"/>
      <c r="IR731" s="6"/>
      <c r="IS731" s="6"/>
      <c r="IT731" s="6"/>
      <c r="IU731" s="6"/>
      <c r="IV731" s="6"/>
      <c r="IW731" s="6"/>
      <c r="IX731" s="6"/>
      <c r="IY731" s="6"/>
      <c r="IZ731" s="6"/>
      <c r="JA731" s="314"/>
      <c r="JB731" s="314"/>
      <c r="JC731" s="314"/>
      <c r="JD731" s="314"/>
      <c r="JE731" s="314"/>
      <c r="JF731" s="314"/>
      <c r="JG731" s="314"/>
      <c r="JH731" s="314"/>
      <c r="JI731" s="314"/>
      <c r="JJ731" s="314"/>
      <c r="JK731" s="314"/>
      <c r="JL731" s="314"/>
      <c r="JM731" s="314"/>
      <c r="JN731" s="314"/>
      <c r="JO731" s="314"/>
      <c r="JP731" s="314"/>
      <c r="JQ731" s="314"/>
      <c r="JR731" s="314"/>
      <c r="JS731" s="314"/>
      <c r="JT731" s="314"/>
      <c r="JU731" s="314"/>
      <c r="JV731" s="314"/>
      <c r="JW731" s="314"/>
      <c r="JX731" s="314"/>
      <c r="JY731" s="314"/>
      <c r="JZ731" s="314"/>
      <c r="KA731" s="314"/>
      <c r="KB731" s="314"/>
      <c r="KC731" s="314"/>
      <c r="KD731" s="314"/>
      <c r="KE731" s="314"/>
      <c r="KF731" s="314"/>
      <c r="KG731" s="314"/>
      <c r="KH731" s="314"/>
      <c r="KI731" s="314"/>
      <c r="KJ731" s="314"/>
      <c r="KK731" s="314"/>
      <c r="KL731" s="6"/>
      <c r="KM731" s="6"/>
      <c r="KN731" s="6"/>
      <c r="KO731" s="6"/>
      <c r="KP731" s="6"/>
      <c r="KQ731" s="6"/>
      <c r="KR731" s="6"/>
      <c r="KS731" s="6"/>
      <c r="KT731" s="6"/>
    </row>
    <row r="732" spans="5:306" s="305" customFormat="1">
      <c r="E732" s="316"/>
      <c r="F732" s="316"/>
      <c r="G732" s="317"/>
      <c r="W732" s="6"/>
      <c r="X732" s="6"/>
      <c r="Y732" s="6"/>
      <c r="Z732" s="313"/>
      <c r="AA732" s="313"/>
      <c r="AB732" s="313"/>
      <c r="AC732" s="6"/>
      <c r="AD732" s="6"/>
      <c r="AE732" s="313"/>
      <c r="AF732" s="313"/>
      <c r="AG732" s="313"/>
      <c r="AH732" s="313"/>
      <c r="AI732" s="313"/>
      <c r="AJ732" s="6"/>
      <c r="AK732" s="6"/>
      <c r="AL732" s="313"/>
      <c r="AM732" s="313"/>
      <c r="AN732" s="313"/>
      <c r="AO732" s="313"/>
      <c r="AP732" s="313"/>
      <c r="AQ732" s="6"/>
      <c r="AR732" s="6"/>
      <c r="AS732" s="313"/>
      <c r="AT732" s="313"/>
      <c r="AU732" s="313"/>
      <c r="AV732" s="313"/>
      <c r="AW732" s="313"/>
      <c r="AX732" s="6"/>
      <c r="AY732" s="6"/>
      <c r="AZ732" s="313"/>
      <c r="BA732" s="313"/>
      <c r="BB732" s="313"/>
      <c r="BC732" s="313"/>
      <c r="BD732" s="313"/>
      <c r="BE732" s="6"/>
      <c r="BF732" s="6"/>
      <c r="BG732" s="313"/>
      <c r="BH732" s="313"/>
      <c r="BI732" s="313"/>
      <c r="BJ732" s="313"/>
      <c r="BK732" s="313"/>
      <c r="BL732" s="6"/>
      <c r="BM732" s="6"/>
      <c r="BN732" s="313"/>
      <c r="BO732" s="313"/>
      <c r="BP732" s="313"/>
      <c r="BQ732" s="313"/>
      <c r="BR732" s="313"/>
      <c r="BS732" s="313"/>
      <c r="BT732" s="313"/>
      <c r="BU732" s="313"/>
      <c r="BV732" s="313"/>
      <c r="BW732" s="313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161"/>
      <c r="DQ732" s="161"/>
      <c r="DR732" s="161"/>
      <c r="DS732" s="161"/>
      <c r="DT732" s="161"/>
      <c r="DU732" s="161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  <c r="FS732" s="6"/>
      <c r="FT732" s="6"/>
      <c r="FU732" s="6"/>
      <c r="FV732" s="6"/>
      <c r="FW732" s="6"/>
      <c r="FX732" s="6"/>
      <c r="FY732" s="6"/>
      <c r="FZ732" s="6"/>
      <c r="GA732" s="6"/>
      <c r="GB732" s="6"/>
      <c r="GC732" s="6"/>
      <c r="GD732" s="6"/>
      <c r="GE732" s="6"/>
      <c r="GF732" s="6"/>
      <c r="GG732" s="6"/>
      <c r="GH732" s="6"/>
      <c r="GI732" s="6"/>
      <c r="GJ732" s="6"/>
      <c r="GK732" s="6"/>
      <c r="GL732" s="6"/>
      <c r="GM732" s="6"/>
      <c r="GN732" s="6"/>
      <c r="GO732" s="6"/>
      <c r="GP732" s="6"/>
      <c r="GQ732" s="6"/>
      <c r="GR732" s="6"/>
      <c r="GS732" s="6"/>
      <c r="GT732" s="6"/>
      <c r="GU732" s="6"/>
      <c r="GV732" s="6"/>
      <c r="GW732" s="6"/>
      <c r="GX732" s="6"/>
      <c r="GY732" s="6"/>
      <c r="GZ732" s="6"/>
      <c r="HA732" s="6"/>
      <c r="HB732" s="6"/>
      <c r="HC732" s="6"/>
      <c r="HD732" s="6"/>
      <c r="HE732" s="6"/>
      <c r="HF732" s="6"/>
      <c r="HG732" s="6"/>
      <c r="HH732" s="6"/>
      <c r="HI732" s="6"/>
      <c r="HJ732" s="6"/>
      <c r="HK732" s="6"/>
      <c r="HL732" s="6"/>
      <c r="HM732" s="6"/>
      <c r="HN732" s="6"/>
      <c r="HO732" s="6"/>
      <c r="HP732" s="6"/>
      <c r="HQ732" s="6"/>
      <c r="HR732" s="6"/>
      <c r="HS732" s="6"/>
      <c r="HT732" s="6"/>
      <c r="HU732" s="6"/>
      <c r="HV732" s="6"/>
      <c r="HW732" s="6"/>
      <c r="HX732" s="6"/>
      <c r="HY732" s="6"/>
      <c r="HZ732" s="6"/>
      <c r="IA732" s="6"/>
      <c r="IB732" s="6"/>
      <c r="IC732" s="6"/>
      <c r="ID732" s="6"/>
      <c r="IE732" s="6"/>
      <c r="IF732" s="6"/>
      <c r="IG732" s="6"/>
      <c r="IH732" s="6"/>
      <c r="II732" s="6"/>
      <c r="IJ732" s="6"/>
      <c r="IK732" s="6"/>
      <c r="IL732" s="6"/>
      <c r="IM732" s="6"/>
      <c r="IN732" s="6"/>
      <c r="IO732" s="6"/>
      <c r="IP732" s="6"/>
      <c r="IQ732" s="6"/>
      <c r="IR732" s="6"/>
      <c r="IS732" s="6"/>
      <c r="IT732" s="6"/>
      <c r="IU732" s="6"/>
      <c r="IV732" s="6"/>
      <c r="IW732" s="6"/>
      <c r="IX732" s="6"/>
      <c r="IY732" s="6"/>
      <c r="IZ732" s="6"/>
      <c r="JA732" s="314"/>
      <c r="JB732" s="314"/>
      <c r="JC732" s="314"/>
      <c r="JD732" s="314"/>
      <c r="JE732" s="314"/>
      <c r="JF732" s="314"/>
      <c r="JG732" s="314"/>
      <c r="JH732" s="314"/>
      <c r="JI732" s="314"/>
      <c r="JJ732" s="314"/>
      <c r="JK732" s="314"/>
      <c r="JL732" s="314"/>
      <c r="JM732" s="314"/>
      <c r="JN732" s="314"/>
      <c r="JO732" s="314"/>
      <c r="JP732" s="314"/>
      <c r="JQ732" s="314"/>
      <c r="JR732" s="314"/>
      <c r="JS732" s="314"/>
      <c r="JT732" s="314"/>
      <c r="JU732" s="314"/>
      <c r="JV732" s="314"/>
      <c r="JW732" s="314"/>
      <c r="JX732" s="314"/>
      <c r="JY732" s="314"/>
      <c r="JZ732" s="314"/>
      <c r="KA732" s="314"/>
      <c r="KB732" s="314"/>
      <c r="KC732" s="314"/>
      <c r="KD732" s="314"/>
      <c r="KE732" s="314"/>
      <c r="KF732" s="314"/>
      <c r="KG732" s="314"/>
      <c r="KH732" s="314"/>
      <c r="KI732" s="314"/>
      <c r="KJ732" s="314"/>
      <c r="KK732" s="314"/>
      <c r="KL732" s="6"/>
      <c r="KM732" s="6"/>
      <c r="KN732" s="6"/>
      <c r="KO732" s="6"/>
      <c r="KP732" s="6"/>
      <c r="KQ732" s="6"/>
      <c r="KR732" s="6"/>
      <c r="KS732" s="6"/>
      <c r="KT732" s="6"/>
    </row>
    <row r="733" spans="5:306" s="305" customFormat="1">
      <c r="E733" s="316"/>
      <c r="F733" s="316"/>
      <c r="G733" s="317"/>
      <c r="W733" s="6"/>
      <c r="X733" s="6"/>
      <c r="Y733" s="6"/>
      <c r="Z733" s="313"/>
      <c r="AA733" s="313"/>
      <c r="AB733" s="313"/>
      <c r="AC733" s="6"/>
      <c r="AD733" s="6"/>
      <c r="AE733" s="313"/>
      <c r="AF733" s="313"/>
      <c r="AG733" s="313"/>
      <c r="AH733" s="313"/>
      <c r="AI733" s="313"/>
      <c r="AJ733" s="6"/>
      <c r="AK733" s="6"/>
      <c r="AL733" s="313"/>
      <c r="AM733" s="313"/>
      <c r="AN733" s="313"/>
      <c r="AO733" s="313"/>
      <c r="AP733" s="313"/>
      <c r="AQ733" s="6"/>
      <c r="AR733" s="6"/>
      <c r="AS733" s="313"/>
      <c r="AT733" s="313"/>
      <c r="AU733" s="313"/>
      <c r="AV733" s="313"/>
      <c r="AW733" s="313"/>
      <c r="AX733" s="6"/>
      <c r="AY733" s="6"/>
      <c r="AZ733" s="313"/>
      <c r="BA733" s="313"/>
      <c r="BB733" s="313"/>
      <c r="BC733" s="313"/>
      <c r="BD733" s="313"/>
      <c r="BE733" s="6"/>
      <c r="BF733" s="6"/>
      <c r="BG733" s="313"/>
      <c r="BH733" s="313"/>
      <c r="BI733" s="313"/>
      <c r="BJ733" s="313"/>
      <c r="BK733" s="313"/>
      <c r="BL733" s="6"/>
      <c r="BM733" s="6"/>
      <c r="BN733" s="313"/>
      <c r="BO733" s="313"/>
      <c r="BP733" s="313"/>
      <c r="BQ733" s="313"/>
      <c r="BR733" s="313"/>
      <c r="BS733" s="313"/>
      <c r="BT733" s="313"/>
      <c r="BU733" s="313"/>
      <c r="BV733" s="313"/>
      <c r="BW733" s="313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161"/>
      <c r="DQ733" s="161"/>
      <c r="DR733" s="161"/>
      <c r="DS733" s="161"/>
      <c r="DT733" s="161"/>
      <c r="DU733" s="161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HO733" s="6"/>
      <c r="HP733" s="6"/>
      <c r="HQ733" s="6"/>
      <c r="HR733" s="6"/>
      <c r="HS733" s="6"/>
      <c r="HT733" s="6"/>
      <c r="HU733" s="6"/>
      <c r="HV733" s="6"/>
      <c r="HW733" s="6"/>
      <c r="HX733" s="6"/>
      <c r="HY733" s="6"/>
      <c r="HZ733" s="6"/>
      <c r="IA733" s="6"/>
      <c r="IB733" s="6"/>
      <c r="IC733" s="6"/>
      <c r="ID733" s="6"/>
      <c r="IE733" s="6"/>
      <c r="IF733" s="6"/>
      <c r="IG733" s="6"/>
      <c r="IH733" s="6"/>
      <c r="II733" s="6"/>
      <c r="IJ733" s="6"/>
      <c r="IK733" s="6"/>
      <c r="IL733" s="6"/>
      <c r="IM733" s="6"/>
      <c r="IN733" s="6"/>
      <c r="IO733" s="6"/>
      <c r="IP733" s="6"/>
      <c r="IQ733" s="6"/>
      <c r="IR733" s="6"/>
      <c r="IS733" s="6"/>
      <c r="IT733" s="6"/>
      <c r="IU733" s="6"/>
      <c r="IV733" s="6"/>
      <c r="IW733" s="6"/>
      <c r="IX733" s="6"/>
      <c r="IY733" s="6"/>
      <c r="IZ733" s="6"/>
      <c r="JA733" s="314"/>
      <c r="JB733" s="314"/>
      <c r="JC733" s="314"/>
      <c r="JD733" s="314"/>
      <c r="JE733" s="314"/>
      <c r="JF733" s="314"/>
      <c r="JG733" s="314"/>
      <c r="JH733" s="314"/>
      <c r="JI733" s="314"/>
      <c r="JJ733" s="314"/>
      <c r="JK733" s="314"/>
      <c r="JL733" s="314"/>
      <c r="JM733" s="314"/>
      <c r="JN733" s="314"/>
      <c r="JO733" s="314"/>
      <c r="JP733" s="314"/>
      <c r="JQ733" s="314"/>
      <c r="JR733" s="314"/>
      <c r="JS733" s="314"/>
      <c r="JT733" s="314"/>
      <c r="JU733" s="314"/>
      <c r="JV733" s="314"/>
      <c r="JW733" s="314"/>
      <c r="JX733" s="314"/>
      <c r="JY733" s="314"/>
      <c r="JZ733" s="314"/>
      <c r="KA733" s="314"/>
      <c r="KB733" s="314"/>
      <c r="KC733" s="314"/>
      <c r="KD733" s="314"/>
      <c r="KE733" s="314"/>
      <c r="KF733" s="314"/>
      <c r="KG733" s="314"/>
      <c r="KH733" s="314"/>
      <c r="KI733" s="314"/>
      <c r="KJ733" s="314"/>
      <c r="KK733" s="314"/>
      <c r="KL733" s="6"/>
      <c r="KM733" s="6"/>
      <c r="KN733" s="6"/>
      <c r="KO733" s="6"/>
      <c r="KP733" s="6"/>
      <c r="KQ733" s="6"/>
      <c r="KR733" s="6"/>
      <c r="KS733" s="6"/>
      <c r="KT733" s="6"/>
    </row>
    <row r="734" spans="5:306" s="305" customFormat="1">
      <c r="E734" s="316"/>
      <c r="F734" s="316"/>
      <c r="G734" s="317"/>
      <c r="W734" s="6"/>
      <c r="X734" s="6"/>
      <c r="Y734" s="6"/>
      <c r="Z734" s="313"/>
      <c r="AA734" s="313"/>
      <c r="AB734" s="313"/>
      <c r="AC734" s="6"/>
      <c r="AD734" s="6"/>
      <c r="AE734" s="313"/>
      <c r="AF734" s="313"/>
      <c r="AG734" s="313"/>
      <c r="AH734" s="313"/>
      <c r="AI734" s="313"/>
      <c r="AJ734" s="6"/>
      <c r="AK734" s="6"/>
      <c r="AL734" s="313"/>
      <c r="AM734" s="313"/>
      <c r="AN734" s="313"/>
      <c r="AO734" s="313"/>
      <c r="AP734" s="313"/>
      <c r="AQ734" s="6"/>
      <c r="AR734" s="6"/>
      <c r="AS734" s="313"/>
      <c r="AT734" s="313"/>
      <c r="AU734" s="313"/>
      <c r="AV734" s="313"/>
      <c r="AW734" s="313"/>
      <c r="AX734" s="6"/>
      <c r="AY734" s="6"/>
      <c r="AZ734" s="313"/>
      <c r="BA734" s="313"/>
      <c r="BB734" s="313"/>
      <c r="BC734" s="313"/>
      <c r="BD734" s="313"/>
      <c r="BE734" s="6"/>
      <c r="BF734" s="6"/>
      <c r="BG734" s="313"/>
      <c r="BH734" s="313"/>
      <c r="BI734" s="313"/>
      <c r="BJ734" s="313"/>
      <c r="BK734" s="313"/>
      <c r="BL734" s="6"/>
      <c r="BM734" s="6"/>
      <c r="BN734" s="313"/>
      <c r="BO734" s="313"/>
      <c r="BP734" s="313"/>
      <c r="BQ734" s="313"/>
      <c r="BR734" s="313"/>
      <c r="BS734" s="313"/>
      <c r="BT734" s="313"/>
      <c r="BU734" s="313"/>
      <c r="BV734" s="313"/>
      <c r="BW734" s="313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161"/>
      <c r="DQ734" s="161"/>
      <c r="DR734" s="161"/>
      <c r="DS734" s="161"/>
      <c r="DT734" s="161"/>
      <c r="DU734" s="161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  <c r="FS734" s="6"/>
      <c r="FT734" s="6"/>
      <c r="FU734" s="6"/>
      <c r="FV734" s="6"/>
      <c r="FW734" s="6"/>
      <c r="FX734" s="6"/>
      <c r="FY734" s="6"/>
      <c r="FZ734" s="6"/>
      <c r="GA734" s="6"/>
      <c r="GB734" s="6"/>
      <c r="GC734" s="6"/>
      <c r="GD734" s="6"/>
      <c r="GE734" s="6"/>
      <c r="GF734" s="6"/>
      <c r="GG734" s="6"/>
      <c r="GH734" s="6"/>
      <c r="GI734" s="6"/>
      <c r="GJ734" s="6"/>
      <c r="GK734" s="6"/>
      <c r="GL734" s="6"/>
      <c r="GM734" s="6"/>
      <c r="GN734" s="6"/>
      <c r="GO734" s="6"/>
      <c r="GP734" s="6"/>
      <c r="GQ734" s="6"/>
      <c r="GR734" s="6"/>
      <c r="GS734" s="6"/>
      <c r="GT734" s="6"/>
      <c r="GU734" s="6"/>
      <c r="GV734" s="6"/>
      <c r="GW734" s="6"/>
      <c r="GX734" s="6"/>
      <c r="GY734" s="6"/>
      <c r="GZ734" s="6"/>
      <c r="HA734" s="6"/>
      <c r="HB734" s="6"/>
      <c r="HC734" s="6"/>
      <c r="HD734" s="6"/>
      <c r="HE734" s="6"/>
      <c r="HF734" s="6"/>
      <c r="HG734" s="6"/>
      <c r="HH734" s="6"/>
      <c r="HI734" s="6"/>
      <c r="HJ734" s="6"/>
      <c r="HK734" s="6"/>
      <c r="HL734" s="6"/>
      <c r="HM734" s="6"/>
      <c r="HN734" s="6"/>
      <c r="HO734" s="6"/>
      <c r="HP734" s="6"/>
      <c r="HQ734" s="6"/>
      <c r="HR734" s="6"/>
      <c r="HS734" s="6"/>
      <c r="HT734" s="6"/>
      <c r="HU734" s="6"/>
      <c r="HV734" s="6"/>
      <c r="HW734" s="6"/>
      <c r="HX734" s="6"/>
      <c r="HY734" s="6"/>
      <c r="HZ734" s="6"/>
      <c r="IA734" s="6"/>
      <c r="IB734" s="6"/>
      <c r="IC734" s="6"/>
      <c r="ID734" s="6"/>
      <c r="IE734" s="6"/>
      <c r="IF734" s="6"/>
      <c r="IG734" s="6"/>
      <c r="IH734" s="6"/>
      <c r="II734" s="6"/>
      <c r="IJ734" s="6"/>
      <c r="IK734" s="6"/>
      <c r="IL734" s="6"/>
      <c r="IM734" s="6"/>
      <c r="IN734" s="6"/>
      <c r="IO734" s="6"/>
      <c r="IP734" s="6"/>
      <c r="IQ734" s="6"/>
      <c r="IR734" s="6"/>
      <c r="IS734" s="6"/>
      <c r="IT734" s="6"/>
      <c r="IU734" s="6"/>
      <c r="IV734" s="6"/>
      <c r="IW734" s="6"/>
      <c r="IX734" s="6"/>
      <c r="IY734" s="6"/>
      <c r="IZ734" s="6"/>
      <c r="JA734" s="314"/>
      <c r="JB734" s="314"/>
      <c r="JC734" s="314"/>
      <c r="JD734" s="314"/>
      <c r="JE734" s="314"/>
      <c r="JF734" s="314"/>
      <c r="JG734" s="314"/>
      <c r="JH734" s="314"/>
      <c r="JI734" s="314"/>
      <c r="JJ734" s="314"/>
      <c r="JK734" s="314"/>
      <c r="JL734" s="314"/>
      <c r="JM734" s="314"/>
      <c r="JN734" s="314"/>
      <c r="JO734" s="314"/>
      <c r="JP734" s="314"/>
      <c r="JQ734" s="314"/>
      <c r="JR734" s="314"/>
      <c r="JS734" s="314"/>
      <c r="JT734" s="314"/>
      <c r="JU734" s="314"/>
      <c r="JV734" s="314"/>
      <c r="JW734" s="314"/>
      <c r="JX734" s="314"/>
      <c r="JY734" s="314"/>
      <c r="JZ734" s="314"/>
      <c r="KA734" s="314"/>
      <c r="KB734" s="314"/>
      <c r="KC734" s="314"/>
      <c r="KD734" s="314"/>
      <c r="KE734" s="314"/>
      <c r="KF734" s="314"/>
      <c r="KG734" s="314"/>
      <c r="KH734" s="314"/>
      <c r="KI734" s="314"/>
      <c r="KJ734" s="314"/>
      <c r="KK734" s="314"/>
      <c r="KL734" s="6"/>
      <c r="KM734" s="6"/>
      <c r="KN734" s="6"/>
      <c r="KO734" s="6"/>
      <c r="KP734" s="6"/>
      <c r="KQ734" s="6"/>
      <c r="KR734" s="6"/>
      <c r="KS734" s="6"/>
      <c r="KT734" s="6"/>
    </row>
    <row r="735" spans="5:306" s="305" customFormat="1">
      <c r="E735" s="316"/>
      <c r="F735" s="316"/>
      <c r="G735" s="317"/>
      <c r="W735" s="6"/>
      <c r="X735" s="6"/>
      <c r="Y735" s="6"/>
      <c r="Z735" s="313"/>
      <c r="AA735" s="313"/>
      <c r="AB735" s="313"/>
      <c r="AC735" s="6"/>
      <c r="AD735" s="6"/>
      <c r="AE735" s="313"/>
      <c r="AF735" s="313"/>
      <c r="AG735" s="313"/>
      <c r="AH735" s="313"/>
      <c r="AI735" s="313"/>
      <c r="AJ735" s="6"/>
      <c r="AK735" s="6"/>
      <c r="AL735" s="313"/>
      <c r="AM735" s="313"/>
      <c r="AN735" s="313"/>
      <c r="AO735" s="313"/>
      <c r="AP735" s="313"/>
      <c r="AQ735" s="6"/>
      <c r="AR735" s="6"/>
      <c r="AS735" s="313"/>
      <c r="AT735" s="313"/>
      <c r="AU735" s="313"/>
      <c r="AV735" s="313"/>
      <c r="AW735" s="313"/>
      <c r="AX735" s="6"/>
      <c r="AY735" s="6"/>
      <c r="AZ735" s="313"/>
      <c r="BA735" s="313"/>
      <c r="BB735" s="313"/>
      <c r="BC735" s="313"/>
      <c r="BD735" s="313"/>
      <c r="BE735" s="6"/>
      <c r="BF735" s="6"/>
      <c r="BG735" s="313"/>
      <c r="BH735" s="313"/>
      <c r="BI735" s="313"/>
      <c r="BJ735" s="313"/>
      <c r="BK735" s="313"/>
      <c r="BL735" s="6"/>
      <c r="BM735" s="6"/>
      <c r="BN735" s="313"/>
      <c r="BO735" s="313"/>
      <c r="BP735" s="313"/>
      <c r="BQ735" s="313"/>
      <c r="BR735" s="313"/>
      <c r="BS735" s="313"/>
      <c r="BT735" s="313"/>
      <c r="BU735" s="313"/>
      <c r="BV735" s="313"/>
      <c r="BW735" s="313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161"/>
      <c r="DQ735" s="161"/>
      <c r="DR735" s="161"/>
      <c r="DS735" s="161"/>
      <c r="DT735" s="161"/>
      <c r="DU735" s="161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  <c r="FS735" s="6"/>
      <c r="FT735" s="6"/>
      <c r="FU735" s="6"/>
      <c r="FV735" s="6"/>
      <c r="FW735" s="6"/>
      <c r="FX735" s="6"/>
      <c r="FY735" s="6"/>
      <c r="FZ735" s="6"/>
      <c r="GA735" s="6"/>
      <c r="GB735" s="6"/>
      <c r="GC735" s="6"/>
      <c r="GD735" s="6"/>
      <c r="GE735" s="6"/>
      <c r="GF735" s="6"/>
      <c r="GG735" s="6"/>
      <c r="GH735" s="6"/>
      <c r="GI735" s="6"/>
      <c r="GJ735" s="6"/>
      <c r="GK735" s="6"/>
      <c r="GL735" s="6"/>
      <c r="GM735" s="6"/>
      <c r="GN735" s="6"/>
      <c r="GO735" s="6"/>
      <c r="GP735" s="6"/>
      <c r="GQ735" s="6"/>
      <c r="GR735" s="6"/>
      <c r="GS735" s="6"/>
      <c r="GT735" s="6"/>
      <c r="GU735" s="6"/>
      <c r="GV735" s="6"/>
      <c r="GW735" s="6"/>
      <c r="GX735" s="6"/>
      <c r="GY735" s="6"/>
      <c r="GZ735" s="6"/>
      <c r="HA735" s="6"/>
      <c r="HB735" s="6"/>
      <c r="HC735" s="6"/>
      <c r="HD735" s="6"/>
      <c r="HE735" s="6"/>
      <c r="HF735" s="6"/>
      <c r="HG735" s="6"/>
      <c r="HH735" s="6"/>
      <c r="HI735" s="6"/>
      <c r="HJ735" s="6"/>
      <c r="HK735" s="6"/>
      <c r="HL735" s="6"/>
      <c r="HM735" s="6"/>
      <c r="HN735" s="6"/>
      <c r="HO735" s="6"/>
      <c r="HP735" s="6"/>
      <c r="HQ735" s="6"/>
      <c r="HR735" s="6"/>
      <c r="HS735" s="6"/>
      <c r="HT735" s="6"/>
      <c r="HU735" s="6"/>
      <c r="HV735" s="6"/>
      <c r="HW735" s="6"/>
      <c r="HX735" s="6"/>
      <c r="HY735" s="6"/>
      <c r="HZ735" s="6"/>
      <c r="IA735" s="6"/>
      <c r="IB735" s="6"/>
      <c r="IC735" s="6"/>
      <c r="ID735" s="6"/>
      <c r="IE735" s="6"/>
      <c r="IF735" s="6"/>
      <c r="IG735" s="6"/>
      <c r="IH735" s="6"/>
      <c r="II735" s="6"/>
      <c r="IJ735" s="6"/>
      <c r="IK735" s="6"/>
      <c r="IL735" s="6"/>
      <c r="IM735" s="6"/>
      <c r="IN735" s="6"/>
      <c r="IO735" s="6"/>
      <c r="IP735" s="6"/>
      <c r="IQ735" s="6"/>
      <c r="IR735" s="6"/>
      <c r="IS735" s="6"/>
      <c r="IT735" s="6"/>
      <c r="IU735" s="6"/>
      <c r="IV735" s="6"/>
      <c r="IW735" s="6"/>
      <c r="IX735" s="6"/>
      <c r="IY735" s="6"/>
      <c r="IZ735" s="6"/>
      <c r="JA735" s="314"/>
      <c r="JB735" s="314"/>
      <c r="JC735" s="314"/>
      <c r="JD735" s="314"/>
      <c r="JE735" s="314"/>
      <c r="JF735" s="314"/>
      <c r="JG735" s="314"/>
      <c r="JH735" s="314"/>
      <c r="JI735" s="314"/>
      <c r="JJ735" s="314"/>
      <c r="JK735" s="314"/>
      <c r="JL735" s="314"/>
      <c r="JM735" s="314"/>
      <c r="JN735" s="314"/>
      <c r="JO735" s="314"/>
      <c r="JP735" s="314"/>
      <c r="JQ735" s="314"/>
      <c r="JR735" s="314"/>
      <c r="JS735" s="314"/>
      <c r="JT735" s="314"/>
      <c r="JU735" s="314"/>
      <c r="JV735" s="314"/>
      <c r="JW735" s="314"/>
      <c r="JX735" s="314"/>
      <c r="JY735" s="314"/>
      <c r="JZ735" s="314"/>
      <c r="KA735" s="314"/>
      <c r="KB735" s="314"/>
      <c r="KC735" s="314"/>
      <c r="KD735" s="314"/>
      <c r="KE735" s="314"/>
      <c r="KF735" s="314"/>
      <c r="KG735" s="314"/>
      <c r="KH735" s="314"/>
      <c r="KI735" s="314"/>
      <c r="KJ735" s="314"/>
      <c r="KK735" s="314"/>
      <c r="KL735" s="6"/>
      <c r="KM735" s="6"/>
      <c r="KN735" s="6"/>
      <c r="KO735" s="6"/>
      <c r="KP735" s="6"/>
      <c r="KQ735" s="6"/>
      <c r="KR735" s="6"/>
      <c r="KS735" s="6"/>
      <c r="KT735" s="6"/>
    </row>
    <row r="736" spans="5:306" s="305" customFormat="1">
      <c r="E736" s="316"/>
      <c r="F736" s="316"/>
      <c r="G736" s="317"/>
      <c r="W736" s="6"/>
      <c r="X736" s="6"/>
      <c r="Y736" s="6"/>
      <c r="Z736" s="313"/>
      <c r="AA736" s="313"/>
      <c r="AB736" s="313"/>
      <c r="AC736" s="6"/>
      <c r="AD736" s="6"/>
      <c r="AE736" s="313"/>
      <c r="AF736" s="313"/>
      <c r="AG736" s="313"/>
      <c r="AH736" s="313"/>
      <c r="AI736" s="313"/>
      <c r="AJ736" s="6"/>
      <c r="AK736" s="6"/>
      <c r="AL736" s="313"/>
      <c r="AM736" s="313"/>
      <c r="AN736" s="313"/>
      <c r="AO736" s="313"/>
      <c r="AP736" s="313"/>
      <c r="AQ736" s="6"/>
      <c r="AR736" s="6"/>
      <c r="AS736" s="313"/>
      <c r="AT736" s="313"/>
      <c r="AU736" s="313"/>
      <c r="AV736" s="313"/>
      <c r="AW736" s="313"/>
      <c r="AX736" s="6"/>
      <c r="AY736" s="6"/>
      <c r="AZ736" s="313"/>
      <c r="BA736" s="313"/>
      <c r="BB736" s="313"/>
      <c r="BC736" s="313"/>
      <c r="BD736" s="313"/>
      <c r="BE736" s="6"/>
      <c r="BF736" s="6"/>
      <c r="BG736" s="313"/>
      <c r="BH736" s="313"/>
      <c r="BI736" s="313"/>
      <c r="BJ736" s="313"/>
      <c r="BK736" s="313"/>
      <c r="BL736" s="6"/>
      <c r="BM736" s="6"/>
      <c r="BN736" s="313"/>
      <c r="BO736" s="313"/>
      <c r="BP736" s="313"/>
      <c r="BQ736" s="313"/>
      <c r="BR736" s="313"/>
      <c r="BS736" s="313"/>
      <c r="BT736" s="313"/>
      <c r="BU736" s="313"/>
      <c r="BV736" s="313"/>
      <c r="BW736" s="313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161"/>
      <c r="DQ736" s="161"/>
      <c r="DR736" s="161"/>
      <c r="DS736" s="161"/>
      <c r="DT736" s="161"/>
      <c r="DU736" s="161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HO736" s="6"/>
      <c r="HP736" s="6"/>
      <c r="HQ736" s="6"/>
      <c r="HR736" s="6"/>
      <c r="HS736" s="6"/>
      <c r="HT736" s="6"/>
      <c r="HU736" s="6"/>
      <c r="HV736" s="6"/>
      <c r="HW736" s="6"/>
      <c r="HX736" s="6"/>
      <c r="HY736" s="6"/>
      <c r="HZ736" s="6"/>
      <c r="IA736" s="6"/>
      <c r="IB736" s="6"/>
      <c r="IC736" s="6"/>
      <c r="ID736" s="6"/>
      <c r="IE736" s="6"/>
      <c r="IF736" s="6"/>
      <c r="IG736" s="6"/>
      <c r="IH736" s="6"/>
      <c r="II736" s="6"/>
      <c r="IJ736" s="6"/>
      <c r="IK736" s="6"/>
      <c r="IL736" s="6"/>
      <c r="IM736" s="6"/>
      <c r="IN736" s="6"/>
      <c r="IO736" s="6"/>
      <c r="IP736" s="6"/>
      <c r="IQ736" s="6"/>
      <c r="IR736" s="6"/>
      <c r="IS736" s="6"/>
      <c r="IT736" s="6"/>
      <c r="IU736" s="6"/>
      <c r="IV736" s="6"/>
      <c r="IW736" s="6"/>
      <c r="IX736" s="6"/>
      <c r="IY736" s="6"/>
      <c r="IZ736" s="6"/>
      <c r="JA736" s="314"/>
      <c r="JB736" s="314"/>
      <c r="JC736" s="314"/>
      <c r="JD736" s="314"/>
      <c r="JE736" s="314"/>
      <c r="JF736" s="314"/>
      <c r="JG736" s="314"/>
      <c r="JH736" s="314"/>
      <c r="JI736" s="314"/>
      <c r="JJ736" s="314"/>
      <c r="JK736" s="314"/>
      <c r="JL736" s="314"/>
      <c r="JM736" s="314"/>
      <c r="JN736" s="314"/>
      <c r="JO736" s="314"/>
      <c r="JP736" s="314"/>
      <c r="JQ736" s="314"/>
      <c r="JR736" s="314"/>
      <c r="JS736" s="314"/>
      <c r="JT736" s="314"/>
      <c r="JU736" s="314"/>
      <c r="JV736" s="314"/>
      <c r="JW736" s="314"/>
      <c r="JX736" s="314"/>
      <c r="JY736" s="314"/>
      <c r="JZ736" s="314"/>
      <c r="KA736" s="314"/>
      <c r="KB736" s="314"/>
      <c r="KC736" s="314"/>
      <c r="KD736" s="314"/>
      <c r="KE736" s="314"/>
      <c r="KF736" s="314"/>
      <c r="KG736" s="314"/>
      <c r="KH736" s="314"/>
      <c r="KI736" s="314"/>
      <c r="KJ736" s="314"/>
      <c r="KK736" s="314"/>
      <c r="KL736" s="6"/>
      <c r="KM736" s="6"/>
      <c r="KN736" s="6"/>
      <c r="KO736" s="6"/>
      <c r="KP736" s="6"/>
      <c r="KQ736" s="6"/>
      <c r="KR736" s="6"/>
      <c r="KS736" s="6"/>
      <c r="KT736" s="6"/>
    </row>
    <row r="737" spans="5:306" s="305" customFormat="1">
      <c r="E737" s="316"/>
      <c r="F737" s="316"/>
      <c r="G737" s="317"/>
      <c r="W737" s="6"/>
      <c r="X737" s="6"/>
      <c r="Y737" s="6"/>
      <c r="Z737" s="313"/>
      <c r="AA737" s="313"/>
      <c r="AB737" s="313"/>
      <c r="AC737" s="6"/>
      <c r="AD737" s="6"/>
      <c r="AE737" s="313"/>
      <c r="AF737" s="313"/>
      <c r="AG737" s="313"/>
      <c r="AH737" s="313"/>
      <c r="AI737" s="313"/>
      <c r="AJ737" s="6"/>
      <c r="AK737" s="6"/>
      <c r="AL737" s="313"/>
      <c r="AM737" s="313"/>
      <c r="AN737" s="313"/>
      <c r="AO737" s="313"/>
      <c r="AP737" s="313"/>
      <c r="AQ737" s="6"/>
      <c r="AR737" s="6"/>
      <c r="AS737" s="313"/>
      <c r="AT737" s="313"/>
      <c r="AU737" s="313"/>
      <c r="AV737" s="313"/>
      <c r="AW737" s="313"/>
      <c r="AX737" s="6"/>
      <c r="AY737" s="6"/>
      <c r="AZ737" s="313"/>
      <c r="BA737" s="313"/>
      <c r="BB737" s="313"/>
      <c r="BC737" s="313"/>
      <c r="BD737" s="313"/>
      <c r="BE737" s="6"/>
      <c r="BF737" s="6"/>
      <c r="BG737" s="313"/>
      <c r="BH737" s="313"/>
      <c r="BI737" s="313"/>
      <c r="BJ737" s="313"/>
      <c r="BK737" s="313"/>
      <c r="BL737" s="6"/>
      <c r="BM737" s="6"/>
      <c r="BN737" s="313"/>
      <c r="BO737" s="313"/>
      <c r="BP737" s="313"/>
      <c r="BQ737" s="313"/>
      <c r="BR737" s="313"/>
      <c r="BS737" s="313"/>
      <c r="BT737" s="313"/>
      <c r="BU737" s="313"/>
      <c r="BV737" s="313"/>
      <c r="BW737" s="313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161"/>
      <c r="DQ737" s="161"/>
      <c r="DR737" s="161"/>
      <c r="DS737" s="161"/>
      <c r="DT737" s="161"/>
      <c r="DU737" s="161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HO737" s="6"/>
      <c r="HP737" s="6"/>
      <c r="HQ737" s="6"/>
      <c r="HR737" s="6"/>
      <c r="HS737" s="6"/>
      <c r="HT737" s="6"/>
      <c r="HU737" s="6"/>
      <c r="HV737" s="6"/>
      <c r="HW737" s="6"/>
      <c r="HX737" s="6"/>
      <c r="HY737" s="6"/>
      <c r="HZ737" s="6"/>
      <c r="IA737" s="6"/>
      <c r="IB737" s="6"/>
      <c r="IC737" s="6"/>
      <c r="ID737" s="6"/>
      <c r="IE737" s="6"/>
      <c r="IF737" s="6"/>
      <c r="IG737" s="6"/>
      <c r="IH737" s="6"/>
      <c r="II737" s="6"/>
      <c r="IJ737" s="6"/>
      <c r="IK737" s="6"/>
      <c r="IL737" s="6"/>
      <c r="IM737" s="6"/>
      <c r="IN737" s="6"/>
      <c r="IO737" s="6"/>
      <c r="IP737" s="6"/>
      <c r="IQ737" s="6"/>
      <c r="IR737" s="6"/>
      <c r="IS737" s="6"/>
      <c r="IT737" s="6"/>
      <c r="IU737" s="6"/>
      <c r="IV737" s="6"/>
      <c r="IW737" s="6"/>
      <c r="IX737" s="6"/>
      <c r="IY737" s="6"/>
      <c r="IZ737" s="6"/>
      <c r="JA737" s="314"/>
      <c r="JB737" s="314"/>
      <c r="JC737" s="314"/>
      <c r="JD737" s="314"/>
      <c r="JE737" s="314"/>
      <c r="JF737" s="314"/>
      <c r="JG737" s="314"/>
      <c r="JH737" s="314"/>
      <c r="JI737" s="314"/>
      <c r="JJ737" s="314"/>
      <c r="JK737" s="314"/>
      <c r="JL737" s="314"/>
      <c r="JM737" s="314"/>
      <c r="JN737" s="314"/>
      <c r="JO737" s="314"/>
      <c r="JP737" s="314"/>
      <c r="JQ737" s="314"/>
      <c r="JR737" s="314"/>
      <c r="JS737" s="314"/>
      <c r="JT737" s="314"/>
      <c r="JU737" s="314"/>
      <c r="JV737" s="314"/>
      <c r="JW737" s="314"/>
      <c r="JX737" s="314"/>
      <c r="JY737" s="314"/>
      <c r="JZ737" s="314"/>
      <c r="KA737" s="314"/>
      <c r="KB737" s="314"/>
      <c r="KC737" s="314"/>
      <c r="KD737" s="314"/>
      <c r="KE737" s="314"/>
      <c r="KF737" s="314"/>
      <c r="KG737" s="314"/>
      <c r="KH737" s="314"/>
      <c r="KI737" s="314"/>
      <c r="KJ737" s="314"/>
      <c r="KK737" s="314"/>
      <c r="KL737" s="6"/>
      <c r="KM737" s="6"/>
      <c r="KN737" s="6"/>
      <c r="KO737" s="6"/>
      <c r="KP737" s="6"/>
      <c r="KQ737" s="6"/>
      <c r="KR737" s="6"/>
      <c r="KS737" s="6"/>
      <c r="KT737" s="6"/>
    </row>
    <row r="738" spans="5:306" s="305" customFormat="1">
      <c r="E738" s="316"/>
      <c r="F738" s="316"/>
      <c r="G738" s="317"/>
      <c r="W738" s="6"/>
      <c r="X738" s="6"/>
      <c r="Y738" s="6"/>
      <c r="Z738" s="313"/>
      <c r="AA738" s="313"/>
      <c r="AB738" s="313"/>
      <c r="AC738" s="6"/>
      <c r="AD738" s="6"/>
      <c r="AE738" s="313"/>
      <c r="AF738" s="313"/>
      <c r="AG738" s="313"/>
      <c r="AH738" s="313"/>
      <c r="AI738" s="313"/>
      <c r="AJ738" s="6"/>
      <c r="AK738" s="6"/>
      <c r="AL738" s="313"/>
      <c r="AM738" s="313"/>
      <c r="AN738" s="313"/>
      <c r="AO738" s="313"/>
      <c r="AP738" s="313"/>
      <c r="AQ738" s="6"/>
      <c r="AR738" s="6"/>
      <c r="AS738" s="313"/>
      <c r="AT738" s="313"/>
      <c r="AU738" s="313"/>
      <c r="AV738" s="313"/>
      <c r="AW738" s="313"/>
      <c r="AX738" s="6"/>
      <c r="AY738" s="6"/>
      <c r="AZ738" s="313"/>
      <c r="BA738" s="313"/>
      <c r="BB738" s="313"/>
      <c r="BC738" s="313"/>
      <c r="BD738" s="313"/>
      <c r="BE738" s="6"/>
      <c r="BF738" s="6"/>
      <c r="BG738" s="313"/>
      <c r="BH738" s="313"/>
      <c r="BI738" s="313"/>
      <c r="BJ738" s="313"/>
      <c r="BK738" s="313"/>
      <c r="BL738" s="6"/>
      <c r="BM738" s="6"/>
      <c r="BN738" s="313"/>
      <c r="BO738" s="313"/>
      <c r="BP738" s="313"/>
      <c r="BQ738" s="313"/>
      <c r="BR738" s="313"/>
      <c r="BS738" s="313"/>
      <c r="BT738" s="313"/>
      <c r="BU738" s="313"/>
      <c r="BV738" s="313"/>
      <c r="BW738" s="313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161"/>
      <c r="DQ738" s="161"/>
      <c r="DR738" s="161"/>
      <c r="DS738" s="161"/>
      <c r="DT738" s="161"/>
      <c r="DU738" s="161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HO738" s="6"/>
      <c r="HP738" s="6"/>
      <c r="HQ738" s="6"/>
      <c r="HR738" s="6"/>
      <c r="HS738" s="6"/>
      <c r="HT738" s="6"/>
      <c r="HU738" s="6"/>
      <c r="HV738" s="6"/>
      <c r="HW738" s="6"/>
      <c r="HX738" s="6"/>
      <c r="HY738" s="6"/>
      <c r="HZ738" s="6"/>
      <c r="IA738" s="6"/>
      <c r="IB738" s="6"/>
      <c r="IC738" s="6"/>
      <c r="ID738" s="6"/>
      <c r="IE738" s="6"/>
      <c r="IF738" s="6"/>
      <c r="IG738" s="6"/>
      <c r="IH738" s="6"/>
      <c r="II738" s="6"/>
      <c r="IJ738" s="6"/>
      <c r="IK738" s="6"/>
      <c r="IL738" s="6"/>
      <c r="IM738" s="6"/>
      <c r="IN738" s="6"/>
      <c r="IO738" s="6"/>
      <c r="IP738" s="6"/>
      <c r="IQ738" s="6"/>
      <c r="IR738" s="6"/>
      <c r="IS738" s="6"/>
      <c r="IT738" s="6"/>
      <c r="IU738" s="6"/>
      <c r="IV738" s="6"/>
      <c r="IW738" s="6"/>
      <c r="IX738" s="6"/>
      <c r="IY738" s="6"/>
      <c r="IZ738" s="6"/>
      <c r="JA738" s="314"/>
      <c r="JB738" s="314"/>
      <c r="JC738" s="314"/>
      <c r="JD738" s="314"/>
      <c r="JE738" s="314"/>
      <c r="JF738" s="314"/>
      <c r="JG738" s="314"/>
      <c r="JH738" s="314"/>
      <c r="JI738" s="314"/>
      <c r="JJ738" s="314"/>
      <c r="JK738" s="314"/>
      <c r="JL738" s="314"/>
      <c r="JM738" s="314"/>
      <c r="JN738" s="314"/>
      <c r="JO738" s="314"/>
      <c r="JP738" s="314"/>
      <c r="JQ738" s="314"/>
      <c r="JR738" s="314"/>
      <c r="JS738" s="314"/>
      <c r="JT738" s="314"/>
      <c r="JU738" s="314"/>
      <c r="JV738" s="314"/>
      <c r="JW738" s="314"/>
      <c r="JX738" s="314"/>
      <c r="JY738" s="314"/>
      <c r="JZ738" s="314"/>
      <c r="KA738" s="314"/>
      <c r="KB738" s="314"/>
      <c r="KC738" s="314"/>
      <c r="KD738" s="314"/>
      <c r="KE738" s="314"/>
      <c r="KF738" s="314"/>
      <c r="KG738" s="314"/>
      <c r="KH738" s="314"/>
      <c r="KI738" s="314"/>
      <c r="KJ738" s="314"/>
      <c r="KK738" s="314"/>
      <c r="KL738" s="6"/>
      <c r="KM738" s="6"/>
      <c r="KN738" s="6"/>
      <c r="KO738" s="6"/>
      <c r="KP738" s="6"/>
      <c r="KQ738" s="6"/>
      <c r="KR738" s="6"/>
      <c r="KS738" s="6"/>
      <c r="KT738" s="6"/>
    </row>
    <row r="739" spans="5:306" s="305" customFormat="1">
      <c r="E739" s="316"/>
      <c r="F739" s="316"/>
      <c r="G739" s="317"/>
      <c r="W739" s="6"/>
      <c r="X739" s="6"/>
      <c r="Y739" s="6"/>
      <c r="Z739" s="313"/>
      <c r="AA739" s="313"/>
      <c r="AB739" s="313"/>
      <c r="AC739" s="6"/>
      <c r="AD739" s="6"/>
      <c r="AE739" s="313"/>
      <c r="AF739" s="313"/>
      <c r="AG739" s="313"/>
      <c r="AH739" s="313"/>
      <c r="AI739" s="313"/>
      <c r="AJ739" s="6"/>
      <c r="AK739" s="6"/>
      <c r="AL739" s="313"/>
      <c r="AM739" s="313"/>
      <c r="AN739" s="313"/>
      <c r="AO739" s="313"/>
      <c r="AP739" s="313"/>
      <c r="AQ739" s="6"/>
      <c r="AR739" s="6"/>
      <c r="AS739" s="313"/>
      <c r="AT739" s="313"/>
      <c r="AU739" s="313"/>
      <c r="AV739" s="313"/>
      <c r="AW739" s="313"/>
      <c r="AX739" s="6"/>
      <c r="AY739" s="6"/>
      <c r="AZ739" s="313"/>
      <c r="BA739" s="313"/>
      <c r="BB739" s="313"/>
      <c r="BC739" s="313"/>
      <c r="BD739" s="313"/>
      <c r="BE739" s="6"/>
      <c r="BF739" s="6"/>
      <c r="BG739" s="313"/>
      <c r="BH739" s="313"/>
      <c r="BI739" s="313"/>
      <c r="BJ739" s="313"/>
      <c r="BK739" s="313"/>
      <c r="BL739" s="6"/>
      <c r="BM739" s="6"/>
      <c r="BN739" s="313"/>
      <c r="BO739" s="313"/>
      <c r="BP739" s="313"/>
      <c r="BQ739" s="313"/>
      <c r="BR739" s="313"/>
      <c r="BS739" s="313"/>
      <c r="BT739" s="313"/>
      <c r="BU739" s="313"/>
      <c r="BV739" s="313"/>
      <c r="BW739" s="313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161"/>
      <c r="DQ739" s="161"/>
      <c r="DR739" s="161"/>
      <c r="DS739" s="161"/>
      <c r="DT739" s="161"/>
      <c r="DU739" s="161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HO739" s="6"/>
      <c r="HP739" s="6"/>
      <c r="HQ739" s="6"/>
      <c r="HR739" s="6"/>
      <c r="HS739" s="6"/>
      <c r="HT739" s="6"/>
      <c r="HU739" s="6"/>
      <c r="HV739" s="6"/>
      <c r="HW739" s="6"/>
      <c r="HX739" s="6"/>
      <c r="HY739" s="6"/>
      <c r="HZ739" s="6"/>
      <c r="IA739" s="6"/>
      <c r="IB739" s="6"/>
      <c r="IC739" s="6"/>
      <c r="ID739" s="6"/>
      <c r="IE739" s="6"/>
      <c r="IF739" s="6"/>
      <c r="IG739" s="6"/>
      <c r="IH739" s="6"/>
      <c r="II739" s="6"/>
      <c r="IJ739" s="6"/>
      <c r="IK739" s="6"/>
      <c r="IL739" s="6"/>
      <c r="IM739" s="6"/>
      <c r="IN739" s="6"/>
      <c r="IO739" s="6"/>
      <c r="IP739" s="6"/>
      <c r="IQ739" s="6"/>
      <c r="IR739" s="6"/>
      <c r="IS739" s="6"/>
      <c r="IT739" s="6"/>
      <c r="IU739" s="6"/>
      <c r="IV739" s="6"/>
      <c r="IW739" s="6"/>
      <c r="IX739" s="6"/>
      <c r="IY739" s="6"/>
      <c r="IZ739" s="6"/>
      <c r="JA739" s="314"/>
      <c r="JB739" s="314"/>
      <c r="JC739" s="314"/>
      <c r="JD739" s="314"/>
      <c r="JE739" s="314"/>
      <c r="JF739" s="314"/>
      <c r="JG739" s="314"/>
      <c r="JH739" s="314"/>
      <c r="JI739" s="314"/>
      <c r="JJ739" s="314"/>
      <c r="JK739" s="314"/>
      <c r="JL739" s="314"/>
      <c r="JM739" s="314"/>
      <c r="JN739" s="314"/>
      <c r="JO739" s="314"/>
      <c r="JP739" s="314"/>
      <c r="JQ739" s="314"/>
      <c r="JR739" s="314"/>
      <c r="JS739" s="314"/>
      <c r="JT739" s="314"/>
      <c r="JU739" s="314"/>
      <c r="JV739" s="314"/>
      <c r="JW739" s="314"/>
      <c r="JX739" s="314"/>
      <c r="JY739" s="314"/>
      <c r="JZ739" s="314"/>
      <c r="KA739" s="314"/>
      <c r="KB739" s="314"/>
      <c r="KC739" s="314"/>
      <c r="KD739" s="314"/>
      <c r="KE739" s="314"/>
      <c r="KF739" s="314"/>
      <c r="KG739" s="314"/>
      <c r="KH739" s="314"/>
      <c r="KI739" s="314"/>
      <c r="KJ739" s="314"/>
      <c r="KK739" s="314"/>
      <c r="KL739" s="6"/>
      <c r="KM739" s="6"/>
      <c r="KN739" s="6"/>
      <c r="KO739" s="6"/>
      <c r="KP739" s="6"/>
      <c r="KQ739" s="6"/>
      <c r="KR739" s="6"/>
      <c r="KS739" s="6"/>
      <c r="KT739" s="6"/>
    </row>
    <row r="740" spans="5:306" s="305" customFormat="1">
      <c r="E740" s="316"/>
      <c r="F740" s="316"/>
      <c r="G740" s="317"/>
      <c r="W740" s="6"/>
      <c r="X740" s="6"/>
      <c r="Y740" s="6"/>
      <c r="Z740" s="313"/>
      <c r="AA740" s="313"/>
      <c r="AB740" s="313"/>
      <c r="AC740" s="6"/>
      <c r="AD740" s="6"/>
      <c r="AE740" s="313"/>
      <c r="AF740" s="313"/>
      <c r="AG740" s="313"/>
      <c r="AH740" s="313"/>
      <c r="AI740" s="313"/>
      <c r="AJ740" s="6"/>
      <c r="AK740" s="6"/>
      <c r="AL740" s="313"/>
      <c r="AM740" s="313"/>
      <c r="AN740" s="313"/>
      <c r="AO740" s="313"/>
      <c r="AP740" s="313"/>
      <c r="AQ740" s="6"/>
      <c r="AR740" s="6"/>
      <c r="AS740" s="313"/>
      <c r="AT740" s="313"/>
      <c r="AU740" s="313"/>
      <c r="AV740" s="313"/>
      <c r="AW740" s="313"/>
      <c r="AX740" s="6"/>
      <c r="AY740" s="6"/>
      <c r="AZ740" s="313"/>
      <c r="BA740" s="313"/>
      <c r="BB740" s="313"/>
      <c r="BC740" s="313"/>
      <c r="BD740" s="313"/>
      <c r="BE740" s="6"/>
      <c r="BF740" s="6"/>
      <c r="BG740" s="313"/>
      <c r="BH740" s="313"/>
      <c r="BI740" s="313"/>
      <c r="BJ740" s="313"/>
      <c r="BK740" s="313"/>
      <c r="BL740" s="6"/>
      <c r="BM740" s="6"/>
      <c r="BN740" s="313"/>
      <c r="BO740" s="313"/>
      <c r="BP740" s="313"/>
      <c r="BQ740" s="313"/>
      <c r="BR740" s="313"/>
      <c r="BS740" s="313"/>
      <c r="BT740" s="313"/>
      <c r="BU740" s="313"/>
      <c r="BV740" s="313"/>
      <c r="BW740" s="313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161"/>
      <c r="DQ740" s="161"/>
      <c r="DR740" s="161"/>
      <c r="DS740" s="161"/>
      <c r="DT740" s="161"/>
      <c r="DU740" s="161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  <c r="FS740" s="6"/>
      <c r="FT740" s="6"/>
      <c r="FU740" s="6"/>
      <c r="FV740" s="6"/>
      <c r="FW740" s="6"/>
      <c r="FX740" s="6"/>
      <c r="FY740" s="6"/>
      <c r="FZ740" s="6"/>
      <c r="GA740" s="6"/>
      <c r="GB740" s="6"/>
      <c r="GC740" s="6"/>
      <c r="GD740" s="6"/>
      <c r="GE740" s="6"/>
      <c r="GF740" s="6"/>
      <c r="GG740" s="6"/>
      <c r="GH740" s="6"/>
      <c r="GI740" s="6"/>
      <c r="GJ740" s="6"/>
      <c r="GK740" s="6"/>
      <c r="GL740" s="6"/>
      <c r="GM740" s="6"/>
      <c r="GN740" s="6"/>
      <c r="GO740" s="6"/>
      <c r="GP740" s="6"/>
      <c r="GQ740" s="6"/>
      <c r="GR740" s="6"/>
      <c r="GS740" s="6"/>
      <c r="GT740" s="6"/>
      <c r="GU740" s="6"/>
      <c r="GV740" s="6"/>
      <c r="GW740" s="6"/>
      <c r="GX740" s="6"/>
      <c r="GY740" s="6"/>
      <c r="GZ740" s="6"/>
      <c r="HA740" s="6"/>
      <c r="HB740" s="6"/>
      <c r="HC740" s="6"/>
      <c r="HD740" s="6"/>
      <c r="HE740" s="6"/>
      <c r="HF740" s="6"/>
      <c r="HG740" s="6"/>
      <c r="HH740" s="6"/>
      <c r="HI740" s="6"/>
      <c r="HJ740" s="6"/>
      <c r="HK740" s="6"/>
      <c r="HL740" s="6"/>
      <c r="HM740" s="6"/>
      <c r="HN740" s="6"/>
      <c r="HO740" s="6"/>
      <c r="HP740" s="6"/>
      <c r="HQ740" s="6"/>
      <c r="HR740" s="6"/>
      <c r="HS740" s="6"/>
      <c r="HT740" s="6"/>
      <c r="HU740" s="6"/>
      <c r="HV740" s="6"/>
      <c r="HW740" s="6"/>
      <c r="HX740" s="6"/>
      <c r="HY740" s="6"/>
      <c r="HZ740" s="6"/>
      <c r="IA740" s="6"/>
      <c r="IB740" s="6"/>
      <c r="IC740" s="6"/>
      <c r="ID740" s="6"/>
      <c r="IE740" s="6"/>
      <c r="IF740" s="6"/>
      <c r="IG740" s="6"/>
      <c r="IH740" s="6"/>
      <c r="II740" s="6"/>
      <c r="IJ740" s="6"/>
      <c r="IK740" s="6"/>
      <c r="IL740" s="6"/>
      <c r="IM740" s="6"/>
      <c r="IN740" s="6"/>
      <c r="IO740" s="6"/>
      <c r="IP740" s="6"/>
      <c r="IQ740" s="6"/>
      <c r="IR740" s="6"/>
      <c r="IS740" s="6"/>
      <c r="IT740" s="6"/>
      <c r="IU740" s="6"/>
      <c r="IV740" s="6"/>
      <c r="IW740" s="6"/>
      <c r="IX740" s="6"/>
      <c r="IY740" s="6"/>
      <c r="IZ740" s="6"/>
      <c r="JA740" s="314"/>
      <c r="JB740" s="314"/>
      <c r="JC740" s="314"/>
      <c r="JD740" s="314"/>
      <c r="JE740" s="314"/>
      <c r="JF740" s="314"/>
      <c r="JG740" s="314"/>
      <c r="JH740" s="314"/>
      <c r="JI740" s="314"/>
      <c r="JJ740" s="314"/>
      <c r="JK740" s="314"/>
      <c r="JL740" s="314"/>
      <c r="JM740" s="314"/>
      <c r="JN740" s="314"/>
      <c r="JO740" s="314"/>
      <c r="JP740" s="314"/>
      <c r="JQ740" s="314"/>
      <c r="JR740" s="314"/>
      <c r="JS740" s="314"/>
      <c r="JT740" s="314"/>
      <c r="JU740" s="314"/>
      <c r="JV740" s="314"/>
      <c r="JW740" s="314"/>
      <c r="JX740" s="314"/>
      <c r="JY740" s="314"/>
      <c r="JZ740" s="314"/>
      <c r="KA740" s="314"/>
      <c r="KB740" s="314"/>
      <c r="KC740" s="314"/>
      <c r="KD740" s="314"/>
      <c r="KE740" s="314"/>
      <c r="KF740" s="314"/>
      <c r="KG740" s="314"/>
      <c r="KH740" s="314"/>
      <c r="KI740" s="314"/>
      <c r="KJ740" s="314"/>
      <c r="KK740" s="314"/>
      <c r="KL740" s="6"/>
      <c r="KM740" s="6"/>
      <c r="KN740" s="6"/>
      <c r="KO740" s="6"/>
      <c r="KP740" s="6"/>
      <c r="KQ740" s="6"/>
      <c r="KR740" s="6"/>
      <c r="KS740" s="6"/>
      <c r="KT740" s="6"/>
    </row>
    <row r="741" spans="5:306" s="305" customFormat="1">
      <c r="E741" s="316"/>
      <c r="F741" s="316"/>
      <c r="G741" s="317"/>
      <c r="W741" s="6"/>
      <c r="X741" s="6"/>
      <c r="Y741" s="6"/>
      <c r="Z741" s="313"/>
      <c r="AA741" s="313"/>
      <c r="AB741" s="313"/>
      <c r="AC741" s="6"/>
      <c r="AD741" s="6"/>
      <c r="AE741" s="313"/>
      <c r="AF741" s="313"/>
      <c r="AG741" s="313"/>
      <c r="AH741" s="313"/>
      <c r="AI741" s="313"/>
      <c r="AJ741" s="6"/>
      <c r="AK741" s="6"/>
      <c r="AL741" s="313"/>
      <c r="AM741" s="313"/>
      <c r="AN741" s="313"/>
      <c r="AO741" s="313"/>
      <c r="AP741" s="313"/>
      <c r="AQ741" s="6"/>
      <c r="AR741" s="6"/>
      <c r="AS741" s="313"/>
      <c r="AT741" s="313"/>
      <c r="AU741" s="313"/>
      <c r="AV741" s="313"/>
      <c r="AW741" s="313"/>
      <c r="AX741" s="6"/>
      <c r="AY741" s="6"/>
      <c r="AZ741" s="313"/>
      <c r="BA741" s="313"/>
      <c r="BB741" s="313"/>
      <c r="BC741" s="313"/>
      <c r="BD741" s="313"/>
      <c r="BE741" s="6"/>
      <c r="BF741" s="6"/>
      <c r="BG741" s="313"/>
      <c r="BH741" s="313"/>
      <c r="BI741" s="313"/>
      <c r="BJ741" s="313"/>
      <c r="BK741" s="313"/>
      <c r="BL741" s="6"/>
      <c r="BM741" s="6"/>
      <c r="BN741" s="313"/>
      <c r="BO741" s="313"/>
      <c r="BP741" s="313"/>
      <c r="BQ741" s="313"/>
      <c r="BR741" s="313"/>
      <c r="BS741" s="313"/>
      <c r="BT741" s="313"/>
      <c r="BU741" s="313"/>
      <c r="BV741" s="313"/>
      <c r="BW741" s="313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161"/>
      <c r="DQ741" s="161"/>
      <c r="DR741" s="161"/>
      <c r="DS741" s="161"/>
      <c r="DT741" s="161"/>
      <c r="DU741" s="161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  <c r="FS741" s="6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HO741" s="6"/>
      <c r="HP741" s="6"/>
      <c r="HQ741" s="6"/>
      <c r="HR741" s="6"/>
      <c r="HS741" s="6"/>
      <c r="HT741" s="6"/>
      <c r="HU741" s="6"/>
      <c r="HV741" s="6"/>
      <c r="HW741" s="6"/>
      <c r="HX741" s="6"/>
      <c r="HY741" s="6"/>
      <c r="HZ741" s="6"/>
      <c r="IA741" s="6"/>
      <c r="IB741" s="6"/>
      <c r="IC741" s="6"/>
      <c r="ID741" s="6"/>
      <c r="IE741" s="6"/>
      <c r="IF741" s="6"/>
      <c r="IG741" s="6"/>
      <c r="IH741" s="6"/>
      <c r="II741" s="6"/>
      <c r="IJ741" s="6"/>
      <c r="IK741" s="6"/>
      <c r="IL741" s="6"/>
      <c r="IM741" s="6"/>
      <c r="IN741" s="6"/>
      <c r="IO741" s="6"/>
      <c r="IP741" s="6"/>
      <c r="IQ741" s="6"/>
      <c r="IR741" s="6"/>
      <c r="IS741" s="6"/>
      <c r="IT741" s="6"/>
      <c r="IU741" s="6"/>
      <c r="IV741" s="6"/>
      <c r="IW741" s="6"/>
      <c r="IX741" s="6"/>
      <c r="IY741" s="6"/>
      <c r="IZ741" s="6"/>
      <c r="JA741" s="314"/>
      <c r="JB741" s="314"/>
      <c r="JC741" s="314"/>
      <c r="JD741" s="314"/>
      <c r="JE741" s="314"/>
      <c r="JF741" s="314"/>
      <c r="JG741" s="314"/>
      <c r="JH741" s="314"/>
      <c r="JI741" s="314"/>
      <c r="JJ741" s="314"/>
      <c r="JK741" s="314"/>
      <c r="JL741" s="314"/>
      <c r="JM741" s="314"/>
      <c r="JN741" s="314"/>
      <c r="JO741" s="314"/>
      <c r="JP741" s="314"/>
      <c r="JQ741" s="314"/>
      <c r="JR741" s="314"/>
      <c r="JS741" s="314"/>
      <c r="JT741" s="314"/>
      <c r="JU741" s="314"/>
      <c r="JV741" s="314"/>
      <c r="JW741" s="314"/>
      <c r="JX741" s="314"/>
      <c r="JY741" s="314"/>
      <c r="JZ741" s="314"/>
      <c r="KA741" s="314"/>
      <c r="KB741" s="314"/>
      <c r="KC741" s="314"/>
      <c r="KD741" s="314"/>
      <c r="KE741" s="314"/>
      <c r="KF741" s="314"/>
      <c r="KG741" s="314"/>
      <c r="KH741" s="314"/>
      <c r="KI741" s="314"/>
      <c r="KJ741" s="314"/>
      <c r="KK741" s="314"/>
      <c r="KL741" s="6"/>
      <c r="KM741" s="6"/>
      <c r="KN741" s="6"/>
      <c r="KO741" s="6"/>
      <c r="KP741" s="6"/>
      <c r="KQ741" s="6"/>
      <c r="KR741" s="6"/>
      <c r="KS741" s="6"/>
      <c r="KT741" s="6"/>
    </row>
    <row r="742" spans="5:306" s="305" customFormat="1">
      <c r="E742" s="316"/>
      <c r="F742" s="316"/>
      <c r="G742" s="317"/>
      <c r="W742" s="6"/>
      <c r="X742" s="6"/>
      <c r="Y742" s="6"/>
      <c r="Z742" s="313"/>
      <c r="AA742" s="313"/>
      <c r="AB742" s="313"/>
      <c r="AC742" s="6"/>
      <c r="AD742" s="6"/>
      <c r="AE742" s="313"/>
      <c r="AF742" s="313"/>
      <c r="AG742" s="313"/>
      <c r="AH742" s="313"/>
      <c r="AI742" s="313"/>
      <c r="AJ742" s="6"/>
      <c r="AK742" s="6"/>
      <c r="AL742" s="313"/>
      <c r="AM742" s="313"/>
      <c r="AN742" s="313"/>
      <c r="AO742" s="313"/>
      <c r="AP742" s="313"/>
      <c r="AQ742" s="6"/>
      <c r="AR742" s="6"/>
      <c r="AS742" s="313"/>
      <c r="AT742" s="313"/>
      <c r="AU742" s="313"/>
      <c r="AV742" s="313"/>
      <c r="AW742" s="313"/>
      <c r="AX742" s="6"/>
      <c r="AY742" s="6"/>
      <c r="AZ742" s="313"/>
      <c r="BA742" s="313"/>
      <c r="BB742" s="313"/>
      <c r="BC742" s="313"/>
      <c r="BD742" s="313"/>
      <c r="BE742" s="6"/>
      <c r="BF742" s="6"/>
      <c r="BG742" s="313"/>
      <c r="BH742" s="313"/>
      <c r="BI742" s="313"/>
      <c r="BJ742" s="313"/>
      <c r="BK742" s="313"/>
      <c r="BL742" s="6"/>
      <c r="BM742" s="6"/>
      <c r="BN742" s="313"/>
      <c r="BO742" s="313"/>
      <c r="BP742" s="313"/>
      <c r="BQ742" s="313"/>
      <c r="BR742" s="313"/>
      <c r="BS742" s="313"/>
      <c r="BT742" s="313"/>
      <c r="BU742" s="313"/>
      <c r="BV742" s="313"/>
      <c r="BW742" s="313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161"/>
      <c r="DQ742" s="161"/>
      <c r="DR742" s="161"/>
      <c r="DS742" s="161"/>
      <c r="DT742" s="161"/>
      <c r="DU742" s="161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  <c r="FS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HO742" s="6"/>
      <c r="HP742" s="6"/>
      <c r="HQ742" s="6"/>
      <c r="HR742" s="6"/>
      <c r="HS742" s="6"/>
      <c r="HT742" s="6"/>
      <c r="HU742" s="6"/>
      <c r="HV742" s="6"/>
      <c r="HW742" s="6"/>
      <c r="HX742" s="6"/>
      <c r="HY742" s="6"/>
      <c r="HZ742" s="6"/>
      <c r="IA742" s="6"/>
      <c r="IB742" s="6"/>
      <c r="IC742" s="6"/>
      <c r="ID742" s="6"/>
      <c r="IE742" s="6"/>
      <c r="IF742" s="6"/>
      <c r="IG742" s="6"/>
      <c r="IH742" s="6"/>
      <c r="II742" s="6"/>
      <c r="IJ742" s="6"/>
      <c r="IK742" s="6"/>
      <c r="IL742" s="6"/>
      <c r="IM742" s="6"/>
      <c r="IN742" s="6"/>
      <c r="IO742" s="6"/>
      <c r="IP742" s="6"/>
      <c r="IQ742" s="6"/>
      <c r="IR742" s="6"/>
      <c r="IS742" s="6"/>
      <c r="IT742" s="6"/>
      <c r="IU742" s="6"/>
      <c r="IV742" s="6"/>
      <c r="IW742" s="6"/>
      <c r="IX742" s="6"/>
      <c r="IY742" s="6"/>
      <c r="IZ742" s="6"/>
      <c r="JA742" s="314"/>
      <c r="JB742" s="314"/>
      <c r="JC742" s="314"/>
      <c r="JD742" s="314"/>
      <c r="JE742" s="314"/>
      <c r="JF742" s="314"/>
      <c r="JG742" s="314"/>
      <c r="JH742" s="314"/>
      <c r="JI742" s="314"/>
      <c r="JJ742" s="314"/>
      <c r="JK742" s="314"/>
      <c r="JL742" s="314"/>
      <c r="JM742" s="314"/>
      <c r="JN742" s="314"/>
      <c r="JO742" s="314"/>
      <c r="JP742" s="314"/>
      <c r="JQ742" s="314"/>
      <c r="JR742" s="314"/>
      <c r="JS742" s="314"/>
      <c r="JT742" s="314"/>
      <c r="JU742" s="314"/>
      <c r="JV742" s="314"/>
      <c r="JW742" s="314"/>
      <c r="JX742" s="314"/>
      <c r="JY742" s="314"/>
      <c r="JZ742" s="314"/>
      <c r="KA742" s="314"/>
      <c r="KB742" s="314"/>
      <c r="KC742" s="314"/>
      <c r="KD742" s="314"/>
      <c r="KE742" s="314"/>
      <c r="KF742" s="314"/>
      <c r="KG742" s="314"/>
      <c r="KH742" s="314"/>
      <c r="KI742" s="314"/>
      <c r="KJ742" s="314"/>
      <c r="KK742" s="314"/>
      <c r="KL742" s="6"/>
      <c r="KM742" s="6"/>
      <c r="KN742" s="6"/>
      <c r="KO742" s="6"/>
      <c r="KP742" s="6"/>
      <c r="KQ742" s="6"/>
      <c r="KR742" s="6"/>
      <c r="KS742" s="6"/>
      <c r="KT742" s="6"/>
    </row>
    <row r="743" spans="5:306" s="305" customFormat="1">
      <c r="E743" s="316"/>
      <c r="F743" s="316"/>
      <c r="G743" s="317"/>
      <c r="W743" s="6"/>
      <c r="X743" s="6"/>
      <c r="Y743" s="6"/>
      <c r="Z743" s="313"/>
      <c r="AA743" s="313"/>
      <c r="AB743" s="313"/>
      <c r="AC743" s="6"/>
      <c r="AD743" s="6"/>
      <c r="AE743" s="313"/>
      <c r="AF743" s="313"/>
      <c r="AG743" s="313"/>
      <c r="AH743" s="313"/>
      <c r="AI743" s="313"/>
      <c r="AJ743" s="6"/>
      <c r="AK743" s="6"/>
      <c r="AL743" s="313"/>
      <c r="AM743" s="313"/>
      <c r="AN743" s="313"/>
      <c r="AO743" s="313"/>
      <c r="AP743" s="313"/>
      <c r="AQ743" s="6"/>
      <c r="AR743" s="6"/>
      <c r="AS743" s="313"/>
      <c r="AT743" s="313"/>
      <c r="AU743" s="313"/>
      <c r="AV743" s="313"/>
      <c r="AW743" s="313"/>
      <c r="AX743" s="6"/>
      <c r="AY743" s="6"/>
      <c r="AZ743" s="313"/>
      <c r="BA743" s="313"/>
      <c r="BB743" s="313"/>
      <c r="BC743" s="313"/>
      <c r="BD743" s="313"/>
      <c r="BE743" s="6"/>
      <c r="BF743" s="6"/>
      <c r="BG743" s="313"/>
      <c r="BH743" s="313"/>
      <c r="BI743" s="313"/>
      <c r="BJ743" s="313"/>
      <c r="BK743" s="313"/>
      <c r="BL743" s="6"/>
      <c r="BM743" s="6"/>
      <c r="BN743" s="313"/>
      <c r="BO743" s="313"/>
      <c r="BP743" s="313"/>
      <c r="BQ743" s="313"/>
      <c r="BR743" s="313"/>
      <c r="BS743" s="313"/>
      <c r="BT743" s="313"/>
      <c r="BU743" s="313"/>
      <c r="BV743" s="313"/>
      <c r="BW743" s="313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161"/>
      <c r="DQ743" s="161"/>
      <c r="DR743" s="161"/>
      <c r="DS743" s="161"/>
      <c r="DT743" s="161"/>
      <c r="DU743" s="161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HO743" s="6"/>
      <c r="HP743" s="6"/>
      <c r="HQ743" s="6"/>
      <c r="HR743" s="6"/>
      <c r="HS743" s="6"/>
      <c r="HT743" s="6"/>
      <c r="HU743" s="6"/>
      <c r="HV743" s="6"/>
      <c r="HW743" s="6"/>
      <c r="HX743" s="6"/>
      <c r="HY743" s="6"/>
      <c r="HZ743" s="6"/>
      <c r="IA743" s="6"/>
      <c r="IB743" s="6"/>
      <c r="IC743" s="6"/>
      <c r="ID743" s="6"/>
      <c r="IE743" s="6"/>
      <c r="IF743" s="6"/>
      <c r="IG743" s="6"/>
      <c r="IH743" s="6"/>
      <c r="II743" s="6"/>
      <c r="IJ743" s="6"/>
      <c r="IK743" s="6"/>
      <c r="IL743" s="6"/>
      <c r="IM743" s="6"/>
      <c r="IN743" s="6"/>
      <c r="IO743" s="6"/>
      <c r="IP743" s="6"/>
      <c r="IQ743" s="6"/>
      <c r="IR743" s="6"/>
      <c r="IS743" s="6"/>
      <c r="IT743" s="6"/>
      <c r="IU743" s="6"/>
      <c r="IV743" s="6"/>
      <c r="IW743" s="6"/>
      <c r="IX743" s="6"/>
      <c r="IY743" s="6"/>
      <c r="IZ743" s="6"/>
      <c r="JA743" s="314"/>
      <c r="JB743" s="314"/>
      <c r="JC743" s="314"/>
      <c r="JD743" s="314"/>
      <c r="JE743" s="314"/>
      <c r="JF743" s="314"/>
      <c r="JG743" s="314"/>
      <c r="JH743" s="314"/>
      <c r="JI743" s="314"/>
      <c r="JJ743" s="314"/>
      <c r="JK743" s="314"/>
      <c r="JL743" s="314"/>
      <c r="JM743" s="314"/>
      <c r="JN743" s="314"/>
      <c r="JO743" s="314"/>
      <c r="JP743" s="314"/>
      <c r="JQ743" s="314"/>
      <c r="JR743" s="314"/>
      <c r="JS743" s="314"/>
      <c r="JT743" s="314"/>
      <c r="JU743" s="314"/>
      <c r="JV743" s="314"/>
      <c r="JW743" s="314"/>
      <c r="JX743" s="314"/>
      <c r="JY743" s="314"/>
      <c r="JZ743" s="314"/>
      <c r="KA743" s="314"/>
      <c r="KB743" s="314"/>
      <c r="KC743" s="314"/>
      <c r="KD743" s="314"/>
      <c r="KE743" s="314"/>
      <c r="KF743" s="314"/>
      <c r="KG743" s="314"/>
      <c r="KH743" s="314"/>
      <c r="KI743" s="314"/>
      <c r="KJ743" s="314"/>
      <c r="KK743" s="314"/>
      <c r="KL743" s="6"/>
      <c r="KM743" s="6"/>
      <c r="KN743" s="6"/>
      <c r="KO743" s="6"/>
      <c r="KP743" s="6"/>
      <c r="KQ743" s="6"/>
      <c r="KR743" s="6"/>
      <c r="KS743" s="6"/>
      <c r="KT743" s="6"/>
    </row>
    <row r="744" spans="5:306" s="305" customFormat="1">
      <c r="E744" s="316"/>
      <c r="F744" s="316"/>
      <c r="G744" s="317"/>
      <c r="W744" s="6"/>
      <c r="X744" s="6"/>
      <c r="Y744" s="6"/>
      <c r="Z744" s="313"/>
      <c r="AA744" s="313"/>
      <c r="AB744" s="313"/>
      <c r="AC744" s="6"/>
      <c r="AD744" s="6"/>
      <c r="AE744" s="313"/>
      <c r="AF744" s="313"/>
      <c r="AG744" s="313"/>
      <c r="AH744" s="313"/>
      <c r="AI744" s="313"/>
      <c r="AJ744" s="6"/>
      <c r="AK744" s="6"/>
      <c r="AL744" s="313"/>
      <c r="AM744" s="313"/>
      <c r="AN744" s="313"/>
      <c r="AO744" s="313"/>
      <c r="AP744" s="313"/>
      <c r="AQ744" s="6"/>
      <c r="AR744" s="6"/>
      <c r="AS744" s="313"/>
      <c r="AT744" s="313"/>
      <c r="AU744" s="313"/>
      <c r="AV744" s="313"/>
      <c r="AW744" s="313"/>
      <c r="AX744" s="6"/>
      <c r="AY744" s="6"/>
      <c r="AZ744" s="313"/>
      <c r="BA744" s="313"/>
      <c r="BB744" s="313"/>
      <c r="BC744" s="313"/>
      <c r="BD744" s="313"/>
      <c r="BE744" s="6"/>
      <c r="BF744" s="6"/>
      <c r="BG744" s="313"/>
      <c r="BH744" s="313"/>
      <c r="BI744" s="313"/>
      <c r="BJ744" s="313"/>
      <c r="BK744" s="313"/>
      <c r="BL744" s="6"/>
      <c r="BM744" s="6"/>
      <c r="BN744" s="313"/>
      <c r="BO744" s="313"/>
      <c r="BP744" s="313"/>
      <c r="BQ744" s="313"/>
      <c r="BR744" s="313"/>
      <c r="BS744" s="313"/>
      <c r="BT744" s="313"/>
      <c r="BU744" s="313"/>
      <c r="BV744" s="313"/>
      <c r="BW744" s="313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161"/>
      <c r="DQ744" s="161"/>
      <c r="DR744" s="161"/>
      <c r="DS744" s="161"/>
      <c r="DT744" s="161"/>
      <c r="DU744" s="161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HO744" s="6"/>
      <c r="HP744" s="6"/>
      <c r="HQ744" s="6"/>
      <c r="HR744" s="6"/>
      <c r="HS744" s="6"/>
      <c r="HT744" s="6"/>
      <c r="HU744" s="6"/>
      <c r="HV744" s="6"/>
      <c r="HW744" s="6"/>
      <c r="HX744" s="6"/>
      <c r="HY744" s="6"/>
      <c r="HZ744" s="6"/>
      <c r="IA744" s="6"/>
      <c r="IB744" s="6"/>
      <c r="IC744" s="6"/>
      <c r="ID744" s="6"/>
      <c r="IE744" s="6"/>
      <c r="IF744" s="6"/>
      <c r="IG744" s="6"/>
      <c r="IH744" s="6"/>
      <c r="II744" s="6"/>
      <c r="IJ744" s="6"/>
      <c r="IK744" s="6"/>
      <c r="IL744" s="6"/>
      <c r="IM744" s="6"/>
      <c r="IN744" s="6"/>
      <c r="IO744" s="6"/>
      <c r="IP744" s="6"/>
      <c r="IQ744" s="6"/>
      <c r="IR744" s="6"/>
      <c r="IS744" s="6"/>
      <c r="IT744" s="6"/>
      <c r="IU744" s="6"/>
      <c r="IV744" s="6"/>
      <c r="IW744" s="6"/>
      <c r="IX744" s="6"/>
      <c r="IY744" s="6"/>
      <c r="IZ744" s="6"/>
      <c r="JA744" s="314"/>
      <c r="JB744" s="314"/>
      <c r="JC744" s="314"/>
      <c r="JD744" s="314"/>
      <c r="JE744" s="314"/>
      <c r="JF744" s="314"/>
      <c r="JG744" s="314"/>
      <c r="JH744" s="314"/>
      <c r="JI744" s="314"/>
      <c r="JJ744" s="314"/>
      <c r="JK744" s="314"/>
      <c r="JL744" s="314"/>
      <c r="JM744" s="314"/>
      <c r="JN744" s="314"/>
      <c r="JO744" s="314"/>
      <c r="JP744" s="314"/>
      <c r="JQ744" s="314"/>
      <c r="JR744" s="314"/>
      <c r="JS744" s="314"/>
      <c r="JT744" s="314"/>
      <c r="JU744" s="314"/>
      <c r="JV744" s="314"/>
      <c r="JW744" s="314"/>
      <c r="JX744" s="314"/>
      <c r="JY744" s="314"/>
      <c r="JZ744" s="314"/>
      <c r="KA744" s="314"/>
      <c r="KB744" s="314"/>
      <c r="KC744" s="314"/>
      <c r="KD744" s="314"/>
      <c r="KE744" s="314"/>
      <c r="KF744" s="314"/>
      <c r="KG744" s="314"/>
      <c r="KH744" s="314"/>
      <c r="KI744" s="314"/>
      <c r="KJ744" s="314"/>
      <c r="KK744" s="314"/>
      <c r="KL744" s="6"/>
      <c r="KM744" s="6"/>
      <c r="KN744" s="6"/>
      <c r="KO744" s="6"/>
      <c r="KP744" s="6"/>
      <c r="KQ744" s="6"/>
      <c r="KR744" s="6"/>
      <c r="KS744" s="6"/>
      <c r="KT744" s="6"/>
    </row>
    <row r="745" spans="5:306" s="305" customFormat="1">
      <c r="E745" s="316"/>
      <c r="F745" s="316"/>
      <c r="G745" s="317"/>
      <c r="W745" s="6"/>
      <c r="X745" s="6"/>
      <c r="Y745" s="6"/>
      <c r="Z745" s="313"/>
      <c r="AA745" s="313"/>
      <c r="AB745" s="313"/>
      <c r="AC745" s="6"/>
      <c r="AD745" s="6"/>
      <c r="AE745" s="313"/>
      <c r="AF745" s="313"/>
      <c r="AG745" s="313"/>
      <c r="AH745" s="313"/>
      <c r="AI745" s="313"/>
      <c r="AJ745" s="6"/>
      <c r="AK745" s="6"/>
      <c r="AL745" s="313"/>
      <c r="AM745" s="313"/>
      <c r="AN745" s="313"/>
      <c r="AO745" s="313"/>
      <c r="AP745" s="313"/>
      <c r="AQ745" s="6"/>
      <c r="AR745" s="6"/>
      <c r="AS745" s="313"/>
      <c r="AT745" s="313"/>
      <c r="AU745" s="313"/>
      <c r="AV745" s="313"/>
      <c r="AW745" s="313"/>
      <c r="AX745" s="6"/>
      <c r="AY745" s="6"/>
      <c r="AZ745" s="313"/>
      <c r="BA745" s="313"/>
      <c r="BB745" s="313"/>
      <c r="BC745" s="313"/>
      <c r="BD745" s="313"/>
      <c r="BE745" s="6"/>
      <c r="BF745" s="6"/>
      <c r="BG745" s="313"/>
      <c r="BH745" s="313"/>
      <c r="BI745" s="313"/>
      <c r="BJ745" s="313"/>
      <c r="BK745" s="313"/>
      <c r="BL745" s="6"/>
      <c r="BM745" s="6"/>
      <c r="BN745" s="313"/>
      <c r="BO745" s="313"/>
      <c r="BP745" s="313"/>
      <c r="BQ745" s="313"/>
      <c r="BR745" s="313"/>
      <c r="BS745" s="313"/>
      <c r="BT745" s="313"/>
      <c r="BU745" s="313"/>
      <c r="BV745" s="313"/>
      <c r="BW745" s="313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161"/>
      <c r="DQ745" s="161"/>
      <c r="DR745" s="161"/>
      <c r="DS745" s="161"/>
      <c r="DT745" s="161"/>
      <c r="DU745" s="161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HO745" s="6"/>
      <c r="HP745" s="6"/>
      <c r="HQ745" s="6"/>
      <c r="HR745" s="6"/>
      <c r="HS745" s="6"/>
      <c r="HT745" s="6"/>
      <c r="HU745" s="6"/>
      <c r="HV745" s="6"/>
      <c r="HW745" s="6"/>
      <c r="HX745" s="6"/>
      <c r="HY745" s="6"/>
      <c r="HZ745" s="6"/>
      <c r="IA745" s="6"/>
      <c r="IB745" s="6"/>
      <c r="IC745" s="6"/>
      <c r="ID745" s="6"/>
      <c r="IE745" s="6"/>
      <c r="IF745" s="6"/>
      <c r="IG745" s="6"/>
      <c r="IH745" s="6"/>
      <c r="II745" s="6"/>
      <c r="IJ745" s="6"/>
      <c r="IK745" s="6"/>
      <c r="IL745" s="6"/>
      <c r="IM745" s="6"/>
      <c r="IN745" s="6"/>
      <c r="IO745" s="6"/>
      <c r="IP745" s="6"/>
      <c r="IQ745" s="6"/>
      <c r="IR745" s="6"/>
      <c r="IS745" s="6"/>
      <c r="IT745" s="6"/>
      <c r="IU745" s="6"/>
      <c r="IV745" s="6"/>
      <c r="IW745" s="6"/>
      <c r="IX745" s="6"/>
      <c r="IY745" s="6"/>
      <c r="IZ745" s="6"/>
      <c r="JA745" s="314"/>
      <c r="JB745" s="314"/>
      <c r="JC745" s="314"/>
      <c r="JD745" s="314"/>
      <c r="JE745" s="314"/>
      <c r="JF745" s="314"/>
      <c r="JG745" s="314"/>
      <c r="JH745" s="314"/>
      <c r="JI745" s="314"/>
      <c r="JJ745" s="314"/>
      <c r="JK745" s="314"/>
      <c r="JL745" s="314"/>
      <c r="JM745" s="314"/>
      <c r="JN745" s="314"/>
      <c r="JO745" s="314"/>
      <c r="JP745" s="314"/>
      <c r="JQ745" s="314"/>
      <c r="JR745" s="314"/>
      <c r="JS745" s="314"/>
      <c r="JT745" s="314"/>
      <c r="JU745" s="314"/>
      <c r="JV745" s="314"/>
      <c r="JW745" s="314"/>
      <c r="JX745" s="314"/>
      <c r="JY745" s="314"/>
      <c r="JZ745" s="314"/>
      <c r="KA745" s="314"/>
      <c r="KB745" s="314"/>
      <c r="KC745" s="314"/>
      <c r="KD745" s="314"/>
      <c r="KE745" s="314"/>
      <c r="KF745" s="314"/>
      <c r="KG745" s="314"/>
      <c r="KH745" s="314"/>
      <c r="KI745" s="314"/>
      <c r="KJ745" s="314"/>
      <c r="KK745" s="314"/>
      <c r="KL745" s="6"/>
      <c r="KM745" s="6"/>
      <c r="KN745" s="6"/>
      <c r="KO745" s="6"/>
      <c r="KP745" s="6"/>
      <c r="KQ745" s="6"/>
      <c r="KR745" s="6"/>
      <c r="KS745" s="6"/>
      <c r="KT745" s="6"/>
    </row>
    <row r="746" spans="5:306" s="305" customFormat="1">
      <c r="E746" s="316"/>
      <c r="F746" s="316"/>
      <c r="G746" s="317"/>
      <c r="W746" s="6"/>
      <c r="X746" s="6"/>
      <c r="Y746" s="6"/>
      <c r="Z746" s="313"/>
      <c r="AA746" s="313"/>
      <c r="AB746" s="313"/>
      <c r="AC746" s="6"/>
      <c r="AD746" s="6"/>
      <c r="AE746" s="313"/>
      <c r="AF746" s="313"/>
      <c r="AG746" s="313"/>
      <c r="AH746" s="313"/>
      <c r="AI746" s="313"/>
      <c r="AJ746" s="6"/>
      <c r="AK746" s="6"/>
      <c r="AL746" s="313"/>
      <c r="AM746" s="313"/>
      <c r="AN746" s="313"/>
      <c r="AO746" s="313"/>
      <c r="AP746" s="313"/>
      <c r="AQ746" s="6"/>
      <c r="AR746" s="6"/>
      <c r="AS746" s="313"/>
      <c r="AT746" s="313"/>
      <c r="AU746" s="313"/>
      <c r="AV746" s="313"/>
      <c r="AW746" s="313"/>
      <c r="AX746" s="6"/>
      <c r="AY746" s="6"/>
      <c r="AZ746" s="313"/>
      <c r="BA746" s="313"/>
      <c r="BB746" s="313"/>
      <c r="BC746" s="313"/>
      <c r="BD746" s="313"/>
      <c r="BE746" s="6"/>
      <c r="BF746" s="6"/>
      <c r="BG746" s="313"/>
      <c r="BH746" s="313"/>
      <c r="BI746" s="313"/>
      <c r="BJ746" s="313"/>
      <c r="BK746" s="313"/>
      <c r="BL746" s="6"/>
      <c r="BM746" s="6"/>
      <c r="BN746" s="313"/>
      <c r="BO746" s="313"/>
      <c r="BP746" s="313"/>
      <c r="BQ746" s="313"/>
      <c r="BR746" s="313"/>
      <c r="BS746" s="313"/>
      <c r="BT746" s="313"/>
      <c r="BU746" s="313"/>
      <c r="BV746" s="313"/>
      <c r="BW746" s="313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161"/>
      <c r="DQ746" s="161"/>
      <c r="DR746" s="161"/>
      <c r="DS746" s="161"/>
      <c r="DT746" s="161"/>
      <c r="DU746" s="161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HO746" s="6"/>
      <c r="HP746" s="6"/>
      <c r="HQ746" s="6"/>
      <c r="HR746" s="6"/>
      <c r="HS746" s="6"/>
      <c r="HT746" s="6"/>
      <c r="HU746" s="6"/>
      <c r="HV746" s="6"/>
      <c r="HW746" s="6"/>
      <c r="HX746" s="6"/>
      <c r="HY746" s="6"/>
      <c r="HZ746" s="6"/>
      <c r="IA746" s="6"/>
      <c r="IB746" s="6"/>
      <c r="IC746" s="6"/>
      <c r="ID746" s="6"/>
      <c r="IE746" s="6"/>
      <c r="IF746" s="6"/>
      <c r="IG746" s="6"/>
      <c r="IH746" s="6"/>
      <c r="II746" s="6"/>
      <c r="IJ746" s="6"/>
      <c r="IK746" s="6"/>
      <c r="IL746" s="6"/>
      <c r="IM746" s="6"/>
      <c r="IN746" s="6"/>
      <c r="IO746" s="6"/>
      <c r="IP746" s="6"/>
      <c r="IQ746" s="6"/>
      <c r="IR746" s="6"/>
      <c r="IS746" s="6"/>
      <c r="IT746" s="6"/>
      <c r="IU746" s="6"/>
      <c r="IV746" s="6"/>
      <c r="IW746" s="6"/>
      <c r="IX746" s="6"/>
      <c r="IY746" s="6"/>
      <c r="IZ746" s="6"/>
      <c r="JA746" s="314"/>
      <c r="JB746" s="314"/>
      <c r="JC746" s="314"/>
      <c r="JD746" s="314"/>
      <c r="JE746" s="314"/>
      <c r="JF746" s="314"/>
      <c r="JG746" s="314"/>
      <c r="JH746" s="314"/>
      <c r="JI746" s="314"/>
      <c r="JJ746" s="314"/>
      <c r="JK746" s="314"/>
      <c r="JL746" s="314"/>
      <c r="JM746" s="314"/>
      <c r="JN746" s="314"/>
      <c r="JO746" s="314"/>
      <c r="JP746" s="314"/>
      <c r="JQ746" s="314"/>
      <c r="JR746" s="314"/>
      <c r="JS746" s="314"/>
      <c r="JT746" s="314"/>
      <c r="JU746" s="314"/>
      <c r="JV746" s="314"/>
      <c r="JW746" s="314"/>
      <c r="JX746" s="314"/>
      <c r="JY746" s="314"/>
      <c r="JZ746" s="314"/>
      <c r="KA746" s="314"/>
      <c r="KB746" s="314"/>
      <c r="KC746" s="314"/>
      <c r="KD746" s="314"/>
      <c r="KE746" s="314"/>
      <c r="KF746" s="314"/>
      <c r="KG746" s="314"/>
      <c r="KH746" s="314"/>
      <c r="KI746" s="314"/>
      <c r="KJ746" s="314"/>
      <c r="KK746" s="314"/>
      <c r="KL746" s="6"/>
      <c r="KM746" s="6"/>
      <c r="KN746" s="6"/>
      <c r="KO746" s="6"/>
      <c r="KP746" s="6"/>
      <c r="KQ746" s="6"/>
      <c r="KR746" s="6"/>
      <c r="KS746" s="6"/>
      <c r="KT746" s="6"/>
    </row>
    <row r="747" spans="5:306" s="305" customFormat="1">
      <c r="E747" s="316"/>
      <c r="F747" s="316"/>
      <c r="G747" s="317"/>
      <c r="W747" s="6"/>
      <c r="X747" s="6"/>
      <c r="Y747" s="6"/>
      <c r="Z747" s="313"/>
      <c r="AA747" s="313"/>
      <c r="AB747" s="313"/>
      <c r="AC747" s="6"/>
      <c r="AD747" s="6"/>
      <c r="AE747" s="313"/>
      <c r="AF747" s="313"/>
      <c r="AG747" s="313"/>
      <c r="AH747" s="313"/>
      <c r="AI747" s="313"/>
      <c r="AJ747" s="6"/>
      <c r="AK747" s="6"/>
      <c r="AL747" s="313"/>
      <c r="AM747" s="313"/>
      <c r="AN747" s="313"/>
      <c r="AO747" s="313"/>
      <c r="AP747" s="313"/>
      <c r="AQ747" s="6"/>
      <c r="AR747" s="6"/>
      <c r="AS747" s="313"/>
      <c r="AT747" s="313"/>
      <c r="AU747" s="313"/>
      <c r="AV747" s="313"/>
      <c r="AW747" s="313"/>
      <c r="AX747" s="6"/>
      <c r="AY747" s="6"/>
      <c r="AZ747" s="313"/>
      <c r="BA747" s="313"/>
      <c r="BB747" s="313"/>
      <c r="BC747" s="313"/>
      <c r="BD747" s="313"/>
      <c r="BE747" s="6"/>
      <c r="BF747" s="6"/>
      <c r="BG747" s="313"/>
      <c r="BH747" s="313"/>
      <c r="BI747" s="313"/>
      <c r="BJ747" s="313"/>
      <c r="BK747" s="313"/>
      <c r="BL747" s="6"/>
      <c r="BM747" s="6"/>
      <c r="BN747" s="313"/>
      <c r="BO747" s="313"/>
      <c r="BP747" s="313"/>
      <c r="BQ747" s="313"/>
      <c r="BR747" s="313"/>
      <c r="BS747" s="313"/>
      <c r="BT747" s="313"/>
      <c r="BU747" s="313"/>
      <c r="BV747" s="313"/>
      <c r="BW747" s="313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161"/>
      <c r="DQ747" s="161"/>
      <c r="DR747" s="161"/>
      <c r="DS747" s="161"/>
      <c r="DT747" s="161"/>
      <c r="DU747" s="161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HO747" s="6"/>
      <c r="HP747" s="6"/>
      <c r="HQ747" s="6"/>
      <c r="HR747" s="6"/>
      <c r="HS747" s="6"/>
      <c r="HT747" s="6"/>
      <c r="HU747" s="6"/>
      <c r="HV747" s="6"/>
      <c r="HW747" s="6"/>
      <c r="HX747" s="6"/>
      <c r="HY747" s="6"/>
      <c r="HZ747" s="6"/>
      <c r="IA747" s="6"/>
      <c r="IB747" s="6"/>
      <c r="IC747" s="6"/>
      <c r="ID747" s="6"/>
      <c r="IE747" s="6"/>
      <c r="IF747" s="6"/>
      <c r="IG747" s="6"/>
      <c r="IH747" s="6"/>
      <c r="II747" s="6"/>
      <c r="IJ747" s="6"/>
      <c r="IK747" s="6"/>
      <c r="IL747" s="6"/>
      <c r="IM747" s="6"/>
      <c r="IN747" s="6"/>
      <c r="IO747" s="6"/>
      <c r="IP747" s="6"/>
      <c r="IQ747" s="6"/>
      <c r="IR747" s="6"/>
      <c r="IS747" s="6"/>
      <c r="IT747" s="6"/>
      <c r="IU747" s="6"/>
      <c r="IV747" s="6"/>
      <c r="IW747" s="6"/>
      <c r="IX747" s="6"/>
      <c r="IY747" s="6"/>
      <c r="IZ747" s="6"/>
      <c r="JA747" s="314"/>
      <c r="JB747" s="314"/>
      <c r="JC747" s="314"/>
      <c r="JD747" s="314"/>
      <c r="JE747" s="314"/>
      <c r="JF747" s="314"/>
      <c r="JG747" s="314"/>
      <c r="JH747" s="314"/>
      <c r="JI747" s="314"/>
      <c r="JJ747" s="314"/>
      <c r="JK747" s="314"/>
      <c r="JL747" s="314"/>
      <c r="JM747" s="314"/>
      <c r="JN747" s="314"/>
      <c r="JO747" s="314"/>
      <c r="JP747" s="314"/>
      <c r="JQ747" s="314"/>
      <c r="JR747" s="314"/>
      <c r="JS747" s="314"/>
      <c r="JT747" s="314"/>
      <c r="JU747" s="314"/>
      <c r="JV747" s="314"/>
      <c r="JW747" s="314"/>
      <c r="JX747" s="314"/>
      <c r="JY747" s="314"/>
      <c r="JZ747" s="314"/>
      <c r="KA747" s="314"/>
      <c r="KB747" s="314"/>
      <c r="KC747" s="314"/>
      <c r="KD747" s="314"/>
      <c r="KE747" s="314"/>
      <c r="KF747" s="314"/>
      <c r="KG747" s="314"/>
      <c r="KH747" s="314"/>
      <c r="KI747" s="314"/>
      <c r="KJ747" s="314"/>
      <c r="KK747" s="314"/>
      <c r="KL747" s="6"/>
      <c r="KM747" s="6"/>
      <c r="KN747" s="6"/>
      <c r="KO747" s="6"/>
      <c r="KP747" s="6"/>
      <c r="KQ747" s="6"/>
      <c r="KR747" s="6"/>
      <c r="KS747" s="6"/>
      <c r="KT747" s="6"/>
    </row>
    <row r="748" spans="5:306" s="305" customFormat="1">
      <c r="E748" s="316"/>
      <c r="F748" s="316"/>
      <c r="G748" s="317"/>
      <c r="W748" s="6"/>
      <c r="X748" s="6"/>
      <c r="Y748" s="6"/>
      <c r="Z748" s="313"/>
      <c r="AA748" s="313"/>
      <c r="AB748" s="313"/>
      <c r="AC748" s="6"/>
      <c r="AD748" s="6"/>
      <c r="AE748" s="313"/>
      <c r="AF748" s="313"/>
      <c r="AG748" s="313"/>
      <c r="AH748" s="313"/>
      <c r="AI748" s="313"/>
      <c r="AJ748" s="6"/>
      <c r="AK748" s="6"/>
      <c r="AL748" s="313"/>
      <c r="AM748" s="313"/>
      <c r="AN748" s="313"/>
      <c r="AO748" s="313"/>
      <c r="AP748" s="313"/>
      <c r="AQ748" s="6"/>
      <c r="AR748" s="6"/>
      <c r="AS748" s="313"/>
      <c r="AT748" s="313"/>
      <c r="AU748" s="313"/>
      <c r="AV748" s="313"/>
      <c r="AW748" s="313"/>
      <c r="AX748" s="6"/>
      <c r="AY748" s="6"/>
      <c r="AZ748" s="313"/>
      <c r="BA748" s="313"/>
      <c r="BB748" s="313"/>
      <c r="BC748" s="313"/>
      <c r="BD748" s="313"/>
      <c r="BE748" s="6"/>
      <c r="BF748" s="6"/>
      <c r="BG748" s="313"/>
      <c r="BH748" s="313"/>
      <c r="BI748" s="313"/>
      <c r="BJ748" s="313"/>
      <c r="BK748" s="313"/>
      <c r="BL748" s="6"/>
      <c r="BM748" s="6"/>
      <c r="BN748" s="313"/>
      <c r="BO748" s="313"/>
      <c r="BP748" s="313"/>
      <c r="BQ748" s="313"/>
      <c r="BR748" s="313"/>
      <c r="BS748" s="313"/>
      <c r="BT748" s="313"/>
      <c r="BU748" s="313"/>
      <c r="BV748" s="313"/>
      <c r="BW748" s="313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161"/>
      <c r="DQ748" s="161"/>
      <c r="DR748" s="161"/>
      <c r="DS748" s="161"/>
      <c r="DT748" s="161"/>
      <c r="DU748" s="161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HO748" s="6"/>
      <c r="HP748" s="6"/>
      <c r="HQ748" s="6"/>
      <c r="HR748" s="6"/>
      <c r="HS748" s="6"/>
      <c r="HT748" s="6"/>
      <c r="HU748" s="6"/>
      <c r="HV748" s="6"/>
      <c r="HW748" s="6"/>
      <c r="HX748" s="6"/>
      <c r="HY748" s="6"/>
      <c r="HZ748" s="6"/>
      <c r="IA748" s="6"/>
      <c r="IB748" s="6"/>
      <c r="IC748" s="6"/>
      <c r="ID748" s="6"/>
      <c r="IE748" s="6"/>
      <c r="IF748" s="6"/>
      <c r="IG748" s="6"/>
      <c r="IH748" s="6"/>
      <c r="II748" s="6"/>
      <c r="IJ748" s="6"/>
      <c r="IK748" s="6"/>
      <c r="IL748" s="6"/>
      <c r="IM748" s="6"/>
      <c r="IN748" s="6"/>
      <c r="IO748" s="6"/>
      <c r="IP748" s="6"/>
      <c r="IQ748" s="6"/>
      <c r="IR748" s="6"/>
      <c r="IS748" s="6"/>
      <c r="IT748" s="6"/>
      <c r="IU748" s="6"/>
      <c r="IV748" s="6"/>
      <c r="IW748" s="6"/>
      <c r="IX748" s="6"/>
      <c r="IY748" s="6"/>
      <c r="IZ748" s="6"/>
      <c r="JA748" s="314"/>
      <c r="JB748" s="314"/>
      <c r="JC748" s="314"/>
      <c r="JD748" s="314"/>
      <c r="JE748" s="314"/>
      <c r="JF748" s="314"/>
      <c r="JG748" s="314"/>
      <c r="JH748" s="314"/>
      <c r="JI748" s="314"/>
      <c r="JJ748" s="314"/>
      <c r="JK748" s="314"/>
      <c r="JL748" s="314"/>
      <c r="JM748" s="314"/>
      <c r="JN748" s="314"/>
      <c r="JO748" s="314"/>
      <c r="JP748" s="314"/>
      <c r="JQ748" s="314"/>
      <c r="JR748" s="314"/>
      <c r="JS748" s="314"/>
      <c r="JT748" s="314"/>
      <c r="JU748" s="314"/>
      <c r="JV748" s="314"/>
      <c r="JW748" s="314"/>
      <c r="JX748" s="314"/>
      <c r="JY748" s="314"/>
      <c r="JZ748" s="314"/>
      <c r="KA748" s="314"/>
      <c r="KB748" s="314"/>
      <c r="KC748" s="314"/>
      <c r="KD748" s="314"/>
      <c r="KE748" s="314"/>
      <c r="KF748" s="314"/>
      <c r="KG748" s="314"/>
      <c r="KH748" s="314"/>
      <c r="KI748" s="314"/>
      <c r="KJ748" s="314"/>
      <c r="KK748" s="314"/>
      <c r="KL748" s="6"/>
      <c r="KM748" s="6"/>
      <c r="KN748" s="6"/>
      <c r="KO748" s="6"/>
      <c r="KP748" s="6"/>
      <c r="KQ748" s="6"/>
      <c r="KR748" s="6"/>
      <c r="KS748" s="6"/>
      <c r="KT748" s="6"/>
    </row>
    <row r="749" spans="5:306" s="305" customFormat="1">
      <c r="E749" s="316"/>
      <c r="F749" s="316"/>
      <c r="G749" s="317"/>
      <c r="W749" s="6"/>
      <c r="X749" s="6"/>
      <c r="Y749" s="6"/>
      <c r="Z749" s="313"/>
      <c r="AA749" s="313"/>
      <c r="AB749" s="313"/>
      <c r="AC749" s="6"/>
      <c r="AD749" s="6"/>
      <c r="AE749" s="313"/>
      <c r="AF749" s="313"/>
      <c r="AG749" s="313"/>
      <c r="AH749" s="313"/>
      <c r="AI749" s="313"/>
      <c r="AJ749" s="6"/>
      <c r="AK749" s="6"/>
      <c r="AL749" s="313"/>
      <c r="AM749" s="313"/>
      <c r="AN749" s="313"/>
      <c r="AO749" s="313"/>
      <c r="AP749" s="313"/>
      <c r="AQ749" s="6"/>
      <c r="AR749" s="6"/>
      <c r="AS749" s="313"/>
      <c r="AT749" s="313"/>
      <c r="AU749" s="313"/>
      <c r="AV749" s="313"/>
      <c r="AW749" s="313"/>
      <c r="AX749" s="6"/>
      <c r="AY749" s="6"/>
      <c r="AZ749" s="313"/>
      <c r="BA749" s="313"/>
      <c r="BB749" s="313"/>
      <c r="BC749" s="313"/>
      <c r="BD749" s="313"/>
      <c r="BE749" s="6"/>
      <c r="BF749" s="6"/>
      <c r="BG749" s="313"/>
      <c r="BH749" s="313"/>
      <c r="BI749" s="313"/>
      <c r="BJ749" s="313"/>
      <c r="BK749" s="313"/>
      <c r="BL749" s="6"/>
      <c r="BM749" s="6"/>
      <c r="BN749" s="313"/>
      <c r="BO749" s="313"/>
      <c r="BP749" s="313"/>
      <c r="BQ749" s="313"/>
      <c r="BR749" s="313"/>
      <c r="BS749" s="313"/>
      <c r="BT749" s="313"/>
      <c r="BU749" s="313"/>
      <c r="BV749" s="313"/>
      <c r="BW749" s="313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161"/>
      <c r="DQ749" s="161"/>
      <c r="DR749" s="161"/>
      <c r="DS749" s="161"/>
      <c r="DT749" s="161"/>
      <c r="DU749" s="161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  <c r="FS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HO749" s="6"/>
      <c r="HP749" s="6"/>
      <c r="HQ749" s="6"/>
      <c r="HR749" s="6"/>
      <c r="HS749" s="6"/>
      <c r="HT749" s="6"/>
      <c r="HU749" s="6"/>
      <c r="HV749" s="6"/>
      <c r="HW749" s="6"/>
      <c r="HX749" s="6"/>
      <c r="HY749" s="6"/>
      <c r="HZ749" s="6"/>
      <c r="IA749" s="6"/>
      <c r="IB749" s="6"/>
      <c r="IC749" s="6"/>
      <c r="ID749" s="6"/>
      <c r="IE749" s="6"/>
      <c r="IF749" s="6"/>
      <c r="IG749" s="6"/>
      <c r="IH749" s="6"/>
      <c r="II749" s="6"/>
      <c r="IJ749" s="6"/>
      <c r="IK749" s="6"/>
      <c r="IL749" s="6"/>
      <c r="IM749" s="6"/>
      <c r="IN749" s="6"/>
      <c r="IO749" s="6"/>
      <c r="IP749" s="6"/>
      <c r="IQ749" s="6"/>
      <c r="IR749" s="6"/>
      <c r="IS749" s="6"/>
      <c r="IT749" s="6"/>
      <c r="IU749" s="6"/>
      <c r="IV749" s="6"/>
      <c r="IW749" s="6"/>
      <c r="IX749" s="6"/>
      <c r="IY749" s="6"/>
      <c r="IZ749" s="6"/>
      <c r="JA749" s="314"/>
      <c r="JB749" s="314"/>
      <c r="JC749" s="314"/>
      <c r="JD749" s="314"/>
      <c r="JE749" s="314"/>
      <c r="JF749" s="314"/>
      <c r="JG749" s="314"/>
      <c r="JH749" s="314"/>
      <c r="JI749" s="314"/>
      <c r="JJ749" s="314"/>
      <c r="JK749" s="314"/>
      <c r="JL749" s="314"/>
      <c r="JM749" s="314"/>
      <c r="JN749" s="314"/>
      <c r="JO749" s="314"/>
      <c r="JP749" s="314"/>
      <c r="JQ749" s="314"/>
      <c r="JR749" s="314"/>
      <c r="JS749" s="314"/>
      <c r="JT749" s="314"/>
      <c r="JU749" s="314"/>
      <c r="JV749" s="314"/>
      <c r="JW749" s="314"/>
      <c r="JX749" s="314"/>
      <c r="JY749" s="314"/>
      <c r="JZ749" s="314"/>
      <c r="KA749" s="314"/>
      <c r="KB749" s="314"/>
      <c r="KC749" s="314"/>
      <c r="KD749" s="314"/>
      <c r="KE749" s="314"/>
      <c r="KF749" s="314"/>
      <c r="KG749" s="314"/>
      <c r="KH749" s="314"/>
      <c r="KI749" s="314"/>
      <c r="KJ749" s="314"/>
      <c r="KK749" s="314"/>
      <c r="KL749" s="6"/>
      <c r="KM749" s="6"/>
      <c r="KN749" s="6"/>
      <c r="KO749" s="6"/>
      <c r="KP749" s="6"/>
      <c r="KQ749" s="6"/>
      <c r="KR749" s="6"/>
      <c r="KS749" s="6"/>
      <c r="KT749" s="6"/>
    </row>
    <row r="750" spans="5:306" s="305" customFormat="1">
      <c r="E750" s="316"/>
      <c r="F750" s="316"/>
      <c r="G750" s="317"/>
      <c r="W750" s="6"/>
      <c r="X750" s="6"/>
      <c r="Y750" s="6"/>
      <c r="Z750" s="313"/>
      <c r="AA750" s="313"/>
      <c r="AB750" s="313"/>
      <c r="AC750" s="6"/>
      <c r="AD750" s="6"/>
      <c r="AE750" s="313"/>
      <c r="AF750" s="313"/>
      <c r="AG750" s="313"/>
      <c r="AH750" s="313"/>
      <c r="AI750" s="313"/>
      <c r="AJ750" s="6"/>
      <c r="AK750" s="6"/>
      <c r="AL750" s="313"/>
      <c r="AM750" s="313"/>
      <c r="AN750" s="313"/>
      <c r="AO750" s="313"/>
      <c r="AP750" s="313"/>
      <c r="AQ750" s="6"/>
      <c r="AR750" s="6"/>
      <c r="AS750" s="313"/>
      <c r="AT750" s="313"/>
      <c r="AU750" s="313"/>
      <c r="AV750" s="313"/>
      <c r="AW750" s="313"/>
      <c r="AX750" s="6"/>
      <c r="AY750" s="6"/>
      <c r="AZ750" s="313"/>
      <c r="BA750" s="313"/>
      <c r="BB750" s="313"/>
      <c r="BC750" s="313"/>
      <c r="BD750" s="313"/>
      <c r="BE750" s="6"/>
      <c r="BF750" s="6"/>
      <c r="BG750" s="313"/>
      <c r="BH750" s="313"/>
      <c r="BI750" s="313"/>
      <c r="BJ750" s="313"/>
      <c r="BK750" s="313"/>
      <c r="BL750" s="6"/>
      <c r="BM750" s="6"/>
      <c r="BN750" s="313"/>
      <c r="BO750" s="313"/>
      <c r="BP750" s="313"/>
      <c r="BQ750" s="313"/>
      <c r="BR750" s="313"/>
      <c r="BS750" s="313"/>
      <c r="BT750" s="313"/>
      <c r="BU750" s="313"/>
      <c r="BV750" s="313"/>
      <c r="BW750" s="313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161"/>
      <c r="DQ750" s="161"/>
      <c r="DR750" s="161"/>
      <c r="DS750" s="161"/>
      <c r="DT750" s="161"/>
      <c r="DU750" s="161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  <c r="FS750" s="6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HO750" s="6"/>
      <c r="HP750" s="6"/>
      <c r="HQ750" s="6"/>
      <c r="HR750" s="6"/>
      <c r="HS750" s="6"/>
      <c r="HT750" s="6"/>
      <c r="HU750" s="6"/>
      <c r="HV750" s="6"/>
      <c r="HW750" s="6"/>
      <c r="HX750" s="6"/>
      <c r="HY750" s="6"/>
      <c r="HZ750" s="6"/>
      <c r="IA750" s="6"/>
      <c r="IB750" s="6"/>
      <c r="IC750" s="6"/>
      <c r="ID750" s="6"/>
      <c r="IE750" s="6"/>
      <c r="IF750" s="6"/>
      <c r="IG750" s="6"/>
      <c r="IH750" s="6"/>
      <c r="II750" s="6"/>
      <c r="IJ750" s="6"/>
      <c r="IK750" s="6"/>
      <c r="IL750" s="6"/>
      <c r="IM750" s="6"/>
      <c r="IN750" s="6"/>
      <c r="IO750" s="6"/>
      <c r="IP750" s="6"/>
      <c r="IQ750" s="6"/>
      <c r="IR750" s="6"/>
      <c r="IS750" s="6"/>
      <c r="IT750" s="6"/>
      <c r="IU750" s="6"/>
      <c r="IV750" s="6"/>
      <c r="IW750" s="6"/>
      <c r="IX750" s="6"/>
      <c r="IY750" s="6"/>
      <c r="IZ750" s="6"/>
      <c r="JA750" s="314"/>
      <c r="JB750" s="314"/>
      <c r="JC750" s="314"/>
      <c r="JD750" s="314"/>
      <c r="JE750" s="314"/>
      <c r="JF750" s="314"/>
      <c r="JG750" s="314"/>
      <c r="JH750" s="314"/>
      <c r="JI750" s="314"/>
      <c r="JJ750" s="314"/>
      <c r="JK750" s="314"/>
      <c r="JL750" s="314"/>
      <c r="JM750" s="314"/>
      <c r="JN750" s="314"/>
      <c r="JO750" s="314"/>
      <c r="JP750" s="314"/>
      <c r="JQ750" s="314"/>
      <c r="JR750" s="314"/>
      <c r="JS750" s="314"/>
      <c r="JT750" s="314"/>
      <c r="JU750" s="314"/>
      <c r="JV750" s="314"/>
      <c r="JW750" s="314"/>
      <c r="JX750" s="314"/>
      <c r="JY750" s="314"/>
      <c r="JZ750" s="314"/>
      <c r="KA750" s="314"/>
      <c r="KB750" s="314"/>
      <c r="KC750" s="314"/>
      <c r="KD750" s="314"/>
      <c r="KE750" s="314"/>
      <c r="KF750" s="314"/>
      <c r="KG750" s="314"/>
      <c r="KH750" s="314"/>
      <c r="KI750" s="314"/>
      <c r="KJ750" s="314"/>
      <c r="KK750" s="314"/>
      <c r="KL750" s="6"/>
      <c r="KM750" s="6"/>
      <c r="KN750" s="6"/>
      <c r="KO750" s="6"/>
      <c r="KP750" s="6"/>
      <c r="KQ750" s="6"/>
      <c r="KR750" s="6"/>
      <c r="KS750" s="6"/>
      <c r="KT750" s="6"/>
    </row>
    <row r="751" spans="5:306" s="305" customFormat="1">
      <c r="E751" s="316"/>
      <c r="F751" s="316"/>
      <c r="G751" s="317"/>
      <c r="W751" s="6"/>
      <c r="X751" s="6"/>
      <c r="Y751" s="6"/>
      <c r="Z751" s="313"/>
      <c r="AA751" s="313"/>
      <c r="AB751" s="313"/>
      <c r="AC751" s="6"/>
      <c r="AD751" s="6"/>
      <c r="AE751" s="313"/>
      <c r="AF751" s="313"/>
      <c r="AG751" s="313"/>
      <c r="AH751" s="313"/>
      <c r="AI751" s="313"/>
      <c r="AJ751" s="6"/>
      <c r="AK751" s="6"/>
      <c r="AL751" s="313"/>
      <c r="AM751" s="313"/>
      <c r="AN751" s="313"/>
      <c r="AO751" s="313"/>
      <c r="AP751" s="313"/>
      <c r="AQ751" s="6"/>
      <c r="AR751" s="6"/>
      <c r="AS751" s="313"/>
      <c r="AT751" s="313"/>
      <c r="AU751" s="313"/>
      <c r="AV751" s="313"/>
      <c r="AW751" s="313"/>
      <c r="AX751" s="6"/>
      <c r="AY751" s="6"/>
      <c r="AZ751" s="313"/>
      <c r="BA751" s="313"/>
      <c r="BB751" s="313"/>
      <c r="BC751" s="313"/>
      <c r="BD751" s="313"/>
      <c r="BE751" s="6"/>
      <c r="BF751" s="6"/>
      <c r="BG751" s="313"/>
      <c r="BH751" s="313"/>
      <c r="BI751" s="313"/>
      <c r="BJ751" s="313"/>
      <c r="BK751" s="313"/>
      <c r="BL751" s="6"/>
      <c r="BM751" s="6"/>
      <c r="BN751" s="313"/>
      <c r="BO751" s="313"/>
      <c r="BP751" s="313"/>
      <c r="BQ751" s="313"/>
      <c r="BR751" s="313"/>
      <c r="BS751" s="313"/>
      <c r="BT751" s="313"/>
      <c r="BU751" s="313"/>
      <c r="BV751" s="313"/>
      <c r="BW751" s="313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161"/>
      <c r="DQ751" s="161"/>
      <c r="DR751" s="161"/>
      <c r="DS751" s="161"/>
      <c r="DT751" s="161"/>
      <c r="DU751" s="161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  <c r="FS751" s="6"/>
      <c r="FT751" s="6"/>
      <c r="FU751" s="6"/>
      <c r="FV751" s="6"/>
      <c r="FW751" s="6"/>
      <c r="FX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HO751" s="6"/>
      <c r="HP751" s="6"/>
      <c r="HQ751" s="6"/>
      <c r="HR751" s="6"/>
      <c r="HS751" s="6"/>
      <c r="HT751" s="6"/>
      <c r="HU751" s="6"/>
      <c r="HV751" s="6"/>
      <c r="HW751" s="6"/>
      <c r="HX751" s="6"/>
      <c r="HY751" s="6"/>
      <c r="HZ751" s="6"/>
      <c r="IA751" s="6"/>
      <c r="IB751" s="6"/>
      <c r="IC751" s="6"/>
      <c r="ID751" s="6"/>
      <c r="IE751" s="6"/>
      <c r="IF751" s="6"/>
      <c r="IG751" s="6"/>
      <c r="IH751" s="6"/>
      <c r="II751" s="6"/>
      <c r="IJ751" s="6"/>
      <c r="IK751" s="6"/>
      <c r="IL751" s="6"/>
      <c r="IM751" s="6"/>
      <c r="IN751" s="6"/>
      <c r="IO751" s="6"/>
      <c r="IP751" s="6"/>
      <c r="IQ751" s="6"/>
      <c r="IR751" s="6"/>
      <c r="IS751" s="6"/>
      <c r="IT751" s="6"/>
      <c r="IU751" s="6"/>
      <c r="IV751" s="6"/>
      <c r="IW751" s="6"/>
      <c r="IX751" s="6"/>
      <c r="IY751" s="6"/>
      <c r="IZ751" s="6"/>
      <c r="JA751" s="314"/>
      <c r="JB751" s="314"/>
      <c r="JC751" s="314"/>
      <c r="JD751" s="314"/>
      <c r="JE751" s="314"/>
      <c r="JF751" s="314"/>
      <c r="JG751" s="314"/>
      <c r="JH751" s="314"/>
      <c r="JI751" s="314"/>
      <c r="JJ751" s="314"/>
      <c r="JK751" s="314"/>
      <c r="JL751" s="314"/>
      <c r="JM751" s="314"/>
      <c r="JN751" s="314"/>
      <c r="JO751" s="314"/>
      <c r="JP751" s="314"/>
      <c r="JQ751" s="314"/>
      <c r="JR751" s="314"/>
      <c r="JS751" s="314"/>
      <c r="JT751" s="314"/>
      <c r="JU751" s="314"/>
      <c r="JV751" s="314"/>
      <c r="JW751" s="314"/>
      <c r="JX751" s="314"/>
      <c r="JY751" s="314"/>
      <c r="JZ751" s="314"/>
      <c r="KA751" s="314"/>
      <c r="KB751" s="314"/>
      <c r="KC751" s="314"/>
      <c r="KD751" s="314"/>
      <c r="KE751" s="314"/>
      <c r="KF751" s="314"/>
      <c r="KG751" s="314"/>
      <c r="KH751" s="314"/>
      <c r="KI751" s="314"/>
      <c r="KJ751" s="314"/>
      <c r="KK751" s="314"/>
      <c r="KL751" s="6"/>
      <c r="KM751" s="6"/>
      <c r="KN751" s="6"/>
      <c r="KO751" s="6"/>
      <c r="KP751" s="6"/>
      <c r="KQ751" s="6"/>
      <c r="KR751" s="6"/>
      <c r="KS751" s="6"/>
      <c r="KT751" s="6"/>
    </row>
    <row r="752" spans="5:306" s="305" customFormat="1">
      <c r="E752" s="316"/>
      <c r="F752" s="316"/>
      <c r="G752" s="317"/>
      <c r="W752" s="6"/>
      <c r="X752" s="6"/>
      <c r="Y752" s="6"/>
      <c r="Z752" s="313"/>
      <c r="AA752" s="313"/>
      <c r="AB752" s="313"/>
      <c r="AC752" s="6"/>
      <c r="AD752" s="6"/>
      <c r="AE752" s="313"/>
      <c r="AF752" s="313"/>
      <c r="AG752" s="313"/>
      <c r="AH752" s="313"/>
      <c r="AI752" s="313"/>
      <c r="AJ752" s="6"/>
      <c r="AK752" s="6"/>
      <c r="AL752" s="313"/>
      <c r="AM752" s="313"/>
      <c r="AN752" s="313"/>
      <c r="AO752" s="313"/>
      <c r="AP752" s="313"/>
      <c r="AQ752" s="6"/>
      <c r="AR752" s="6"/>
      <c r="AS752" s="313"/>
      <c r="AT752" s="313"/>
      <c r="AU752" s="313"/>
      <c r="AV752" s="313"/>
      <c r="AW752" s="313"/>
      <c r="AX752" s="6"/>
      <c r="AY752" s="6"/>
      <c r="AZ752" s="313"/>
      <c r="BA752" s="313"/>
      <c r="BB752" s="313"/>
      <c r="BC752" s="313"/>
      <c r="BD752" s="313"/>
      <c r="BE752" s="6"/>
      <c r="BF752" s="6"/>
      <c r="BG752" s="313"/>
      <c r="BH752" s="313"/>
      <c r="BI752" s="313"/>
      <c r="BJ752" s="313"/>
      <c r="BK752" s="313"/>
      <c r="BL752" s="6"/>
      <c r="BM752" s="6"/>
      <c r="BN752" s="313"/>
      <c r="BO752" s="313"/>
      <c r="BP752" s="313"/>
      <c r="BQ752" s="313"/>
      <c r="BR752" s="313"/>
      <c r="BS752" s="313"/>
      <c r="BT752" s="313"/>
      <c r="BU752" s="313"/>
      <c r="BV752" s="313"/>
      <c r="BW752" s="313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161"/>
      <c r="DQ752" s="161"/>
      <c r="DR752" s="161"/>
      <c r="DS752" s="161"/>
      <c r="DT752" s="161"/>
      <c r="DU752" s="161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  <c r="FS752" s="6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HO752" s="6"/>
      <c r="HP752" s="6"/>
      <c r="HQ752" s="6"/>
      <c r="HR752" s="6"/>
      <c r="HS752" s="6"/>
      <c r="HT752" s="6"/>
      <c r="HU752" s="6"/>
      <c r="HV752" s="6"/>
      <c r="HW752" s="6"/>
      <c r="HX752" s="6"/>
      <c r="HY752" s="6"/>
      <c r="HZ752" s="6"/>
      <c r="IA752" s="6"/>
      <c r="IB752" s="6"/>
      <c r="IC752" s="6"/>
      <c r="ID752" s="6"/>
      <c r="IE752" s="6"/>
      <c r="IF752" s="6"/>
      <c r="IG752" s="6"/>
      <c r="IH752" s="6"/>
      <c r="II752" s="6"/>
      <c r="IJ752" s="6"/>
      <c r="IK752" s="6"/>
      <c r="IL752" s="6"/>
      <c r="IM752" s="6"/>
      <c r="IN752" s="6"/>
      <c r="IO752" s="6"/>
      <c r="IP752" s="6"/>
      <c r="IQ752" s="6"/>
      <c r="IR752" s="6"/>
      <c r="IS752" s="6"/>
      <c r="IT752" s="6"/>
      <c r="IU752" s="6"/>
      <c r="IV752" s="6"/>
      <c r="IW752" s="6"/>
      <c r="IX752" s="6"/>
      <c r="IY752" s="6"/>
      <c r="IZ752" s="6"/>
      <c r="JA752" s="314"/>
      <c r="JB752" s="314"/>
      <c r="JC752" s="314"/>
      <c r="JD752" s="314"/>
      <c r="JE752" s="314"/>
      <c r="JF752" s="314"/>
      <c r="JG752" s="314"/>
      <c r="JH752" s="314"/>
      <c r="JI752" s="314"/>
      <c r="JJ752" s="314"/>
      <c r="JK752" s="314"/>
      <c r="JL752" s="314"/>
      <c r="JM752" s="314"/>
      <c r="JN752" s="314"/>
      <c r="JO752" s="314"/>
      <c r="JP752" s="314"/>
      <c r="JQ752" s="314"/>
      <c r="JR752" s="314"/>
      <c r="JS752" s="314"/>
      <c r="JT752" s="314"/>
      <c r="JU752" s="314"/>
      <c r="JV752" s="314"/>
      <c r="JW752" s="314"/>
      <c r="JX752" s="314"/>
      <c r="JY752" s="314"/>
      <c r="JZ752" s="314"/>
      <c r="KA752" s="314"/>
      <c r="KB752" s="314"/>
      <c r="KC752" s="314"/>
      <c r="KD752" s="314"/>
      <c r="KE752" s="314"/>
      <c r="KF752" s="314"/>
      <c r="KG752" s="314"/>
      <c r="KH752" s="314"/>
      <c r="KI752" s="314"/>
      <c r="KJ752" s="314"/>
      <c r="KK752" s="314"/>
      <c r="KL752" s="6"/>
      <c r="KM752" s="6"/>
      <c r="KN752" s="6"/>
      <c r="KO752" s="6"/>
      <c r="KP752" s="6"/>
      <c r="KQ752" s="6"/>
      <c r="KR752" s="6"/>
      <c r="KS752" s="6"/>
      <c r="KT752" s="6"/>
    </row>
    <row r="753" spans="5:306" s="305" customFormat="1">
      <c r="E753" s="316"/>
      <c r="F753" s="316"/>
      <c r="G753" s="317"/>
      <c r="W753" s="6"/>
      <c r="X753" s="6"/>
      <c r="Y753" s="6"/>
      <c r="Z753" s="313"/>
      <c r="AA753" s="313"/>
      <c r="AB753" s="313"/>
      <c r="AC753" s="6"/>
      <c r="AD753" s="6"/>
      <c r="AE753" s="313"/>
      <c r="AF753" s="313"/>
      <c r="AG753" s="313"/>
      <c r="AH753" s="313"/>
      <c r="AI753" s="313"/>
      <c r="AJ753" s="6"/>
      <c r="AK753" s="6"/>
      <c r="AL753" s="313"/>
      <c r="AM753" s="313"/>
      <c r="AN753" s="313"/>
      <c r="AO753" s="313"/>
      <c r="AP753" s="313"/>
      <c r="AQ753" s="6"/>
      <c r="AR753" s="6"/>
      <c r="AS753" s="313"/>
      <c r="AT753" s="313"/>
      <c r="AU753" s="313"/>
      <c r="AV753" s="313"/>
      <c r="AW753" s="313"/>
      <c r="AX753" s="6"/>
      <c r="AY753" s="6"/>
      <c r="AZ753" s="313"/>
      <c r="BA753" s="313"/>
      <c r="BB753" s="313"/>
      <c r="BC753" s="313"/>
      <c r="BD753" s="313"/>
      <c r="BE753" s="6"/>
      <c r="BF753" s="6"/>
      <c r="BG753" s="313"/>
      <c r="BH753" s="313"/>
      <c r="BI753" s="313"/>
      <c r="BJ753" s="313"/>
      <c r="BK753" s="313"/>
      <c r="BL753" s="6"/>
      <c r="BM753" s="6"/>
      <c r="BN753" s="313"/>
      <c r="BO753" s="313"/>
      <c r="BP753" s="313"/>
      <c r="BQ753" s="313"/>
      <c r="BR753" s="313"/>
      <c r="BS753" s="313"/>
      <c r="BT753" s="313"/>
      <c r="BU753" s="313"/>
      <c r="BV753" s="313"/>
      <c r="BW753" s="313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161"/>
      <c r="DQ753" s="161"/>
      <c r="DR753" s="161"/>
      <c r="DS753" s="161"/>
      <c r="DT753" s="161"/>
      <c r="DU753" s="161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  <c r="FS753" s="6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HO753" s="6"/>
      <c r="HP753" s="6"/>
      <c r="HQ753" s="6"/>
      <c r="HR753" s="6"/>
      <c r="HS753" s="6"/>
      <c r="HT753" s="6"/>
      <c r="HU753" s="6"/>
      <c r="HV753" s="6"/>
      <c r="HW753" s="6"/>
      <c r="HX753" s="6"/>
      <c r="HY753" s="6"/>
      <c r="HZ753" s="6"/>
      <c r="IA753" s="6"/>
      <c r="IB753" s="6"/>
      <c r="IC753" s="6"/>
      <c r="ID753" s="6"/>
      <c r="IE753" s="6"/>
      <c r="IF753" s="6"/>
      <c r="IG753" s="6"/>
      <c r="IH753" s="6"/>
      <c r="II753" s="6"/>
      <c r="IJ753" s="6"/>
      <c r="IK753" s="6"/>
      <c r="IL753" s="6"/>
      <c r="IM753" s="6"/>
      <c r="IN753" s="6"/>
      <c r="IO753" s="6"/>
      <c r="IP753" s="6"/>
      <c r="IQ753" s="6"/>
      <c r="IR753" s="6"/>
      <c r="IS753" s="6"/>
      <c r="IT753" s="6"/>
      <c r="IU753" s="6"/>
      <c r="IV753" s="6"/>
      <c r="IW753" s="6"/>
      <c r="IX753" s="6"/>
      <c r="IY753" s="6"/>
      <c r="IZ753" s="6"/>
      <c r="JA753" s="314"/>
      <c r="JB753" s="314"/>
      <c r="JC753" s="314"/>
      <c r="JD753" s="314"/>
      <c r="JE753" s="314"/>
      <c r="JF753" s="314"/>
      <c r="JG753" s="314"/>
      <c r="JH753" s="314"/>
      <c r="JI753" s="314"/>
      <c r="JJ753" s="314"/>
      <c r="JK753" s="314"/>
      <c r="JL753" s="314"/>
      <c r="JM753" s="314"/>
      <c r="JN753" s="314"/>
      <c r="JO753" s="314"/>
      <c r="JP753" s="314"/>
      <c r="JQ753" s="314"/>
      <c r="JR753" s="314"/>
      <c r="JS753" s="314"/>
      <c r="JT753" s="314"/>
      <c r="JU753" s="314"/>
      <c r="JV753" s="314"/>
      <c r="JW753" s="314"/>
      <c r="JX753" s="314"/>
      <c r="JY753" s="314"/>
      <c r="JZ753" s="314"/>
      <c r="KA753" s="314"/>
      <c r="KB753" s="314"/>
      <c r="KC753" s="314"/>
      <c r="KD753" s="314"/>
      <c r="KE753" s="314"/>
      <c r="KF753" s="314"/>
      <c r="KG753" s="314"/>
      <c r="KH753" s="314"/>
      <c r="KI753" s="314"/>
      <c r="KJ753" s="314"/>
      <c r="KK753" s="314"/>
      <c r="KL753" s="6"/>
      <c r="KM753" s="6"/>
      <c r="KN753" s="6"/>
      <c r="KO753" s="6"/>
      <c r="KP753" s="6"/>
      <c r="KQ753" s="6"/>
      <c r="KR753" s="6"/>
      <c r="KS753" s="6"/>
      <c r="KT753" s="6"/>
    </row>
    <row r="754" spans="5:306" s="305" customFormat="1">
      <c r="E754" s="316"/>
      <c r="F754" s="316"/>
      <c r="G754" s="317"/>
      <c r="W754" s="6"/>
      <c r="X754" s="6"/>
      <c r="Y754" s="6"/>
      <c r="Z754" s="313"/>
      <c r="AA754" s="313"/>
      <c r="AB754" s="313"/>
      <c r="AC754" s="6"/>
      <c r="AD754" s="6"/>
      <c r="AE754" s="313"/>
      <c r="AF754" s="313"/>
      <c r="AG754" s="313"/>
      <c r="AH754" s="313"/>
      <c r="AI754" s="313"/>
      <c r="AJ754" s="6"/>
      <c r="AK754" s="6"/>
      <c r="AL754" s="313"/>
      <c r="AM754" s="313"/>
      <c r="AN754" s="313"/>
      <c r="AO754" s="313"/>
      <c r="AP754" s="313"/>
      <c r="AQ754" s="6"/>
      <c r="AR754" s="6"/>
      <c r="AS754" s="313"/>
      <c r="AT754" s="313"/>
      <c r="AU754" s="313"/>
      <c r="AV754" s="313"/>
      <c r="AW754" s="313"/>
      <c r="AX754" s="6"/>
      <c r="AY754" s="6"/>
      <c r="AZ754" s="313"/>
      <c r="BA754" s="313"/>
      <c r="BB754" s="313"/>
      <c r="BC754" s="313"/>
      <c r="BD754" s="313"/>
      <c r="BE754" s="6"/>
      <c r="BF754" s="6"/>
      <c r="BG754" s="313"/>
      <c r="BH754" s="313"/>
      <c r="BI754" s="313"/>
      <c r="BJ754" s="313"/>
      <c r="BK754" s="313"/>
      <c r="BL754" s="6"/>
      <c r="BM754" s="6"/>
      <c r="BN754" s="313"/>
      <c r="BO754" s="313"/>
      <c r="BP754" s="313"/>
      <c r="BQ754" s="313"/>
      <c r="BR754" s="313"/>
      <c r="BS754" s="313"/>
      <c r="BT754" s="313"/>
      <c r="BU754" s="313"/>
      <c r="BV754" s="313"/>
      <c r="BW754" s="313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161"/>
      <c r="DQ754" s="161"/>
      <c r="DR754" s="161"/>
      <c r="DS754" s="161"/>
      <c r="DT754" s="161"/>
      <c r="DU754" s="161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  <c r="FS754" s="6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HO754" s="6"/>
      <c r="HP754" s="6"/>
      <c r="HQ754" s="6"/>
      <c r="HR754" s="6"/>
      <c r="HS754" s="6"/>
      <c r="HT754" s="6"/>
      <c r="HU754" s="6"/>
      <c r="HV754" s="6"/>
      <c r="HW754" s="6"/>
      <c r="HX754" s="6"/>
      <c r="HY754" s="6"/>
      <c r="HZ754" s="6"/>
      <c r="IA754" s="6"/>
      <c r="IB754" s="6"/>
      <c r="IC754" s="6"/>
      <c r="ID754" s="6"/>
      <c r="IE754" s="6"/>
      <c r="IF754" s="6"/>
      <c r="IG754" s="6"/>
      <c r="IH754" s="6"/>
      <c r="II754" s="6"/>
      <c r="IJ754" s="6"/>
      <c r="IK754" s="6"/>
      <c r="IL754" s="6"/>
      <c r="IM754" s="6"/>
      <c r="IN754" s="6"/>
      <c r="IO754" s="6"/>
      <c r="IP754" s="6"/>
      <c r="IQ754" s="6"/>
      <c r="IR754" s="6"/>
      <c r="IS754" s="6"/>
      <c r="IT754" s="6"/>
      <c r="IU754" s="6"/>
      <c r="IV754" s="6"/>
      <c r="IW754" s="6"/>
      <c r="IX754" s="6"/>
      <c r="IY754" s="6"/>
      <c r="IZ754" s="6"/>
      <c r="JA754" s="314"/>
      <c r="JB754" s="314"/>
      <c r="JC754" s="314"/>
      <c r="JD754" s="314"/>
      <c r="JE754" s="314"/>
      <c r="JF754" s="314"/>
      <c r="JG754" s="314"/>
      <c r="JH754" s="314"/>
      <c r="JI754" s="314"/>
      <c r="JJ754" s="314"/>
      <c r="JK754" s="314"/>
      <c r="JL754" s="314"/>
      <c r="JM754" s="314"/>
      <c r="JN754" s="314"/>
      <c r="JO754" s="314"/>
      <c r="JP754" s="314"/>
      <c r="JQ754" s="314"/>
      <c r="JR754" s="314"/>
      <c r="JS754" s="314"/>
      <c r="JT754" s="314"/>
      <c r="JU754" s="314"/>
      <c r="JV754" s="314"/>
      <c r="JW754" s="314"/>
      <c r="JX754" s="314"/>
      <c r="JY754" s="314"/>
      <c r="JZ754" s="314"/>
      <c r="KA754" s="314"/>
      <c r="KB754" s="314"/>
      <c r="KC754" s="314"/>
      <c r="KD754" s="314"/>
      <c r="KE754" s="314"/>
      <c r="KF754" s="314"/>
      <c r="KG754" s="314"/>
      <c r="KH754" s="314"/>
      <c r="KI754" s="314"/>
      <c r="KJ754" s="314"/>
      <c r="KK754" s="314"/>
      <c r="KL754" s="6"/>
      <c r="KM754" s="6"/>
      <c r="KN754" s="6"/>
      <c r="KO754" s="6"/>
      <c r="KP754" s="6"/>
      <c r="KQ754" s="6"/>
      <c r="KR754" s="6"/>
      <c r="KS754" s="6"/>
      <c r="KT754" s="6"/>
    </row>
    <row r="755" spans="5:306" s="305" customFormat="1">
      <c r="E755" s="316"/>
      <c r="F755" s="316"/>
      <c r="G755" s="317"/>
      <c r="W755" s="6"/>
      <c r="X755" s="6"/>
      <c r="Y755" s="6"/>
      <c r="Z755" s="313"/>
      <c r="AA755" s="313"/>
      <c r="AB755" s="313"/>
      <c r="AC755" s="6"/>
      <c r="AD755" s="6"/>
      <c r="AE755" s="313"/>
      <c r="AF755" s="313"/>
      <c r="AG755" s="313"/>
      <c r="AH755" s="313"/>
      <c r="AI755" s="313"/>
      <c r="AJ755" s="6"/>
      <c r="AK755" s="6"/>
      <c r="AL755" s="313"/>
      <c r="AM755" s="313"/>
      <c r="AN755" s="313"/>
      <c r="AO755" s="313"/>
      <c r="AP755" s="313"/>
      <c r="AQ755" s="6"/>
      <c r="AR755" s="6"/>
      <c r="AS755" s="313"/>
      <c r="AT755" s="313"/>
      <c r="AU755" s="313"/>
      <c r="AV755" s="313"/>
      <c r="AW755" s="313"/>
      <c r="AX755" s="6"/>
      <c r="AY755" s="6"/>
      <c r="AZ755" s="313"/>
      <c r="BA755" s="313"/>
      <c r="BB755" s="313"/>
      <c r="BC755" s="313"/>
      <c r="BD755" s="313"/>
      <c r="BE755" s="6"/>
      <c r="BF755" s="6"/>
      <c r="BG755" s="313"/>
      <c r="BH755" s="313"/>
      <c r="BI755" s="313"/>
      <c r="BJ755" s="313"/>
      <c r="BK755" s="313"/>
      <c r="BL755" s="6"/>
      <c r="BM755" s="6"/>
      <c r="BN755" s="313"/>
      <c r="BO755" s="313"/>
      <c r="BP755" s="313"/>
      <c r="BQ755" s="313"/>
      <c r="BR755" s="313"/>
      <c r="BS755" s="313"/>
      <c r="BT755" s="313"/>
      <c r="BU755" s="313"/>
      <c r="BV755" s="313"/>
      <c r="BW755" s="313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161"/>
      <c r="DQ755" s="161"/>
      <c r="DR755" s="161"/>
      <c r="DS755" s="161"/>
      <c r="DT755" s="161"/>
      <c r="DU755" s="161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  <c r="FS755" s="6"/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  <c r="GE755" s="6"/>
      <c r="GF755" s="6"/>
      <c r="GG755" s="6"/>
      <c r="GH755" s="6"/>
      <c r="GI755" s="6"/>
      <c r="GJ755" s="6"/>
      <c r="GK755" s="6"/>
      <c r="GL755" s="6"/>
      <c r="GM755" s="6"/>
      <c r="GN755" s="6"/>
      <c r="GO755" s="6"/>
      <c r="GP755" s="6"/>
      <c r="GQ755" s="6"/>
      <c r="GR755" s="6"/>
      <c r="GS755" s="6"/>
      <c r="GT755" s="6"/>
      <c r="GU755" s="6"/>
      <c r="GV755" s="6"/>
      <c r="GW755" s="6"/>
      <c r="GX755" s="6"/>
      <c r="GY755" s="6"/>
      <c r="GZ755" s="6"/>
      <c r="HA755" s="6"/>
      <c r="HB755" s="6"/>
      <c r="HC755" s="6"/>
      <c r="HD755" s="6"/>
      <c r="HE755" s="6"/>
      <c r="HF755" s="6"/>
      <c r="HG755" s="6"/>
      <c r="HH755" s="6"/>
      <c r="HI755" s="6"/>
      <c r="HJ755" s="6"/>
      <c r="HK755" s="6"/>
      <c r="HL755" s="6"/>
      <c r="HM755" s="6"/>
      <c r="HN755" s="6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IM755" s="6"/>
      <c r="IN755" s="6"/>
      <c r="IO755" s="6"/>
      <c r="IP755" s="6"/>
      <c r="IQ755" s="6"/>
      <c r="IR755" s="6"/>
      <c r="IS755" s="6"/>
      <c r="IT755" s="6"/>
      <c r="IU755" s="6"/>
      <c r="IV755" s="6"/>
      <c r="IW755" s="6"/>
      <c r="IX755" s="6"/>
      <c r="IY755" s="6"/>
      <c r="IZ755" s="6"/>
      <c r="JA755" s="314"/>
      <c r="JB755" s="314"/>
      <c r="JC755" s="314"/>
      <c r="JD755" s="314"/>
      <c r="JE755" s="314"/>
      <c r="JF755" s="314"/>
      <c r="JG755" s="314"/>
      <c r="JH755" s="314"/>
      <c r="JI755" s="314"/>
      <c r="JJ755" s="314"/>
      <c r="JK755" s="314"/>
      <c r="JL755" s="314"/>
      <c r="JM755" s="314"/>
      <c r="JN755" s="314"/>
      <c r="JO755" s="314"/>
      <c r="JP755" s="314"/>
      <c r="JQ755" s="314"/>
      <c r="JR755" s="314"/>
      <c r="JS755" s="314"/>
      <c r="JT755" s="314"/>
      <c r="JU755" s="314"/>
      <c r="JV755" s="314"/>
      <c r="JW755" s="314"/>
      <c r="JX755" s="314"/>
      <c r="JY755" s="314"/>
      <c r="JZ755" s="314"/>
      <c r="KA755" s="314"/>
      <c r="KB755" s="314"/>
      <c r="KC755" s="314"/>
      <c r="KD755" s="314"/>
      <c r="KE755" s="314"/>
      <c r="KF755" s="314"/>
      <c r="KG755" s="314"/>
      <c r="KH755" s="314"/>
      <c r="KI755" s="314"/>
      <c r="KJ755" s="314"/>
      <c r="KK755" s="314"/>
      <c r="KL755" s="6"/>
      <c r="KM755" s="6"/>
      <c r="KN755" s="6"/>
      <c r="KO755" s="6"/>
      <c r="KP755" s="6"/>
      <c r="KQ755" s="6"/>
      <c r="KR755" s="6"/>
      <c r="KS755" s="6"/>
      <c r="KT755" s="6"/>
    </row>
    <row r="756" spans="5:306" s="305" customFormat="1">
      <c r="E756" s="316"/>
      <c r="F756" s="316"/>
      <c r="G756" s="317"/>
      <c r="W756" s="6"/>
      <c r="X756" s="6"/>
      <c r="Y756" s="6"/>
      <c r="Z756" s="313"/>
      <c r="AA756" s="313"/>
      <c r="AB756" s="313"/>
      <c r="AC756" s="6"/>
      <c r="AD756" s="6"/>
      <c r="AE756" s="313"/>
      <c r="AF756" s="313"/>
      <c r="AG756" s="313"/>
      <c r="AH756" s="313"/>
      <c r="AI756" s="313"/>
      <c r="AJ756" s="6"/>
      <c r="AK756" s="6"/>
      <c r="AL756" s="313"/>
      <c r="AM756" s="313"/>
      <c r="AN756" s="313"/>
      <c r="AO756" s="313"/>
      <c r="AP756" s="313"/>
      <c r="AQ756" s="6"/>
      <c r="AR756" s="6"/>
      <c r="AS756" s="313"/>
      <c r="AT756" s="313"/>
      <c r="AU756" s="313"/>
      <c r="AV756" s="313"/>
      <c r="AW756" s="313"/>
      <c r="AX756" s="6"/>
      <c r="AY756" s="6"/>
      <c r="AZ756" s="313"/>
      <c r="BA756" s="313"/>
      <c r="BB756" s="313"/>
      <c r="BC756" s="313"/>
      <c r="BD756" s="313"/>
      <c r="BE756" s="6"/>
      <c r="BF756" s="6"/>
      <c r="BG756" s="313"/>
      <c r="BH756" s="313"/>
      <c r="BI756" s="313"/>
      <c r="BJ756" s="313"/>
      <c r="BK756" s="313"/>
      <c r="BL756" s="6"/>
      <c r="BM756" s="6"/>
      <c r="BN756" s="313"/>
      <c r="BO756" s="313"/>
      <c r="BP756" s="313"/>
      <c r="BQ756" s="313"/>
      <c r="BR756" s="313"/>
      <c r="BS756" s="313"/>
      <c r="BT756" s="313"/>
      <c r="BU756" s="313"/>
      <c r="BV756" s="313"/>
      <c r="BW756" s="313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161"/>
      <c r="DQ756" s="161"/>
      <c r="DR756" s="161"/>
      <c r="DS756" s="161"/>
      <c r="DT756" s="161"/>
      <c r="DU756" s="161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HO756" s="6"/>
      <c r="HP756" s="6"/>
      <c r="HQ756" s="6"/>
      <c r="HR756" s="6"/>
      <c r="HS756" s="6"/>
      <c r="HT756" s="6"/>
      <c r="HU756" s="6"/>
      <c r="HV756" s="6"/>
      <c r="HW756" s="6"/>
      <c r="HX756" s="6"/>
      <c r="HY756" s="6"/>
      <c r="HZ756" s="6"/>
      <c r="IA756" s="6"/>
      <c r="IB756" s="6"/>
      <c r="IC756" s="6"/>
      <c r="ID756" s="6"/>
      <c r="IE756" s="6"/>
      <c r="IF756" s="6"/>
      <c r="IG756" s="6"/>
      <c r="IH756" s="6"/>
      <c r="II756" s="6"/>
      <c r="IJ756" s="6"/>
      <c r="IK756" s="6"/>
      <c r="IL756" s="6"/>
      <c r="IM756" s="6"/>
      <c r="IN756" s="6"/>
      <c r="IO756" s="6"/>
      <c r="IP756" s="6"/>
      <c r="IQ756" s="6"/>
      <c r="IR756" s="6"/>
      <c r="IS756" s="6"/>
      <c r="IT756" s="6"/>
      <c r="IU756" s="6"/>
      <c r="IV756" s="6"/>
      <c r="IW756" s="6"/>
      <c r="IX756" s="6"/>
      <c r="IY756" s="6"/>
      <c r="IZ756" s="6"/>
      <c r="JA756" s="314"/>
      <c r="JB756" s="314"/>
      <c r="JC756" s="314"/>
      <c r="JD756" s="314"/>
      <c r="JE756" s="314"/>
      <c r="JF756" s="314"/>
      <c r="JG756" s="314"/>
      <c r="JH756" s="314"/>
      <c r="JI756" s="314"/>
      <c r="JJ756" s="314"/>
      <c r="JK756" s="314"/>
      <c r="JL756" s="314"/>
      <c r="JM756" s="314"/>
      <c r="JN756" s="314"/>
      <c r="JO756" s="314"/>
      <c r="JP756" s="314"/>
      <c r="JQ756" s="314"/>
      <c r="JR756" s="314"/>
      <c r="JS756" s="314"/>
      <c r="JT756" s="314"/>
      <c r="JU756" s="314"/>
      <c r="JV756" s="314"/>
      <c r="JW756" s="314"/>
      <c r="JX756" s="314"/>
      <c r="JY756" s="314"/>
      <c r="JZ756" s="314"/>
      <c r="KA756" s="314"/>
      <c r="KB756" s="314"/>
      <c r="KC756" s="314"/>
      <c r="KD756" s="314"/>
      <c r="KE756" s="314"/>
      <c r="KF756" s="314"/>
      <c r="KG756" s="314"/>
      <c r="KH756" s="314"/>
      <c r="KI756" s="314"/>
      <c r="KJ756" s="314"/>
      <c r="KK756" s="314"/>
      <c r="KL756" s="6"/>
      <c r="KM756" s="6"/>
      <c r="KN756" s="6"/>
      <c r="KO756" s="6"/>
      <c r="KP756" s="6"/>
      <c r="KQ756" s="6"/>
      <c r="KR756" s="6"/>
      <c r="KS756" s="6"/>
      <c r="KT756" s="6"/>
    </row>
    <row r="757" spans="5:306" s="305" customFormat="1">
      <c r="E757" s="316"/>
      <c r="F757" s="316"/>
      <c r="G757" s="317"/>
      <c r="W757" s="6"/>
      <c r="X757" s="6"/>
      <c r="Y757" s="6"/>
      <c r="Z757" s="313"/>
      <c r="AA757" s="313"/>
      <c r="AB757" s="313"/>
      <c r="AC757" s="6"/>
      <c r="AD757" s="6"/>
      <c r="AE757" s="313"/>
      <c r="AF757" s="313"/>
      <c r="AG757" s="313"/>
      <c r="AH757" s="313"/>
      <c r="AI757" s="313"/>
      <c r="AJ757" s="6"/>
      <c r="AK757" s="6"/>
      <c r="AL757" s="313"/>
      <c r="AM757" s="313"/>
      <c r="AN757" s="313"/>
      <c r="AO757" s="313"/>
      <c r="AP757" s="313"/>
      <c r="AQ757" s="6"/>
      <c r="AR757" s="6"/>
      <c r="AS757" s="313"/>
      <c r="AT757" s="313"/>
      <c r="AU757" s="313"/>
      <c r="AV757" s="313"/>
      <c r="AW757" s="313"/>
      <c r="AX757" s="6"/>
      <c r="AY757" s="6"/>
      <c r="AZ757" s="313"/>
      <c r="BA757" s="313"/>
      <c r="BB757" s="313"/>
      <c r="BC757" s="313"/>
      <c r="BD757" s="313"/>
      <c r="BE757" s="6"/>
      <c r="BF757" s="6"/>
      <c r="BG757" s="313"/>
      <c r="BH757" s="313"/>
      <c r="BI757" s="313"/>
      <c r="BJ757" s="313"/>
      <c r="BK757" s="313"/>
      <c r="BL757" s="6"/>
      <c r="BM757" s="6"/>
      <c r="BN757" s="313"/>
      <c r="BO757" s="313"/>
      <c r="BP757" s="313"/>
      <c r="BQ757" s="313"/>
      <c r="BR757" s="313"/>
      <c r="BS757" s="313"/>
      <c r="BT757" s="313"/>
      <c r="BU757" s="313"/>
      <c r="BV757" s="313"/>
      <c r="BW757" s="313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161"/>
      <c r="DQ757" s="161"/>
      <c r="DR757" s="161"/>
      <c r="DS757" s="161"/>
      <c r="DT757" s="161"/>
      <c r="DU757" s="161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  <c r="FS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HO757" s="6"/>
      <c r="HP757" s="6"/>
      <c r="HQ757" s="6"/>
      <c r="HR757" s="6"/>
      <c r="HS757" s="6"/>
      <c r="HT757" s="6"/>
      <c r="HU757" s="6"/>
      <c r="HV757" s="6"/>
      <c r="HW757" s="6"/>
      <c r="HX757" s="6"/>
      <c r="HY757" s="6"/>
      <c r="HZ757" s="6"/>
      <c r="IA757" s="6"/>
      <c r="IB757" s="6"/>
      <c r="IC757" s="6"/>
      <c r="ID757" s="6"/>
      <c r="IE757" s="6"/>
      <c r="IF757" s="6"/>
      <c r="IG757" s="6"/>
      <c r="IH757" s="6"/>
      <c r="II757" s="6"/>
      <c r="IJ757" s="6"/>
      <c r="IK757" s="6"/>
      <c r="IL757" s="6"/>
      <c r="IM757" s="6"/>
      <c r="IN757" s="6"/>
      <c r="IO757" s="6"/>
      <c r="IP757" s="6"/>
      <c r="IQ757" s="6"/>
      <c r="IR757" s="6"/>
      <c r="IS757" s="6"/>
      <c r="IT757" s="6"/>
      <c r="IU757" s="6"/>
      <c r="IV757" s="6"/>
      <c r="IW757" s="6"/>
      <c r="IX757" s="6"/>
      <c r="IY757" s="6"/>
      <c r="IZ757" s="6"/>
      <c r="JA757" s="314"/>
      <c r="JB757" s="314"/>
      <c r="JC757" s="314"/>
      <c r="JD757" s="314"/>
      <c r="JE757" s="314"/>
      <c r="JF757" s="314"/>
      <c r="JG757" s="314"/>
      <c r="JH757" s="314"/>
      <c r="JI757" s="314"/>
      <c r="JJ757" s="314"/>
      <c r="JK757" s="314"/>
      <c r="JL757" s="314"/>
      <c r="JM757" s="314"/>
      <c r="JN757" s="314"/>
      <c r="JO757" s="314"/>
      <c r="JP757" s="314"/>
      <c r="JQ757" s="314"/>
      <c r="JR757" s="314"/>
      <c r="JS757" s="314"/>
      <c r="JT757" s="314"/>
      <c r="JU757" s="314"/>
      <c r="JV757" s="314"/>
      <c r="JW757" s="314"/>
      <c r="JX757" s="314"/>
      <c r="JY757" s="314"/>
      <c r="JZ757" s="314"/>
      <c r="KA757" s="314"/>
      <c r="KB757" s="314"/>
      <c r="KC757" s="314"/>
      <c r="KD757" s="314"/>
      <c r="KE757" s="314"/>
      <c r="KF757" s="314"/>
      <c r="KG757" s="314"/>
      <c r="KH757" s="314"/>
      <c r="KI757" s="314"/>
      <c r="KJ757" s="314"/>
      <c r="KK757" s="314"/>
      <c r="KL757" s="6"/>
      <c r="KM757" s="6"/>
      <c r="KN757" s="6"/>
      <c r="KO757" s="6"/>
      <c r="KP757" s="6"/>
      <c r="KQ757" s="6"/>
      <c r="KR757" s="6"/>
      <c r="KS757" s="6"/>
      <c r="KT757" s="6"/>
    </row>
    <row r="758" spans="5:306" s="305" customFormat="1">
      <c r="E758" s="316"/>
      <c r="F758" s="316"/>
      <c r="G758" s="317"/>
      <c r="W758" s="6"/>
      <c r="X758" s="6"/>
      <c r="Y758" s="6"/>
      <c r="Z758" s="313"/>
      <c r="AA758" s="313"/>
      <c r="AB758" s="313"/>
      <c r="AC758" s="6"/>
      <c r="AD758" s="6"/>
      <c r="AE758" s="313"/>
      <c r="AF758" s="313"/>
      <c r="AG758" s="313"/>
      <c r="AH758" s="313"/>
      <c r="AI758" s="313"/>
      <c r="AJ758" s="6"/>
      <c r="AK758" s="6"/>
      <c r="AL758" s="313"/>
      <c r="AM758" s="313"/>
      <c r="AN758" s="313"/>
      <c r="AO758" s="313"/>
      <c r="AP758" s="313"/>
      <c r="AQ758" s="6"/>
      <c r="AR758" s="6"/>
      <c r="AS758" s="313"/>
      <c r="AT758" s="313"/>
      <c r="AU758" s="313"/>
      <c r="AV758" s="313"/>
      <c r="AW758" s="313"/>
      <c r="AX758" s="6"/>
      <c r="AY758" s="6"/>
      <c r="AZ758" s="313"/>
      <c r="BA758" s="313"/>
      <c r="BB758" s="313"/>
      <c r="BC758" s="313"/>
      <c r="BD758" s="313"/>
      <c r="BE758" s="6"/>
      <c r="BF758" s="6"/>
      <c r="BG758" s="313"/>
      <c r="BH758" s="313"/>
      <c r="BI758" s="313"/>
      <c r="BJ758" s="313"/>
      <c r="BK758" s="313"/>
      <c r="BL758" s="6"/>
      <c r="BM758" s="6"/>
      <c r="BN758" s="313"/>
      <c r="BO758" s="313"/>
      <c r="BP758" s="313"/>
      <c r="BQ758" s="313"/>
      <c r="BR758" s="313"/>
      <c r="BS758" s="313"/>
      <c r="BT758" s="313"/>
      <c r="BU758" s="313"/>
      <c r="BV758" s="313"/>
      <c r="BW758" s="313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161"/>
      <c r="DQ758" s="161"/>
      <c r="DR758" s="161"/>
      <c r="DS758" s="161"/>
      <c r="DT758" s="161"/>
      <c r="DU758" s="161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  <c r="FS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HO758" s="6"/>
      <c r="HP758" s="6"/>
      <c r="HQ758" s="6"/>
      <c r="HR758" s="6"/>
      <c r="HS758" s="6"/>
      <c r="HT758" s="6"/>
      <c r="HU758" s="6"/>
      <c r="HV758" s="6"/>
      <c r="HW758" s="6"/>
      <c r="HX758" s="6"/>
      <c r="HY758" s="6"/>
      <c r="HZ758" s="6"/>
      <c r="IA758" s="6"/>
      <c r="IB758" s="6"/>
      <c r="IC758" s="6"/>
      <c r="ID758" s="6"/>
      <c r="IE758" s="6"/>
      <c r="IF758" s="6"/>
      <c r="IG758" s="6"/>
      <c r="IH758" s="6"/>
      <c r="II758" s="6"/>
      <c r="IJ758" s="6"/>
      <c r="IK758" s="6"/>
      <c r="IL758" s="6"/>
      <c r="IM758" s="6"/>
      <c r="IN758" s="6"/>
      <c r="IO758" s="6"/>
      <c r="IP758" s="6"/>
      <c r="IQ758" s="6"/>
      <c r="IR758" s="6"/>
      <c r="IS758" s="6"/>
      <c r="IT758" s="6"/>
      <c r="IU758" s="6"/>
      <c r="IV758" s="6"/>
      <c r="IW758" s="6"/>
      <c r="IX758" s="6"/>
      <c r="IY758" s="6"/>
      <c r="IZ758" s="6"/>
      <c r="JA758" s="314"/>
      <c r="JB758" s="314"/>
      <c r="JC758" s="314"/>
      <c r="JD758" s="314"/>
      <c r="JE758" s="314"/>
      <c r="JF758" s="314"/>
      <c r="JG758" s="314"/>
      <c r="JH758" s="314"/>
      <c r="JI758" s="314"/>
      <c r="JJ758" s="314"/>
      <c r="JK758" s="314"/>
      <c r="JL758" s="314"/>
      <c r="JM758" s="314"/>
      <c r="JN758" s="314"/>
      <c r="JO758" s="314"/>
      <c r="JP758" s="314"/>
      <c r="JQ758" s="314"/>
      <c r="JR758" s="314"/>
      <c r="JS758" s="314"/>
      <c r="JT758" s="314"/>
      <c r="JU758" s="314"/>
      <c r="JV758" s="314"/>
      <c r="JW758" s="314"/>
      <c r="JX758" s="314"/>
      <c r="JY758" s="314"/>
      <c r="JZ758" s="314"/>
      <c r="KA758" s="314"/>
      <c r="KB758" s="314"/>
      <c r="KC758" s="314"/>
      <c r="KD758" s="314"/>
      <c r="KE758" s="314"/>
      <c r="KF758" s="314"/>
      <c r="KG758" s="314"/>
      <c r="KH758" s="314"/>
      <c r="KI758" s="314"/>
      <c r="KJ758" s="314"/>
      <c r="KK758" s="314"/>
      <c r="KL758" s="6"/>
      <c r="KM758" s="6"/>
      <c r="KN758" s="6"/>
      <c r="KO758" s="6"/>
      <c r="KP758" s="6"/>
      <c r="KQ758" s="6"/>
      <c r="KR758" s="6"/>
      <c r="KS758" s="6"/>
      <c r="KT758" s="6"/>
    </row>
    <row r="759" spans="5:306" s="305" customFormat="1">
      <c r="E759" s="316"/>
      <c r="F759" s="316"/>
      <c r="G759" s="317"/>
      <c r="W759" s="6"/>
      <c r="X759" s="6"/>
      <c r="Y759" s="6"/>
      <c r="Z759" s="313"/>
      <c r="AA759" s="313"/>
      <c r="AB759" s="313"/>
      <c r="AC759" s="6"/>
      <c r="AD759" s="6"/>
      <c r="AE759" s="313"/>
      <c r="AF759" s="313"/>
      <c r="AG759" s="313"/>
      <c r="AH759" s="313"/>
      <c r="AI759" s="313"/>
      <c r="AJ759" s="6"/>
      <c r="AK759" s="6"/>
      <c r="AL759" s="313"/>
      <c r="AM759" s="313"/>
      <c r="AN759" s="313"/>
      <c r="AO759" s="313"/>
      <c r="AP759" s="313"/>
      <c r="AQ759" s="6"/>
      <c r="AR759" s="6"/>
      <c r="AS759" s="313"/>
      <c r="AT759" s="313"/>
      <c r="AU759" s="313"/>
      <c r="AV759" s="313"/>
      <c r="AW759" s="313"/>
      <c r="AX759" s="6"/>
      <c r="AY759" s="6"/>
      <c r="AZ759" s="313"/>
      <c r="BA759" s="313"/>
      <c r="BB759" s="313"/>
      <c r="BC759" s="313"/>
      <c r="BD759" s="313"/>
      <c r="BE759" s="6"/>
      <c r="BF759" s="6"/>
      <c r="BG759" s="313"/>
      <c r="BH759" s="313"/>
      <c r="BI759" s="313"/>
      <c r="BJ759" s="313"/>
      <c r="BK759" s="313"/>
      <c r="BL759" s="6"/>
      <c r="BM759" s="6"/>
      <c r="BN759" s="313"/>
      <c r="BO759" s="313"/>
      <c r="BP759" s="313"/>
      <c r="BQ759" s="313"/>
      <c r="BR759" s="313"/>
      <c r="BS759" s="313"/>
      <c r="BT759" s="313"/>
      <c r="BU759" s="313"/>
      <c r="BV759" s="313"/>
      <c r="BW759" s="313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161"/>
      <c r="DQ759" s="161"/>
      <c r="DR759" s="161"/>
      <c r="DS759" s="161"/>
      <c r="DT759" s="161"/>
      <c r="DU759" s="161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  <c r="FS759" s="6"/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HO759" s="6"/>
      <c r="HP759" s="6"/>
      <c r="HQ759" s="6"/>
      <c r="HR759" s="6"/>
      <c r="HS759" s="6"/>
      <c r="HT759" s="6"/>
      <c r="HU759" s="6"/>
      <c r="HV759" s="6"/>
      <c r="HW759" s="6"/>
      <c r="HX759" s="6"/>
      <c r="HY759" s="6"/>
      <c r="HZ759" s="6"/>
      <c r="IA759" s="6"/>
      <c r="IB759" s="6"/>
      <c r="IC759" s="6"/>
      <c r="ID759" s="6"/>
      <c r="IE759" s="6"/>
      <c r="IF759" s="6"/>
      <c r="IG759" s="6"/>
      <c r="IH759" s="6"/>
      <c r="II759" s="6"/>
      <c r="IJ759" s="6"/>
      <c r="IK759" s="6"/>
      <c r="IL759" s="6"/>
      <c r="IM759" s="6"/>
      <c r="IN759" s="6"/>
      <c r="IO759" s="6"/>
      <c r="IP759" s="6"/>
      <c r="IQ759" s="6"/>
      <c r="IR759" s="6"/>
      <c r="IS759" s="6"/>
      <c r="IT759" s="6"/>
      <c r="IU759" s="6"/>
      <c r="IV759" s="6"/>
      <c r="IW759" s="6"/>
      <c r="IX759" s="6"/>
      <c r="IY759" s="6"/>
      <c r="IZ759" s="6"/>
      <c r="JA759" s="314"/>
      <c r="JB759" s="314"/>
      <c r="JC759" s="314"/>
      <c r="JD759" s="314"/>
      <c r="JE759" s="314"/>
      <c r="JF759" s="314"/>
      <c r="JG759" s="314"/>
      <c r="JH759" s="314"/>
      <c r="JI759" s="314"/>
      <c r="JJ759" s="314"/>
      <c r="JK759" s="314"/>
      <c r="JL759" s="314"/>
      <c r="JM759" s="314"/>
      <c r="JN759" s="314"/>
      <c r="JO759" s="314"/>
      <c r="JP759" s="314"/>
      <c r="JQ759" s="314"/>
      <c r="JR759" s="314"/>
      <c r="JS759" s="314"/>
      <c r="JT759" s="314"/>
      <c r="JU759" s="314"/>
      <c r="JV759" s="314"/>
      <c r="JW759" s="314"/>
      <c r="JX759" s="314"/>
      <c r="JY759" s="314"/>
      <c r="JZ759" s="314"/>
      <c r="KA759" s="314"/>
      <c r="KB759" s="314"/>
      <c r="KC759" s="314"/>
      <c r="KD759" s="314"/>
      <c r="KE759" s="314"/>
      <c r="KF759" s="314"/>
      <c r="KG759" s="314"/>
      <c r="KH759" s="314"/>
      <c r="KI759" s="314"/>
      <c r="KJ759" s="314"/>
      <c r="KK759" s="314"/>
      <c r="KL759" s="6"/>
      <c r="KM759" s="6"/>
      <c r="KN759" s="6"/>
      <c r="KO759" s="6"/>
      <c r="KP759" s="6"/>
      <c r="KQ759" s="6"/>
      <c r="KR759" s="6"/>
      <c r="KS759" s="6"/>
      <c r="KT759" s="6"/>
    </row>
    <row r="760" spans="5:306" s="305" customFormat="1">
      <c r="E760" s="316"/>
      <c r="F760" s="316"/>
      <c r="G760" s="317"/>
      <c r="W760" s="6"/>
      <c r="X760" s="6"/>
      <c r="Y760" s="6"/>
      <c r="Z760" s="313"/>
      <c r="AA760" s="313"/>
      <c r="AB760" s="313"/>
      <c r="AC760" s="6"/>
      <c r="AD760" s="6"/>
      <c r="AE760" s="313"/>
      <c r="AF760" s="313"/>
      <c r="AG760" s="313"/>
      <c r="AH760" s="313"/>
      <c r="AI760" s="313"/>
      <c r="AJ760" s="6"/>
      <c r="AK760" s="6"/>
      <c r="AL760" s="313"/>
      <c r="AM760" s="313"/>
      <c r="AN760" s="313"/>
      <c r="AO760" s="313"/>
      <c r="AP760" s="313"/>
      <c r="AQ760" s="6"/>
      <c r="AR760" s="6"/>
      <c r="AS760" s="313"/>
      <c r="AT760" s="313"/>
      <c r="AU760" s="313"/>
      <c r="AV760" s="313"/>
      <c r="AW760" s="313"/>
      <c r="AX760" s="6"/>
      <c r="AY760" s="6"/>
      <c r="AZ760" s="313"/>
      <c r="BA760" s="313"/>
      <c r="BB760" s="313"/>
      <c r="BC760" s="313"/>
      <c r="BD760" s="313"/>
      <c r="BE760" s="6"/>
      <c r="BF760" s="6"/>
      <c r="BG760" s="313"/>
      <c r="BH760" s="313"/>
      <c r="BI760" s="313"/>
      <c r="BJ760" s="313"/>
      <c r="BK760" s="313"/>
      <c r="BL760" s="6"/>
      <c r="BM760" s="6"/>
      <c r="BN760" s="313"/>
      <c r="BO760" s="313"/>
      <c r="BP760" s="313"/>
      <c r="BQ760" s="313"/>
      <c r="BR760" s="313"/>
      <c r="BS760" s="313"/>
      <c r="BT760" s="313"/>
      <c r="BU760" s="313"/>
      <c r="BV760" s="313"/>
      <c r="BW760" s="313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161"/>
      <c r="DQ760" s="161"/>
      <c r="DR760" s="161"/>
      <c r="DS760" s="161"/>
      <c r="DT760" s="161"/>
      <c r="DU760" s="161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  <c r="FS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HO760" s="6"/>
      <c r="HP760" s="6"/>
      <c r="HQ760" s="6"/>
      <c r="HR760" s="6"/>
      <c r="HS760" s="6"/>
      <c r="HT760" s="6"/>
      <c r="HU760" s="6"/>
      <c r="HV760" s="6"/>
      <c r="HW760" s="6"/>
      <c r="HX760" s="6"/>
      <c r="HY760" s="6"/>
      <c r="HZ760" s="6"/>
      <c r="IA760" s="6"/>
      <c r="IB760" s="6"/>
      <c r="IC760" s="6"/>
      <c r="ID760" s="6"/>
      <c r="IE760" s="6"/>
      <c r="IF760" s="6"/>
      <c r="IG760" s="6"/>
      <c r="IH760" s="6"/>
      <c r="II760" s="6"/>
      <c r="IJ760" s="6"/>
      <c r="IK760" s="6"/>
      <c r="IL760" s="6"/>
      <c r="IM760" s="6"/>
      <c r="IN760" s="6"/>
      <c r="IO760" s="6"/>
      <c r="IP760" s="6"/>
      <c r="IQ760" s="6"/>
      <c r="IR760" s="6"/>
      <c r="IS760" s="6"/>
      <c r="IT760" s="6"/>
      <c r="IU760" s="6"/>
      <c r="IV760" s="6"/>
      <c r="IW760" s="6"/>
      <c r="IX760" s="6"/>
      <c r="IY760" s="6"/>
      <c r="IZ760" s="6"/>
      <c r="JA760" s="314"/>
      <c r="JB760" s="314"/>
      <c r="JC760" s="314"/>
      <c r="JD760" s="314"/>
      <c r="JE760" s="314"/>
      <c r="JF760" s="314"/>
      <c r="JG760" s="314"/>
      <c r="JH760" s="314"/>
      <c r="JI760" s="314"/>
      <c r="JJ760" s="314"/>
      <c r="JK760" s="314"/>
      <c r="JL760" s="314"/>
      <c r="JM760" s="314"/>
      <c r="JN760" s="314"/>
      <c r="JO760" s="314"/>
      <c r="JP760" s="314"/>
      <c r="JQ760" s="314"/>
      <c r="JR760" s="314"/>
      <c r="JS760" s="314"/>
      <c r="JT760" s="314"/>
      <c r="JU760" s="314"/>
      <c r="JV760" s="314"/>
      <c r="JW760" s="314"/>
      <c r="JX760" s="314"/>
      <c r="JY760" s="314"/>
      <c r="JZ760" s="314"/>
      <c r="KA760" s="314"/>
      <c r="KB760" s="314"/>
      <c r="KC760" s="314"/>
      <c r="KD760" s="314"/>
      <c r="KE760" s="314"/>
      <c r="KF760" s="314"/>
      <c r="KG760" s="314"/>
      <c r="KH760" s="314"/>
      <c r="KI760" s="314"/>
      <c r="KJ760" s="314"/>
      <c r="KK760" s="314"/>
      <c r="KL760" s="6"/>
      <c r="KM760" s="6"/>
      <c r="KN760" s="6"/>
      <c r="KO760" s="6"/>
      <c r="KP760" s="6"/>
      <c r="KQ760" s="6"/>
      <c r="KR760" s="6"/>
      <c r="KS760" s="6"/>
      <c r="KT760" s="6"/>
    </row>
    <row r="761" spans="5:306" s="305" customFormat="1">
      <c r="E761" s="316"/>
      <c r="F761" s="316"/>
      <c r="G761" s="317"/>
      <c r="W761" s="6"/>
      <c r="X761" s="6"/>
      <c r="Y761" s="6"/>
      <c r="Z761" s="313"/>
      <c r="AA761" s="313"/>
      <c r="AB761" s="313"/>
      <c r="AC761" s="6"/>
      <c r="AD761" s="6"/>
      <c r="AE761" s="313"/>
      <c r="AF761" s="313"/>
      <c r="AG761" s="313"/>
      <c r="AH761" s="313"/>
      <c r="AI761" s="313"/>
      <c r="AJ761" s="6"/>
      <c r="AK761" s="6"/>
      <c r="AL761" s="313"/>
      <c r="AM761" s="313"/>
      <c r="AN761" s="313"/>
      <c r="AO761" s="313"/>
      <c r="AP761" s="313"/>
      <c r="AQ761" s="6"/>
      <c r="AR761" s="6"/>
      <c r="AS761" s="313"/>
      <c r="AT761" s="313"/>
      <c r="AU761" s="313"/>
      <c r="AV761" s="313"/>
      <c r="AW761" s="313"/>
      <c r="AX761" s="6"/>
      <c r="AY761" s="6"/>
      <c r="AZ761" s="313"/>
      <c r="BA761" s="313"/>
      <c r="BB761" s="313"/>
      <c r="BC761" s="313"/>
      <c r="BD761" s="313"/>
      <c r="BE761" s="6"/>
      <c r="BF761" s="6"/>
      <c r="BG761" s="313"/>
      <c r="BH761" s="313"/>
      <c r="BI761" s="313"/>
      <c r="BJ761" s="313"/>
      <c r="BK761" s="313"/>
      <c r="BL761" s="6"/>
      <c r="BM761" s="6"/>
      <c r="BN761" s="313"/>
      <c r="BO761" s="313"/>
      <c r="BP761" s="313"/>
      <c r="BQ761" s="313"/>
      <c r="BR761" s="313"/>
      <c r="BS761" s="313"/>
      <c r="BT761" s="313"/>
      <c r="BU761" s="313"/>
      <c r="BV761" s="313"/>
      <c r="BW761" s="313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161"/>
      <c r="DQ761" s="161"/>
      <c r="DR761" s="161"/>
      <c r="DS761" s="161"/>
      <c r="DT761" s="161"/>
      <c r="DU761" s="161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HO761" s="6"/>
      <c r="HP761" s="6"/>
      <c r="HQ761" s="6"/>
      <c r="HR761" s="6"/>
      <c r="HS761" s="6"/>
      <c r="HT761" s="6"/>
      <c r="HU761" s="6"/>
      <c r="HV761" s="6"/>
      <c r="HW761" s="6"/>
      <c r="HX761" s="6"/>
      <c r="HY761" s="6"/>
      <c r="HZ761" s="6"/>
      <c r="IA761" s="6"/>
      <c r="IB761" s="6"/>
      <c r="IC761" s="6"/>
      <c r="ID761" s="6"/>
      <c r="IE761" s="6"/>
      <c r="IF761" s="6"/>
      <c r="IG761" s="6"/>
      <c r="IH761" s="6"/>
      <c r="II761" s="6"/>
      <c r="IJ761" s="6"/>
      <c r="IK761" s="6"/>
      <c r="IL761" s="6"/>
      <c r="IM761" s="6"/>
      <c r="IN761" s="6"/>
      <c r="IO761" s="6"/>
      <c r="IP761" s="6"/>
      <c r="IQ761" s="6"/>
      <c r="IR761" s="6"/>
      <c r="IS761" s="6"/>
      <c r="IT761" s="6"/>
      <c r="IU761" s="6"/>
      <c r="IV761" s="6"/>
      <c r="IW761" s="6"/>
      <c r="IX761" s="6"/>
      <c r="IY761" s="6"/>
      <c r="IZ761" s="6"/>
      <c r="JA761" s="314"/>
      <c r="JB761" s="314"/>
      <c r="JC761" s="314"/>
      <c r="JD761" s="314"/>
      <c r="JE761" s="314"/>
      <c r="JF761" s="314"/>
      <c r="JG761" s="314"/>
      <c r="JH761" s="314"/>
      <c r="JI761" s="314"/>
      <c r="JJ761" s="314"/>
      <c r="JK761" s="314"/>
      <c r="JL761" s="314"/>
      <c r="JM761" s="314"/>
      <c r="JN761" s="314"/>
      <c r="JO761" s="314"/>
      <c r="JP761" s="314"/>
      <c r="JQ761" s="314"/>
      <c r="JR761" s="314"/>
      <c r="JS761" s="314"/>
      <c r="JT761" s="314"/>
      <c r="JU761" s="314"/>
      <c r="JV761" s="314"/>
      <c r="JW761" s="314"/>
      <c r="JX761" s="314"/>
      <c r="JY761" s="314"/>
      <c r="JZ761" s="314"/>
      <c r="KA761" s="314"/>
      <c r="KB761" s="314"/>
      <c r="KC761" s="314"/>
      <c r="KD761" s="314"/>
      <c r="KE761" s="314"/>
      <c r="KF761" s="314"/>
      <c r="KG761" s="314"/>
      <c r="KH761" s="314"/>
      <c r="KI761" s="314"/>
      <c r="KJ761" s="314"/>
      <c r="KK761" s="314"/>
      <c r="KL761" s="6"/>
      <c r="KM761" s="6"/>
      <c r="KN761" s="6"/>
      <c r="KO761" s="6"/>
      <c r="KP761" s="6"/>
      <c r="KQ761" s="6"/>
      <c r="KR761" s="6"/>
      <c r="KS761" s="6"/>
      <c r="KT761" s="6"/>
    </row>
    <row r="762" spans="5:306" s="305" customFormat="1">
      <c r="E762" s="316"/>
      <c r="F762" s="316"/>
      <c r="G762" s="317"/>
      <c r="W762" s="6"/>
      <c r="X762" s="6"/>
      <c r="Y762" s="6"/>
      <c r="Z762" s="313"/>
      <c r="AA762" s="313"/>
      <c r="AB762" s="313"/>
      <c r="AC762" s="6"/>
      <c r="AD762" s="6"/>
      <c r="AE762" s="313"/>
      <c r="AF762" s="313"/>
      <c r="AG762" s="313"/>
      <c r="AH762" s="313"/>
      <c r="AI762" s="313"/>
      <c r="AJ762" s="6"/>
      <c r="AK762" s="6"/>
      <c r="AL762" s="313"/>
      <c r="AM762" s="313"/>
      <c r="AN762" s="313"/>
      <c r="AO762" s="313"/>
      <c r="AP762" s="313"/>
      <c r="AQ762" s="6"/>
      <c r="AR762" s="6"/>
      <c r="AS762" s="313"/>
      <c r="AT762" s="313"/>
      <c r="AU762" s="313"/>
      <c r="AV762" s="313"/>
      <c r="AW762" s="313"/>
      <c r="AX762" s="6"/>
      <c r="AY762" s="6"/>
      <c r="AZ762" s="313"/>
      <c r="BA762" s="313"/>
      <c r="BB762" s="313"/>
      <c r="BC762" s="313"/>
      <c r="BD762" s="313"/>
      <c r="BE762" s="6"/>
      <c r="BF762" s="6"/>
      <c r="BG762" s="313"/>
      <c r="BH762" s="313"/>
      <c r="BI762" s="313"/>
      <c r="BJ762" s="313"/>
      <c r="BK762" s="313"/>
      <c r="BL762" s="6"/>
      <c r="BM762" s="6"/>
      <c r="BN762" s="313"/>
      <c r="BO762" s="313"/>
      <c r="BP762" s="313"/>
      <c r="BQ762" s="313"/>
      <c r="BR762" s="313"/>
      <c r="BS762" s="313"/>
      <c r="BT762" s="313"/>
      <c r="BU762" s="313"/>
      <c r="BV762" s="313"/>
      <c r="BW762" s="313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161"/>
      <c r="DQ762" s="161"/>
      <c r="DR762" s="161"/>
      <c r="DS762" s="161"/>
      <c r="DT762" s="161"/>
      <c r="DU762" s="161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HO762" s="6"/>
      <c r="HP762" s="6"/>
      <c r="HQ762" s="6"/>
      <c r="HR762" s="6"/>
      <c r="HS762" s="6"/>
      <c r="HT762" s="6"/>
      <c r="HU762" s="6"/>
      <c r="HV762" s="6"/>
      <c r="HW762" s="6"/>
      <c r="HX762" s="6"/>
      <c r="HY762" s="6"/>
      <c r="HZ762" s="6"/>
      <c r="IA762" s="6"/>
      <c r="IB762" s="6"/>
      <c r="IC762" s="6"/>
      <c r="ID762" s="6"/>
      <c r="IE762" s="6"/>
      <c r="IF762" s="6"/>
      <c r="IG762" s="6"/>
      <c r="IH762" s="6"/>
      <c r="II762" s="6"/>
      <c r="IJ762" s="6"/>
      <c r="IK762" s="6"/>
      <c r="IL762" s="6"/>
      <c r="IM762" s="6"/>
      <c r="IN762" s="6"/>
      <c r="IO762" s="6"/>
      <c r="IP762" s="6"/>
      <c r="IQ762" s="6"/>
      <c r="IR762" s="6"/>
      <c r="IS762" s="6"/>
      <c r="IT762" s="6"/>
      <c r="IU762" s="6"/>
      <c r="IV762" s="6"/>
      <c r="IW762" s="6"/>
      <c r="IX762" s="6"/>
      <c r="IY762" s="6"/>
      <c r="IZ762" s="6"/>
      <c r="JA762" s="314"/>
      <c r="JB762" s="314"/>
      <c r="JC762" s="314"/>
      <c r="JD762" s="314"/>
      <c r="JE762" s="314"/>
      <c r="JF762" s="314"/>
      <c r="JG762" s="314"/>
      <c r="JH762" s="314"/>
      <c r="JI762" s="314"/>
      <c r="JJ762" s="314"/>
      <c r="JK762" s="314"/>
      <c r="JL762" s="314"/>
      <c r="JM762" s="314"/>
      <c r="JN762" s="314"/>
      <c r="JO762" s="314"/>
      <c r="JP762" s="314"/>
      <c r="JQ762" s="314"/>
      <c r="JR762" s="314"/>
      <c r="JS762" s="314"/>
      <c r="JT762" s="314"/>
      <c r="JU762" s="314"/>
      <c r="JV762" s="314"/>
      <c r="JW762" s="314"/>
      <c r="JX762" s="314"/>
      <c r="JY762" s="314"/>
      <c r="JZ762" s="314"/>
      <c r="KA762" s="314"/>
      <c r="KB762" s="314"/>
      <c r="KC762" s="314"/>
      <c r="KD762" s="314"/>
      <c r="KE762" s="314"/>
      <c r="KF762" s="314"/>
      <c r="KG762" s="314"/>
      <c r="KH762" s="314"/>
      <c r="KI762" s="314"/>
      <c r="KJ762" s="314"/>
      <c r="KK762" s="314"/>
      <c r="KL762" s="6"/>
      <c r="KM762" s="6"/>
      <c r="KN762" s="6"/>
      <c r="KO762" s="6"/>
      <c r="KP762" s="6"/>
      <c r="KQ762" s="6"/>
      <c r="KR762" s="6"/>
      <c r="KS762" s="6"/>
      <c r="KT762" s="6"/>
    </row>
    <row r="763" spans="5:306" s="305" customFormat="1">
      <c r="E763" s="316"/>
      <c r="F763" s="316"/>
      <c r="G763" s="317"/>
      <c r="W763" s="6"/>
      <c r="X763" s="6"/>
      <c r="Y763" s="6"/>
      <c r="Z763" s="313"/>
      <c r="AA763" s="313"/>
      <c r="AB763" s="313"/>
      <c r="AC763" s="6"/>
      <c r="AD763" s="6"/>
      <c r="AE763" s="313"/>
      <c r="AF763" s="313"/>
      <c r="AG763" s="313"/>
      <c r="AH763" s="313"/>
      <c r="AI763" s="313"/>
      <c r="AJ763" s="6"/>
      <c r="AK763" s="6"/>
      <c r="AL763" s="313"/>
      <c r="AM763" s="313"/>
      <c r="AN763" s="313"/>
      <c r="AO763" s="313"/>
      <c r="AP763" s="313"/>
      <c r="AQ763" s="6"/>
      <c r="AR763" s="6"/>
      <c r="AS763" s="313"/>
      <c r="AT763" s="313"/>
      <c r="AU763" s="313"/>
      <c r="AV763" s="313"/>
      <c r="AW763" s="313"/>
      <c r="AX763" s="6"/>
      <c r="AY763" s="6"/>
      <c r="AZ763" s="313"/>
      <c r="BA763" s="313"/>
      <c r="BB763" s="313"/>
      <c r="BC763" s="313"/>
      <c r="BD763" s="313"/>
      <c r="BE763" s="6"/>
      <c r="BF763" s="6"/>
      <c r="BG763" s="313"/>
      <c r="BH763" s="313"/>
      <c r="BI763" s="313"/>
      <c r="BJ763" s="313"/>
      <c r="BK763" s="313"/>
      <c r="BL763" s="6"/>
      <c r="BM763" s="6"/>
      <c r="BN763" s="313"/>
      <c r="BO763" s="313"/>
      <c r="BP763" s="313"/>
      <c r="BQ763" s="313"/>
      <c r="BR763" s="313"/>
      <c r="BS763" s="313"/>
      <c r="BT763" s="313"/>
      <c r="BU763" s="313"/>
      <c r="BV763" s="313"/>
      <c r="BW763" s="313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161"/>
      <c r="DQ763" s="161"/>
      <c r="DR763" s="161"/>
      <c r="DS763" s="161"/>
      <c r="DT763" s="161"/>
      <c r="DU763" s="161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HO763" s="6"/>
      <c r="HP763" s="6"/>
      <c r="HQ763" s="6"/>
      <c r="HR763" s="6"/>
      <c r="HS763" s="6"/>
      <c r="HT763" s="6"/>
      <c r="HU763" s="6"/>
      <c r="HV763" s="6"/>
      <c r="HW763" s="6"/>
      <c r="HX763" s="6"/>
      <c r="HY763" s="6"/>
      <c r="HZ763" s="6"/>
      <c r="IA763" s="6"/>
      <c r="IB763" s="6"/>
      <c r="IC763" s="6"/>
      <c r="ID763" s="6"/>
      <c r="IE763" s="6"/>
      <c r="IF763" s="6"/>
      <c r="IG763" s="6"/>
      <c r="IH763" s="6"/>
      <c r="II763" s="6"/>
      <c r="IJ763" s="6"/>
      <c r="IK763" s="6"/>
      <c r="IL763" s="6"/>
      <c r="IM763" s="6"/>
      <c r="IN763" s="6"/>
      <c r="IO763" s="6"/>
      <c r="IP763" s="6"/>
      <c r="IQ763" s="6"/>
      <c r="IR763" s="6"/>
      <c r="IS763" s="6"/>
      <c r="IT763" s="6"/>
      <c r="IU763" s="6"/>
      <c r="IV763" s="6"/>
      <c r="IW763" s="6"/>
      <c r="IX763" s="6"/>
      <c r="IY763" s="6"/>
      <c r="IZ763" s="6"/>
      <c r="JA763" s="314"/>
      <c r="JB763" s="314"/>
      <c r="JC763" s="314"/>
      <c r="JD763" s="314"/>
      <c r="JE763" s="314"/>
      <c r="JF763" s="314"/>
      <c r="JG763" s="314"/>
      <c r="JH763" s="314"/>
      <c r="JI763" s="314"/>
      <c r="JJ763" s="314"/>
      <c r="JK763" s="314"/>
      <c r="JL763" s="314"/>
      <c r="JM763" s="314"/>
      <c r="JN763" s="314"/>
      <c r="JO763" s="314"/>
      <c r="JP763" s="314"/>
      <c r="JQ763" s="314"/>
      <c r="JR763" s="314"/>
      <c r="JS763" s="314"/>
      <c r="JT763" s="314"/>
      <c r="JU763" s="314"/>
      <c r="JV763" s="314"/>
      <c r="JW763" s="314"/>
      <c r="JX763" s="314"/>
      <c r="JY763" s="314"/>
      <c r="JZ763" s="314"/>
      <c r="KA763" s="314"/>
      <c r="KB763" s="314"/>
      <c r="KC763" s="314"/>
      <c r="KD763" s="314"/>
      <c r="KE763" s="314"/>
      <c r="KF763" s="314"/>
      <c r="KG763" s="314"/>
      <c r="KH763" s="314"/>
      <c r="KI763" s="314"/>
      <c r="KJ763" s="314"/>
      <c r="KK763" s="314"/>
      <c r="KL763" s="6"/>
      <c r="KM763" s="6"/>
      <c r="KN763" s="6"/>
      <c r="KO763" s="6"/>
      <c r="KP763" s="6"/>
      <c r="KQ763" s="6"/>
      <c r="KR763" s="6"/>
      <c r="KS763" s="6"/>
      <c r="KT763" s="6"/>
    </row>
    <row r="764" spans="5:306" s="305" customFormat="1">
      <c r="E764" s="316"/>
      <c r="F764" s="316"/>
      <c r="G764" s="317"/>
      <c r="W764" s="6"/>
      <c r="X764" s="6"/>
      <c r="Y764" s="6"/>
      <c r="Z764" s="313"/>
      <c r="AA764" s="313"/>
      <c r="AB764" s="313"/>
      <c r="AC764" s="6"/>
      <c r="AD764" s="6"/>
      <c r="AE764" s="313"/>
      <c r="AF764" s="313"/>
      <c r="AG764" s="313"/>
      <c r="AH764" s="313"/>
      <c r="AI764" s="313"/>
      <c r="AJ764" s="6"/>
      <c r="AK764" s="6"/>
      <c r="AL764" s="313"/>
      <c r="AM764" s="313"/>
      <c r="AN764" s="313"/>
      <c r="AO764" s="313"/>
      <c r="AP764" s="313"/>
      <c r="AQ764" s="6"/>
      <c r="AR764" s="6"/>
      <c r="AS764" s="313"/>
      <c r="AT764" s="313"/>
      <c r="AU764" s="313"/>
      <c r="AV764" s="313"/>
      <c r="AW764" s="313"/>
      <c r="AX764" s="6"/>
      <c r="AY764" s="6"/>
      <c r="AZ764" s="313"/>
      <c r="BA764" s="313"/>
      <c r="BB764" s="313"/>
      <c r="BC764" s="313"/>
      <c r="BD764" s="313"/>
      <c r="BE764" s="6"/>
      <c r="BF764" s="6"/>
      <c r="BG764" s="313"/>
      <c r="BH764" s="313"/>
      <c r="BI764" s="313"/>
      <c r="BJ764" s="313"/>
      <c r="BK764" s="313"/>
      <c r="BL764" s="6"/>
      <c r="BM764" s="6"/>
      <c r="BN764" s="313"/>
      <c r="BO764" s="313"/>
      <c r="BP764" s="313"/>
      <c r="BQ764" s="313"/>
      <c r="BR764" s="313"/>
      <c r="BS764" s="313"/>
      <c r="BT764" s="313"/>
      <c r="BU764" s="313"/>
      <c r="BV764" s="313"/>
      <c r="BW764" s="313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161"/>
      <c r="DQ764" s="161"/>
      <c r="DR764" s="161"/>
      <c r="DS764" s="161"/>
      <c r="DT764" s="161"/>
      <c r="DU764" s="161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HO764" s="6"/>
      <c r="HP764" s="6"/>
      <c r="HQ764" s="6"/>
      <c r="HR764" s="6"/>
      <c r="HS764" s="6"/>
      <c r="HT764" s="6"/>
      <c r="HU764" s="6"/>
      <c r="HV764" s="6"/>
      <c r="HW764" s="6"/>
      <c r="HX764" s="6"/>
      <c r="HY764" s="6"/>
      <c r="HZ764" s="6"/>
      <c r="IA764" s="6"/>
      <c r="IB764" s="6"/>
      <c r="IC764" s="6"/>
      <c r="ID764" s="6"/>
      <c r="IE764" s="6"/>
      <c r="IF764" s="6"/>
      <c r="IG764" s="6"/>
      <c r="IH764" s="6"/>
      <c r="II764" s="6"/>
      <c r="IJ764" s="6"/>
      <c r="IK764" s="6"/>
      <c r="IL764" s="6"/>
      <c r="IM764" s="6"/>
      <c r="IN764" s="6"/>
      <c r="IO764" s="6"/>
      <c r="IP764" s="6"/>
      <c r="IQ764" s="6"/>
      <c r="IR764" s="6"/>
      <c r="IS764" s="6"/>
      <c r="IT764" s="6"/>
      <c r="IU764" s="6"/>
      <c r="IV764" s="6"/>
      <c r="IW764" s="6"/>
      <c r="IX764" s="6"/>
      <c r="IY764" s="6"/>
      <c r="IZ764" s="6"/>
      <c r="JA764" s="314"/>
      <c r="JB764" s="314"/>
      <c r="JC764" s="314"/>
      <c r="JD764" s="314"/>
      <c r="JE764" s="314"/>
      <c r="JF764" s="314"/>
      <c r="JG764" s="314"/>
      <c r="JH764" s="314"/>
      <c r="JI764" s="314"/>
      <c r="JJ764" s="314"/>
      <c r="JK764" s="314"/>
      <c r="JL764" s="314"/>
      <c r="JM764" s="314"/>
      <c r="JN764" s="314"/>
      <c r="JO764" s="314"/>
      <c r="JP764" s="314"/>
      <c r="JQ764" s="314"/>
      <c r="JR764" s="314"/>
      <c r="JS764" s="314"/>
      <c r="JT764" s="314"/>
      <c r="JU764" s="314"/>
      <c r="JV764" s="314"/>
      <c r="JW764" s="314"/>
      <c r="JX764" s="314"/>
      <c r="JY764" s="314"/>
      <c r="JZ764" s="314"/>
      <c r="KA764" s="314"/>
      <c r="KB764" s="314"/>
      <c r="KC764" s="314"/>
      <c r="KD764" s="314"/>
      <c r="KE764" s="314"/>
      <c r="KF764" s="314"/>
      <c r="KG764" s="314"/>
      <c r="KH764" s="314"/>
      <c r="KI764" s="314"/>
      <c r="KJ764" s="314"/>
      <c r="KK764" s="314"/>
      <c r="KL764" s="6"/>
      <c r="KM764" s="6"/>
      <c r="KN764" s="6"/>
      <c r="KO764" s="6"/>
      <c r="KP764" s="6"/>
      <c r="KQ764" s="6"/>
      <c r="KR764" s="6"/>
      <c r="KS764" s="6"/>
      <c r="KT764" s="6"/>
    </row>
    <row r="765" spans="5:306" s="305" customFormat="1">
      <c r="E765" s="316"/>
      <c r="F765" s="316"/>
      <c r="G765" s="317"/>
      <c r="W765" s="6"/>
      <c r="X765" s="6"/>
      <c r="Y765" s="6"/>
      <c r="Z765" s="313"/>
      <c r="AA765" s="313"/>
      <c r="AB765" s="313"/>
      <c r="AC765" s="6"/>
      <c r="AD765" s="6"/>
      <c r="AE765" s="313"/>
      <c r="AF765" s="313"/>
      <c r="AG765" s="313"/>
      <c r="AH765" s="313"/>
      <c r="AI765" s="313"/>
      <c r="AJ765" s="6"/>
      <c r="AK765" s="6"/>
      <c r="AL765" s="313"/>
      <c r="AM765" s="313"/>
      <c r="AN765" s="313"/>
      <c r="AO765" s="313"/>
      <c r="AP765" s="313"/>
      <c r="AQ765" s="6"/>
      <c r="AR765" s="6"/>
      <c r="AS765" s="313"/>
      <c r="AT765" s="313"/>
      <c r="AU765" s="313"/>
      <c r="AV765" s="313"/>
      <c r="AW765" s="313"/>
      <c r="AX765" s="6"/>
      <c r="AY765" s="6"/>
      <c r="AZ765" s="313"/>
      <c r="BA765" s="313"/>
      <c r="BB765" s="313"/>
      <c r="BC765" s="313"/>
      <c r="BD765" s="313"/>
      <c r="BE765" s="6"/>
      <c r="BF765" s="6"/>
      <c r="BG765" s="313"/>
      <c r="BH765" s="313"/>
      <c r="BI765" s="313"/>
      <c r="BJ765" s="313"/>
      <c r="BK765" s="313"/>
      <c r="BL765" s="6"/>
      <c r="BM765" s="6"/>
      <c r="BN765" s="313"/>
      <c r="BO765" s="313"/>
      <c r="BP765" s="313"/>
      <c r="BQ765" s="313"/>
      <c r="BR765" s="313"/>
      <c r="BS765" s="313"/>
      <c r="BT765" s="313"/>
      <c r="BU765" s="313"/>
      <c r="BV765" s="313"/>
      <c r="BW765" s="313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161"/>
      <c r="DQ765" s="161"/>
      <c r="DR765" s="161"/>
      <c r="DS765" s="161"/>
      <c r="DT765" s="161"/>
      <c r="DU765" s="161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  <c r="FS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HO765" s="6"/>
      <c r="HP765" s="6"/>
      <c r="HQ765" s="6"/>
      <c r="HR765" s="6"/>
      <c r="HS765" s="6"/>
      <c r="HT765" s="6"/>
      <c r="HU765" s="6"/>
      <c r="HV765" s="6"/>
      <c r="HW765" s="6"/>
      <c r="HX765" s="6"/>
      <c r="HY765" s="6"/>
      <c r="HZ765" s="6"/>
      <c r="IA765" s="6"/>
      <c r="IB765" s="6"/>
      <c r="IC765" s="6"/>
      <c r="ID765" s="6"/>
      <c r="IE765" s="6"/>
      <c r="IF765" s="6"/>
      <c r="IG765" s="6"/>
      <c r="IH765" s="6"/>
      <c r="II765" s="6"/>
      <c r="IJ765" s="6"/>
      <c r="IK765" s="6"/>
      <c r="IL765" s="6"/>
      <c r="IM765" s="6"/>
      <c r="IN765" s="6"/>
      <c r="IO765" s="6"/>
      <c r="IP765" s="6"/>
      <c r="IQ765" s="6"/>
      <c r="IR765" s="6"/>
      <c r="IS765" s="6"/>
      <c r="IT765" s="6"/>
      <c r="IU765" s="6"/>
      <c r="IV765" s="6"/>
      <c r="IW765" s="6"/>
      <c r="IX765" s="6"/>
      <c r="IY765" s="6"/>
      <c r="IZ765" s="6"/>
      <c r="JA765" s="314"/>
      <c r="JB765" s="314"/>
      <c r="JC765" s="314"/>
      <c r="JD765" s="314"/>
      <c r="JE765" s="314"/>
      <c r="JF765" s="314"/>
      <c r="JG765" s="314"/>
      <c r="JH765" s="314"/>
      <c r="JI765" s="314"/>
      <c r="JJ765" s="314"/>
      <c r="JK765" s="314"/>
      <c r="JL765" s="314"/>
      <c r="JM765" s="314"/>
      <c r="JN765" s="314"/>
      <c r="JO765" s="314"/>
      <c r="JP765" s="314"/>
      <c r="JQ765" s="314"/>
      <c r="JR765" s="314"/>
      <c r="JS765" s="314"/>
      <c r="JT765" s="314"/>
      <c r="JU765" s="314"/>
      <c r="JV765" s="314"/>
      <c r="JW765" s="314"/>
      <c r="JX765" s="314"/>
      <c r="JY765" s="314"/>
      <c r="JZ765" s="314"/>
      <c r="KA765" s="314"/>
      <c r="KB765" s="314"/>
      <c r="KC765" s="314"/>
      <c r="KD765" s="314"/>
      <c r="KE765" s="314"/>
      <c r="KF765" s="314"/>
      <c r="KG765" s="314"/>
      <c r="KH765" s="314"/>
      <c r="KI765" s="314"/>
      <c r="KJ765" s="314"/>
      <c r="KK765" s="314"/>
      <c r="KL765" s="6"/>
      <c r="KM765" s="6"/>
      <c r="KN765" s="6"/>
      <c r="KO765" s="6"/>
      <c r="KP765" s="6"/>
      <c r="KQ765" s="6"/>
      <c r="KR765" s="6"/>
      <c r="KS765" s="6"/>
      <c r="KT765" s="6"/>
    </row>
    <row r="766" spans="5:306" s="305" customFormat="1">
      <c r="E766" s="316"/>
      <c r="F766" s="316"/>
      <c r="G766" s="317"/>
      <c r="W766" s="6"/>
      <c r="X766" s="6"/>
      <c r="Y766" s="6"/>
      <c r="Z766" s="313"/>
      <c r="AA766" s="313"/>
      <c r="AB766" s="313"/>
      <c r="AC766" s="6"/>
      <c r="AD766" s="6"/>
      <c r="AE766" s="313"/>
      <c r="AF766" s="313"/>
      <c r="AG766" s="313"/>
      <c r="AH766" s="313"/>
      <c r="AI766" s="313"/>
      <c r="AJ766" s="6"/>
      <c r="AK766" s="6"/>
      <c r="AL766" s="313"/>
      <c r="AM766" s="313"/>
      <c r="AN766" s="313"/>
      <c r="AO766" s="313"/>
      <c r="AP766" s="313"/>
      <c r="AQ766" s="6"/>
      <c r="AR766" s="6"/>
      <c r="AS766" s="313"/>
      <c r="AT766" s="313"/>
      <c r="AU766" s="313"/>
      <c r="AV766" s="313"/>
      <c r="AW766" s="313"/>
      <c r="AX766" s="6"/>
      <c r="AY766" s="6"/>
      <c r="AZ766" s="313"/>
      <c r="BA766" s="313"/>
      <c r="BB766" s="313"/>
      <c r="BC766" s="313"/>
      <c r="BD766" s="313"/>
      <c r="BE766" s="6"/>
      <c r="BF766" s="6"/>
      <c r="BG766" s="313"/>
      <c r="BH766" s="313"/>
      <c r="BI766" s="313"/>
      <c r="BJ766" s="313"/>
      <c r="BK766" s="313"/>
      <c r="BL766" s="6"/>
      <c r="BM766" s="6"/>
      <c r="BN766" s="313"/>
      <c r="BO766" s="313"/>
      <c r="BP766" s="313"/>
      <c r="BQ766" s="313"/>
      <c r="BR766" s="313"/>
      <c r="BS766" s="313"/>
      <c r="BT766" s="313"/>
      <c r="BU766" s="313"/>
      <c r="BV766" s="313"/>
      <c r="BW766" s="313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161"/>
      <c r="DQ766" s="161"/>
      <c r="DR766" s="161"/>
      <c r="DS766" s="161"/>
      <c r="DT766" s="161"/>
      <c r="DU766" s="161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  <c r="FS766" s="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HO766" s="6"/>
      <c r="HP766" s="6"/>
      <c r="HQ766" s="6"/>
      <c r="HR766" s="6"/>
      <c r="HS766" s="6"/>
      <c r="HT766" s="6"/>
      <c r="HU766" s="6"/>
      <c r="HV766" s="6"/>
      <c r="HW766" s="6"/>
      <c r="HX766" s="6"/>
      <c r="HY766" s="6"/>
      <c r="HZ766" s="6"/>
      <c r="IA766" s="6"/>
      <c r="IB766" s="6"/>
      <c r="IC766" s="6"/>
      <c r="ID766" s="6"/>
      <c r="IE766" s="6"/>
      <c r="IF766" s="6"/>
      <c r="IG766" s="6"/>
      <c r="IH766" s="6"/>
      <c r="II766" s="6"/>
      <c r="IJ766" s="6"/>
      <c r="IK766" s="6"/>
      <c r="IL766" s="6"/>
      <c r="IM766" s="6"/>
      <c r="IN766" s="6"/>
      <c r="IO766" s="6"/>
      <c r="IP766" s="6"/>
      <c r="IQ766" s="6"/>
      <c r="IR766" s="6"/>
      <c r="IS766" s="6"/>
      <c r="IT766" s="6"/>
      <c r="IU766" s="6"/>
      <c r="IV766" s="6"/>
      <c r="IW766" s="6"/>
      <c r="IX766" s="6"/>
      <c r="IY766" s="6"/>
      <c r="IZ766" s="6"/>
      <c r="JA766" s="314"/>
      <c r="JB766" s="314"/>
      <c r="JC766" s="314"/>
      <c r="JD766" s="314"/>
      <c r="JE766" s="314"/>
      <c r="JF766" s="314"/>
      <c r="JG766" s="314"/>
      <c r="JH766" s="314"/>
      <c r="JI766" s="314"/>
      <c r="JJ766" s="314"/>
      <c r="JK766" s="314"/>
      <c r="JL766" s="314"/>
      <c r="JM766" s="314"/>
      <c r="JN766" s="314"/>
      <c r="JO766" s="314"/>
      <c r="JP766" s="314"/>
      <c r="JQ766" s="314"/>
      <c r="JR766" s="314"/>
      <c r="JS766" s="314"/>
      <c r="JT766" s="314"/>
      <c r="JU766" s="314"/>
      <c r="JV766" s="314"/>
      <c r="JW766" s="314"/>
      <c r="JX766" s="314"/>
      <c r="JY766" s="314"/>
      <c r="JZ766" s="314"/>
      <c r="KA766" s="314"/>
      <c r="KB766" s="314"/>
      <c r="KC766" s="314"/>
      <c r="KD766" s="314"/>
      <c r="KE766" s="314"/>
      <c r="KF766" s="314"/>
      <c r="KG766" s="314"/>
      <c r="KH766" s="314"/>
      <c r="KI766" s="314"/>
      <c r="KJ766" s="314"/>
      <c r="KK766" s="314"/>
      <c r="KL766" s="6"/>
      <c r="KM766" s="6"/>
      <c r="KN766" s="6"/>
      <c r="KO766" s="6"/>
      <c r="KP766" s="6"/>
      <c r="KQ766" s="6"/>
      <c r="KR766" s="6"/>
      <c r="KS766" s="6"/>
      <c r="KT766" s="6"/>
    </row>
    <row r="767" spans="5:306" s="305" customFormat="1">
      <c r="E767" s="316"/>
      <c r="F767" s="316"/>
      <c r="G767" s="317"/>
      <c r="W767" s="6"/>
      <c r="X767" s="6"/>
      <c r="Y767" s="6"/>
      <c r="Z767" s="313"/>
      <c r="AA767" s="313"/>
      <c r="AB767" s="313"/>
      <c r="AC767" s="6"/>
      <c r="AD767" s="6"/>
      <c r="AE767" s="313"/>
      <c r="AF767" s="313"/>
      <c r="AG767" s="313"/>
      <c r="AH767" s="313"/>
      <c r="AI767" s="313"/>
      <c r="AJ767" s="6"/>
      <c r="AK767" s="6"/>
      <c r="AL767" s="313"/>
      <c r="AM767" s="313"/>
      <c r="AN767" s="313"/>
      <c r="AO767" s="313"/>
      <c r="AP767" s="313"/>
      <c r="AQ767" s="6"/>
      <c r="AR767" s="6"/>
      <c r="AS767" s="313"/>
      <c r="AT767" s="313"/>
      <c r="AU767" s="313"/>
      <c r="AV767" s="313"/>
      <c r="AW767" s="313"/>
      <c r="AX767" s="6"/>
      <c r="AY767" s="6"/>
      <c r="AZ767" s="313"/>
      <c r="BA767" s="313"/>
      <c r="BB767" s="313"/>
      <c r="BC767" s="313"/>
      <c r="BD767" s="313"/>
      <c r="BE767" s="6"/>
      <c r="BF767" s="6"/>
      <c r="BG767" s="313"/>
      <c r="BH767" s="313"/>
      <c r="BI767" s="313"/>
      <c r="BJ767" s="313"/>
      <c r="BK767" s="313"/>
      <c r="BL767" s="6"/>
      <c r="BM767" s="6"/>
      <c r="BN767" s="313"/>
      <c r="BO767" s="313"/>
      <c r="BP767" s="313"/>
      <c r="BQ767" s="313"/>
      <c r="BR767" s="313"/>
      <c r="BS767" s="313"/>
      <c r="BT767" s="313"/>
      <c r="BU767" s="313"/>
      <c r="BV767" s="313"/>
      <c r="BW767" s="313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161"/>
      <c r="DQ767" s="161"/>
      <c r="DR767" s="161"/>
      <c r="DS767" s="161"/>
      <c r="DT767" s="161"/>
      <c r="DU767" s="161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  <c r="FS767" s="6"/>
      <c r="FT767" s="6"/>
      <c r="FU767" s="6"/>
      <c r="FV767" s="6"/>
      <c r="FW767" s="6"/>
      <c r="FX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HO767" s="6"/>
      <c r="HP767" s="6"/>
      <c r="HQ767" s="6"/>
      <c r="HR767" s="6"/>
      <c r="HS767" s="6"/>
      <c r="HT767" s="6"/>
      <c r="HU767" s="6"/>
      <c r="HV767" s="6"/>
      <c r="HW767" s="6"/>
      <c r="HX767" s="6"/>
      <c r="HY767" s="6"/>
      <c r="HZ767" s="6"/>
      <c r="IA767" s="6"/>
      <c r="IB767" s="6"/>
      <c r="IC767" s="6"/>
      <c r="ID767" s="6"/>
      <c r="IE767" s="6"/>
      <c r="IF767" s="6"/>
      <c r="IG767" s="6"/>
      <c r="IH767" s="6"/>
      <c r="II767" s="6"/>
      <c r="IJ767" s="6"/>
      <c r="IK767" s="6"/>
      <c r="IL767" s="6"/>
      <c r="IM767" s="6"/>
      <c r="IN767" s="6"/>
      <c r="IO767" s="6"/>
      <c r="IP767" s="6"/>
      <c r="IQ767" s="6"/>
      <c r="IR767" s="6"/>
      <c r="IS767" s="6"/>
      <c r="IT767" s="6"/>
      <c r="IU767" s="6"/>
      <c r="IV767" s="6"/>
      <c r="IW767" s="6"/>
      <c r="IX767" s="6"/>
      <c r="IY767" s="6"/>
      <c r="IZ767" s="6"/>
      <c r="JA767" s="314"/>
      <c r="JB767" s="314"/>
      <c r="JC767" s="314"/>
      <c r="JD767" s="314"/>
      <c r="JE767" s="314"/>
      <c r="JF767" s="314"/>
      <c r="JG767" s="314"/>
      <c r="JH767" s="314"/>
      <c r="JI767" s="314"/>
      <c r="JJ767" s="314"/>
      <c r="JK767" s="314"/>
      <c r="JL767" s="314"/>
      <c r="JM767" s="314"/>
      <c r="JN767" s="314"/>
      <c r="JO767" s="314"/>
      <c r="JP767" s="314"/>
      <c r="JQ767" s="314"/>
      <c r="JR767" s="314"/>
      <c r="JS767" s="314"/>
      <c r="JT767" s="314"/>
      <c r="JU767" s="314"/>
      <c r="JV767" s="314"/>
      <c r="JW767" s="314"/>
      <c r="JX767" s="314"/>
      <c r="JY767" s="314"/>
      <c r="JZ767" s="314"/>
      <c r="KA767" s="314"/>
      <c r="KB767" s="314"/>
      <c r="KC767" s="314"/>
      <c r="KD767" s="314"/>
      <c r="KE767" s="314"/>
      <c r="KF767" s="314"/>
      <c r="KG767" s="314"/>
      <c r="KH767" s="314"/>
      <c r="KI767" s="314"/>
      <c r="KJ767" s="314"/>
      <c r="KK767" s="314"/>
      <c r="KL767" s="6"/>
      <c r="KM767" s="6"/>
      <c r="KN767" s="6"/>
      <c r="KO767" s="6"/>
      <c r="KP767" s="6"/>
      <c r="KQ767" s="6"/>
      <c r="KR767" s="6"/>
      <c r="KS767" s="6"/>
      <c r="KT767" s="6"/>
    </row>
    <row r="768" spans="5:306" s="305" customFormat="1">
      <c r="E768" s="316"/>
      <c r="F768" s="316"/>
      <c r="G768" s="317"/>
      <c r="W768" s="6"/>
      <c r="X768" s="6"/>
      <c r="Y768" s="6"/>
      <c r="Z768" s="313"/>
      <c r="AA768" s="313"/>
      <c r="AB768" s="313"/>
      <c r="AC768" s="6"/>
      <c r="AD768" s="6"/>
      <c r="AE768" s="313"/>
      <c r="AF768" s="313"/>
      <c r="AG768" s="313"/>
      <c r="AH768" s="313"/>
      <c r="AI768" s="313"/>
      <c r="AJ768" s="6"/>
      <c r="AK768" s="6"/>
      <c r="AL768" s="313"/>
      <c r="AM768" s="313"/>
      <c r="AN768" s="313"/>
      <c r="AO768" s="313"/>
      <c r="AP768" s="313"/>
      <c r="AQ768" s="6"/>
      <c r="AR768" s="6"/>
      <c r="AS768" s="313"/>
      <c r="AT768" s="313"/>
      <c r="AU768" s="313"/>
      <c r="AV768" s="313"/>
      <c r="AW768" s="313"/>
      <c r="AX768" s="6"/>
      <c r="AY768" s="6"/>
      <c r="AZ768" s="313"/>
      <c r="BA768" s="313"/>
      <c r="BB768" s="313"/>
      <c r="BC768" s="313"/>
      <c r="BD768" s="313"/>
      <c r="BE768" s="6"/>
      <c r="BF768" s="6"/>
      <c r="BG768" s="313"/>
      <c r="BH768" s="313"/>
      <c r="BI768" s="313"/>
      <c r="BJ768" s="313"/>
      <c r="BK768" s="313"/>
      <c r="BL768" s="6"/>
      <c r="BM768" s="6"/>
      <c r="BN768" s="313"/>
      <c r="BO768" s="313"/>
      <c r="BP768" s="313"/>
      <c r="BQ768" s="313"/>
      <c r="BR768" s="313"/>
      <c r="BS768" s="313"/>
      <c r="BT768" s="313"/>
      <c r="BU768" s="313"/>
      <c r="BV768" s="313"/>
      <c r="BW768" s="313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161"/>
      <c r="DQ768" s="161"/>
      <c r="DR768" s="161"/>
      <c r="DS768" s="161"/>
      <c r="DT768" s="161"/>
      <c r="DU768" s="161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  <c r="FS768" s="6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HO768" s="6"/>
      <c r="HP768" s="6"/>
      <c r="HQ768" s="6"/>
      <c r="HR768" s="6"/>
      <c r="HS768" s="6"/>
      <c r="HT768" s="6"/>
      <c r="HU768" s="6"/>
      <c r="HV768" s="6"/>
      <c r="HW768" s="6"/>
      <c r="HX768" s="6"/>
      <c r="HY768" s="6"/>
      <c r="HZ768" s="6"/>
      <c r="IA768" s="6"/>
      <c r="IB768" s="6"/>
      <c r="IC768" s="6"/>
      <c r="ID768" s="6"/>
      <c r="IE768" s="6"/>
      <c r="IF768" s="6"/>
      <c r="IG768" s="6"/>
      <c r="IH768" s="6"/>
      <c r="II768" s="6"/>
      <c r="IJ768" s="6"/>
      <c r="IK768" s="6"/>
      <c r="IL768" s="6"/>
      <c r="IM768" s="6"/>
      <c r="IN768" s="6"/>
      <c r="IO768" s="6"/>
      <c r="IP768" s="6"/>
      <c r="IQ768" s="6"/>
      <c r="IR768" s="6"/>
      <c r="IS768" s="6"/>
      <c r="IT768" s="6"/>
      <c r="IU768" s="6"/>
      <c r="IV768" s="6"/>
      <c r="IW768" s="6"/>
      <c r="IX768" s="6"/>
      <c r="IY768" s="6"/>
      <c r="IZ768" s="6"/>
      <c r="JA768" s="314"/>
      <c r="JB768" s="314"/>
      <c r="JC768" s="314"/>
      <c r="JD768" s="314"/>
      <c r="JE768" s="314"/>
      <c r="JF768" s="314"/>
      <c r="JG768" s="314"/>
      <c r="JH768" s="314"/>
      <c r="JI768" s="314"/>
      <c r="JJ768" s="314"/>
      <c r="JK768" s="314"/>
      <c r="JL768" s="314"/>
      <c r="JM768" s="314"/>
      <c r="JN768" s="314"/>
      <c r="JO768" s="314"/>
      <c r="JP768" s="314"/>
      <c r="JQ768" s="314"/>
      <c r="JR768" s="314"/>
      <c r="JS768" s="314"/>
      <c r="JT768" s="314"/>
      <c r="JU768" s="314"/>
      <c r="JV768" s="314"/>
      <c r="JW768" s="314"/>
      <c r="JX768" s="314"/>
      <c r="JY768" s="314"/>
      <c r="JZ768" s="314"/>
      <c r="KA768" s="314"/>
      <c r="KB768" s="314"/>
      <c r="KC768" s="314"/>
      <c r="KD768" s="314"/>
      <c r="KE768" s="314"/>
      <c r="KF768" s="314"/>
      <c r="KG768" s="314"/>
      <c r="KH768" s="314"/>
      <c r="KI768" s="314"/>
      <c r="KJ768" s="314"/>
      <c r="KK768" s="314"/>
      <c r="KL768" s="6"/>
      <c r="KM768" s="6"/>
      <c r="KN768" s="6"/>
      <c r="KO768" s="6"/>
      <c r="KP768" s="6"/>
      <c r="KQ768" s="6"/>
      <c r="KR768" s="6"/>
      <c r="KS768" s="6"/>
      <c r="KT768" s="6"/>
    </row>
    <row r="769" spans="5:306" s="305" customFormat="1">
      <c r="E769" s="316"/>
      <c r="F769" s="316"/>
      <c r="G769" s="317"/>
      <c r="W769" s="6"/>
      <c r="X769" s="6"/>
      <c r="Y769" s="6"/>
      <c r="Z769" s="313"/>
      <c r="AA769" s="313"/>
      <c r="AB769" s="313"/>
      <c r="AC769" s="6"/>
      <c r="AD769" s="6"/>
      <c r="AE769" s="313"/>
      <c r="AF769" s="313"/>
      <c r="AG769" s="313"/>
      <c r="AH769" s="313"/>
      <c r="AI769" s="313"/>
      <c r="AJ769" s="6"/>
      <c r="AK769" s="6"/>
      <c r="AL769" s="313"/>
      <c r="AM769" s="313"/>
      <c r="AN769" s="313"/>
      <c r="AO769" s="313"/>
      <c r="AP769" s="313"/>
      <c r="AQ769" s="6"/>
      <c r="AR769" s="6"/>
      <c r="AS769" s="313"/>
      <c r="AT769" s="313"/>
      <c r="AU769" s="313"/>
      <c r="AV769" s="313"/>
      <c r="AW769" s="313"/>
      <c r="AX769" s="6"/>
      <c r="AY769" s="6"/>
      <c r="AZ769" s="313"/>
      <c r="BA769" s="313"/>
      <c r="BB769" s="313"/>
      <c r="BC769" s="313"/>
      <c r="BD769" s="313"/>
      <c r="BE769" s="6"/>
      <c r="BF769" s="6"/>
      <c r="BG769" s="313"/>
      <c r="BH769" s="313"/>
      <c r="BI769" s="313"/>
      <c r="BJ769" s="313"/>
      <c r="BK769" s="313"/>
      <c r="BL769" s="6"/>
      <c r="BM769" s="6"/>
      <c r="BN769" s="313"/>
      <c r="BO769" s="313"/>
      <c r="BP769" s="313"/>
      <c r="BQ769" s="313"/>
      <c r="BR769" s="313"/>
      <c r="BS769" s="313"/>
      <c r="BT769" s="313"/>
      <c r="BU769" s="313"/>
      <c r="BV769" s="313"/>
      <c r="BW769" s="313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161"/>
      <c r="DQ769" s="161"/>
      <c r="DR769" s="161"/>
      <c r="DS769" s="161"/>
      <c r="DT769" s="161"/>
      <c r="DU769" s="161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  <c r="FS769" s="6"/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HO769" s="6"/>
      <c r="HP769" s="6"/>
      <c r="HQ769" s="6"/>
      <c r="HR769" s="6"/>
      <c r="HS769" s="6"/>
      <c r="HT769" s="6"/>
      <c r="HU769" s="6"/>
      <c r="HV769" s="6"/>
      <c r="HW769" s="6"/>
      <c r="HX769" s="6"/>
      <c r="HY769" s="6"/>
      <c r="HZ769" s="6"/>
      <c r="IA769" s="6"/>
      <c r="IB769" s="6"/>
      <c r="IC769" s="6"/>
      <c r="ID769" s="6"/>
      <c r="IE769" s="6"/>
      <c r="IF769" s="6"/>
      <c r="IG769" s="6"/>
      <c r="IH769" s="6"/>
      <c r="II769" s="6"/>
      <c r="IJ769" s="6"/>
      <c r="IK769" s="6"/>
      <c r="IL769" s="6"/>
      <c r="IM769" s="6"/>
      <c r="IN769" s="6"/>
      <c r="IO769" s="6"/>
      <c r="IP769" s="6"/>
      <c r="IQ769" s="6"/>
      <c r="IR769" s="6"/>
      <c r="IS769" s="6"/>
      <c r="IT769" s="6"/>
      <c r="IU769" s="6"/>
      <c r="IV769" s="6"/>
      <c r="IW769" s="6"/>
      <c r="IX769" s="6"/>
      <c r="IY769" s="6"/>
      <c r="IZ769" s="6"/>
      <c r="JA769" s="314"/>
      <c r="JB769" s="314"/>
      <c r="JC769" s="314"/>
      <c r="JD769" s="314"/>
      <c r="JE769" s="314"/>
      <c r="JF769" s="314"/>
      <c r="JG769" s="314"/>
      <c r="JH769" s="314"/>
      <c r="JI769" s="314"/>
      <c r="JJ769" s="314"/>
      <c r="JK769" s="314"/>
      <c r="JL769" s="314"/>
      <c r="JM769" s="314"/>
      <c r="JN769" s="314"/>
      <c r="JO769" s="314"/>
      <c r="JP769" s="314"/>
      <c r="JQ769" s="314"/>
      <c r="JR769" s="314"/>
      <c r="JS769" s="314"/>
      <c r="JT769" s="314"/>
      <c r="JU769" s="314"/>
      <c r="JV769" s="314"/>
      <c r="JW769" s="314"/>
      <c r="JX769" s="314"/>
      <c r="JY769" s="314"/>
      <c r="JZ769" s="314"/>
      <c r="KA769" s="314"/>
      <c r="KB769" s="314"/>
      <c r="KC769" s="314"/>
      <c r="KD769" s="314"/>
      <c r="KE769" s="314"/>
      <c r="KF769" s="314"/>
      <c r="KG769" s="314"/>
      <c r="KH769" s="314"/>
      <c r="KI769" s="314"/>
      <c r="KJ769" s="314"/>
      <c r="KK769" s="314"/>
      <c r="KL769" s="6"/>
      <c r="KM769" s="6"/>
      <c r="KN769" s="6"/>
      <c r="KO769" s="6"/>
      <c r="KP769" s="6"/>
      <c r="KQ769" s="6"/>
      <c r="KR769" s="6"/>
      <c r="KS769" s="6"/>
      <c r="KT769" s="6"/>
    </row>
    <row r="770" spans="5:306" s="305" customFormat="1">
      <c r="E770" s="316"/>
      <c r="F770" s="316"/>
      <c r="G770" s="317"/>
      <c r="W770" s="6"/>
      <c r="X770" s="6"/>
      <c r="Y770" s="6"/>
      <c r="Z770" s="313"/>
      <c r="AA770" s="313"/>
      <c r="AB770" s="313"/>
      <c r="AC770" s="6"/>
      <c r="AD770" s="6"/>
      <c r="AE770" s="313"/>
      <c r="AF770" s="313"/>
      <c r="AG770" s="313"/>
      <c r="AH770" s="313"/>
      <c r="AI770" s="313"/>
      <c r="AJ770" s="6"/>
      <c r="AK770" s="6"/>
      <c r="AL770" s="313"/>
      <c r="AM770" s="313"/>
      <c r="AN770" s="313"/>
      <c r="AO770" s="313"/>
      <c r="AP770" s="313"/>
      <c r="AQ770" s="6"/>
      <c r="AR770" s="6"/>
      <c r="AS770" s="313"/>
      <c r="AT770" s="313"/>
      <c r="AU770" s="313"/>
      <c r="AV770" s="313"/>
      <c r="AW770" s="313"/>
      <c r="AX770" s="6"/>
      <c r="AY770" s="6"/>
      <c r="AZ770" s="313"/>
      <c r="BA770" s="313"/>
      <c r="BB770" s="313"/>
      <c r="BC770" s="313"/>
      <c r="BD770" s="313"/>
      <c r="BE770" s="6"/>
      <c r="BF770" s="6"/>
      <c r="BG770" s="313"/>
      <c r="BH770" s="313"/>
      <c r="BI770" s="313"/>
      <c r="BJ770" s="313"/>
      <c r="BK770" s="313"/>
      <c r="BL770" s="6"/>
      <c r="BM770" s="6"/>
      <c r="BN770" s="313"/>
      <c r="BO770" s="313"/>
      <c r="BP770" s="313"/>
      <c r="BQ770" s="313"/>
      <c r="BR770" s="313"/>
      <c r="BS770" s="313"/>
      <c r="BT770" s="313"/>
      <c r="BU770" s="313"/>
      <c r="BV770" s="313"/>
      <c r="BW770" s="313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161"/>
      <c r="DQ770" s="161"/>
      <c r="DR770" s="161"/>
      <c r="DS770" s="161"/>
      <c r="DT770" s="161"/>
      <c r="DU770" s="161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  <c r="FS770" s="6"/>
      <c r="FT770" s="6"/>
      <c r="FU770" s="6"/>
      <c r="FV770" s="6"/>
      <c r="FW770" s="6"/>
      <c r="FX770" s="6"/>
      <c r="FY770" s="6"/>
      <c r="FZ770" s="6"/>
      <c r="GA770" s="6"/>
      <c r="GB770" s="6"/>
      <c r="GC770" s="6"/>
      <c r="GD770" s="6"/>
      <c r="GE770" s="6"/>
      <c r="GF770" s="6"/>
      <c r="GG770" s="6"/>
      <c r="GH770" s="6"/>
      <c r="GI770" s="6"/>
      <c r="GJ770" s="6"/>
      <c r="GK770" s="6"/>
      <c r="GL770" s="6"/>
      <c r="GM770" s="6"/>
      <c r="GN770" s="6"/>
      <c r="GO770" s="6"/>
      <c r="GP770" s="6"/>
      <c r="GQ770" s="6"/>
      <c r="GR770" s="6"/>
      <c r="GS770" s="6"/>
      <c r="GT770" s="6"/>
      <c r="GU770" s="6"/>
      <c r="GV770" s="6"/>
      <c r="GW770" s="6"/>
      <c r="GX770" s="6"/>
      <c r="GY770" s="6"/>
      <c r="GZ770" s="6"/>
      <c r="HA770" s="6"/>
      <c r="HB770" s="6"/>
      <c r="HC770" s="6"/>
      <c r="HD770" s="6"/>
      <c r="HE770" s="6"/>
      <c r="HF770" s="6"/>
      <c r="HG770" s="6"/>
      <c r="HH770" s="6"/>
      <c r="HI770" s="6"/>
      <c r="HJ770" s="6"/>
      <c r="HK770" s="6"/>
      <c r="HL770" s="6"/>
      <c r="HM770" s="6"/>
      <c r="HN770" s="6"/>
      <c r="HO770" s="6"/>
      <c r="HP770" s="6"/>
      <c r="HQ770" s="6"/>
      <c r="HR770" s="6"/>
      <c r="HS770" s="6"/>
      <c r="HT770" s="6"/>
      <c r="HU770" s="6"/>
      <c r="HV770" s="6"/>
      <c r="HW770" s="6"/>
      <c r="HX770" s="6"/>
      <c r="HY770" s="6"/>
      <c r="HZ770" s="6"/>
      <c r="IA770" s="6"/>
      <c r="IB770" s="6"/>
      <c r="IC770" s="6"/>
      <c r="ID770" s="6"/>
      <c r="IE770" s="6"/>
      <c r="IF770" s="6"/>
      <c r="IG770" s="6"/>
      <c r="IH770" s="6"/>
      <c r="II770" s="6"/>
      <c r="IJ770" s="6"/>
      <c r="IK770" s="6"/>
      <c r="IL770" s="6"/>
      <c r="IM770" s="6"/>
      <c r="IN770" s="6"/>
      <c r="IO770" s="6"/>
      <c r="IP770" s="6"/>
      <c r="IQ770" s="6"/>
      <c r="IR770" s="6"/>
      <c r="IS770" s="6"/>
      <c r="IT770" s="6"/>
      <c r="IU770" s="6"/>
      <c r="IV770" s="6"/>
      <c r="IW770" s="6"/>
      <c r="IX770" s="6"/>
      <c r="IY770" s="6"/>
      <c r="IZ770" s="6"/>
      <c r="JA770" s="314"/>
      <c r="JB770" s="314"/>
      <c r="JC770" s="314"/>
      <c r="JD770" s="314"/>
      <c r="JE770" s="314"/>
      <c r="JF770" s="314"/>
      <c r="JG770" s="314"/>
      <c r="JH770" s="314"/>
      <c r="JI770" s="314"/>
      <c r="JJ770" s="314"/>
      <c r="JK770" s="314"/>
      <c r="JL770" s="314"/>
      <c r="JM770" s="314"/>
      <c r="JN770" s="314"/>
      <c r="JO770" s="314"/>
      <c r="JP770" s="314"/>
      <c r="JQ770" s="314"/>
      <c r="JR770" s="314"/>
      <c r="JS770" s="314"/>
      <c r="JT770" s="314"/>
      <c r="JU770" s="314"/>
      <c r="JV770" s="314"/>
      <c r="JW770" s="314"/>
      <c r="JX770" s="314"/>
      <c r="JY770" s="314"/>
      <c r="JZ770" s="314"/>
      <c r="KA770" s="314"/>
      <c r="KB770" s="314"/>
      <c r="KC770" s="314"/>
      <c r="KD770" s="314"/>
      <c r="KE770" s="314"/>
      <c r="KF770" s="314"/>
      <c r="KG770" s="314"/>
      <c r="KH770" s="314"/>
      <c r="KI770" s="314"/>
      <c r="KJ770" s="314"/>
      <c r="KK770" s="314"/>
      <c r="KL770" s="6"/>
      <c r="KM770" s="6"/>
      <c r="KN770" s="6"/>
      <c r="KO770" s="6"/>
      <c r="KP770" s="6"/>
      <c r="KQ770" s="6"/>
      <c r="KR770" s="6"/>
      <c r="KS770" s="6"/>
      <c r="KT770" s="6"/>
    </row>
    <row r="771" spans="5:306" s="305" customFormat="1">
      <c r="E771" s="316"/>
      <c r="F771" s="316"/>
      <c r="G771" s="317"/>
      <c r="W771" s="6"/>
      <c r="X771" s="6"/>
      <c r="Y771" s="6"/>
      <c r="Z771" s="313"/>
      <c r="AA771" s="313"/>
      <c r="AB771" s="313"/>
      <c r="AC771" s="6"/>
      <c r="AD771" s="6"/>
      <c r="AE771" s="313"/>
      <c r="AF771" s="313"/>
      <c r="AG771" s="313"/>
      <c r="AH771" s="313"/>
      <c r="AI771" s="313"/>
      <c r="AJ771" s="6"/>
      <c r="AK771" s="6"/>
      <c r="AL771" s="313"/>
      <c r="AM771" s="313"/>
      <c r="AN771" s="313"/>
      <c r="AO771" s="313"/>
      <c r="AP771" s="313"/>
      <c r="AQ771" s="6"/>
      <c r="AR771" s="6"/>
      <c r="AS771" s="313"/>
      <c r="AT771" s="313"/>
      <c r="AU771" s="313"/>
      <c r="AV771" s="313"/>
      <c r="AW771" s="313"/>
      <c r="AX771" s="6"/>
      <c r="AY771" s="6"/>
      <c r="AZ771" s="313"/>
      <c r="BA771" s="313"/>
      <c r="BB771" s="313"/>
      <c r="BC771" s="313"/>
      <c r="BD771" s="313"/>
      <c r="BE771" s="6"/>
      <c r="BF771" s="6"/>
      <c r="BG771" s="313"/>
      <c r="BH771" s="313"/>
      <c r="BI771" s="313"/>
      <c r="BJ771" s="313"/>
      <c r="BK771" s="313"/>
      <c r="BL771" s="6"/>
      <c r="BM771" s="6"/>
      <c r="BN771" s="313"/>
      <c r="BO771" s="313"/>
      <c r="BP771" s="313"/>
      <c r="BQ771" s="313"/>
      <c r="BR771" s="313"/>
      <c r="BS771" s="313"/>
      <c r="BT771" s="313"/>
      <c r="BU771" s="313"/>
      <c r="BV771" s="313"/>
      <c r="BW771" s="313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161"/>
      <c r="DQ771" s="161"/>
      <c r="DR771" s="161"/>
      <c r="DS771" s="161"/>
      <c r="DT771" s="161"/>
      <c r="DU771" s="161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  <c r="FS771" s="6"/>
      <c r="FT771" s="6"/>
      <c r="FU771" s="6"/>
      <c r="FV771" s="6"/>
      <c r="FW771" s="6"/>
      <c r="FX771" s="6"/>
      <c r="FY771" s="6"/>
      <c r="FZ771" s="6"/>
      <c r="GA771" s="6"/>
      <c r="GB771" s="6"/>
      <c r="GC771" s="6"/>
      <c r="GD771" s="6"/>
      <c r="GE771" s="6"/>
      <c r="GF771" s="6"/>
      <c r="GG771" s="6"/>
      <c r="GH771" s="6"/>
      <c r="GI771" s="6"/>
      <c r="GJ771" s="6"/>
      <c r="GK771" s="6"/>
      <c r="GL771" s="6"/>
      <c r="GM771" s="6"/>
      <c r="GN771" s="6"/>
      <c r="GO771" s="6"/>
      <c r="GP771" s="6"/>
      <c r="GQ771" s="6"/>
      <c r="GR771" s="6"/>
      <c r="GS771" s="6"/>
      <c r="GT771" s="6"/>
      <c r="GU771" s="6"/>
      <c r="GV771" s="6"/>
      <c r="GW771" s="6"/>
      <c r="GX771" s="6"/>
      <c r="GY771" s="6"/>
      <c r="GZ771" s="6"/>
      <c r="HA771" s="6"/>
      <c r="HB771" s="6"/>
      <c r="HC771" s="6"/>
      <c r="HD771" s="6"/>
      <c r="HE771" s="6"/>
      <c r="HF771" s="6"/>
      <c r="HG771" s="6"/>
      <c r="HH771" s="6"/>
      <c r="HI771" s="6"/>
      <c r="HJ771" s="6"/>
      <c r="HK771" s="6"/>
      <c r="HL771" s="6"/>
      <c r="HM771" s="6"/>
      <c r="HN771" s="6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IM771" s="6"/>
      <c r="IN771" s="6"/>
      <c r="IO771" s="6"/>
      <c r="IP771" s="6"/>
      <c r="IQ771" s="6"/>
      <c r="IR771" s="6"/>
      <c r="IS771" s="6"/>
      <c r="IT771" s="6"/>
      <c r="IU771" s="6"/>
      <c r="IV771" s="6"/>
      <c r="IW771" s="6"/>
      <c r="IX771" s="6"/>
      <c r="IY771" s="6"/>
      <c r="IZ771" s="6"/>
      <c r="JA771" s="314"/>
      <c r="JB771" s="314"/>
      <c r="JC771" s="314"/>
      <c r="JD771" s="314"/>
      <c r="JE771" s="314"/>
      <c r="JF771" s="314"/>
      <c r="JG771" s="314"/>
      <c r="JH771" s="314"/>
      <c r="JI771" s="314"/>
      <c r="JJ771" s="314"/>
      <c r="JK771" s="314"/>
      <c r="JL771" s="314"/>
      <c r="JM771" s="314"/>
      <c r="JN771" s="314"/>
      <c r="JO771" s="314"/>
      <c r="JP771" s="314"/>
      <c r="JQ771" s="314"/>
      <c r="JR771" s="314"/>
      <c r="JS771" s="314"/>
      <c r="JT771" s="314"/>
      <c r="JU771" s="314"/>
      <c r="JV771" s="314"/>
      <c r="JW771" s="314"/>
      <c r="JX771" s="314"/>
      <c r="JY771" s="314"/>
      <c r="JZ771" s="314"/>
      <c r="KA771" s="314"/>
      <c r="KB771" s="314"/>
      <c r="KC771" s="314"/>
      <c r="KD771" s="314"/>
      <c r="KE771" s="314"/>
      <c r="KF771" s="314"/>
      <c r="KG771" s="314"/>
      <c r="KH771" s="314"/>
      <c r="KI771" s="314"/>
      <c r="KJ771" s="314"/>
      <c r="KK771" s="314"/>
      <c r="KL771" s="6"/>
      <c r="KM771" s="6"/>
      <c r="KN771" s="6"/>
      <c r="KO771" s="6"/>
      <c r="KP771" s="6"/>
      <c r="KQ771" s="6"/>
      <c r="KR771" s="6"/>
      <c r="KS771" s="6"/>
      <c r="KT771" s="6"/>
    </row>
    <row r="772" spans="5:306" s="305" customFormat="1">
      <c r="E772" s="316"/>
      <c r="F772" s="316"/>
      <c r="G772" s="317"/>
      <c r="W772" s="6"/>
      <c r="X772" s="6"/>
      <c r="Y772" s="6"/>
      <c r="Z772" s="313"/>
      <c r="AA772" s="313"/>
      <c r="AB772" s="313"/>
      <c r="AC772" s="6"/>
      <c r="AD772" s="6"/>
      <c r="AE772" s="313"/>
      <c r="AF772" s="313"/>
      <c r="AG772" s="313"/>
      <c r="AH772" s="313"/>
      <c r="AI772" s="313"/>
      <c r="AJ772" s="6"/>
      <c r="AK772" s="6"/>
      <c r="AL772" s="313"/>
      <c r="AM772" s="313"/>
      <c r="AN772" s="313"/>
      <c r="AO772" s="313"/>
      <c r="AP772" s="313"/>
      <c r="AQ772" s="6"/>
      <c r="AR772" s="6"/>
      <c r="AS772" s="313"/>
      <c r="AT772" s="313"/>
      <c r="AU772" s="313"/>
      <c r="AV772" s="313"/>
      <c r="AW772" s="313"/>
      <c r="AX772" s="6"/>
      <c r="AY772" s="6"/>
      <c r="AZ772" s="313"/>
      <c r="BA772" s="313"/>
      <c r="BB772" s="313"/>
      <c r="BC772" s="313"/>
      <c r="BD772" s="313"/>
      <c r="BE772" s="6"/>
      <c r="BF772" s="6"/>
      <c r="BG772" s="313"/>
      <c r="BH772" s="313"/>
      <c r="BI772" s="313"/>
      <c r="BJ772" s="313"/>
      <c r="BK772" s="313"/>
      <c r="BL772" s="6"/>
      <c r="BM772" s="6"/>
      <c r="BN772" s="313"/>
      <c r="BO772" s="313"/>
      <c r="BP772" s="313"/>
      <c r="BQ772" s="313"/>
      <c r="BR772" s="313"/>
      <c r="BS772" s="313"/>
      <c r="BT772" s="313"/>
      <c r="BU772" s="313"/>
      <c r="BV772" s="313"/>
      <c r="BW772" s="313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161"/>
      <c r="DQ772" s="161"/>
      <c r="DR772" s="161"/>
      <c r="DS772" s="161"/>
      <c r="DT772" s="161"/>
      <c r="DU772" s="161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HO772" s="6"/>
      <c r="HP772" s="6"/>
      <c r="HQ772" s="6"/>
      <c r="HR772" s="6"/>
      <c r="HS772" s="6"/>
      <c r="HT772" s="6"/>
      <c r="HU772" s="6"/>
      <c r="HV772" s="6"/>
      <c r="HW772" s="6"/>
      <c r="HX772" s="6"/>
      <c r="HY772" s="6"/>
      <c r="HZ772" s="6"/>
      <c r="IA772" s="6"/>
      <c r="IB772" s="6"/>
      <c r="IC772" s="6"/>
      <c r="ID772" s="6"/>
      <c r="IE772" s="6"/>
      <c r="IF772" s="6"/>
      <c r="IG772" s="6"/>
      <c r="IH772" s="6"/>
      <c r="II772" s="6"/>
      <c r="IJ772" s="6"/>
      <c r="IK772" s="6"/>
      <c r="IL772" s="6"/>
      <c r="IM772" s="6"/>
      <c r="IN772" s="6"/>
      <c r="IO772" s="6"/>
      <c r="IP772" s="6"/>
      <c r="IQ772" s="6"/>
      <c r="IR772" s="6"/>
      <c r="IS772" s="6"/>
      <c r="IT772" s="6"/>
      <c r="IU772" s="6"/>
      <c r="IV772" s="6"/>
      <c r="IW772" s="6"/>
      <c r="IX772" s="6"/>
      <c r="IY772" s="6"/>
      <c r="IZ772" s="6"/>
      <c r="JA772" s="314"/>
      <c r="JB772" s="314"/>
      <c r="JC772" s="314"/>
      <c r="JD772" s="314"/>
      <c r="JE772" s="314"/>
      <c r="JF772" s="314"/>
      <c r="JG772" s="314"/>
      <c r="JH772" s="314"/>
      <c r="JI772" s="314"/>
      <c r="JJ772" s="314"/>
      <c r="JK772" s="314"/>
      <c r="JL772" s="314"/>
      <c r="JM772" s="314"/>
      <c r="JN772" s="314"/>
      <c r="JO772" s="314"/>
      <c r="JP772" s="314"/>
      <c r="JQ772" s="314"/>
      <c r="JR772" s="314"/>
      <c r="JS772" s="314"/>
      <c r="JT772" s="314"/>
      <c r="JU772" s="314"/>
      <c r="JV772" s="314"/>
      <c r="JW772" s="314"/>
      <c r="JX772" s="314"/>
      <c r="JY772" s="314"/>
      <c r="JZ772" s="314"/>
      <c r="KA772" s="314"/>
      <c r="KB772" s="314"/>
      <c r="KC772" s="314"/>
      <c r="KD772" s="314"/>
      <c r="KE772" s="314"/>
      <c r="KF772" s="314"/>
      <c r="KG772" s="314"/>
      <c r="KH772" s="314"/>
      <c r="KI772" s="314"/>
      <c r="KJ772" s="314"/>
      <c r="KK772" s="314"/>
      <c r="KL772" s="6"/>
      <c r="KM772" s="6"/>
      <c r="KN772" s="6"/>
      <c r="KO772" s="6"/>
      <c r="KP772" s="6"/>
      <c r="KQ772" s="6"/>
      <c r="KR772" s="6"/>
      <c r="KS772" s="6"/>
      <c r="KT772" s="6"/>
    </row>
    <row r="773" spans="5:306" s="305" customFormat="1">
      <c r="E773" s="316"/>
      <c r="F773" s="316"/>
      <c r="G773" s="317"/>
      <c r="W773" s="6"/>
      <c r="X773" s="6"/>
      <c r="Y773" s="6"/>
      <c r="Z773" s="313"/>
      <c r="AA773" s="313"/>
      <c r="AB773" s="313"/>
      <c r="AC773" s="6"/>
      <c r="AD773" s="6"/>
      <c r="AE773" s="313"/>
      <c r="AF773" s="313"/>
      <c r="AG773" s="313"/>
      <c r="AH773" s="313"/>
      <c r="AI773" s="313"/>
      <c r="AJ773" s="6"/>
      <c r="AK773" s="6"/>
      <c r="AL773" s="313"/>
      <c r="AM773" s="313"/>
      <c r="AN773" s="313"/>
      <c r="AO773" s="313"/>
      <c r="AP773" s="313"/>
      <c r="AQ773" s="6"/>
      <c r="AR773" s="6"/>
      <c r="AS773" s="313"/>
      <c r="AT773" s="313"/>
      <c r="AU773" s="313"/>
      <c r="AV773" s="313"/>
      <c r="AW773" s="313"/>
      <c r="AX773" s="6"/>
      <c r="AY773" s="6"/>
      <c r="AZ773" s="313"/>
      <c r="BA773" s="313"/>
      <c r="BB773" s="313"/>
      <c r="BC773" s="313"/>
      <c r="BD773" s="313"/>
      <c r="BE773" s="6"/>
      <c r="BF773" s="6"/>
      <c r="BG773" s="313"/>
      <c r="BH773" s="313"/>
      <c r="BI773" s="313"/>
      <c r="BJ773" s="313"/>
      <c r="BK773" s="313"/>
      <c r="BL773" s="6"/>
      <c r="BM773" s="6"/>
      <c r="BN773" s="313"/>
      <c r="BO773" s="313"/>
      <c r="BP773" s="313"/>
      <c r="BQ773" s="313"/>
      <c r="BR773" s="313"/>
      <c r="BS773" s="313"/>
      <c r="BT773" s="313"/>
      <c r="BU773" s="313"/>
      <c r="BV773" s="313"/>
      <c r="BW773" s="313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161"/>
      <c r="DQ773" s="161"/>
      <c r="DR773" s="161"/>
      <c r="DS773" s="161"/>
      <c r="DT773" s="161"/>
      <c r="DU773" s="161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  <c r="FS773" s="6"/>
      <c r="FT773" s="6"/>
      <c r="FU773" s="6"/>
      <c r="FV773" s="6"/>
      <c r="FW773" s="6"/>
      <c r="FX773" s="6"/>
      <c r="FY773" s="6"/>
      <c r="FZ773" s="6"/>
      <c r="GA773" s="6"/>
      <c r="GB773" s="6"/>
      <c r="GC773" s="6"/>
      <c r="GD773" s="6"/>
      <c r="GE773" s="6"/>
      <c r="GF773" s="6"/>
      <c r="GG773" s="6"/>
      <c r="GH773" s="6"/>
      <c r="GI773" s="6"/>
      <c r="GJ773" s="6"/>
      <c r="GK773" s="6"/>
      <c r="GL773" s="6"/>
      <c r="GM773" s="6"/>
      <c r="GN773" s="6"/>
      <c r="GO773" s="6"/>
      <c r="GP773" s="6"/>
      <c r="GQ773" s="6"/>
      <c r="GR773" s="6"/>
      <c r="GS773" s="6"/>
      <c r="GT773" s="6"/>
      <c r="GU773" s="6"/>
      <c r="GV773" s="6"/>
      <c r="GW773" s="6"/>
      <c r="GX773" s="6"/>
      <c r="GY773" s="6"/>
      <c r="GZ773" s="6"/>
      <c r="HA773" s="6"/>
      <c r="HB773" s="6"/>
      <c r="HC773" s="6"/>
      <c r="HD773" s="6"/>
      <c r="HE773" s="6"/>
      <c r="HF773" s="6"/>
      <c r="HG773" s="6"/>
      <c r="HH773" s="6"/>
      <c r="HI773" s="6"/>
      <c r="HJ773" s="6"/>
      <c r="HK773" s="6"/>
      <c r="HL773" s="6"/>
      <c r="HM773" s="6"/>
      <c r="HN773" s="6"/>
      <c r="HO773" s="6"/>
      <c r="HP773" s="6"/>
      <c r="HQ773" s="6"/>
      <c r="HR773" s="6"/>
      <c r="HS773" s="6"/>
      <c r="HT773" s="6"/>
      <c r="HU773" s="6"/>
      <c r="HV773" s="6"/>
      <c r="HW773" s="6"/>
      <c r="HX773" s="6"/>
      <c r="HY773" s="6"/>
      <c r="HZ773" s="6"/>
      <c r="IA773" s="6"/>
      <c r="IB773" s="6"/>
      <c r="IC773" s="6"/>
      <c r="ID773" s="6"/>
      <c r="IE773" s="6"/>
      <c r="IF773" s="6"/>
      <c r="IG773" s="6"/>
      <c r="IH773" s="6"/>
      <c r="II773" s="6"/>
      <c r="IJ773" s="6"/>
      <c r="IK773" s="6"/>
      <c r="IL773" s="6"/>
      <c r="IM773" s="6"/>
      <c r="IN773" s="6"/>
      <c r="IO773" s="6"/>
      <c r="IP773" s="6"/>
      <c r="IQ773" s="6"/>
      <c r="IR773" s="6"/>
      <c r="IS773" s="6"/>
      <c r="IT773" s="6"/>
      <c r="IU773" s="6"/>
      <c r="IV773" s="6"/>
      <c r="IW773" s="6"/>
      <c r="IX773" s="6"/>
      <c r="IY773" s="6"/>
      <c r="IZ773" s="6"/>
      <c r="JA773" s="314"/>
      <c r="JB773" s="314"/>
      <c r="JC773" s="314"/>
      <c r="JD773" s="314"/>
      <c r="JE773" s="314"/>
      <c r="JF773" s="314"/>
      <c r="JG773" s="314"/>
      <c r="JH773" s="314"/>
      <c r="JI773" s="314"/>
      <c r="JJ773" s="314"/>
      <c r="JK773" s="314"/>
      <c r="JL773" s="314"/>
      <c r="JM773" s="314"/>
      <c r="JN773" s="314"/>
      <c r="JO773" s="314"/>
      <c r="JP773" s="314"/>
      <c r="JQ773" s="314"/>
      <c r="JR773" s="314"/>
      <c r="JS773" s="314"/>
      <c r="JT773" s="314"/>
      <c r="JU773" s="314"/>
      <c r="JV773" s="314"/>
      <c r="JW773" s="314"/>
      <c r="JX773" s="314"/>
      <c r="JY773" s="314"/>
      <c r="JZ773" s="314"/>
      <c r="KA773" s="314"/>
      <c r="KB773" s="314"/>
      <c r="KC773" s="314"/>
      <c r="KD773" s="314"/>
      <c r="KE773" s="314"/>
      <c r="KF773" s="314"/>
      <c r="KG773" s="314"/>
      <c r="KH773" s="314"/>
      <c r="KI773" s="314"/>
      <c r="KJ773" s="314"/>
      <c r="KK773" s="314"/>
      <c r="KL773" s="6"/>
      <c r="KM773" s="6"/>
      <c r="KN773" s="6"/>
      <c r="KO773" s="6"/>
      <c r="KP773" s="6"/>
      <c r="KQ773" s="6"/>
      <c r="KR773" s="6"/>
      <c r="KS773" s="6"/>
      <c r="KT773" s="6"/>
    </row>
    <row r="774" spans="5:306" s="305" customFormat="1">
      <c r="E774" s="316"/>
      <c r="F774" s="316"/>
      <c r="G774" s="317"/>
      <c r="W774" s="6"/>
      <c r="X774" s="6"/>
      <c r="Y774" s="6"/>
      <c r="Z774" s="313"/>
      <c r="AA774" s="313"/>
      <c r="AB774" s="313"/>
      <c r="AC774" s="6"/>
      <c r="AD774" s="6"/>
      <c r="AE774" s="313"/>
      <c r="AF774" s="313"/>
      <c r="AG774" s="313"/>
      <c r="AH774" s="313"/>
      <c r="AI774" s="313"/>
      <c r="AJ774" s="6"/>
      <c r="AK774" s="6"/>
      <c r="AL774" s="313"/>
      <c r="AM774" s="313"/>
      <c r="AN774" s="313"/>
      <c r="AO774" s="313"/>
      <c r="AP774" s="313"/>
      <c r="AQ774" s="6"/>
      <c r="AR774" s="6"/>
      <c r="AS774" s="313"/>
      <c r="AT774" s="313"/>
      <c r="AU774" s="313"/>
      <c r="AV774" s="313"/>
      <c r="AW774" s="313"/>
      <c r="AX774" s="6"/>
      <c r="AY774" s="6"/>
      <c r="AZ774" s="313"/>
      <c r="BA774" s="313"/>
      <c r="BB774" s="313"/>
      <c r="BC774" s="313"/>
      <c r="BD774" s="313"/>
      <c r="BE774" s="6"/>
      <c r="BF774" s="6"/>
      <c r="BG774" s="313"/>
      <c r="BH774" s="313"/>
      <c r="BI774" s="313"/>
      <c r="BJ774" s="313"/>
      <c r="BK774" s="313"/>
      <c r="BL774" s="6"/>
      <c r="BM774" s="6"/>
      <c r="BN774" s="313"/>
      <c r="BO774" s="313"/>
      <c r="BP774" s="313"/>
      <c r="BQ774" s="313"/>
      <c r="BR774" s="313"/>
      <c r="BS774" s="313"/>
      <c r="BT774" s="313"/>
      <c r="BU774" s="313"/>
      <c r="BV774" s="313"/>
      <c r="BW774" s="313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161"/>
      <c r="DQ774" s="161"/>
      <c r="DR774" s="161"/>
      <c r="DS774" s="161"/>
      <c r="DT774" s="161"/>
      <c r="DU774" s="161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  <c r="FS774" s="6"/>
      <c r="FT774" s="6"/>
      <c r="FU774" s="6"/>
      <c r="FV774" s="6"/>
      <c r="FW774" s="6"/>
      <c r="FX774" s="6"/>
      <c r="FY774" s="6"/>
      <c r="FZ774" s="6"/>
      <c r="GA774" s="6"/>
      <c r="GB774" s="6"/>
      <c r="GC774" s="6"/>
      <c r="GD774" s="6"/>
      <c r="GE774" s="6"/>
      <c r="GF774" s="6"/>
      <c r="GG774" s="6"/>
      <c r="GH774" s="6"/>
      <c r="GI774" s="6"/>
      <c r="GJ774" s="6"/>
      <c r="GK774" s="6"/>
      <c r="GL774" s="6"/>
      <c r="GM774" s="6"/>
      <c r="GN774" s="6"/>
      <c r="GO774" s="6"/>
      <c r="GP774" s="6"/>
      <c r="GQ774" s="6"/>
      <c r="GR774" s="6"/>
      <c r="GS774" s="6"/>
      <c r="GT774" s="6"/>
      <c r="GU774" s="6"/>
      <c r="GV774" s="6"/>
      <c r="GW774" s="6"/>
      <c r="GX774" s="6"/>
      <c r="GY774" s="6"/>
      <c r="GZ774" s="6"/>
      <c r="HA774" s="6"/>
      <c r="HB774" s="6"/>
      <c r="HC774" s="6"/>
      <c r="HD774" s="6"/>
      <c r="HE774" s="6"/>
      <c r="HF774" s="6"/>
      <c r="HG774" s="6"/>
      <c r="HH774" s="6"/>
      <c r="HI774" s="6"/>
      <c r="HJ774" s="6"/>
      <c r="HK774" s="6"/>
      <c r="HL774" s="6"/>
      <c r="HM774" s="6"/>
      <c r="HN774" s="6"/>
      <c r="HO774" s="6"/>
      <c r="HP774" s="6"/>
      <c r="HQ774" s="6"/>
      <c r="HR774" s="6"/>
      <c r="HS774" s="6"/>
      <c r="HT774" s="6"/>
      <c r="HU774" s="6"/>
      <c r="HV774" s="6"/>
      <c r="HW774" s="6"/>
      <c r="HX774" s="6"/>
      <c r="HY774" s="6"/>
      <c r="HZ774" s="6"/>
      <c r="IA774" s="6"/>
      <c r="IB774" s="6"/>
      <c r="IC774" s="6"/>
      <c r="ID774" s="6"/>
      <c r="IE774" s="6"/>
      <c r="IF774" s="6"/>
      <c r="IG774" s="6"/>
      <c r="IH774" s="6"/>
      <c r="II774" s="6"/>
      <c r="IJ774" s="6"/>
      <c r="IK774" s="6"/>
      <c r="IL774" s="6"/>
      <c r="IM774" s="6"/>
      <c r="IN774" s="6"/>
      <c r="IO774" s="6"/>
      <c r="IP774" s="6"/>
      <c r="IQ774" s="6"/>
      <c r="IR774" s="6"/>
      <c r="IS774" s="6"/>
      <c r="IT774" s="6"/>
      <c r="IU774" s="6"/>
      <c r="IV774" s="6"/>
      <c r="IW774" s="6"/>
      <c r="IX774" s="6"/>
      <c r="IY774" s="6"/>
      <c r="IZ774" s="6"/>
      <c r="JA774" s="314"/>
      <c r="JB774" s="314"/>
      <c r="JC774" s="314"/>
      <c r="JD774" s="314"/>
      <c r="JE774" s="314"/>
      <c r="JF774" s="314"/>
      <c r="JG774" s="314"/>
      <c r="JH774" s="314"/>
      <c r="JI774" s="314"/>
      <c r="JJ774" s="314"/>
      <c r="JK774" s="314"/>
      <c r="JL774" s="314"/>
      <c r="JM774" s="314"/>
      <c r="JN774" s="314"/>
      <c r="JO774" s="314"/>
      <c r="JP774" s="314"/>
      <c r="JQ774" s="314"/>
      <c r="JR774" s="314"/>
      <c r="JS774" s="314"/>
      <c r="JT774" s="314"/>
      <c r="JU774" s="314"/>
      <c r="JV774" s="314"/>
      <c r="JW774" s="314"/>
      <c r="JX774" s="314"/>
      <c r="JY774" s="314"/>
      <c r="JZ774" s="314"/>
      <c r="KA774" s="314"/>
      <c r="KB774" s="314"/>
      <c r="KC774" s="314"/>
      <c r="KD774" s="314"/>
      <c r="KE774" s="314"/>
      <c r="KF774" s="314"/>
      <c r="KG774" s="314"/>
      <c r="KH774" s="314"/>
      <c r="KI774" s="314"/>
      <c r="KJ774" s="314"/>
      <c r="KK774" s="314"/>
      <c r="KL774" s="6"/>
      <c r="KM774" s="6"/>
      <c r="KN774" s="6"/>
      <c r="KO774" s="6"/>
      <c r="KP774" s="6"/>
      <c r="KQ774" s="6"/>
      <c r="KR774" s="6"/>
      <c r="KS774" s="6"/>
      <c r="KT774" s="6"/>
    </row>
    <row r="775" spans="5:306" s="305" customFormat="1">
      <c r="E775" s="316"/>
      <c r="F775" s="316"/>
      <c r="G775" s="317"/>
      <c r="W775" s="6"/>
      <c r="X775" s="6"/>
      <c r="Y775" s="6"/>
      <c r="Z775" s="313"/>
      <c r="AA775" s="313"/>
      <c r="AB775" s="313"/>
      <c r="AC775" s="6"/>
      <c r="AD775" s="6"/>
      <c r="AE775" s="313"/>
      <c r="AF775" s="313"/>
      <c r="AG775" s="313"/>
      <c r="AH775" s="313"/>
      <c r="AI775" s="313"/>
      <c r="AJ775" s="6"/>
      <c r="AK775" s="6"/>
      <c r="AL775" s="313"/>
      <c r="AM775" s="313"/>
      <c r="AN775" s="313"/>
      <c r="AO775" s="313"/>
      <c r="AP775" s="313"/>
      <c r="AQ775" s="6"/>
      <c r="AR775" s="6"/>
      <c r="AS775" s="313"/>
      <c r="AT775" s="313"/>
      <c r="AU775" s="313"/>
      <c r="AV775" s="313"/>
      <c r="AW775" s="313"/>
      <c r="AX775" s="6"/>
      <c r="AY775" s="6"/>
      <c r="AZ775" s="313"/>
      <c r="BA775" s="313"/>
      <c r="BB775" s="313"/>
      <c r="BC775" s="313"/>
      <c r="BD775" s="313"/>
      <c r="BE775" s="6"/>
      <c r="BF775" s="6"/>
      <c r="BG775" s="313"/>
      <c r="BH775" s="313"/>
      <c r="BI775" s="313"/>
      <c r="BJ775" s="313"/>
      <c r="BK775" s="313"/>
      <c r="BL775" s="6"/>
      <c r="BM775" s="6"/>
      <c r="BN775" s="313"/>
      <c r="BO775" s="313"/>
      <c r="BP775" s="313"/>
      <c r="BQ775" s="313"/>
      <c r="BR775" s="313"/>
      <c r="BS775" s="313"/>
      <c r="BT775" s="313"/>
      <c r="BU775" s="313"/>
      <c r="BV775" s="313"/>
      <c r="BW775" s="313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161"/>
      <c r="DQ775" s="161"/>
      <c r="DR775" s="161"/>
      <c r="DS775" s="161"/>
      <c r="DT775" s="161"/>
      <c r="DU775" s="161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  <c r="FS775" s="6"/>
      <c r="FT775" s="6"/>
      <c r="FU775" s="6"/>
      <c r="FV775" s="6"/>
      <c r="FW775" s="6"/>
      <c r="FX775" s="6"/>
      <c r="FY775" s="6"/>
      <c r="FZ775" s="6"/>
      <c r="GA775" s="6"/>
      <c r="GB775" s="6"/>
      <c r="GC775" s="6"/>
      <c r="GD775" s="6"/>
      <c r="GE775" s="6"/>
      <c r="GF775" s="6"/>
      <c r="GG775" s="6"/>
      <c r="GH775" s="6"/>
      <c r="GI775" s="6"/>
      <c r="GJ775" s="6"/>
      <c r="GK775" s="6"/>
      <c r="GL775" s="6"/>
      <c r="GM775" s="6"/>
      <c r="GN775" s="6"/>
      <c r="GO775" s="6"/>
      <c r="GP775" s="6"/>
      <c r="GQ775" s="6"/>
      <c r="GR775" s="6"/>
      <c r="GS775" s="6"/>
      <c r="GT775" s="6"/>
      <c r="GU775" s="6"/>
      <c r="GV775" s="6"/>
      <c r="GW775" s="6"/>
      <c r="GX775" s="6"/>
      <c r="GY775" s="6"/>
      <c r="GZ775" s="6"/>
      <c r="HA775" s="6"/>
      <c r="HB775" s="6"/>
      <c r="HC775" s="6"/>
      <c r="HD775" s="6"/>
      <c r="HE775" s="6"/>
      <c r="HF775" s="6"/>
      <c r="HG775" s="6"/>
      <c r="HH775" s="6"/>
      <c r="HI775" s="6"/>
      <c r="HJ775" s="6"/>
      <c r="HK775" s="6"/>
      <c r="HL775" s="6"/>
      <c r="HM775" s="6"/>
      <c r="HN775" s="6"/>
      <c r="HO775" s="6"/>
      <c r="HP775" s="6"/>
      <c r="HQ775" s="6"/>
      <c r="HR775" s="6"/>
      <c r="HS775" s="6"/>
      <c r="HT775" s="6"/>
      <c r="HU775" s="6"/>
      <c r="HV775" s="6"/>
      <c r="HW775" s="6"/>
      <c r="HX775" s="6"/>
      <c r="HY775" s="6"/>
      <c r="HZ775" s="6"/>
      <c r="IA775" s="6"/>
      <c r="IB775" s="6"/>
      <c r="IC775" s="6"/>
      <c r="ID775" s="6"/>
      <c r="IE775" s="6"/>
      <c r="IF775" s="6"/>
      <c r="IG775" s="6"/>
      <c r="IH775" s="6"/>
      <c r="II775" s="6"/>
      <c r="IJ775" s="6"/>
      <c r="IK775" s="6"/>
      <c r="IL775" s="6"/>
      <c r="IM775" s="6"/>
      <c r="IN775" s="6"/>
      <c r="IO775" s="6"/>
      <c r="IP775" s="6"/>
      <c r="IQ775" s="6"/>
      <c r="IR775" s="6"/>
      <c r="IS775" s="6"/>
      <c r="IT775" s="6"/>
      <c r="IU775" s="6"/>
      <c r="IV775" s="6"/>
      <c r="IW775" s="6"/>
      <c r="IX775" s="6"/>
      <c r="IY775" s="6"/>
      <c r="IZ775" s="6"/>
      <c r="JA775" s="314"/>
      <c r="JB775" s="314"/>
      <c r="JC775" s="314"/>
      <c r="JD775" s="314"/>
      <c r="JE775" s="314"/>
      <c r="JF775" s="314"/>
      <c r="JG775" s="314"/>
      <c r="JH775" s="314"/>
      <c r="JI775" s="314"/>
      <c r="JJ775" s="314"/>
      <c r="JK775" s="314"/>
      <c r="JL775" s="314"/>
      <c r="JM775" s="314"/>
      <c r="JN775" s="314"/>
      <c r="JO775" s="314"/>
      <c r="JP775" s="314"/>
      <c r="JQ775" s="314"/>
      <c r="JR775" s="314"/>
      <c r="JS775" s="314"/>
      <c r="JT775" s="314"/>
      <c r="JU775" s="314"/>
      <c r="JV775" s="314"/>
      <c r="JW775" s="314"/>
      <c r="JX775" s="314"/>
      <c r="JY775" s="314"/>
      <c r="JZ775" s="314"/>
      <c r="KA775" s="314"/>
      <c r="KB775" s="314"/>
      <c r="KC775" s="314"/>
      <c r="KD775" s="314"/>
      <c r="KE775" s="314"/>
      <c r="KF775" s="314"/>
      <c r="KG775" s="314"/>
      <c r="KH775" s="314"/>
      <c r="KI775" s="314"/>
      <c r="KJ775" s="314"/>
      <c r="KK775" s="314"/>
      <c r="KL775" s="6"/>
      <c r="KM775" s="6"/>
      <c r="KN775" s="6"/>
      <c r="KO775" s="6"/>
      <c r="KP775" s="6"/>
      <c r="KQ775" s="6"/>
      <c r="KR775" s="6"/>
      <c r="KS775" s="6"/>
      <c r="KT775" s="6"/>
    </row>
    <row r="776" spans="5:306" s="305" customFormat="1">
      <c r="E776" s="316"/>
      <c r="F776" s="316"/>
      <c r="G776" s="317"/>
      <c r="W776" s="6"/>
      <c r="X776" s="6"/>
      <c r="Y776" s="6"/>
      <c r="Z776" s="313"/>
      <c r="AA776" s="313"/>
      <c r="AB776" s="313"/>
      <c r="AC776" s="6"/>
      <c r="AD776" s="6"/>
      <c r="AE776" s="313"/>
      <c r="AF776" s="313"/>
      <c r="AG776" s="313"/>
      <c r="AH776" s="313"/>
      <c r="AI776" s="313"/>
      <c r="AJ776" s="6"/>
      <c r="AK776" s="6"/>
      <c r="AL776" s="313"/>
      <c r="AM776" s="313"/>
      <c r="AN776" s="313"/>
      <c r="AO776" s="313"/>
      <c r="AP776" s="313"/>
      <c r="AQ776" s="6"/>
      <c r="AR776" s="6"/>
      <c r="AS776" s="313"/>
      <c r="AT776" s="313"/>
      <c r="AU776" s="313"/>
      <c r="AV776" s="313"/>
      <c r="AW776" s="313"/>
      <c r="AX776" s="6"/>
      <c r="AY776" s="6"/>
      <c r="AZ776" s="313"/>
      <c r="BA776" s="313"/>
      <c r="BB776" s="313"/>
      <c r="BC776" s="313"/>
      <c r="BD776" s="313"/>
      <c r="BE776" s="6"/>
      <c r="BF776" s="6"/>
      <c r="BG776" s="313"/>
      <c r="BH776" s="313"/>
      <c r="BI776" s="313"/>
      <c r="BJ776" s="313"/>
      <c r="BK776" s="313"/>
      <c r="BL776" s="6"/>
      <c r="BM776" s="6"/>
      <c r="BN776" s="313"/>
      <c r="BO776" s="313"/>
      <c r="BP776" s="313"/>
      <c r="BQ776" s="313"/>
      <c r="BR776" s="313"/>
      <c r="BS776" s="313"/>
      <c r="BT776" s="313"/>
      <c r="BU776" s="313"/>
      <c r="BV776" s="313"/>
      <c r="BW776" s="313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161"/>
      <c r="DQ776" s="161"/>
      <c r="DR776" s="161"/>
      <c r="DS776" s="161"/>
      <c r="DT776" s="161"/>
      <c r="DU776" s="161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6"/>
      <c r="GT776" s="6"/>
      <c r="GU776" s="6"/>
      <c r="GV776" s="6"/>
      <c r="GW776" s="6"/>
      <c r="GX776" s="6"/>
      <c r="GY776" s="6"/>
      <c r="GZ776" s="6"/>
      <c r="HA776" s="6"/>
      <c r="HB776" s="6"/>
      <c r="HC776" s="6"/>
      <c r="HD776" s="6"/>
      <c r="HE776" s="6"/>
      <c r="HF776" s="6"/>
      <c r="HG776" s="6"/>
      <c r="HH776" s="6"/>
      <c r="HI776" s="6"/>
      <c r="HJ776" s="6"/>
      <c r="HK776" s="6"/>
      <c r="HL776" s="6"/>
      <c r="HM776" s="6"/>
      <c r="HN776" s="6"/>
      <c r="HO776" s="6"/>
      <c r="HP776" s="6"/>
      <c r="HQ776" s="6"/>
      <c r="HR776" s="6"/>
      <c r="HS776" s="6"/>
      <c r="HT776" s="6"/>
      <c r="HU776" s="6"/>
      <c r="HV776" s="6"/>
      <c r="HW776" s="6"/>
      <c r="HX776" s="6"/>
      <c r="HY776" s="6"/>
      <c r="HZ776" s="6"/>
      <c r="IA776" s="6"/>
      <c r="IB776" s="6"/>
      <c r="IC776" s="6"/>
      <c r="ID776" s="6"/>
      <c r="IE776" s="6"/>
      <c r="IF776" s="6"/>
      <c r="IG776" s="6"/>
      <c r="IH776" s="6"/>
      <c r="II776" s="6"/>
      <c r="IJ776" s="6"/>
      <c r="IK776" s="6"/>
      <c r="IL776" s="6"/>
      <c r="IM776" s="6"/>
      <c r="IN776" s="6"/>
      <c r="IO776" s="6"/>
      <c r="IP776" s="6"/>
      <c r="IQ776" s="6"/>
      <c r="IR776" s="6"/>
      <c r="IS776" s="6"/>
      <c r="IT776" s="6"/>
      <c r="IU776" s="6"/>
      <c r="IV776" s="6"/>
      <c r="IW776" s="6"/>
      <c r="IX776" s="6"/>
      <c r="IY776" s="6"/>
      <c r="IZ776" s="6"/>
      <c r="JA776" s="314"/>
      <c r="JB776" s="314"/>
      <c r="JC776" s="314"/>
      <c r="JD776" s="314"/>
      <c r="JE776" s="314"/>
      <c r="JF776" s="314"/>
      <c r="JG776" s="314"/>
      <c r="JH776" s="314"/>
      <c r="JI776" s="314"/>
      <c r="JJ776" s="314"/>
      <c r="JK776" s="314"/>
      <c r="JL776" s="314"/>
      <c r="JM776" s="314"/>
      <c r="JN776" s="314"/>
      <c r="JO776" s="314"/>
      <c r="JP776" s="314"/>
      <c r="JQ776" s="314"/>
      <c r="JR776" s="314"/>
      <c r="JS776" s="314"/>
      <c r="JT776" s="314"/>
      <c r="JU776" s="314"/>
      <c r="JV776" s="314"/>
      <c r="JW776" s="314"/>
      <c r="JX776" s="314"/>
      <c r="JY776" s="314"/>
      <c r="JZ776" s="314"/>
      <c r="KA776" s="314"/>
      <c r="KB776" s="314"/>
      <c r="KC776" s="314"/>
      <c r="KD776" s="314"/>
      <c r="KE776" s="314"/>
      <c r="KF776" s="314"/>
      <c r="KG776" s="314"/>
      <c r="KH776" s="314"/>
      <c r="KI776" s="314"/>
      <c r="KJ776" s="314"/>
      <c r="KK776" s="314"/>
      <c r="KL776" s="6"/>
      <c r="KM776" s="6"/>
      <c r="KN776" s="6"/>
      <c r="KO776" s="6"/>
      <c r="KP776" s="6"/>
      <c r="KQ776" s="6"/>
      <c r="KR776" s="6"/>
      <c r="KS776" s="6"/>
      <c r="KT776" s="6"/>
    </row>
    <row r="777" spans="5:306" s="305" customFormat="1">
      <c r="E777" s="316"/>
      <c r="F777" s="316"/>
      <c r="G777" s="317"/>
      <c r="W777" s="6"/>
      <c r="X777" s="6"/>
      <c r="Y777" s="6"/>
      <c r="Z777" s="313"/>
      <c r="AA777" s="313"/>
      <c r="AB777" s="313"/>
      <c r="AC777" s="6"/>
      <c r="AD777" s="6"/>
      <c r="AE777" s="313"/>
      <c r="AF777" s="313"/>
      <c r="AG777" s="313"/>
      <c r="AH777" s="313"/>
      <c r="AI777" s="313"/>
      <c r="AJ777" s="6"/>
      <c r="AK777" s="6"/>
      <c r="AL777" s="313"/>
      <c r="AM777" s="313"/>
      <c r="AN777" s="313"/>
      <c r="AO777" s="313"/>
      <c r="AP777" s="313"/>
      <c r="AQ777" s="6"/>
      <c r="AR777" s="6"/>
      <c r="AS777" s="313"/>
      <c r="AT777" s="313"/>
      <c r="AU777" s="313"/>
      <c r="AV777" s="313"/>
      <c r="AW777" s="313"/>
      <c r="AX777" s="6"/>
      <c r="AY777" s="6"/>
      <c r="AZ777" s="313"/>
      <c r="BA777" s="313"/>
      <c r="BB777" s="313"/>
      <c r="BC777" s="313"/>
      <c r="BD777" s="313"/>
      <c r="BE777" s="6"/>
      <c r="BF777" s="6"/>
      <c r="BG777" s="313"/>
      <c r="BH777" s="313"/>
      <c r="BI777" s="313"/>
      <c r="BJ777" s="313"/>
      <c r="BK777" s="313"/>
      <c r="BL777" s="6"/>
      <c r="BM777" s="6"/>
      <c r="BN777" s="313"/>
      <c r="BO777" s="313"/>
      <c r="BP777" s="313"/>
      <c r="BQ777" s="313"/>
      <c r="BR777" s="313"/>
      <c r="BS777" s="313"/>
      <c r="BT777" s="313"/>
      <c r="BU777" s="313"/>
      <c r="BV777" s="313"/>
      <c r="BW777" s="313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161"/>
      <c r="DQ777" s="161"/>
      <c r="DR777" s="161"/>
      <c r="DS777" s="161"/>
      <c r="DT777" s="161"/>
      <c r="DU777" s="161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  <c r="FS777" s="6"/>
      <c r="FT777" s="6"/>
      <c r="FU777" s="6"/>
      <c r="FV777" s="6"/>
      <c r="FW777" s="6"/>
      <c r="FX777" s="6"/>
      <c r="FY777" s="6"/>
      <c r="FZ777" s="6"/>
      <c r="GA777" s="6"/>
      <c r="GB777" s="6"/>
      <c r="GC777" s="6"/>
      <c r="GD777" s="6"/>
      <c r="GE777" s="6"/>
      <c r="GF777" s="6"/>
      <c r="GG777" s="6"/>
      <c r="GH777" s="6"/>
      <c r="GI777" s="6"/>
      <c r="GJ777" s="6"/>
      <c r="GK777" s="6"/>
      <c r="GL777" s="6"/>
      <c r="GM777" s="6"/>
      <c r="GN777" s="6"/>
      <c r="GO777" s="6"/>
      <c r="GP777" s="6"/>
      <c r="GQ777" s="6"/>
      <c r="GR777" s="6"/>
      <c r="GS777" s="6"/>
      <c r="GT777" s="6"/>
      <c r="GU777" s="6"/>
      <c r="GV777" s="6"/>
      <c r="GW777" s="6"/>
      <c r="GX777" s="6"/>
      <c r="GY777" s="6"/>
      <c r="GZ777" s="6"/>
      <c r="HA777" s="6"/>
      <c r="HB777" s="6"/>
      <c r="HC777" s="6"/>
      <c r="HD777" s="6"/>
      <c r="HE777" s="6"/>
      <c r="HF777" s="6"/>
      <c r="HG777" s="6"/>
      <c r="HH777" s="6"/>
      <c r="HI777" s="6"/>
      <c r="HJ777" s="6"/>
      <c r="HK777" s="6"/>
      <c r="HL777" s="6"/>
      <c r="HM777" s="6"/>
      <c r="HN777" s="6"/>
      <c r="HO777" s="6"/>
      <c r="HP777" s="6"/>
      <c r="HQ777" s="6"/>
      <c r="HR777" s="6"/>
      <c r="HS777" s="6"/>
      <c r="HT777" s="6"/>
      <c r="HU777" s="6"/>
      <c r="HV777" s="6"/>
      <c r="HW777" s="6"/>
      <c r="HX777" s="6"/>
      <c r="HY777" s="6"/>
      <c r="HZ777" s="6"/>
      <c r="IA777" s="6"/>
      <c r="IB777" s="6"/>
      <c r="IC777" s="6"/>
      <c r="ID777" s="6"/>
      <c r="IE777" s="6"/>
      <c r="IF777" s="6"/>
      <c r="IG777" s="6"/>
      <c r="IH777" s="6"/>
      <c r="II777" s="6"/>
      <c r="IJ777" s="6"/>
      <c r="IK777" s="6"/>
      <c r="IL777" s="6"/>
      <c r="IM777" s="6"/>
      <c r="IN777" s="6"/>
      <c r="IO777" s="6"/>
      <c r="IP777" s="6"/>
      <c r="IQ777" s="6"/>
      <c r="IR777" s="6"/>
      <c r="IS777" s="6"/>
      <c r="IT777" s="6"/>
      <c r="IU777" s="6"/>
      <c r="IV777" s="6"/>
      <c r="IW777" s="6"/>
      <c r="IX777" s="6"/>
      <c r="IY777" s="6"/>
      <c r="IZ777" s="6"/>
      <c r="JA777" s="314"/>
      <c r="JB777" s="314"/>
      <c r="JC777" s="314"/>
      <c r="JD777" s="314"/>
      <c r="JE777" s="314"/>
      <c r="JF777" s="314"/>
      <c r="JG777" s="314"/>
      <c r="JH777" s="314"/>
      <c r="JI777" s="314"/>
      <c r="JJ777" s="314"/>
      <c r="JK777" s="314"/>
      <c r="JL777" s="314"/>
      <c r="JM777" s="314"/>
      <c r="JN777" s="314"/>
      <c r="JO777" s="314"/>
      <c r="JP777" s="314"/>
      <c r="JQ777" s="314"/>
      <c r="JR777" s="314"/>
      <c r="JS777" s="314"/>
      <c r="JT777" s="314"/>
      <c r="JU777" s="314"/>
      <c r="JV777" s="314"/>
      <c r="JW777" s="314"/>
      <c r="JX777" s="314"/>
      <c r="JY777" s="314"/>
      <c r="JZ777" s="314"/>
      <c r="KA777" s="314"/>
      <c r="KB777" s="314"/>
      <c r="KC777" s="314"/>
      <c r="KD777" s="314"/>
      <c r="KE777" s="314"/>
      <c r="KF777" s="314"/>
      <c r="KG777" s="314"/>
      <c r="KH777" s="314"/>
      <c r="KI777" s="314"/>
      <c r="KJ777" s="314"/>
      <c r="KK777" s="314"/>
      <c r="KL777" s="6"/>
      <c r="KM777" s="6"/>
      <c r="KN777" s="6"/>
      <c r="KO777" s="6"/>
      <c r="KP777" s="6"/>
      <c r="KQ777" s="6"/>
      <c r="KR777" s="6"/>
      <c r="KS777" s="6"/>
      <c r="KT777" s="6"/>
    </row>
    <row r="778" spans="5:306" s="305" customFormat="1">
      <c r="E778" s="316"/>
      <c r="F778" s="316"/>
      <c r="G778" s="317"/>
      <c r="W778" s="6"/>
      <c r="X778" s="6"/>
      <c r="Y778" s="6"/>
      <c r="Z778" s="313"/>
      <c r="AA778" s="313"/>
      <c r="AB778" s="313"/>
      <c r="AC778" s="6"/>
      <c r="AD778" s="6"/>
      <c r="AE778" s="313"/>
      <c r="AF778" s="313"/>
      <c r="AG778" s="313"/>
      <c r="AH778" s="313"/>
      <c r="AI778" s="313"/>
      <c r="AJ778" s="6"/>
      <c r="AK778" s="6"/>
      <c r="AL778" s="313"/>
      <c r="AM778" s="313"/>
      <c r="AN778" s="313"/>
      <c r="AO778" s="313"/>
      <c r="AP778" s="313"/>
      <c r="AQ778" s="6"/>
      <c r="AR778" s="6"/>
      <c r="AS778" s="313"/>
      <c r="AT778" s="313"/>
      <c r="AU778" s="313"/>
      <c r="AV778" s="313"/>
      <c r="AW778" s="313"/>
      <c r="AX778" s="6"/>
      <c r="AY778" s="6"/>
      <c r="AZ778" s="313"/>
      <c r="BA778" s="313"/>
      <c r="BB778" s="313"/>
      <c r="BC778" s="313"/>
      <c r="BD778" s="313"/>
      <c r="BE778" s="6"/>
      <c r="BF778" s="6"/>
      <c r="BG778" s="313"/>
      <c r="BH778" s="313"/>
      <c r="BI778" s="313"/>
      <c r="BJ778" s="313"/>
      <c r="BK778" s="313"/>
      <c r="BL778" s="6"/>
      <c r="BM778" s="6"/>
      <c r="BN778" s="313"/>
      <c r="BO778" s="313"/>
      <c r="BP778" s="313"/>
      <c r="BQ778" s="313"/>
      <c r="BR778" s="313"/>
      <c r="BS778" s="313"/>
      <c r="BT778" s="313"/>
      <c r="BU778" s="313"/>
      <c r="BV778" s="313"/>
      <c r="BW778" s="313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161"/>
      <c r="DQ778" s="161"/>
      <c r="DR778" s="161"/>
      <c r="DS778" s="161"/>
      <c r="DT778" s="161"/>
      <c r="DU778" s="161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6"/>
      <c r="GT778" s="6"/>
      <c r="GU778" s="6"/>
      <c r="GV778" s="6"/>
      <c r="GW778" s="6"/>
      <c r="GX778" s="6"/>
      <c r="GY778" s="6"/>
      <c r="GZ778" s="6"/>
      <c r="HA778" s="6"/>
      <c r="HB778" s="6"/>
      <c r="HC778" s="6"/>
      <c r="HD778" s="6"/>
      <c r="HE778" s="6"/>
      <c r="HF778" s="6"/>
      <c r="HG778" s="6"/>
      <c r="HH778" s="6"/>
      <c r="HI778" s="6"/>
      <c r="HJ778" s="6"/>
      <c r="HK778" s="6"/>
      <c r="HL778" s="6"/>
      <c r="HM778" s="6"/>
      <c r="HN778" s="6"/>
      <c r="HO778" s="6"/>
      <c r="HP778" s="6"/>
      <c r="HQ778" s="6"/>
      <c r="HR778" s="6"/>
      <c r="HS778" s="6"/>
      <c r="HT778" s="6"/>
      <c r="HU778" s="6"/>
      <c r="HV778" s="6"/>
      <c r="HW778" s="6"/>
      <c r="HX778" s="6"/>
      <c r="HY778" s="6"/>
      <c r="HZ778" s="6"/>
      <c r="IA778" s="6"/>
      <c r="IB778" s="6"/>
      <c r="IC778" s="6"/>
      <c r="ID778" s="6"/>
      <c r="IE778" s="6"/>
      <c r="IF778" s="6"/>
      <c r="IG778" s="6"/>
      <c r="IH778" s="6"/>
      <c r="II778" s="6"/>
      <c r="IJ778" s="6"/>
      <c r="IK778" s="6"/>
      <c r="IL778" s="6"/>
      <c r="IM778" s="6"/>
      <c r="IN778" s="6"/>
      <c r="IO778" s="6"/>
      <c r="IP778" s="6"/>
      <c r="IQ778" s="6"/>
      <c r="IR778" s="6"/>
      <c r="IS778" s="6"/>
      <c r="IT778" s="6"/>
      <c r="IU778" s="6"/>
      <c r="IV778" s="6"/>
      <c r="IW778" s="6"/>
      <c r="IX778" s="6"/>
      <c r="IY778" s="6"/>
      <c r="IZ778" s="6"/>
      <c r="JA778" s="314"/>
      <c r="JB778" s="314"/>
      <c r="JC778" s="314"/>
      <c r="JD778" s="314"/>
      <c r="JE778" s="314"/>
      <c r="JF778" s="314"/>
      <c r="JG778" s="314"/>
      <c r="JH778" s="314"/>
      <c r="JI778" s="314"/>
      <c r="JJ778" s="314"/>
      <c r="JK778" s="314"/>
      <c r="JL778" s="314"/>
      <c r="JM778" s="314"/>
      <c r="JN778" s="314"/>
      <c r="JO778" s="314"/>
      <c r="JP778" s="314"/>
      <c r="JQ778" s="314"/>
      <c r="JR778" s="314"/>
      <c r="JS778" s="314"/>
      <c r="JT778" s="314"/>
      <c r="JU778" s="314"/>
      <c r="JV778" s="314"/>
      <c r="JW778" s="314"/>
      <c r="JX778" s="314"/>
      <c r="JY778" s="314"/>
      <c r="JZ778" s="314"/>
      <c r="KA778" s="314"/>
      <c r="KB778" s="314"/>
      <c r="KC778" s="314"/>
      <c r="KD778" s="314"/>
      <c r="KE778" s="314"/>
      <c r="KF778" s="314"/>
      <c r="KG778" s="314"/>
      <c r="KH778" s="314"/>
      <c r="KI778" s="314"/>
      <c r="KJ778" s="314"/>
      <c r="KK778" s="314"/>
      <c r="KL778" s="6"/>
      <c r="KM778" s="6"/>
      <c r="KN778" s="6"/>
      <c r="KO778" s="6"/>
      <c r="KP778" s="6"/>
      <c r="KQ778" s="6"/>
      <c r="KR778" s="6"/>
      <c r="KS778" s="6"/>
      <c r="KT778" s="6"/>
    </row>
    <row r="779" spans="5:306" s="305" customFormat="1">
      <c r="E779" s="316"/>
      <c r="F779" s="316"/>
      <c r="G779" s="317"/>
      <c r="W779" s="6"/>
      <c r="X779" s="6"/>
      <c r="Y779" s="6"/>
      <c r="Z779" s="313"/>
      <c r="AA779" s="313"/>
      <c r="AB779" s="313"/>
      <c r="AC779" s="6"/>
      <c r="AD779" s="6"/>
      <c r="AE779" s="313"/>
      <c r="AF779" s="313"/>
      <c r="AG779" s="313"/>
      <c r="AH779" s="313"/>
      <c r="AI779" s="313"/>
      <c r="AJ779" s="6"/>
      <c r="AK779" s="6"/>
      <c r="AL779" s="313"/>
      <c r="AM779" s="313"/>
      <c r="AN779" s="313"/>
      <c r="AO779" s="313"/>
      <c r="AP779" s="313"/>
      <c r="AQ779" s="6"/>
      <c r="AR779" s="6"/>
      <c r="AS779" s="313"/>
      <c r="AT779" s="313"/>
      <c r="AU779" s="313"/>
      <c r="AV779" s="313"/>
      <c r="AW779" s="313"/>
      <c r="AX779" s="6"/>
      <c r="AY779" s="6"/>
      <c r="AZ779" s="313"/>
      <c r="BA779" s="313"/>
      <c r="BB779" s="313"/>
      <c r="BC779" s="313"/>
      <c r="BD779" s="313"/>
      <c r="BE779" s="6"/>
      <c r="BF779" s="6"/>
      <c r="BG779" s="313"/>
      <c r="BH779" s="313"/>
      <c r="BI779" s="313"/>
      <c r="BJ779" s="313"/>
      <c r="BK779" s="313"/>
      <c r="BL779" s="6"/>
      <c r="BM779" s="6"/>
      <c r="BN779" s="313"/>
      <c r="BO779" s="313"/>
      <c r="BP779" s="313"/>
      <c r="BQ779" s="313"/>
      <c r="BR779" s="313"/>
      <c r="BS779" s="313"/>
      <c r="BT779" s="313"/>
      <c r="BU779" s="313"/>
      <c r="BV779" s="313"/>
      <c r="BW779" s="313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161"/>
      <c r="DQ779" s="161"/>
      <c r="DR779" s="161"/>
      <c r="DS779" s="161"/>
      <c r="DT779" s="161"/>
      <c r="DU779" s="161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6"/>
      <c r="GT779" s="6"/>
      <c r="GU779" s="6"/>
      <c r="GV779" s="6"/>
      <c r="GW779" s="6"/>
      <c r="GX779" s="6"/>
      <c r="GY779" s="6"/>
      <c r="GZ779" s="6"/>
      <c r="HA779" s="6"/>
      <c r="HB779" s="6"/>
      <c r="HC779" s="6"/>
      <c r="HD779" s="6"/>
      <c r="HE779" s="6"/>
      <c r="HF779" s="6"/>
      <c r="HG779" s="6"/>
      <c r="HH779" s="6"/>
      <c r="HI779" s="6"/>
      <c r="HJ779" s="6"/>
      <c r="HK779" s="6"/>
      <c r="HL779" s="6"/>
      <c r="HM779" s="6"/>
      <c r="HN779" s="6"/>
      <c r="HO779" s="6"/>
      <c r="HP779" s="6"/>
      <c r="HQ779" s="6"/>
      <c r="HR779" s="6"/>
      <c r="HS779" s="6"/>
      <c r="HT779" s="6"/>
      <c r="HU779" s="6"/>
      <c r="HV779" s="6"/>
      <c r="HW779" s="6"/>
      <c r="HX779" s="6"/>
      <c r="HY779" s="6"/>
      <c r="HZ779" s="6"/>
      <c r="IA779" s="6"/>
      <c r="IB779" s="6"/>
      <c r="IC779" s="6"/>
      <c r="ID779" s="6"/>
      <c r="IE779" s="6"/>
      <c r="IF779" s="6"/>
      <c r="IG779" s="6"/>
      <c r="IH779" s="6"/>
      <c r="II779" s="6"/>
      <c r="IJ779" s="6"/>
      <c r="IK779" s="6"/>
      <c r="IL779" s="6"/>
      <c r="IM779" s="6"/>
      <c r="IN779" s="6"/>
      <c r="IO779" s="6"/>
      <c r="IP779" s="6"/>
      <c r="IQ779" s="6"/>
      <c r="IR779" s="6"/>
      <c r="IS779" s="6"/>
      <c r="IT779" s="6"/>
      <c r="IU779" s="6"/>
      <c r="IV779" s="6"/>
      <c r="IW779" s="6"/>
      <c r="IX779" s="6"/>
      <c r="IY779" s="6"/>
      <c r="IZ779" s="6"/>
      <c r="JA779" s="314"/>
      <c r="JB779" s="314"/>
      <c r="JC779" s="314"/>
      <c r="JD779" s="314"/>
      <c r="JE779" s="314"/>
      <c r="JF779" s="314"/>
      <c r="JG779" s="314"/>
      <c r="JH779" s="314"/>
      <c r="JI779" s="314"/>
      <c r="JJ779" s="314"/>
      <c r="JK779" s="314"/>
      <c r="JL779" s="314"/>
      <c r="JM779" s="314"/>
      <c r="JN779" s="314"/>
      <c r="JO779" s="314"/>
      <c r="JP779" s="314"/>
      <c r="JQ779" s="314"/>
      <c r="JR779" s="314"/>
      <c r="JS779" s="314"/>
      <c r="JT779" s="314"/>
      <c r="JU779" s="314"/>
      <c r="JV779" s="314"/>
      <c r="JW779" s="314"/>
      <c r="JX779" s="314"/>
      <c r="JY779" s="314"/>
      <c r="JZ779" s="314"/>
      <c r="KA779" s="314"/>
      <c r="KB779" s="314"/>
      <c r="KC779" s="314"/>
      <c r="KD779" s="314"/>
      <c r="KE779" s="314"/>
      <c r="KF779" s="314"/>
      <c r="KG779" s="314"/>
      <c r="KH779" s="314"/>
      <c r="KI779" s="314"/>
      <c r="KJ779" s="314"/>
      <c r="KK779" s="314"/>
      <c r="KL779" s="6"/>
      <c r="KM779" s="6"/>
      <c r="KN779" s="6"/>
      <c r="KO779" s="6"/>
      <c r="KP779" s="6"/>
      <c r="KQ779" s="6"/>
      <c r="KR779" s="6"/>
      <c r="KS779" s="6"/>
      <c r="KT779" s="6"/>
    </row>
    <row r="780" spans="5:306" s="305" customFormat="1">
      <c r="E780" s="316"/>
      <c r="F780" s="316"/>
      <c r="G780" s="317"/>
      <c r="W780" s="6"/>
      <c r="X780" s="6"/>
      <c r="Y780" s="6"/>
      <c r="Z780" s="313"/>
      <c r="AA780" s="313"/>
      <c r="AB780" s="313"/>
      <c r="AC780" s="6"/>
      <c r="AD780" s="6"/>
      <c r="AE780" s="313"/>
      <c r="AF780" s="313"/>
      <c r="AG780" s="313"/>
      <c r="AH780" s="313"/>
      <c r="AI780" s="313"/>
      <c r="AJ780" s="6"/>
      <c r="AK780" s="6"/>
      <c r="AL780" s="313"/>
      <c r="AM780" s="313"/>
      <c r="AN780" s="313"/>
      <c r="AO780" s="313"/>
      <c r="AP780" s="313"/>
      <c r="AQ780" s="6"/>
      <c r="AR780" s="6"/>
      <c r="AS780" s="313"/>
      <c r="AT780" s="313"/>
      <c r="AU780" s="313"/>
      <c r="AV780" s="313"/>
      <c r="AW780" s="313"/>
      <c r="AX780" s="6"/>
      <c r="AY780" s="6"/>
      <c r="AZ780" s="313"/>
      <c r="BA780" s="313"/>
      <c r="BB780" s="313"/>
      <c r="BC780" s="313"/>
      <c r="BD780" s="313"/>
      <c r="BE780" s="6"/>
      <c r="BF780" s="6"/>
      <c r="BG780" s="313"/>
      <c r="BH780" s="313"/>
      <c r="BI780" s="313"/>
      <c r="BJ780" s="313"/>
      <c r="BK780" s="313"/>
      <c r="BL780" s="6"/>
      <c r="BM780" s="6"/>
      <c r="BN780" s="313"/>
      <c r="BO780" s="313"/>
      <c r="BP780" s="313"/>
      <c r="BQ780" s="313"/>
      <c r="BR780" s="313"/>
      <c r="BS780" s="313"/>
      <c r="BT780" s="313"/>
      <c r="BU780" s="313"/>
      <c r="BV780" s="313"/>
      <c r="BW780" s="313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161"/>
      <c r="DQ780" s="161"/>
      <c r="DR780" s="161"/>
      <c r="DS780" s="161"/>
      <c r="DT780" s="161"/>
      <c r="DU780" s="161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6"/>
      <c r="GT780" s="6"/>
      <c r="GU780" s="6"/>
      <c r="GV780" s="6"/>
      <c r="GW780" s="6"/>
      <c r="GX780" s="6"/>
      <c r="GY780" s="6"/>
      <c r="GZ780" s="6"/>
      <c r="HA780" s="6"/>
      <c r="HB780" s="6"/>
      <c r="HC780" s="6"/>
      <c r="HD780" s="6"/>
      <c r="HE780" s="6"/>
      <c r="HF780" s="6"/>
      <c r="HG780" s="6"/>
      <c r="HH780" s="6"/>
      <c r="HI780" s="6"/>
      <c r="HJ780" s="6"/>
      <c r="HK780" s="6"/>
      <c r="HL780" s="6"/>
      <c r="HM780" s="6"/>
      <c r="HN780" s="6"/>
      <c r="HO780" s="6"/>
      <c r="HP780" s="6"/>
      <c r="HQ780" s="6"/>
      <c r="HR780" s="6"/>
      <c r="HS780" s="6"/>
      <c r="HT780" s="6"/>
      <c r="HU780" s="6"/>
      <c r="HV780" s="6"/>
      <c r="HW780" s="6"/>
      <c r="HX780" s="6"/>
      <c r="HY780" s="6"/>
      <c r="HZ780" s="6"/>
      <c r="IA780" s="6"/>
      <c r="IB780" s="6"/>
      <c r="IC780" s="6"/>
      <c r="ID780" s="6"/>
      <c r="IE780" s="6"/>
      <c r="IF780" s="6"/>
      <c r="IG780" s="6"/>
      <c r="IH780" s="6"/>
      <c r="II780" s="6"/>
      <c r="IJ780" s="6"/>
      <c r="IK780" s="6"/>
      <c r="IL780" s="6"/>
      <c r="IM780" s="6"/>
      <c r="IN780" s="6"/>
      <c r="IO780" s="6"/>
      <c r="IP780" s="6"/>
      <c r="IQ780" s="6"/>
      <c r="IR780" s="6"/>
      <c r="IS780" s="6"/>
      <c r="IT780" s="6"/>
      <c r="IU780" s="6"/>
      <c r="IV780" s="6"/>
      <c r="IW780" s="6"/>
      <c r="IX780" s="6"/>
      <c r="IY780" s="6"/>
      <c r="IZ780" s="6"/>
      <c r="JA780" s="314"/>
      <c r="JB780" s="314"/>
      <c r="JC780" s="314"/>
      <c r="JD780" s="314"/>
      <c r="JE780" s="314"/>
      <c r="JF780" s="314"/>
      <c r="JG780" s="314"/>
      <c r="JH780" s="314"/>
      <c r="JI780" s="314"/>
      <c r="JJ780" s="314"/>
      <c r="JK780" s="314"/>
      <c r="JL780" s="314"/>
      <c r="JM780" s="314"/>
      <c r="JN780" s="314"/>
      <c r="JO780" s="314"/>
      <c r="JP780" s="314"/>
      <c r="JQ780" s="314"/>
      <c r="JR780" s="314"/>
      <c r="JS780" s="314"/>
      <c r="JT780" s="314"/>
      <c r="JU780" s="314"/>
      <c r="JV780" s="314"/>
      <c r="JW780" s="314"/>
      <c r="JX780" s="314"/>
      <c r="JY780" s="314"/>
      <c r="JZ780" s="314"/>
      <c r="KA780" s="314"/>
      <c r="KB780" s="314"/>
      <c r="KC780" s="314"/>
      <c r="KD780" s="314"/>
      <c r="KE780" s="314"/>
      <c r="KF780" s="314"/>
      <c r="KG780" s="314"/>
      <c r="KH780" s="314"/>
      <c r="KI780" s="314"/>
      <c r="KJ780" s="314"/>
      <c r="KK780" s="314"/>
      <c r="KL780" s="6"/>
      <c r="KM780" s="6"/>
      <c r="KN780" s="6"/>
      <c r="KO780" s="6"/>
      <c r="KP780" s="6"/>
      <c r="KQ780" s="6"/>
      <c r="KR780" s="6"/>
      <c r="KS780" s="6"/>
      <c r="KT780" s="6"/>
    </row>
    <row r="781" spans="5:306" s="305" customFormat="1">
      <c r="E781" s="316"/>
      <c r="F781" s="316"/>
      <c r="G781" s="317"/>
      <c r="W781" s="6"/>
      <c r="X781" s="6"/>
      <c r="Y781" s="6"/>
      <c r="Z781" s="313"/>
      <c r="AA781" s="313"/>
      <c r="AB781" s="313"/>
      <c r="AC781" s="6"/>
      <c r="AD781" s="6"/>
      <c r="AE781" s="313"/>
      <c r="AF781" s="313"/>
      <c r="AG781" s="313"/>
      <c r="AH781" s="313"/>
      <c r="AI781" s="313"/>
      <c r="AJ781" s="6"/>
      <c r="AK781" s="6"/>
      <c r="AL781" s="313"/>
      <c r="AM781" s="313"/>
      <c r="AN781" s="313"/>
      <c r="AO781" s="313"/>
      <c r="AP781" s="313"/>
      <c r="AQ781" s="6"/>
      <c r="AR781" s="6"/>
      <c r="AS781" s="313"/>
      <c r="AT781" s="313"/>
      <c r="AU781" s="313"/>
      <c r="AV781" s="313"/>
      <c r="AW781" s="313"/>
      <c r="AX781" s="6"/>
      <c r="AY781" s="6"/>
      <c r="AZ781" s="313"/>
      <c r="BA781" s="313"/>
      <c r="BB781" s="313"/>
      <c r="BC781" s="313"/>
      <c r="BD781" s="313"/>
      <c r="BE781" s="6"/>
      <c r="BF781" s="6"/>
      <c r="BG781" s="313"/>
      <c r="BH781" s="313"/>
      <c r="BI781" s="313"/>
      <c r="BJ781" s="313"/>
      <c r="BK781" s="313"/>
      <c r="BL781" s="6"/>
      <c r="BM781" s="6"/>
      <c r="BN781" s="313"/>
      <c r="BO781" s="313"/>
      <c r="BP781" s="313"/>
      <c r="BQ781" s="313"/>
      <c r="BR781" s="313"/>
      <c r="BS781" s="313"/>
      <c r="BT781" s="313"/>
      <c r="BU781" s="313"/>
      <c r="BV781" s="313"/>
      <c r="BW781" s="313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161"/>
      <c r="DQ781" s="161"/>
      <c r="DR781" s="161"/>
      <c r="DS781" s="161"/>
      <c r="DT781" s="161"/>
      <c r="DU781" s="161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6"/>
      <c r="GT781" s="6"/>
      <c r="GU781" s="6"/>
      <c r="GV781" s="6"/>
      <c r="GW781" s="6"/>
      <c r="GX781" s="6"/>
      <c r="GY781" s="6"/>
      <c r="GZ781" s="6"/>
      <c r="HA781" s="6"/>
      <c r="HB781" s="6"/>
      <c r="HC781" s="6"/>
      <c r="HD781" s="6"/>
      <c r="HE781" s="6"/>
      <c r="HF781" s="6"/>
      <c r="HG781" s="6"/>
      <c r="HH781" s="6"/>
      <c r="HI781" s="6"/>
      <c r="HJ781" s="6"/>
      <c r="HK781" s="6"/>
      <c r="HL781" s="6"/>
      <c r="HM781" s="6"/>
      <c r="HN781" s="6"/>
      <c r="HO781" s="6"/>
      <c r="HP781" s="6"/>
      <c r="HQ781" s="6"/>
      <c r="HR781" s="6"/>
      <c r="HS781" s="6"/>
      <c r="HT781" s="6"/>
      <c r="HU781" s="6"/>
      <c r="HV781" s="6"/>
      <c r="HW781" s="6"/>
      <c r="HX781" s="6"/>
      <c r="HY781" s="6"/>
      <c r="HZ781" s="6"/>
      <c r="IA781" s="6"/>
      <c r="IB781" s="6"/>
      <c r="IC781" s="6"/>
      <c r="ID781" s="6"/>
      <c r="IE781" s="6"/>
      <c r="IF781" s="6"/>
      <c r="IG781" s="6"/>
      <c r="IH781" s="6"/>
      <c r="II781" s="6"/>
      <c r="IJ781" s="6"/>
      <c r="IK781" s="6"/>
      <c r="IL781" s="6"/>
      <c r="IM781" s="6"/>
      <c r="IN781" s="6"/>
      <c r="IO781" s="6"/>
      <c r="IP781" s="6"/>
      <c r="IQ781" s="6"/>
      <c r="IR781" s="6"/>
      <c r="IS781" s="6"/>
      <c r="IT781" s="6"/>
      <c r="IU781" s="6"/>
      <c r="IV781" s="6"/>
      <c r="IW781" s="6"/>
      <c r="IX781" s="6"/>
      <c r="IY781" s="6"/>
      <c r="IZ781" s="6"/>
      <c r="JA781" s="314"/>
      <c r="JB781" s="314"/>
      <c r="JC781" s="314"/>
      <c r="JD781" s="314"/>
      <c r="JE781" s="314"/>
      <c r="JF781" s="314"/>
      <c r="JG781" s="314"/>
      <c r="JH781" s="314"/>
      <c r="JI781" s="314"/>
      <c r="JJ781" s="314"/>
      <c r="JK781" s="314"/>
      <c r="JL781" s="314"/>
      <c r="JM781" s="314"/>
      <c r="JN781" s="314"/>
      <c r="JO781" s="314"/>
      <c r="JP781" s="314"/>
      <c r="JQ781" s="314"/>
      <c r="JR781" s="314"/>
      <c r="JS781" s="314"/>
      <c r="JT781" s="314"/>
      <c r="JU781" s="314"/>
      <c r="JV781" s="314"/>
      <c r="JW781" s="314"/>
      <c r="JX781" s="314"/>
      <c r="JY781" s="314"/>
      <c r="JZ781" s="314"/>
      <c r="KA781" s="314"/>
      <c r="KB781" s="314"/>
      <c r="KC781" s="314"/>
      <c r="KD781" s="314"/>
      <c r="KE781" s="314"/>
      <c r="KF781" s="314"/>
      <c r="KG781" s="314"/>
      <c r="KH781" s="314"/>
      <c r="KI781" s="314"/>
      <c r="KJ781" s="314"/>
      <c r="KK781" s="314"/>
      <c r="KL781" s="6"/>
      <c r="KM781" s="6"/>
      <c r="KN781" s="6"/>
      <c r="KO781" s="6"/>
      <c r="KP781" s="6"/>
      <c r="KQ781" s="6"/>
      <c r="KR781" s="6"/>
      <c r="KS781" s="6"/>
      <c r="KT781" s="6"/>
    </row>
    <row r="782" spans="5:306" s="305" customFormat="1">
      <c r="E782" s="316"/>
      <c r="F782" s="316"/>
      <c r="G782" s="317"/>
      <c r="W782" s="6"/>
      <c r="X782" s="6"/>
      <c r="Y782" s="6"/>
      <c r="Z782" s="313"/>
      <c r="AA782" s="313"/>
      <c r="AB782" s="313"/>
      <c r="AC782" s="6"/>
      <c r="AD782" s="6"/>
      <c r="AE782" s="313"/>
      <c r="AF782" s="313"/>
      <c r="AG782" s="313"/>
      <c r="AH782" s="313"/>
      <c r="AI782" s="313"/>
      <c r="AJ782" s="6"/>
      <c r="AK782" s="6"/>
      <c r="AL782" s="313"/>
      <c r="AM782" s="313"/>
      <c r="AN782" s="313"/>
      <c r="AO782" s="313"/>
      <c r="AP782" s="313"/>
      <c r="AQ782" s="6"/>
      <c r="AR782" s="6"/>
      <c r="AS782" s="313"/>
      <c r="AT782" s="313"/>
      <c r="AU782" s="313"/>
      <c r="AV782" s="313"/>
      <c r="AW782" s="313"/>
      <c r="AX782" s="6"/>
      <c r="AY782" s="6"/>
      <c r="AZ782" s="313"/>
      <c r="BA782" s="313"/>
      <c r="BB782" s="313"/>
      <c r="BC782" s="313"/>
      <c r="BD782" s="313"/>
      <c r="BE782" s="6"/>
      <c r="BF782" s="6"/>
      <c r="BG782" s="313"/>
      <c r="BH782" s="313"/>
      <c r="BI782" s="313"/>
      <c r="BJ782" s="313"/>
      <c r="BK782" s="313"/>
      <c r="BL782" s="6"/>
      <c r="BM782" s="6"/>
      <c r="BN782" s="313"/>
      <c r="BO782" s="313"/>
      <c r="BP782" s="313"/>
      <c r="BQ782" s="313"/>
      <c r="BR782" s="313"/>
      <c r="BS782" s="313"/>
      <c r="BT782" s="313"/>
      <c r="BU782" s="313"/>
      <c r="BV782" s="313"/>
      <c r="BW782" s="313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161"/>
      <c r="DQ782" s="161"/>
      <c r="DR782" s="161"/>
      <c r="DS782" s="161"/>
      <c r="DT782" s="161"/>
      <c r="DU782" s="161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  <c r="FS782" s="6"/>
      <c r="FT782" s="6"/>
      <c r="FU782" s="6"/>
      <c r="FV782" s="6"/>
      <c r="FW782" s="6"/>
      <c r="FX782" s="6"/>
      <c r="FY782" s="6"/>
      <c r="FZ782" s="6"/>
      <c r="GA782" s="6"/>
      <c r="GB782" s="6"/>
      <c r="GC782" s="6"/>
      <c r="GD782" s="6"/>
      <c r="GE782" s="6"/>
      <c r="GF782" s="6"/>
      <c r="GG782" s="6"/>
      <c r="GH782" s="6"/>
      <c r="GI782" s="6"/>
      <c r="GJ782" s="6"/>
      <c r="GK782" s="6"/>
      <c r="GL782" s="6"/>
      <c r="GM782" s="6"/>
      <c r="GN782" s="6"/>
      <c r="GO782" s="6"/>
      <c r="GP782" s="6"/>
      <c r="GQ782" s="6"/>
      <c r="GR782" s="6"/>
      <c r="GS782" s="6"/>
      <c r="GT782" s="6"/>
      <c r="GU782" s="6"/>
      <c r="GV782" s="6"/>
      <c r="GW782" s="6"/>
      <c r="GX782" s="6"/>
      <c r="GY782" s="6"/>
      <c r="GZ782" s="6"/>
      <c r="HA782" s="6"/>
      <c r="HB782" s="6"/>
      <c r="HC782" s="6"/>
      <c r="HD782" s="6"/>
      <c r="HE782" s="6"/>
      <c r="HF782" s="6"/>
      <c r="HG782" s="6"/>
      <c r="HH782" s="6"/>
      <c r="HI782" s="6"/>
      <c r="HJ782" s="6"/>
      <c r="HK782" s="6"/>
      <c r="HL782" s="6"/>
      <c r="HM782" s="6"/>
      <c r="HN782" s="6"/>
      <c r="HO782" s="6"/>
      <c r="HP782" s="6"/>
      <c r="HQ782" s="6"/>
      <c r="HR782" s="6"/>
      <c r="HS782" s="6"/>
      <c r="HT782" s="6"/>
      <c r="HU782" s="6"/>
      <c r="HV782" s="6"/>
      <c r="HW782" s="6"/>
      <c r="HX782" s="6"/>
      <c r="HY782" s="6"/>
      <c r="HZ782" s="6"/>
      <c r="IA782" s="6"/>
      <c r="IB782" s="6"/>
      <c r="IC782" s="6"/>
      <c r="ID782" s="6"/>
      <c r="IE782" s="6"/>
      <c r="IF782" s="6"/>
      <c r="IG782" s="6"/>
      <c r="IH782" s="6"/>
      <c r="II782" s="6"/>
      <c r="IJ782" s="6"/>
      <c r="IK782" s="6"/>
      <c r="IL782" s="6"/>
      <c r="IM782" s="6"/>
      <c r="IN782" s="6"/>
      <c r="IO782" s="6"/>
      <c r="IP782" s="6"/>
      <c r="IQ782" s="6"/>
      <c r="IR782" s="6"/>
      <c r="IS782" s="6"/>
      <c r="IT782" s="6"/>
      <c r="IU782" s="6"/>
      <c r="IV782" s="6"/>
      <c r="IW782" s="6"/>
      <c r="IX782" s="6"/>
      <c r="IY782" s="6"/>
      <c r="IZ782" s="6"/>
      <c r="JA782" s="314"/>
      <c r="JB782" s="314"/>
      <c r="JC782" s="314"/>
      <c r="JD782" s="314"/>
      <c r="JE782" s="314"/>
      <c r="JF782" s="314"/>
      <c r="JG782" s="314"/>
      <c r="JH782" s="314"/>
      <c r="JI782" s="314"/>
      <c r="JJ782" s="314"/>
      <c r="JK782" s="314"/>
      <c r="JL782" s="314"/>
      <c r="JM782" s="314"/>
      <c r="JN782" s="314"/>
      <c r="JO782" s="314"/>
      <c r="JP782" s="314"/>
      <c r="JQ782" s="314"/>
      <c r="JR782" s="314"/>
      <c r="JS782" s="314"/>
      <c r="JT782" s="314"/>
      <c r="JU782" s="314"/>
      <c r="JV782" s="314"/>
      <c r="JW782" s="314"/>
      <c r="JX782" s="314"/>
      <c r="JY782" s="314"/>
      <c r="JZ782" s="314"/>
      <c r="KA782" s="314"/>
      <c r="KB782" s="314"/>
      <c r="KC782" s="314"/>
      <c r="KD782" s="314"/>
      <c r="KE782" s="314"/>
      <c r="KF782" s="314"/>
      <c r="KG782" s="314"/>
      <c r="KH782" s="314"/>
      <c r="KI782" s="314"/>
      <c r="KJ782" s="314"/>
      <c r="KK782" s="314"/>
      <c r="KL782" s="6"/>
      <c r="KM782" s="6"/>
      <c r="KN782" s="6"/>
      <c r="KO782" s="6"/>
      <c r="KP782" s="6"/>
      <c r="KQ782" s="6"/>
      <c r="KR782" s="6"/>
      <c r="KS782" s="6"/>
      <c r="KT782" s="6"/>
    </row>
    <row r="783" spans="5:306" s="305" customFormat="1">
      <c r="E783" s="316"/>
      <c r="F783" s="316"/>
      <c r="G783" s="317"/>
      <c r="W783" s="6"/>
      <c r="X783" s="6"/>
      <c r="Y783" s="6"/>
      <c r="Z783" s="313"/>
      <c r="AA783" s="313"/>
      <c r="AB783" s="313"/>
      <c r="AC783" s="6"/>
      <c r="AD783" s="6"/>
      <c r="AE783" s="313"/>
      <c r="AF783" s="313"/>
      <c r="AG783" s="313"/>
      <c r="AH783" s="313"/>
      <c r="AI783" s="313"/>
      <c r="AJ783" s="6"/>
      <c r="AK783" s="6"/>
      <c r="AL783" s="313"/>
      <c r="AM783" s="313"/>
      <c r="AN783" s="313"/>
      <c r="AO783" s="313"/>
      <c r="AP783" s="313"/>
      <c r="AQ783" s="6"/>
      <c r="AR783" s="6"/>
      <c r="AS783" s="313"/>
      <c r="AT783" s="313"/>
      <c r="AU783" s="313"/>
      <c r="AV783" s="313"/>
      <c r="AW783" s="313"/>
      <c r="AX783" s="6"/>
      <c r="AY783" s="6"/>
      <c r="AZ783" s="313"/>
      <c r="BA783" s="313"/>
      <c r="BB783" s="313"/>
      <c r="BC783" s="313"/>
      <c r="BD783" s="313"/>
      <c r="BE783" s="6"/>
      <c r="BF783" s="6"/>
      <c r="BG783" s="313"/>
      <c r="BH783" s="313"/>
      <c r="BI783" s="313"/>
      <c r="BJ783" s="313"/>
      <c r="BK783" s="313"/>
      <c r="BL783" s="6"/>
      <c r="BM783" s="6"/>
      <c r="BN783" s="313"/>
      <c r="BO783" s="313"/>
      <c r="BP783" s="313"/>
      <c r="BQ783" s="313"/>
      <c r="BR783" s="313"/>
      <c r="BS783" s="313"/>
      <c r="BT783" s="313"/>
      <c r="BU783" s="313"/>
      <c r="BV783" s="313"/>
      <c r="BW783" s="313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161"/>
      <c r="DQ783" s="161"/>
      <c r="DR783" s="161"/>
      <c r="DS783" s="161"/>
      <c r="DT783" s="161"/>
      <c r="DU783" s="161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6"/>
      <c r="GT783" s="6"/>
      <c r="GU783" s="6"/>
      <c r="GV783" s="6"/>
      <c r="GW783" s="6"/>
      <c r="GX783" s="6"/>
      <c r="GY783" s="6"/>
      <c r="GZ783" s="6"/>
      <c r="HA783" s="6"/>
      <c r="HB783" s="6"/>
      <c r="HC783" s="6"/>
      <c r="HD783" s="6"/>
      <c r="HE783" s="6"/>
      <c r="HF783" s="6"/>
      <c r="HG783" s="6"/>
      <c r="HH783" s="6"/>
      <c r="HI783" s="6"/>
      <c r="HJ783" s="6"/>
      <c r="HK783" s="6"/>
      <c r="HL783" s="6"/>
      <c r="HM783" s="6"/>
      <c r="HN783" s="6"/>
      <c r="HO783" s="6"/>
      <c r="HP783" s="6"/>
      <c r="HQ783" s="6"/>
      <c r="HR783" s="6"/>
      <c r="HS783" s="6"/>
      <c r="HT783" s="6"/>
      <c r="HU783" s="6"/>
      <c r="HV783" s="6"/>
      <c r="HW783" s="6"/>
      <c r="HX783" s="6"/>
      <c r="HY783" s="6"/>
      <c r="HZ783" s="6"/>
      <c r="IA783" s="6"/>
      <c r="IB783" s="6"/>
      <c r="IC783" s="6"/>
      <c r="ID783" s="6"/>
      <c r="IE783" s="6"/>
      <c r="IF783" s="6"/>
      <c r="IG783" s="6"/>
      <c r="IH783" s="6"/>
      <c r="II783" s="6"/>
      <c r="IJ783" s="6"/>
      <c r="IK783" s="6"/>
      <c r="IL783" s="6"/>
      <c r="IM783" s="6"/>
      <c r="IN783" s="6"/>
      <c r="IO783" s="6"/>
      <c r="IP783" s="6"/>
      <c r="IQ783" s="6"/>
      <c r="IR783" s="6"/>
      <c r="IS783" s="6"/>
      <c r="IT783" s="6"/>
      <c r="IU783" s="6"/>
      <c r="IV783" s="6"/>
      <c r="IW783" s="6"/>
      <c r="IX783" s="6"/>
      <c r="IY783" s="6"/>
      <c r="IZ783" s="6"/>
      <c r="JA783" s="314"/>
      <c r="JB783" s="314"/>
      <c r="JC783" s="314"/>
      <c r="JD783" s="314"/>
      <c r="JE783" s="314"/>
      <c r="JF783" s="314"/>
      <c r="JG783" s="314"/>
      <c r="JH783" s="314"/>
      <c r="JI783" s="314"/>
      <c r="JJ783" s="314"/>
      <c r="JK783" s="314"/>
      <c r="JL783" s="314"/>
      <c r="JM783" s="314"/>
      <c r="JN783" s="314"/>
      <c r="JO783" s="314"/>
      <c r="JP783" s="314"/>
      <c r="JQ783" s="314"/>
      <c r="JR783" s="314"/>
      <c r="JS783" s="314"/>
      <c r="JT783" s="314"/>
      <c r="JU783" s="314"/>
      <c r="JV783" s="314"/>
      <c r="JW783" s="314"/>
      <c r="JX783" s="314"/>
      <c r="JY783" s="314"/>
      <c r="JZ783" s="314"/>
      <c r="KA783" s="314"/>
      <c r="KB783" s="314"/>
      <c r="KC783" s="314"/>
      <c r="KD783" s="314"/>
      <c r="KE783" s="314"/>
      <c r="KF783" s="314"/>
      <c r="KG783" s="314"/>
      <c r="KH783" s="314"/>
      <c r="KI783" s="314"/>
      <c r="KJ783" s="314"/>
      <c r="KK783" s="314"/>
      <c r="KL783" s="6"/>
      <c r="KM783" s="6"/>
      <c r="KN783" s="6"/>
      <c r="KO783" s="6"/>
      <c r="KP783" s="6"/>
      <c r="KQ783" s="6"/>
      <c r="KR783" s="6"/>
      <c r="KS783" s="6"/>
      <c r="KT783" s="6"/>
    </row>
    <row r="784" spans="5:306" s="305" customFormat="1">
      <c r="E784" s="316"/>
      <c r="F784" s="316"/>
      <c r="G784" s="317"/>
      <c r="W784" s="6"/>
      <c r="X784" s="6"/>
      <c r="Y784" s="6"/>
      <c r="Z784" s="313"/>
      <c r="AA784" s="313"/>
      <c r="AB784" s="313"/>
      <c r="AC784" s="6"/>
      <c r="AD784" s="6"/>
      <c r="AE784" s="313"/>
      <c r="AF784" s="313"/>
      <c r="AG784" s="313"/>
      <c r="AH784" s="313"/>
      <c r="AI784" s="313"/>
      <c r="AJ784" s="6"/>
      <c r="AK784" s="6"/>
      <c r="AL784" s="313"/>
      <c r="AM784" s="313"/>
      <c r="AN784" s="313"/>
      <c r="AO784" s="313"/>
      <c r="AP784" s="313"/>
      <c r="AQ784" s="6"/>
      <c r="AR784" s="6"/>
      <c r="AS784" s="313"/>
      <c r="AT784" s="313"/>
      <c r="AU784" s="313"/>
      <c r="AV784" s="313"/>
      <c r="AW784" s="313"/>
      <c r="AX784" s="6"/>
      <c r="AY784" s="6"/>
      <c r="AZ784" s="313"/>
      <c r="BA784" s="313"/>
      <c r="BB784" s="313"/>
      <c r="BC784" s="313"/>
      <c r="BD784" s="313"/>
      <c r="BE784" s="6"/>
      <c r="BF784" s="6"/>
      <c r="BG784" s="313"/>
      <c r="BH784" s="313"/>
      <c r="BI784" s="313"/>
      <c r="BJ784" s="313"/>
      <c r="BK784" s="313"/>
      <c r="BL784" s="6"/>
      <c r="BM784" s="6"/>
      <c r="BN784" s="313"/>
      <c r="BO784" s="313"/>
      <c r="BP784" s="313"/>
      <c r="BQ784" s="313"/>
      <c r="BR784" s="313"/>
      <c r="BS784" s="313"/>
      <c r="BT784" s="313"/>
      <c r="BU784" s="313"/>
      <c r="BV784" s="313"/>
      <c r="BW784" s="313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161"/>
      <c r="DQ784" s="161"/>
      <c r="DR784" s="161"/>
      <c r="DS784" s="161"/>
      <c r="DT784" s="161"/>
      <c r="DU784" s="161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6"/>
      <c r="GT784" s="6"/>
      <c r="GU784" s="6"/>
      <c r="GV784" s="6"/>
      <c r="GW784" s="6"/>
      <c r="GX784" s="6"/>
      <c r="GY784" s="6"/>
      <c r="GZ784" s="6"/>
      <c r="HA784" s="6"/>
      <c r="HB784" s="6"/>
      <c r="HC784" s="6"/>
      <c r="HD784" s="6"/>
      <c r="HE784" s="6"/>
      <c r="HF784" s="6"/>
      <c r="HG784" s="6"/>
      <c r="HH784" s="6"/>
      <c r="HI784" s="6"/>
      <c r="HJ784" s="6"/>
      <c r="HK784" s="6"/>
      <c r="HL784" s="6"/>
      <c r="HM784" s="6"/>
      <c r="HN784" s="6"/>
      <c r="HO784" s="6"/>
      <c r="HP784" s="6"/>
      <c r="HQ784" s="6"/>
      <c r="HR784" s="6"/>
      <c r="HS784" s="6"/>
      <c r="HT784" s="6"/>
      <c r="HU784" s="6"/>
      <c r="HV784" s="6"/>
      <c r="HW784" s="6"/>
      <c r="HX784" s="6"/>
      <c r="HY784" s="6"/>
      <c r="HZ784" s="6"/>
      <c r="IA784" s="6"/>
      <c r="IB784" s="6"/>
      <c r="IC784" s="6"/>
      <c r="ID784" s="6"/>
      <c r="IE784" s="6"/>
      <c r="IF784" s="6"/>
      <c r="IG784" s="6"/>
      <c r="IH784" s="6"/>
      <c r="II784" s="6"/>
      <c r="IJ784" s="6"/>
      <c r="IK784" s="6"/>
      <c r="IL784" s="6"/>
      <c r="IM784" s="6"/>
      <c r="IN784" s="6"/>
      <c r="IO784" s="6"/>
      <c r="IP784" s="6"/>
      <c r="IQ784" s="6"/>
      <c r="IR784" s="6"/>
      <c r="IS784" s="6"/>
      <c r="IT784" s="6"/>
      <c r="IU784" s="6"/>
      <c r="IV784" s="6"/>
      <c r="IW784" s="6"/>
      <c r="IX784" s="6"/>
      <c r="IY784" s="6"/>
      <c r="IZ784" s="6"/>
      <c r="JA784" s="314"/>
      <c r="JB784" s="314"/>
      <c r="JC784" s="314"/>
      <c r="JD784" s="314"/>
      <c r="JE784" s="314"/>
      <c r="JF784" s="314"/>
      <c r="JG784" s="314"/>
      <c r="JH784" s="314"/>
      <c r="JI784" s="314"/>
      <c r="JJ784" s="314"/>
      <c r="JK784" s="314"/>
      <c r="JL784" s="314"/>
      <c r="JM784" s="314"/>
      <c r="JN784" s="314"/>
      <c r="JO784" s="314"/>
      <c r="JP784" s="314"/>
      <c r="JQ784" s="314"/>
      <c r="JR784" s="314"/>
      <c r="JS784" s="314"/>
      <c r="JT784" s="314"/>
      <c r="JU784" s="314"/>
      <c r="JV784" s="314"/>
      <c r="JW784" s="314"/>
      <c r="JX784" s="314"/>
      <c r="JY784" s="314"/>
      <c r="JZ784" s="314"/>
      <c r="KA784" s="314"/>
      <c r="KB784" s="314"/>
      <c r="KC784" s="314"/>
      <c r="KD784" s="314"/>
      <c r="KE784" s="314"/>
      <c r="KF784" s="314"/>
      <c r="KG784" s="314"/>
      <c r="KH784" s="314"/>
      <c r="KI784" s="314"/>
      <c r="KJ784" s="314"/>
      <c r="KK784" s="314"/>
      <c r="KL784" s="6"/>
      <c r="KM784" s="6"/>
      <c r="KN784" s="6"/>
      <c r="KO784" s="6"/>
      <c r="KP784" s="6"/>
      <c r="KQ784" s="6"/>
      <c r="KR784" s="6"/>
      <c r="KS784" s="6"/>
      <c r="KT784" s="6"/>
    </row>
    <row r="785" spans="5:306" s="305" customFormat="1">
      <c r="E785" s="316"/>
      <c r="F785" s="316"/>
      <c r="G785" s="317"/>
      <c r="W785" s="6"/>
      <c r="X785" s="6"/>
      <c r="Y785" s="6"/>
      <c r="Z785" s="313"/>
      <c r="AA785" s="313"/>
      <c r="AB785" s="313"/>
      <c r="AC785" s="6"/>
      <c r="AD785" s="6"/>
      <c r="AE785" s="313"/>
      <c r="AF785" s="313"/>
      <c r="AG785" s="313"/>
      <c r="AH785" s="313"/>
      <c r="AI785" s="313"/>
      <c r="AJ785" s="6"/>
      <c r="AK785" s="6"/>
      <c r="AL785" s="313"/>
      <c r="AM785" s="313"/>
      <c r="AN785" s="313"/>
      <c r="AO785" s="313"/>
      <c r="AP785" s="313"/>
      <c r="AQ785" s="6"/>
      <c r="AR785" s="6"/>
      <c r="AS785" s="313"/>
      <c r="AT785" s="313"/>
      <c r="AU785" s="313"/>
      <c r="AV785" s="313"/>
      <c r="AW785" s="313"/>
      <c r="AX785" s="6"/>
      <c r="AY785" s="6"/>
      <c r="AZ785" s="313"/>
      <c r="BA785" s="313"/>
      <c r="BB785" s="313"/>
      <c r="BC785" s="313"/>
      <c r="BD785" s="313"/>
      <c r="BE785" s="6"/>
      <c r="BF785" s="6"/>
      <c r="BG785" s="313"/>
      <c r="BH785" s="313"/>
      <c r="BI785" s="313"/>
      <c r="BJ785" s="313"/>
      <c r="BK785" s="313"/>
      <c r="BL785" s="6"/>
      <c r="BM785" s="6"/>
      <c r="BN785" s="313"/>
      <c r="BO785" s="313"/>
      <c r="BP785" s="313"/>
      <c r="BQ785" s="313"/>
      <c r="BR785" s="313"/>
      <c r="BS785" s="313"/>
      <c r="BT785" s="313"/>
      <c r="BU785" s="313"/>
      <c r="BV785" s="313"/>
      <c r="BW785" s="313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161"/>
      <c r="DQ785" s="161"/>
      <c r="DR785" s="161"/>
      <c r="DS785" s="161"/>
      <c r="DT785" s="161"/>
      <c r="DU785" s="161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6"/>
      <c r="GT785" s="6"/>
      <c r="GU785" s="6"/>
      <c r="GV785" s="6"/>
      <c r="GW785" s="6"/>
      <c r="GX785" s="6"/>
      <c r="GY785" s="6"/>
      <c r="GZ785" s="6"/>
      <c r="HA785" s="6"/>
      <c r="HB785" s="6"/>
      <c r="HC785" s="6"/>
      <c r="HD785" s="6"/>
      <c r="HE785" s="6"/>
      <c r="HF785" s="6"/>
      <c r="HG785" s="6"/>
      <c r="HH785" s="6"/>
      <c r="HI785" s="6"/>
      <c r="HJ785" s="6"/>
      <c r="HK785" s="6"/>
      <c r="HL785" s="6"/>
      <c r="HM785" s="6"/>
      <c r="HN785" s="6"/>
      <c r="HO785" s="6"/>
      <c r="HP785" s="6"/>
      <c r="HQ785" s="6"/>
      <c r="HR785" s="6"/>
      <c r="HS785" s="6"/>
      <c r="HT785" s="6"/>
      <c r="HU785" s="6"/>
      <c r="HV785" s="6"/>
      <c r="HW785" s="6"/>
      <c r="HX785" s="6"/>
      <c r="HY785" s="6"/>
      <c r="HZ785" s="6"/>
      <c r="IA785" s="6"/>
      <c r="IB785" s="6"/>
      <c r="IC785" s="6"/>
      <c r="ID785" s="6"/>
      <c r="IE785" s="6"/>
      <c r="IF785" s="6"/>
      <c r="IG785" s="6"/>
      <c r="IH785" s="6"/>
      <c r="II785" s="6"/>
      <c r="IJ785" s="6"/>
      <c r="IK785" s="6"/>
      <c r="IL785" s="6"/>
      <c r="IM785" s="6"/>
      <c r="IN785" s="6"/>
      <c r="IO785" s="6"/>
      <c r="IP785" s="6"/>
      <c r="IQ785" s="6"/>
      <c r="IR785" s="6"/>
      <c r="IS785" s="6"/>
      <c r="IT785" s="6"/>
      <c r="IU785" s="6"/>
      <c r="IV785" s="6"/>
      <c r="IW785" s="6"/>
      <c r="IX785" s="6"/>
      <c r="IY785" s="6"/>
      <c r="IZ785" s="6"/>
      <c r="JA785" s="314"/>
      <c r="JB785" s="314"/>
      <c r="JC785" s="314"/>
      <c r="JD785" s="314"/>
      <c r="JE785" s="314"/>
      <c r="JF785" s="314"/>
      <c r="JG785" s="314"/>
      <c r="JH785" s="314"/>
      <c r="JI785" s="314"/>
      <c r="JJ785" s="314"/>
      <c r="JK785" s="314"/>
      <c r="JL785" s="314"/>
      <c r="JM785" s="314"/>
      <c r="JN785" s="314"/>
      <c r="JO785" s="314"/>
      <c r="JP785" s="314"/>
      <c r="JQ785" s="314"/>
      <c r="JR785" s="314"/>
      <c r="JS785" s="314"/>
      <c r="JT785" s="314"/>
      <c r="JU785" s="314"/>
      <c r="JV785" s="314"/>
      <c r="JW785" s="314"/>
      <c r="JX785" s="314"/>
      <c r="JY785" s="314"/>
      <c r="JZ785" s="314"/>
      <c r="KA785" s="314"/>
      <c r="KB785" s="314"/>
      <c r="KC785" s="314"/>
      <c r="KD785" s="314"/>
      <c r="KE785" s="314"/>
      <c r="KF785" s="314"/>
      <c r="KG785" s="314"/>
      <c r="KH785" s="314"/>
      <c r="KI785" s="314"/>
      <c r="KJ785" s="314"/>
      <c r="KK785" s="314"/>
      <c r="KL785" s="6"/>
      <c r="KM785" s="6"/>
      <c r="KN785" s="6"/>
      <c r="KO785" s="6"/>
      <c r="KP785" s="6"/>
      <c r="KQ785" s="6"/>
      <c r="KR785" s="6"/>
      <c r="KS785" s="6"/>
      <c r="KT785" s="6"/>
    </row>
    <row r="786" spans="5:306" s="305" customFormat="1">
      <c r="E786" s="316"/>
      <c r="F786" s="316"/>
      <c r="G786" s="317"/>
      <c r="W786" s="6"/>
      <c r="X786" s="6"/>
      <c r="Y786" s="6"/>
      <c r="Z786" s="313"/>
      <c r="AA786" s="313"/>
      <c r="AB786" s="313"/>
      <c r="AC786" s="6"/>
      <c r="AD786" s="6"/>
      <c r="AE786" s="313"/>
      <c r="AF786" s="313"/>
      <c r="AG786" s="313"/>
      <c r="AH786" s="313"/>
      <c r="AI786" s="313"/>
      <c r="AJ786" s="6"/>
      <c r="AK786" s="6"/>
      <c r="AL786" s="313"/>
      <c r="AM786" s="313"/>
      <c r="AN786" s="313"/>
      <c r="AO786" s="313"/>
      <c r="AP786" s="313"/>
      <c r="AQ786" s="6"/>
      <c r="AR786" s="6"/>
      <c r="AS786" s="313"/>
      <c r="AT786" s="313"/>
      <c r="AU786" s="313"/>
      <c r="AV786" s="313"/>
      <c r="AW786" s="313"/>
      <c r="AX786" s="6"/>
      <c r="AY786" s="6"/>
      <c r="AZ786" s="313"/>
      <c r="BA786" s="313"/>
      <c r="BB786" s="313"/>
      <c r="BC786" s="313"/>
      <c r="BD786" s="313"/>
      <c r="BE786" s="6"/>
      <c r="BF786" s="6"/>
      <c r="BG786" s="313"/>
      <c r="BH786" s="313"/>
      <c r="BI786" s="313"/>
      <c r="BJ786" s="313"/>
      <c r="BK786" s="313"/>
      <c r="BL786" s="6"/>
      <c r="BM786" s="6"/>
      <c r="BN786" s="313"/>
      <c r="BO786" s="313"/>
      <c r="BP786" s="313"/>
      <c r="BQ786" s="313"/>
      <c r="BR786" s="313"/>
      <c r="BS786" s="313"/>
      <c r="BT786" s="313"/>
      <c r="BU786" s="313"/>
      <c r="BV786" s="313"/>
      <c r="BW786" s="313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161"/>
      <c r="DQ786" s="161"/>
      <c r="DR786" s="161"/>
      <c r="DS786" s="161"/>
      <c r="DT786" s="161"/>
      <c r="DU786" s="161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6"/>
      <c r="GT786" s="6"/>
      <c r="GU786" s="6"/>
      <c r="GV786" s="6"/>
      <c r="GW786" s="6"/>
      <c r="GX786" s="6"/>
      <c r="GY786" s="6"/>
      <c r="GZ786" s="6"/>
      <c r="HA786" s="6"/>
      <c r="HB786" s="6"/>
      <c r="HC786" s="6"/>
      <c r="HD786" s="6"/>
      <c r="HE786" s="6"/>
      <c r="HF786" s="6"/>
      <c r="HG786" s="6"/>
      <c r="HH786" s="6"/>
      <c r="HI786" s="6"/>
      <c r="HJ786" s="6"/>
      <c r="HK786" s="6"/>
      <c r="HL786" s="6"/>
      <c r="HM786" s="6"/>
      <c r="HN786" s="6"/>
      <c r="HO786" s="6"/>
      <c r="HP786" s="6"/>
      <c r="HQ786" s="6"/>
      <c r="HR786" s="6"/>
      <c r="HS786" s="6"/>
      <c r="HT786" s="6"/>
      <c r="HU786" s="6"/>
      <c r="HV786" s="6"/>
      <c r="HW786" s="6"/>
      <c r="HX786" s="6"/>
      <c r="HY786" s="6"/>
      <c r="HZ786" s="6"/>
      <c r="IA786" s="6"/>
      <c r="IB786" s="6"/>
      <c r="IC786" s="6"/>
      <c r="ID786" s="6"/>
      <c r="IE786" s="6"/>
      <c r="IF786" s="6"/>
      <c r="IG786" s="6"/>
      <c r="IH786" s="6"/>
      <c r="II786" s="6"/>
      <c r="IJ786" s="6"/>
      <c r="IK786" s="6"/>
      <c r="IL786" s="6"/>
      <c r="IM786" s="6"/>
      <c r="IN786" s="6"/>
      <c r="IO786" s="6"/>
      <c r="IP786" s="6"/>
      <c r="IQ786" s="6"/>
      <c r="IR786" s="6"/>
      <c r="IS786" s="6"/>
      <c r="IT786" s="6"/>
      <c r="IU786" s="6"/>
      <c r="IV786" s="6"/>
      <c r="IW786" s="6"/>
      <c r="IX786" s="6"/>
      <c r="IY786" s="6"/>
      <c r="IZ786" s="6"/>
      <c r="JA786" s="314"/>
      <c r="JB786" s="314"/>
      <c r="JC786" s="314"/>
      <c r="JD786" s="314"/>
      <c r="JE786" s="314"/>
      <c r="JF786" s="314"/>
      <c r="JG786" s="314"/>
      <c r="JH786" s="314"/>
      <c r="JI786" s="314"/>
      <c r="JJ786" s="314"/>
      <c r="JK786" s="314"/>
      <c r="JL786" s="314"/>
      <c r="JM786" s="314"/>
      <c r="JN786" s="314"/>
      <c r="JO786" s="314"/>
      <c r="JP786" s="314"/>
      <c r="JQ786" s="314"/>
      <c r="JR786" s="314"/>
      <c r="JS786" s="314"/>
      <c r="JT786" s="314"/>
      <c r="JU786" s="314"/>
      <c r="JV786" s="314"/>
      <c r="JW786" s="314"/>
      <c r="JX786" s="314"/>
      <c r="JY786" s="314"/>
      <c r="JZ786" s="314"/>
      <c r="KA786" s="314"/>
      <c r="KB786" s="314"/>
      <c r="KC786" s="314"/>
      <c r="KD786" s="314"/>
      <c r="KE786" s="314"/>
      <c r="KF786" s="314"/>
      <c r="KG786" s="314"/>
      <c r="KH786" s="314"/>
      <c r="KI786" s="314"/>
      <c r="KJ786" s="314"/>
      <c r="KK786" s="314"/>
      <c r="KL786" s="6"/>
      <c r="KM786" s="6"/>
      <c r="KN786" s="6"/>
      <c r="KO786" s="6"/>
      <c r="KP786" s="6"/>
      <c r="KQ786" s="6"/>
      <c r="KR786" s="6"/>
      <c r="KS786" s="6"/>
      <c r="KT786" s="6"/>
    </row>
    <row r="787" spans="5:306" s="305" customFormat="1">
      <c r="E787" s="316"/>
      <c r="F787" s="316"/>
      <c r="G787" s="317"/>
      <c r="W787" s="6"/>
      <c r="X787" s="6"/>
      <c r="Y787" s="6"/>
      <c r="Z787" s="313"/>
      <c r="AA787" s="313"/>
      <c r="AB787" s="313"/>
      <c r="AC787" s="6"/>
      <c r="AD787" s="6"/>
      <c r="AE787" s="313"/>
      <c r="AF787" s="313"/>
      <c r="AG787" s="313"/>
      <c r="AH787" s="313"/>
      <c r="AI787" s="313"/>
      <c r="AJ787" s="6"/>
      <c r="AK787" s="6"/>
      <c r="AL787" s="313"/>
      <c r="AM787" s="313"/>
      <c r="AN787" s="313"/>
      <c r="AO787" s="313"/>
      <c r="AP787" s="313"/>
      <c r="AQ787" s="6"/>
      <c r="AR787" s="6"/>
      <c r="AS787" s="313"/>
      <c r="AT787" s="313"/>
      <c r="AU787" s="313"/>
      <c r="AV787" s="313"/>
      <c r="AW787" s="313"/>
      <c r="AX787" s="6"/>
      <c r="AY787" s="6"/>
      <c r="AZ787" s="313"/>
      <c r="BA787" s="313"/>
      <c r="BB787" s="313"/>
      <c r="BC787" s="313"/>
      <c r="BD787" s="313"/>
      <c r="BE787" s="6"/>
      <c r="BF787" s="6"/>
      <c r="BG787" s="313"/>
      <c r="BH787" s="313"/>
      <c r="BI787" s="313"/>
      <c r="BJ787" s="313"/>
      <c r="BK787" s="313"/>
      <c r="BL787" s="6"/>
      <c r="BM787" s="6"/>
      <c r="BN787" s="313"/>
      <c r="BO787" s="313"/>
      <c r="BP787" s="313"/>
      <c r="BQ787" s="313"/>
      <c r="BR787" s="313"/>
      <c r="BS787" s="313"/>
      <c r="BT787" s="313"/>
      <c r="BU787" s="313"/>
      <c r="BV787" s="313"/>
      <c r="BW787" s="313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161"/>
      <c r="DQ787" s="161"/>
      <c r="DR787" s="161"/>
      <c r="DS787" s="161"/>
      <c r="DT787" s="161"/>
      <c r="DU787" s="161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6"/>
      <c r="GT787" s="6"/>
      <c r="GU787" s="6"/>
      <c r="GV787" s="6"/>
      <c r="GW787" s="6"/>
      <c r="GX787" s="6"/>
      <c r="GY787" s="6"/>
      <c r="GZ787" s="6"/>
      <c r="HA787" s="6"/>
      <c r="HB787" s="6"/>
      <c r="HC787" s="6"/>
      <c r="HD787" s="6"/>
      <c r="HE787" s="6"/>
      <c r="HF787" s="6"/>
      <c r="HG787" s="6"/>
      <c r="HH787" s="6"/>
      <c r="HI787" s="6"/>
      <c r="HJ787" s="6"/>
      <c r="HK787" s="6"/>
      <c r="HL787" s="6"/>
      <c r="HM787" s="6"/>
      <c r="HN787" s="6"/>
      <c r="HO787" s="6"/>
      <c r="HP787" s="6"/>
      <c r="HQ787" s="6"/>
      <c r="HR787" s="6"/>
      <c r="HS787" s="6"/>
      <c r="HT787" s="6"/>
      <c r="HU787" s="6"/>
      <c r="HV787" s="6"/>
      <c r="HW787" s="6"/>
      <c r="HX787" s="6"/>
      <c r="HY787" s="6"/>
      <c r="HZ787" s="6"/>
      <c r="IA787" s="6"/>
      <c r="IB787" s="6"/>
      <c r="IC787" s="6"/>
      <c r="ID787" s="6"/>
      <c r="IE787" s="6"/>
      <c r="IF787" s="6"/>
      <c r="IG787" s="6"/>
      <c r="IH787" s="6"/>
      <c r="II787" s="6"/>
      <c r="IJ787" s="6"/>
      <c r="IK787" s="6"/>
      <c r="IL787" s="6"/>
      <c r="IM787" s="6"/>
      <c r="IN787" s="6"/>
      <c r="IO787" s="6"/>
      <c r="IP787" s="6"/>
      <c r="IQ787" s="6"/>
      <c r="IR787" s="6"/>
      <c r="IS787" s="6"/>
      <c r="IT787" s="6"/>
      <c r="IU787" s="6"/>
      <c r="IV787" s="6"/>
      <c r="IW787" s="6"/>
      <c r="IX787" s="6"/>
      <c r="IY787" s="6"/>
      <c r="IZ787" s="6"/>
      <c r="JA787" s="314"/>
      <c r="JB787" s="314"/>
      <c r="JC787" s="314"/>
      <c r="JD787" s="314"/>
      <c r="JE787" s="314"/>
      <c r="JF787" s="314"/>
      <c r="JG787" s="314"/>
      <c r="JH787" s="314"/>
      <c r="JI787" s="314"/>
      <c r="JJ787" s="314"/>
      <c r="JK787" s="314"/>
      <c r="JL787" s="314"/>
      <c r="JM787" s="314"/>
      <c r="JN787" s="314"/>
      <c r="JO787" s="314"/>
      <c r="JP787" s="314"/>
      <c r="JQ787" s="314"/>
      <c r="JR787" s="314"/>
      <c r="JS787" s="314"/>
      <c r="JT787" s="314"/>
      <c r="JU787" s="314"/>
      <c r="JV787" s="314"/>
      <c r="JW787" s="314"/>
      <c r="JX787" s="314"/>
      <c r="JY787" s="314"/>
      <c r="JZ787" s="314"/>
      <c r="KA787" s="314"/>
      <c r="KB787" s="314"/>
      <c r="KC787" s="314"/>
      <c r="KD787" s="314"/>
      <c r="KE787" s="314"/>
      <c r="KF787" s="314"/>
      <c r="KG787" s="314"/>
      <c r="KH787" s="314"/>
      <c r="KI787" s="314"/>
      <c r="KJ787" s="314"/>
      <c r="KK787" s="314"/>
      <c r="KL787" s="6"/>
      <c r="KM787" s="6"/>
      <c r="KN787" s="6"/>
      <c r="KO787" s="6"/>
      <c r="KP787" s="6"/>
      <c r="KQ787" s="6"/>
      <c r="KR787" s="6"/>
      <c r="KS787" s="6"/>
      <c r="KT787" s="6"/>
    </row>
    <row r="788" spans="5:306" s="305" customFormat="1">
      <c r="E788" s="316"/>
      <c r="F788" s="316"/>
      <c r="G788" s="317"/>
      <c r="W788" s="6"/>
      <c r="X788" s="6"/>
      <c r="Y788" s="6"/>
      <c r="Z788" s="313"/>
      <c r="AA788" s="313"/>
      <c r="AB788" s="313"/>
      <c r="AC788" s="6"/>
      <c r="AD788" s="6"/>
      <c r="AE788" s="313"/>
      <c r="AF788" s="313"/>
      <c r="AG788" s="313"/>
      <c r="AH788" s="313"/>
      <c r="AI788" s="313"/>
      <c r="AJ788" s="6"/>
      <c r="AK788" s="6"/>
      <c r="AL788" s="313"/>
      <c r="AM788" s="313"/>
      <c r="AN788" s="313"/>
      <c r="AO788" s="313"/>
      <c r="AP788" s="313"/>
      <c r="AQ788" s="6"/>
      <c r="AR788" s="6"/>
      <c r="AS788" s="313"/>
      <c r="AT788" s="313"/>
      <c r="AU788" s="313"/>
      <c r="AV788" s="313"/>
      <c r="AW788" s="313"/>
      <c r="AX788" s="6"/>
      <c r="AY788" s="6"/>
      <c r="AZ788" s="313"/>
      <c r="BA788" s="313"/>
      <c r="BB788" s="313"/>
      <c r="BC788" s="313"/>
      <c r="BD788" s="313"/>
      <c r="BE788" s="6"/>
      <c r="BF788" s="6"/>
      <c r="BG788" s="313"/>
      <c r="BH788" s="313"/>
      <c r="BI788" s="313"/>
      <c r="BJ788" s="313"/>
      <c r="BK788" s="313"/>
      <c r="BL788" s="6"/>
      <c r="BM788" s="6"/>
      <c r="BN788" s="313"/>
      <c r="BO788" s="313"/>
      <c r="BP788" s="313"/>
      <c r="BQ788" s="313"/>
      <c r="BR788" s="313"/>
      <c r="BS788" s="313"/>
      <c r="BT788" s="313"/>
      <c r="BU788" s="313"/>
      <c r="BV788" s="313"/>
      <c r="BW788" s="313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161"/>
      <c r="DQ788" s="161"/>
      <c r="DR788" s="161"/>
      <c r="DS788" s="161"/>
      <c r="DT788" s="161"/>
      <c r="DU788" s="161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6"/>
      <c r="GT788" s="6"/>
      <c r="GU788" s="6"/>
      <c r="GV788" s="6"/>
      <c r="GW788" s="6"/>
      <c r="GX788" s="6"/>
      <c r="GY788" s="6"/>
      <c r="GZ788" s="6"/>
      <c r="HA788" s="6"/>
      <c r="HB788" s="6"/>
      <c r="HC788" s="6"/>
      <c r="HD788" s="6"/>
      <c r="HE788" s="6"/>
      <c r="HF788" s="6"/>
      <c r="HG788" s="6"/>
      <c r="HH788" s="6"/>
      <c r="HI788" s="6"/>
      <c r="HJ788" s="6"/>
      <c r="HK788" s="6"/>
      <c r="HL788" s="6"/>
      <c r="HM788" s="6"/>
      <c r="HN788" s="6"/>
      <c r="HO788" s="6"/>
      <c r="HP788" s="6"/>
      <c r="HQ788" s="6"/>
      <c r="HR788" s="6"/>
      <c r="HS788" s="6"/>
      <c r="HT788" s="6"/>
      <c r="HU788" s="6"/>
      <c r="HV788" s="6"/>
      <c r="HW788" s="6"/>
      <c r="HX788" s="6"/>
      <c r="HY788" s="6"/>
      <c r="HZ788" s="6"/>
      <c r="IA788" s="6"/>
      <c r="IB788" s="6"/>
      <c r="IC788" s="6"/>
      <c r="ID788" s="6"/>
      <c r="IE788" s="6"/>
      <c r="IF788" s="6"/>
      <c r="IG788" s="6"/>
      <c r="IH788" s="6"/>
      <c r="II788" s="6"/>
      <c r="IJ788" s="6"/>
      <c r="IK788" s="6"/>
      <c r="IL788" s="6"/>
      <c r="IM788" s="6"/>
      <c r="IN788" s="6"/>
      <c r="IO788" s="6"/>
      <c r="IP788" s="6"/>
      <c r="IQ788" s="6"/>
      <c r="IR788" s="6"/>
      <c r="IS788" s="6"/>
      <c r="IT788" s="6"/>
      <c r="IU788" s="6"/>
      <c r="IV788" s="6"/>
      <c r="IW788" s="6"/>
      <c r="IX788" s="6"/>
      <c r="IY788" s="6"/>
      <c r="IZ788" s="6"/>
      <c r="JA788" s="314"/>
      <c r="JB788" s="314"/>
      <c r="JC788" s="314"/>
      <c r="JD788" s="314"/>
      <c r="JE788" s="314"/>
      <c r="JF788" s="314"/>
      <c r="JG788" s="314"/>
      <c r="JH788" s="314"/>
      <c r="JI788" s="314"/>
      <c r="JJ788" s="314"/>
      <c r="JK788" s="314"/>
      <c r="JL788" s="314"/>
      <c r="JM788" s="314"/>
      <c r="JN788" s="314"/>
      <c r="JO788" s="314"/>
      <c r="JP788" s="314"/>
      <c r="JQ788" s="314"/>
      <c r="JR788" s="314"/>
      <c r="JS788" s="314"/>
      <c r="JT788" s="314"/>
      <c r="JU788" s="314"/>
      <c r="JV788" s="314"/>
      <c r="JW788" s="314"/>
      <c r="JX788" s="314"/>
      <c r="JY788" s="314"/>
      <c r="JZ788" s="314"/>
      <c r="KA788" s="314"/>
      <c r="KB788" s="314"/>
      <c r="KC788" s="314"/>
      <c r="KD788" s="314"/>
      <c r="KE788" s="314"/>
      <c r="KF788" s="314"/>
      <c r="KG788" s="314"/>
      <c r="KH788" s="314"/>
      <c r="KI788" s="314"/>
      <c r="KJ788" s="314"/>
      <c r="KK788" s="314"/>
      <c r="KL788" s="6"/>
      <c r="KM788" s="6"/>
      <c r="KN788" s="6"/>
      <c r="KO788" s="6"/>
      <c r="KP788" s="6"/>
      <c r="KQ788" s="6"/>
      <c r="KR788" s="6"/>
      <c r="KS788" s="6"/>
      <c r="KT788" s="6"/>
    </row>
    <row r="789" spans="5:306" s="305" customFormat="1">
      <c r="E789" s="316"/>
      <c r="F789" s="316"/>
      <c r="G789" s="317"/>
      <c r="W789" s="6"/>
      <c r="X789" s="6"/>
      <c r="Y789" s="6"/>
      <c r="Z789" s="313"/>
      <c r="AA789" s="313"/>
      <c r="AB789" s="313"/>
      <c r="AC789" s="6"/>
      <c r="AD789" s="6"/>
      <c r="AE789" s="313"/>
      <c r="AF789" s="313"/>
      <c r="AG789" s="313"/>
      <c r="AH789" s="313"/>
      <c r="AI789" s="313"/>
      <c r="AJ789" s="6"/>
      <c r="AK789" s="6"/>
      <c r="AL789" s="313"/>
      <c r="AM789" s="313"/>
      <c r="AN789" s="313"/>
      <c r="AO789" s="313"/>
      <c r="AP789" s="313"/>
      <c r="AQ789" s="6"/>
      <c r="AR789" s="6"/>
      <c r="AS789" s="313"/>
      <c r="AT789" s="313"/>
      <c r="AU789" s="313"/>
      <c r="AV789" s="313"/>
      <c r="AW789" s="313"/>
      <c r="AX789" s="6"/>
      <c r="AY789" s="6"/>
      <c r="AZ789" s="313"/>
      <c r="BA789" s="313"/>
      <c r="BB789" s="313"/>
      <c r="BC789" s="313"/>
      <c r="BD789" s="313"/>
      <c r="BE789" s="6"/>
      <c r="BF789" s="6"/>
      <c r="BG789" s="313"/>
      <c r="BH789" s="313"/>
      <c r="BI789" s="313"/>
      <c r="BJ789" s="313"/>
      <c r="BK789" s="313"/>
      <c r="BL789" s="6"/>
      <c r="BM789" s="6"/>
      <c r="BN789" s="313"/>
      <c r="BO789" s="313"/>
      <c r="BP789" s="313"/>
      <c r="BQ789" s="313"/>
      <c r="BR789" s="313"/>
      <c r="BS789" s="313"/>
      <c r="BT789" s="313"/>
      <c r="BU789" s="313"/>
      <c r="BV789" s="313"/>
      <c r="BW789" s="313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161"/>
      <c r="DQ789" s="161"/>
      <c r="DR789" s="161"/>
      <c r="DS789" s="161"/>
      <c r="DT789" s="161"/>
      <c r="DU789" s="161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6"/>
      <c r="GT789" s="6"/>
      <c r="GU789" s="6"/>
      <c r="GV789" s="6"/>
      <c r="GW789" s="6"/>
      <c r="GX789" s="6"/>
      <c r="GY789" s="6"/>
      <c r="GZ789" s="6"/>
      <c r="HA789" s="6"/>
      <c r="HB789" s="6"/>
      <c r="HC789" s="6"/>
      <c r="HD789" s="6"/>
      <c r="HE789" s="6"/>
      <c r="HF789" s="6"/>
      <c r="HG789" s="6"/>
      <c r="HH789" s="6"/>
      <c r="HI789" s="6"/>
      <c r="HJ789" s="6"/>
      <c r="HK789" s="6"/>
      <c r="HL789" s="6"/>
      <c r="HM789" s="6"/>
      <c r="HN789" s="6"/>
      <c r="HO789" s="6"/>
      <c r="HP789" s="6"/>
      <c r="HQ789" s="6"/>
      <c r="HR789" s="6"/>
      <c r="HS789" s="6"/>
      <c r="HT789" s="6"/>
      <c r="HU789" s="6"/>
      <c r="HV789" s="6"/>
      <c r="HW789" s="6"/>
      <c r="HX789" s="6"/>
      <c r="HY789" s="6"/>
      <c r="HZ789" s="6"/>
      <c r="IA789" s="6"/>
      <c r="IB789" s="6"/>
      <c r="IC789" s="6"/>
      <c r="ID789" s="6"/>
      <c r="IE789" s="6"/>
      <c r="IF789" s="6"/>
      <c r="IG789" s="6"/>
      <c r="IH789" s="6"/>
      <c r="II789" s="6"/>
      <c r="IJ789" s="6"/>
      <c r="IK789" s="6"/>
      <c r="IL789" s="6"/>
      <c r="IM789" s="6"/>
      <c r="IN789" s="6"/>
      <c r="IO789" s="6"/>
      <c r="IP789" s="6"/>
      <c r="IQ789" s="6"/>
      <c r="IR789" s="6"/>
      <c r="IS789" s="6"/>
      <c r="IT789" s="6"/>
      <c r="IU789" s="6"/>
      <c r="IV789" s="6"/>
      <c r="IW789" s="6"/>
      <c r="IX789" s="6"/>
      <c r="IY789" s="6"/>
      <c r="IZ789" s="6"/>
      <c r="JA789" s="314"/>
      <c r="JB789" s="314"/>
      <c r="JC789" s="314"/>
      <c r="JD789" s="314"/>
      <c r="JE789" s="314"/>
      <c r="JF789" s="314"/>
      <c r="JG789" s="314"/>
      <c r="JH789" s="314"/>
      <c r="JI789" s="314"/>
      <c r="JJ789" s="314"/>
      <c r="JK789" s="314"/>
      <c r="JL789" s="314"/>
      <c r="JM789" s="314"/>
      <c r="JN789" s="314"/>
      <c r="JO789" s="314"/>
      <c r="JP789" s="314"/>
      <c r="JQ789" s="314"/>
      <c r="JR789" s="314"/>
      <c r="JS789" s="314"/>
      <c r="JT789" s="314"/>
      <c r="JU789" s="314"/>
      <c r="JV789" s="314"/>
      <c r="JW789" s="314"/>
      <c r="JX789" s="314"/>
      <c r="JY789" s="314"/>
      <c r="JZ789" s="314"/>
      <c r="KA789" s="314"/>
      <c r="KB789" s="314"/>
      <c r="KC789" s="314"/>
      <c r="KD789" s="314"/>
      <c r="KE789" s="314"/>
      <c r="KF789" s="314"/>
      <c r="KG789" s="314"/>
      <c r="KH789" s="314"/>
      <c r="KI789" s="314"/>
      <c r="KJ789" s="314"/>
      <c r="KK789" s="314"/>
      <c r="KL789" s="6"/>
      <c r="KM789" s="6"/>
      <c r="KN789" s="6"/>
      <c r="KO789" s="6"/>
      <c r="KP789" s="6"/>
      <c r="KQ789" s="6"/>
      <c r="KR789" s="6"/>
      <c r="KS789" s="6"/>
      <c r="KT789" s="6"/>
    </row>
    <row r="790" spans="5:306" s="305" customFormat="1">
      <c r="E790" s="316"/>
      <c r="F790" s="316"/>
      <c r="G790" s="317"/>
      <c r="W790" s="6"/>
      <c r="X790" s="6"/>
      <c r="Y790" s="6"/>
      <c r="Z790" s="313"/>
      <c r="AA790" s="313"/>
      <c r="AB790" s="313"/>
      <c r="AC790" s="6"/>
      <c r="AD790" s="6"/>
      <c r="AE790" s="313"/>
      <c r="AF790" s="313"/>
      <c r="AG790" s="313"/>
      <c r="AH790" s="313"/>
      <c r="AI790" s="313"/>
      <c r="AJ790" s="6"/>
      <c r="AK790" s="6"/>
      <c r="AL790" s="313"/>
      <c r="AM790" s="313"/>
      <c r="AN790" s="313"/>
      <c r="AO790" s="313"/>
      <c r="AP790" s="313"/>
      <c r="AQ790" s="6"/>
      <c r="AR790" s="6"/>
      <c r="AS790" s="313"/>
      <c r="AT790" s="313"/>
      <c r="AU790" s="313"/>
      <c r="AV790" s="313"/>
      <c r="AW790" s="313"/>
      <c r="AX790" s="6"/>
      <c r="AY790" s="6"/>
      <c r="AZ790" s="313"/>
      <c r="BA790" s="313"/>
      <c r="BB790" s="313"/>
      <c r="BC790" s="313"/>
      <c r="BD790" s="313"/>
      <c r="BE790" s="6"/>
      <c r="BF790" s="6"/>
      <c r="BG790" s="313"/>
      <c r="BH790" s="313"/>
      <c r="BI790" s="313"/>
      <c r="BJ790" s="313"/>
      <c r="BK790" s="313"/>
      <c r="BL790" s="6"/>
      <c r="BM790" s="6"/>
      <c r="BN790" s="313"/>
      <c r="BO790" s="313"/>
      <c r="BP790" s="313"/>
      <c r="BQ790" s="313"/>
      <c r="BR790" s="313"/>
      <c r="BS790" s="313"/>
      <c r="BT790" s="313"/>
      <c r="BU790" s="313"/>
      <c r="BV790" s="313"/>
      <c r="BW790" s="313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161"/>
      <c r="DQ790" s="161"/>
      <c r="DR790" s="161"/>
      <c r="DS790" s="161"/>
      <c r="DT790" s="161"/>
      <c r="DU790" s="161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6"/>
      <c r="GT790" s="6"/>
      <c r="GU790" s="6"/>
      <c r="GV790" s="6"/>
      <c r="GW790" s="6"/>
      <c r="GX790" s="6"/>
      <c r="GY790" s="6"/>
      <c r="GZ790" s="6"/>
      <c r="HA790" s="6"/>
      <c r="HB790" s="6"/>
      <c r="HC790" s="6"/>
      <c r="HD790" s="6"/>
      <c r="HE790" s="6"/>
      <c r="HF790" s="6"/>
      <c r="HG790" s="6"/>
      <c r="HH790" s="6"/>
      <c r="HI790" s="6"/>
      <c r="HJ790" s="6"/>
      <c r="HK790" s="6"/>
      <c r="HL790" s="6"/>
      <c r="HM790" s="6"/>
      <c r="HN790" s="6"/>
      <c r="HO790" s="6"/>
      <c r="HP790" s="6"/>
      <c r="HQ790" s="6"/>
      <c r="HR790" s="6"/>
      <c r="HS790" s="6"/>
      <c r="HT790" s="6"/>
      <c r="HU790" s="6"/>
      <c r="HV790" s="6"/>
      <c r="HW790" s="6"/>
      <c r="HX790" s="6"/>
      <c r="HY790" s="6"/>
      <c r="HZ790" s="6"/>
      <c r="IA790" s="6"/>
      <c r="IB790" s="6"/>
      <c r="IC790" s="6"/>
      <c r="ID790" s="6"/>
      <c r="IE790" s="6"/>
      <c r="IF790" s="6"/>
      <c r="IG790" s="6"/>
      <c r="IH790" s="6"/>
      <c r="II790" s="6"/>
      <c r="IJ790" s="6"/>
      <c r="IK790" s="6"/>
      <c r="IL790" s="6"/>
      <c r="IM790" s="6"/>
      <c r="IN790" s="6"/>
      <c r="IO790" s="6"/>
      <c r="IP790" s="6"/>
      <c r="IQ790" s="6"/>
      <c r="IR790" s="6"/>
      <c r="IS790" s="6"/>
      <c r="IT790" s="6"/>
      <c r="IU790" s="6"/>
      <c r="IV790" s="6"/>
      <c r="IW790" s="6"/>
      <c r="IX790" s="6"/>
      <c r="IY790" s="6"/>
      <c r="IZ790" s="6"/>
      <c r="JA790" s="314"/>
      <c r="JB790" s="314"/>
      <c r="JC790" s="314"/>
      <c r="JD790" s="314"/>
      <c r="JE790" s="314"/>
      <c r="JF790" s="314"/>
      <c r="JG790" s="314"/>
      <c r="JH790" s="314"/>
      <c r="JI790" s="314"/>
      <c r="JJ790" s="314"/>
      <c r="JK790" s="314"/>
      <c r="JL790" s="314"/>
      <c r="JM790" s="314"/>
      <c r="JN790" s="314"/>
      <c r="JO790" s="314"/>
      <c r="JP790" s="314"/>
      <c r="JQ790" s="314"/>
      <c r="JR790" s="314"/>
      <c r="JS790" s="314"/>
      <c r="JT790" s="314"/>
      <c r="JU790" s="314"/>
      <c r="JV790" s="314"/>
      <c r="JW790" s="314"/>
      <c r="JX790" s="314"/>
      <c r="JY790" s="314"/>
      <c r="JZ790" s="314"/>
      <c r="KA790" s="314"/>
      <c r="KB790" s="314"/>
      <c r="KC790" s="314"/>
      <c r="KD790" s="314"/>
      <c r="KE790" s="314"/>
      <c r="KF790" s="314"/>
      <c r="KG790" s="314"/>
      <c r="KH790" s="314"/>
      <c r="KI790" s="314"/>
      <c r="KJ790" s="314"/>
      <c r="KK790" s="314"/>
      <c r="KL790" s="6"/>
      <c r="KM790" s="6"/>
      <c r="KN790" s="6"/>
      <c r="KO790" s="6"/>
      <c r="KP790" s="6"/>
      <c r="KQ790" s="6"/>
      <c r="KR790" s="6"/>
      <c r="KS790" s="6"/>
      <c r="KT790" s="6"/>
    </row>
    <row r="791" spans="5:306" s="305" customFormat="1">
      <c r="E791" s="316"/>
      <c r="F791" s="316"/>
      <c r="G791" s="317"/>
      <c r="W791" s="6"/>
      <c r="X791" s="6"/>
      <c r="Y791" s="6"/>
      <c r="Z791" s="313"/>
      <c r="AA791" s="313"/>
      <c r="AB791" s="313"/>
      <c r="AC791" s="6"/>
      <c r="AD791" s="6"/>
      <c r="AE791" s="313"/>
      <c r="AF791" s="313"/>
      <c r="AG791" s="313"/>
      <c r="AH791" s="313"/>
      <c r="AI791" s="313"/>
      <c r="AJ791" s="6"/>
      <c r="AK791" s="6"/>
      <c r="AL791" s="313"/>
      <c r="AM791" s="313"/>
      <c r="AN791" s="313"/>
      <c r="AO791" s="313"/>
      <c r="AP791" s="313"/>
      <c r="AQ791" s="6"/>
      <c r="AR791" s="6"/>
      <c r="AS791" s="313"/>
      <c r="AT791" s="313"/>
      <c r="AU791" s="313"/>
      <c r="AV791" s="313"/>
      <c r="AW791" s="313"/>
      <c r="AX791" s="6"/>
      <c r="AY791" s="6"/>
      <c r="AZ791" s="313"/>
      <c r="BA791" s="313"/>
      <c r="BB791" s="313"/>
      <c r="BC791" s="313"/>
      <c r="BD791" s="313"/>
      <c r="BE791" s="6"/>
      <c r="BF791" s="6"/>
      <c r="BG791" s="313"/>
      <c r="BH791" s="313"/>
      <c r="BI791" s="313"/>
      <c r="BJ791" s="313"/>
      <c r="BK791" s="313"/>
      <c r="BL791" s="6"/>
      <c r="BM791" s="6"/>
      <c r="BN791" s="313"/>
      <c r="BO791" s="313"/>
      <c r="BP791" s="313"/>
      <c r="BQ791" s="313"/>
      <c r="BR791" s="313"/>
      <c r="BS791" s="313"/>
      <c r="BT791" s="313"/>
      <c r="BU791" s="313"/>
      <c r="BV791" s="313"/>
      <c r="BW791" s="313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161"/>
      <c r="DQ791" s="161"/>
      <c r="DR791" s="161"/>
      <c r="DS791" s="161"/>
      <c r="DT791" s="161"/>
      <c r="DU791" s="161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6"/>
      <c r="GT791" s="6"/>
      <c r="GU791" s="6"/>
      <c r="GV791" s="6"/>
      <c r="GW791" s="6"/>
      <c r="GX791" s="6"/>
      <c r="GY791" s="6"/>
      <c r="GZ791" s="6"/>
      <c r="HA791" s="6"/>
      <c r="HB791" s="6"/>
      <c r="HC791" s="6"/>
      <c r="HD791" s="6"/>
      <c r="HE791" s="6"/>
      <c r="HF791" s="6"/>
      <c r="HG791" s="6"/>
      <c r="HH791" s="6"/>
      <c r="HI791" s="6"/>
      <c r="HJ791" s="6"/>
      <c r="HK791" s="6"/>
      <c r="HL791" s="6"/>
      <c r="HM791" s="6"/>
      <c r="HN791" s="6"/>
      <c r="HO791" s="6"/>
      <c r="HP791" s="6"/>
      <c r="HQ791" s="6"/>
      <c r="HR791" s="6"/>
      <c r="HS791" s="6"/>
      <c r="HT791" s="6"/>
      <c r="HU791" s="6"/>
      <c r="HV791" s="6"/>
      <c r="HW791" s="6"/>
      <c r="HX791" s="6"/>
      <c r="HY791" s="6"/>
      <c r="HZ791" s="6"/>
      <c r="IA791" s="6"/>
      <c r="IB791" s="6"/>
      <c r="IC791" s="6"/>
      <c r="ID791" s="6"/>
      <c r="IE791" s="6"/>
      <c r="IF791" s="6"/>
      <c r="IG791" s="6"/>
      <c r="IH791" s="6"/>
      <c r="II791" s="6"/>
      <c r="IJ791" s="6"/>
      <c r="IK791" s="6"/>
      <c r="IL791" s="6"/>
      <c r="IM791" s="6"/>
      <c r="IN791" s="6"/>
      <c r="IO791" s="6"/>
      <c r="IP791" s="6"/>
      <c r="IQ791" s="6"/>
      <c r="IR791" s="6"/>
      <c r="IS791" s="6"/>
      <c r="IT791" s="6"/>
      <c r="IU791" s="6"/>
      <c r="IV791" s="6"/>
      <c r="IW791" s="6"/>
      <c r="IX791" s="6"/>
      <c r="IY791" s="6"/>
      <c r="IZ791" s="6"/>
      <c r="JA791" s="314"/>
      <c r="JB791" s="314"/>
      <c r="JC791" s="314"/>
      <c r="JD791" s="314"/>
      <c r="JE791" s="314"/>
      <c r="JF791" s="314"/>
      <c r="JG791" s="314"/>
      <c r="JH791" s="314"/>
      <c r="JI791" s="314"/>
      <c r="JJ791" s="314"/>
      <c r="JK791" s="314"/>
      <c r="JL791" s="314"/>
      <c r="JM791" s="314"/>
      <c r="JN791" s="314"/>
      <c r="JO791" s="314"/>
      <c r="JP791" s="314"/>
      <c r="JQ791" s="314"/>
      <c r="JR791" s="314"/>
      <c r="JS791" s="314"/>
      <c r="JT791" s="314"/>
      <c r="JU791" s="314"/>
      <c r="JV791" s="314"/>
      <c r="JW791" s="314"/>
      <c r="JX791" s="314"/>
      <c r="JY791" s="314"/>
      <c r="JZ791" s="314"/>
      <c r="KA791" s="314"/>
      <c r="KB791" s="314"/>
      <c r="KC791" s="314"/>
      <c r="KD791" s="314"/>
      <c r="KE791" s="314"/>
      <c r="KF791" s="314"/>
      <c r="KG791" s="314"/>
      <c r="KH791" s="314"/>
      <c r="KI791" s="314"/>
      <c r="KJ791" s="314"/>
      <c r="KK791" s="314"/>
      <c r="KL791" s="6"/>
      <c r="KM791" s="6"/>
      <c r="KN791" s="6"/>
      <c r="KO791" s="6"/>
      <c r="KP791" s="6"/>
      <c r="KQ791" s="6"/>
      <c r="KR791" s="6"/>
      <c r="KS791" s="6"/>
      <c r="KT791" s="6"/>
    </row>
    <row r="792" spans="5:306" s="305" customFormat="1">
      <c r="E792" s="316"/>
      <c r="F792" s="316"/>
      <c r="G792" s="317"/>
      <c r="W792" s="6"/>
      <c r="X792" s="6"/>
      <c r="Y792" s="6"/>
      <c r="Z792" s="313"/>
      <c r="AA792" s="313"/>
      <c r="AB792" s="313"/>
      <c r="AC792" s="6"/>
      <c r="AD792" s="6"/>
      <c r="AE792" s="313"/>
      <c r="AF792" s="313"/>
      <c r="AG792" s="313"/>
      <c r="AH792" s="313"/>
      <c r="AI792" s="313"/>
      <c r="AJ792" s="6"/>
      <c r="AK792" s="6"/>
      <c r="AL792" s="313"/>
      <c r="AM792" s="313"/>
      <c r="AN792" s="313"/>
      <c r="AO792" s="313"/>
      <c r="AP792" s="313"/>
      <c r="AQ792" s="6"/>
      <c r="AR792" s="6"/>
      <c r="AS792" s="313"/>
      <c r="AT792" s="313"/>
      <c r="AU792" s="313"/>
      <c r="AV792" s="313"/>
      <c r="AW792" s="313"/>
      <c r="AX792" s="6"/>
      <c r="AY792" s="6"/>
      <c r="AZ792" s="313"/>
      <c r="BA792" s="313"/>
      <c r="BB792" s="313"/>
      <c r="BC792" s="313"/>
      <c r="BD792" s="313"/>
      <c r="BE792" s="6"/>
      <c r="BF792" s="6"/>
      <c r="BG792" s="313"/>
      <c r="BH792" s="313"/>
      <c r="BI792" s="313"/>
      <c r="BJ792" s="313"/>
      <c r="BK792" s="313"/>
      <c r="BL792" s="6"/>
      <c r="BM792" s="6"/>
      <c r="BN792" s="313"/>
      <c r="BO792" s="313"/>
      <c r="BP792" s="313"/>
      <c r="BQ792" s="313"/>
      <c r="BR792" s="313"/>
      <c r="BS792" s="313"/>
      <c r="BT792" s="313"/>
      <c r="BU792" s="313"/>
      <c r="BV792" s="313"/>
      <c r="BW792" s="313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161"/>
      <c r="DQ792" s="161"/>
      <c r="DR792" s="161"/>
      <c r="DS792" s="161"/>
      <c r="DT792" s="161"/>
      <c r="DU792" s="161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6"/>
      <c r="GT792" s="6"/>
      <c r="GU792" s="6"/>
      <c r="GV792" s="6"/>
      <c r="GW792" s="6"/>
      <c r="GX792" s="6"/>
      <c r="GY792" s="6"/>
      <c r="GZ792" s="6"/>
      <c r="HA792" s="6"/>
      <c r="HB792" s="6"/>
      <c r="HC792" s="6"/>
      <c r="HD792" s="6"/>
      <c r="HE792" s="6"/>
      <c r="HF792" s="6"/>
      <c r="HG792" s="6"/>
      <c r="HH792" s="6"/>
      <c r="HI792" s="6"/>
      <c r="HJ792" s="6"/>
      <c r="HK792" s="6"/>
      <c r="HL792" s="6"/>
      <c r="HM792" s="6"/>
      <c r="HN792" s="6"/>
      <c r="HO792" s="6"/>
      <c r="HP792" s="6"/>
      <c r="HQ792" s="6"/>
      <c r="HR792" s="6"/>
      <c r="HS792" s="6"/>
      <c r="HT792" s="6"/>
      <c r="HU792" s="6"/>
      <c r="HV792" s="6"/>
      <c r="HW792" s="6"/>
      <c r="HX792" s="6"/>
      <c r="HY792" s="6"/>
      <c r="HZ792" s="6"/>
      <c r="IA792" s="6"/>
      <c r="IB792" s="6"/>
      <c r="IC792" s="6"/>
      <c r="ID792" s="6"/>
      <c r="IE792" s="6"/>
      <c r="IF792" s="6"/>
      <c r="IG792" s="6"/>
      <c r="IH792" s="6"/>
      <c r="II792" s="6"/>
      <c r="IJ792" s="6"/>
      <c r="IK792" s="6"/>
      <c r="IL792" s="6"/>
      <c r="IM792" s="6"/>
      <c r="IN792" s="6"/>
      <c r="IO792" s="6"/>
      <c r="IP792" s="6"/>
      <c r="IQ792" s="6"/>
      <c r="IR792" s="6"/>
      <c r="IS792" s="6"/>
      <c r="IT792" s="6"/>
      <c r="IU792" s="6"/>
      <c r="IV792" s="6"/>
      <c r="IW792" s="6"/>
      <c r="IX792" s="6"/>
      <c r="IY792" s="6"/>
      <c r="IZ792" s="6"/>
      <c r="JA792" s="314"/>
      <c r="JB792" s="314"/>
      <c r="JC792" s="314"/>
      <c r="JD792" s="314"/>
      <c r="JE792" s="314"/>
      <c r="JF792" s="314"/>
      <c r="JG792" s="314"/>
      <c r="JH792" s="314"/>
      <c r="JI792" s="314"/>
      <c r="JJ792" s="314"/>
      <c r="JK792" s="314"/>
      <c r="JL792" s="314"/>
      <c r="JM792" s="314"/>
      <c r="JN792" s="314"/>
      <c r="JO792" s="314"/>
      <c r="JP792" s="314"/>
      <c r="JQ792" s="314"/>
      <c r="JR792" s="314"/>
      <c r="JS792" s="314"/>
      <c r="JT792" s="314"/>
      <c r="JU792" s="314"/>
      <c r="JV792" s="314"/>
      <c r="JW792" s="314"/>
      <c r="JX792" s="314"/>
      <c r="JY792" s="314"/>
      <c r="JZ792" s="314"/>
      <c r="KA792" s="314"/>
      <c r="KB792" s="314"/>
      <c r="KC792" s="314"/>
      <c r="KD792" s="314"/>
      <c r="KE792" s="314"/>
      <c r="KF792" s="314"/>
      <c r="KG792" s="314"/>
      <c r="KH792" s="314"/>
      <c r="KI792" s="314"/>
      <c r="KJ792" s="314"/>
      <c r="KK792" s="314"/>
      <c r="KL792" s="6"/>
      <c r="KM792" s="6"/>
      <c r="KN792" s="6"/>
      <c r="KO792" s="6"/>
      <c r="KP792" s="6"/>
      <c r="KQ792" s="6"/>
      <c r="KR792" s="6"/>
      <c r="KS792" s="6"/>
      <c r="KT792" s="6"/>
    </row>
    <row r="793" spans="5:306" s="305" customFormat="1">
      <c r="E793" s="316"/>
      <c r="F793" s="316"/>
      <c r="G793" s="317"/>
      <c r="W793" s="6"/>
      <c r="X793" s="6"/>
      <c r="Y793" s="6"/>
      <c r="Z793" s="313"/>
      <c r="AA793" s="313"/>
      <c r="AB793" s="313"/>
      <c r="AC793" s="6"/>
      <c r="AD793" s="6"/>
      <c r="AE793" s="313"/>
      <c r="AF793" s="313"/>
      <c r="AG793" s="313"/>
      <c r="AH793" s="313"/>
      <c r="AI793" s="313"/>
      <c r="AJ793" s="6"/>
      <c r="AK793" s="6"/>
      <c r="AL793" s="313"/>
      <c r="AM793" s="313"/>
      <c r="AN793" s="313"/>
      <c r="AO793" s="313"/>
      <c r="AP793" s="313"/>
      <c r="AQ793" s="6"/>
      <c r="AR793" s="6"/>
      <c r="AS793" s="313"/>
      <c r="AT793" s="313"/>
      <c r="AU793" s="313"/>
      <c r="AV793" s="313"/>
      <c r="AW793" s="313"/>
      <c r="AX793" s="6"/>
      <c r="AY793" s="6"/>
      <c r="AZ793" s="313"/>
      <c r="BA793" s="313"/>
      <c r="BB793" s="313"/>
      <c r="BC793" s="313"/>
      <c r="BD793" s="313"/>
      <c r="BE793" s="6"/>
      <c r="BF793" s="6"/>
      <c r="BG793" s="313"/>
      <c r="BH793" s="313"/>
      <c r="BI793" s="313"/>
      <c r="BJ793" s="313"/>
      <c r="BK793" s="313"/>
      <c r="BL793" s="6"/>
      <c r="BM793" s="6"/>
      <c r="BN793" s="313"/>
      <c r="BO793" s="313"/>
      <c r="BP793" s="313"/>
      <c r="BQ793" s="313"/>
      <c r="BR793" s="313"/>
      <c r="BS793" s="313"/>
      <c r="BT793" s="313"/>
      <c r="BU793" s="313"/>
      <c r="BV793" s="313"/>
      <c r="BW793" s="313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161"/>
      <c r="DQ793" s="161"/>
      <c r="DR793" s="161"/>
      <c r="DS793" s="161"/>
      <c r="DT793" s="161"/>
      <c r="DU793" s="161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6"/>
      <c r="GT793" s="6"/>
      <c r="GU793" s="6"/>
      <c r="GV793" s="6"/>
      <c r="GW793" s="6"/>
      <c r="GX793" s="6"/>
      <c r="GY793" s="6"/>
      <c r="GZ793" s="6"/>
      <c r="HA793" s="6"/>
      <c r="HB793" s="6"/>
      <c r="HC793" s="6"/>
      <c r="HD793" s="6"/>
      <c r="HE793" s="6"/>
      <c r="HF793" s="6"/>
      <c r="HG793" s="6"/>
      <c r="HH793" s="6"/>
      <c r="HI793" s="6"/>
      <c r="HJ793" s="6"/>
      <c r="HK793" s="6"/>
      <c r="HL793" s="6"/>
      <c r="HM793" s="6"/>
      <c r="HN793" s="6"/>
      <c r="HO793" s="6"/>
      <c r="HP793" s="6"/>
      <c r="HQ793" s="6"/>
      <c r="HR793" s="6"/>
      <c r="HS793" s="6"/>
      <c r="HT793" s="6"/>
      <c r="HU793" s="6"/>
      <c r="HV793" s="6"/>
      <c r="HW793" s="6"/>
      <c r="HX793" s="6"/>
      <c r="HY793" s="6"/>
      <c r="HZ793" s="6"/>
      <c r="IA793" s="6"/>
      <c r="IB793" s="6"/>
      <c r="IC793" s="6"/>
      <c r="ID793" s="6"/>
      <c r="IE793" s="6"/>
      <c r="IF793" s="6"/>
      <c r="IG793" s="6"/>
      <c r="IH793" s="6"/>
      <c r="II793" s="6"/>
      <c r="IJ793" s="6"/>
      <c r="IK793" s="6"/>
      <c r="IL793" s="6"/>
      <c r="IM793" s="6"/>
      <c r="IN793" s="6"/>
      <c r="IO793" s="6"/>
      <c r="IP793" s="6"/>
      <c r="IQ793" s="6"/>
      <c r="IR793" s="6"/>
      <c r="IS793" s="6"/>
      <c r="IT793" s="6"/>
      <c r="IU793" s="6"/>
      <c r="IV793" s="6"/>
      <c r="IW793" s="6"/>
      <c r="IX793" s="6"/>
      <c r="IY793" s="6"/>
      <c r="IZ793" s="6"/>
      <c r="JA793" s="314"/>
      <c r="JB793" s="314"/>
      <c r="JC793" s="314"/>
      <c r="JD793" s="314"/>
      <c r="JE793" s="314"/>
      <c r="JF793" s="314"/>
      <c r="JG793" s="314"/>
      <c r="JH793" s="314"/>
      <c r="JI793" s="314"/>
      <c r="JJ793" s="314"/>
      <c r="JK793" s="314"/>
      <c r="JL793" s="314"/>
      <c r="JM793" s="314"/>
      <c r="JN793" s="314"/>
      <c r="JO793" s="314"/>
      <c r="JP793" s="314"/>
      <c r="JQ793" s="314"/>
      <c r="JR793" s="314"/>
      <c r="JS793" s="314"/>
      <c r="JT793" s="314"/>
      <c r="JU793" s="314"/>
      <c r="JV793" s="314"/>
      <c r="JW793" s="314"/>
      <c r="JX793" s="314"/>
      <c r="JY793" s="314"/>
      <c r="JZ793" s="314"/>
      <c r="KA793" s="314"/>
      <c r="KB793" s="314"/>
      <c r="KC793" s="314"/>
      <c r="KD793" s="314"/>
      <c r="KE793" s="314"/>
      <c r="KF793" s="314"/>
      <c r="KG793" s="314"/>
      <c r="KH793" s="314"/>
      <c r="KI793" s="314"/>
      <c r="KJ793" s="314"/>
      <c r="KK793" s="314"/>
      <c r="KL793" s="6"/>
      <c r="KM793" s="6"/>
      <c r="KN793" s="6"/>
      <c r="KO793" s="6"/>
      <c r="KP793" s="6"/>
      <c r="KQ793" s="6"/>
      <c r="KR793" s="6"/>
      <c r="KS793" s="6"/>
      <c r="KT793" s="6"/>
    </row>
    <row r="794" spans="5:306" s="305" customFormat="1">
      <c r="E794" s="316"/>
      <c r="F794" s="316"/>
      <c r="G794" s="317"/>
      <c r="W794" s="6"/>
      <c r="X794" s="6"/>
      <c r="Y794" s="6"/>
      <c r="Z794" s="313"/>
      <c r="AA794" s="313"/>
      <c r="AB794" s="313"/>
      <c r="AC794" s="6"/>
      <c r="AD794" s="6"/>
      <c r="AE794" s="313"/>
      <c r="AF794" s="313"/>
      <c r="AG794" s="313"/>
      <c r="AH794" s="313"/>
      <c r="AI794" s="313"/>
      <c r="AJ794" s="6"/>
      <c r="AK794" s="6"/>
      <c r="AL794" s="313"/>
      <c r="AM794" s="313"/>
      <c r="AN794" s="313"/>
      <c r="AO794" s="313"/>
      <c r="AP794" s="313"/>
      <c r="AQ794" s="6"/>
      <c r="AR794" s="6"/>
      <c r="AS794" s="313"/>
      <c r="AT794" s="313"/>
      <c r="AU794" s="313"/>
      <c r="AV794" s="313"/>
      <c r="AW794" s="313"/>
      <c r="AX794" s="6"/>
      <c r="AY794" s="6"/>
      <c r="AZ794" s="313"/>
      <c r="BA794" s="313"/>
      <c r="BB794" s="313"/>
      <c r="BC794" s="313"/>
      <c r="BD794" s="313"/>
      <c r="BE794" s="6"/>
      <c r="BF794" s="6"/>
      <c r="BG794" s="313"/>
      <c r="BH794" s="313"/>
      <c r="BI794" s="313"/>
      <c r="BJ794" s="313"/>
      <c r="BK794" s="313"/>
      <c r="BL794" s="6"/>
      <c r="BM794" s="6"/>
      <c r="BN794" s="313"/>
      <c r="BO794" s="313"/>
      <c r="BP794" s="313"/>
      <c r="BQ794" s="313"/>
      <c r="BR794" s="313"/>
      <c r="BS794" s="313"/>
      <c r="BT794" s="313"/>
      <c r="BU794" s="313"/>
      <c r="BV794" s="313"/>
      <c r="BW794" s="313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161"/>
      <c r="DQ794" s="161"/>
      <c r="DR794" s="161"/>
      <c r="DS794" s="161"/>
      <c r="DT794" s="161"/>
      <c r="DU794" s="161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6"/>
      <c r="GT794" s="6"/>
      <c r="GU794" s="6"/>
      <c r="GV794" s="6"/>
      <c r="GW794" s="6"/>
      <c r="GX794" s="6"/>
      <c r="GY794" s="6"/>
      <c r="GZ794" s="6"/>
      <c r="HA794" s="6"/>
      <c r="HB794" s="6"/>
      <c r="HC794" s="6"/>
      <c r="HD794" s="6"/>
      <c r="HE794" s="6"/>
      <c r="HF794" s="6"/>
      <c r="HG794" s="6"/>
      <c r="HH794" s="6"/>
      <c r="HI794" s="6"/>
      <c r="HJ794" s="6"/>
      <c r="HK794" s="6"/>
      <c r="HL794" s="6"/>
      <c r="HM794" s="6"/>
      <c r="HN794" s="6"/>
      <c r="HO794" s="6"/>
      <c r="HP794" s="6"/>
      <c r="HQ794" s="6"/>
      <c r="HR794" s="6"/>
      <c r="HS794" s="6"/>
      <c r="HT794" s="6"/>
      <c r="HU794" s="6"/>
      <c r="HV794" s="6"/>
      <c r="HW794" s="6"/>
      <c r="HX794" s="6"/>
      <c r="HY794" s="6"/>
      <c r="HZ794" s="6"/>
      <c r="IA794" s="6"/>
      <c r="IB794" s="6"/>
      <c r="IC794" s="6"/>
      <c r="ID794" s="6"/>
      <c r="IE794" s="6"/>
      <c r="IF794" s="6"/>
      <c r="IG794" s="6"/>
      <c r="IH794" s="6"/>
      <c r="II794" s="6"/>
      <c r="IJ794" s="6"/>
      <c r="IK794" s="6"/>
      <c r="IL794" s="6"/>
      <c r="IM794" s="6"/>
      <c r="IN794" s="6"/>
      <c r="IO794" s="6"/>
      <c r="IP794" s="6"/>
      <c r="IQ794" s="6"/>
      <c r="IR794" s="6"/>
      <c r="IS794" s="6"/>
      <c r="IT794" s="6"/>
      <c r="IU794" s="6"/>
      <c r="IV794" s="6"/>
      <c r="IW794" s="6"/>
      <c r="IX794" s="6"/>
      <c r="IY794" s="6"/>
      <c r="IZ794" s="6"/>
      <c r="JA794" s="314"/>
      <c r="JB794" s="314"/>
      <c r="JC794" s="314"/>
      <c r="JD794" s="314"/>
      <c r="JE794" s="314"/>
      <c r="JF794" s="314"/>
      <c r="JG794" s="314"/>
      <c r="JH794" s="314"/>
      <c r="JI794" s="314"/>
      <c r="JJ794" s="314"/>
      <c r="JK794" s="314"/>
      <c r="JL794" s="314"/>
      <c r="JM794" s="314"/>
      <c r="JN794" s="314"/>
      <c r="JO794" s="314"/>
      <c r="JP794" s="314"/>
      <c r="JQ794" s="314"/>
      <c r="JR794" s="314"/>
      <c r="JS794" s="314"/>
      <c r="JT794" s="314"/>
      <c r="JU794" s="314"/>
      <c r="JV794" s="314"/>
      <c r="JW794" s="314"/>
      <c r="JX794" s="314"/>
      <c r="JY794" s="314"/>
      <c r="JZ794" s="314"/>
      <c r="KA794" s="314"/>
      <c r="KB794" s="314"/>
      <c r="KC794" s="314"/>
      <c r="KD794" s="314"/>
      <c r="KE794" s="314"/>
      <c r="KF794" s="314"/>
      <c r="KG794" s="314"/>
      <c r="KH794" s="314"/>
      <c r="KI794" s="314"/>
      <c r="KJ794" s="314"/>
      <c r="KK794" s="314"/>
      <c r="KL794" s="6"/>
      <c r="KM794" s="6"/>
      <c r="KN794" s="6"/>
      <c r="KO794" s="6"/>
      <c r="KP794" s="6"/>
      <c r="KQ794" s="6"/>
      <c r="KR794" s="6"/>
      <c r="KS794" s="6"/>
      <c r="KT794" s="6"/>
    </row>
    <row r="795" spans="5:306" s="305" customFormat="1">
      <c r="E795" s="316"/>
      <c r="F795" s="316"/>
      <c r="G795" s="317"/>
      <c r="W795" s="6"/>
      <c r="X795" s="6"/>
      <c r="Y795" s="6"/>
      <c r="Z795" s="313"/>
      <c r="AA795" s="313"/>
      <c r="AB795" s="313"/>
      <c r="AC795" s="6"/>
      <c r="AD795" s="6"/>
      <c r="AE795" s="313"/>
      <c r="AF795" s="313"/>
      <c r="AG795" s="313"/>
      <c r="AH795" s="313"/>
      <c r="AI795" s="313"/>
      <c r="AJ795" s="6"/>
      <c r="AK795" s="6"/>
      <c r="AL795" s="313"/>
      <c r="AM795" s="313"/>
      <c r="AN795" s="313"/>
      <c r="AO795" s="313"/>
      <c r="AP795" s="313"/>
      <c r="AQ795" s="6"/>
      <c r="AR795" s="6"/>
      <c r="AS795" s="313"/>
      <c r="AT795" s="313"/>
      <c r="AU795" s="313"/>
      <c r="AV795" s="313"/>
      <c r="AW795" s="313"/>
      <c r="AX795" s="6"/>
      <c r="AY795" s="6"/>
      <c r="AZ795" s="313"/>
      <c r="BA795" s="313"/>
      <c r="BB795" s="313"/>
      <c r="BC795" s="313"/>
      <c r="BD795" s="313"/>
      <c r="BE795" s="6"/>
      <c r="BF795" s="6"/>
      <c r="BG795" s="313"/>
      <c r="BH795" s="313"/>
      <c r="BI795" s="313"/>
      <c r="BJ795" s="313"/>
      <c r="BK795" s="313"/>
      <c r="BL795" s="6"/>
      <c r="BM795" s="6"/>
      <c r="BN795" s="313"/>
      <c r="BO795" s="313"/>
      <c r="BP795" s="313"/>
      <c r="BQ795" s="313"/>
      <c r="BR795" s="313"/>
      <c r="BS795" s="313"/>
      <c r="BT795" s="313"/>
      <c r="BU795" s="313"/>
      <c r="BV795" s="313"/>
      <c r="BW795" s="313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161"/>
      <c r="DQ795" s="161"/>
      <c r="DR795" s="161"/>
      <c r="DS795" s="161"/>
      <c r="DT795" s="161"/>
      <c r="DU795" s="161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6"/>
      <c r="GT795" s="6"/>
      <c r="GU795" s="6"/>
      <c r="GV795" s="6"/>
      <c r="GW795" s="6"/>
      <c r="GX795" s="6"/>
      <c r="GY795" s="6"/>
      <c r="GZ795" s="6"/>
      <c r="HA795" s="6"/>
      <c r="HB795" s="6"/>
      <c r="HC795" s="6"/>
      <c r="HD795" s="6"/>
      <c r="HE795" s="6"/>
      <c r="HF795" s="6"/>
      <c r="HG795" s="6"/>
      <c r="HH795" s="6"/>
      <c r="HI795" s="6"/>
      <c r="HJ795" s="6"/>
      <c r="HK795" s="6"/>
      <c r="HL795" s="6"/>
      <c r="HM795" s="6"/>
      <c r="HN795" s="6"/>
      <c r="HO795" s="6"/>
      <c r="HP795" s="6"/>
      <c r="HQ795" s="6"/>
      <c r="HR795" s="6"/>
      <c r="HS795" s="6"/>
      <c r="HT795" s="6"/>
      <c r="HU795" s="6"/>
      <c r="HV795" s="6"/>
      <c r="HW795" s="6"/>
      <c r="HX795" s="6"/>
      <c r="HY795" s="6"/>
      <c r="HZ795" s="6"/>
      <c r="IA795" s="6"/>
      <c r="IB795" s="6"/>
      <c r="IC795" s="6"/>
      <c r="ID795" s="6"/>
      <c r="IE795" s="6"/>
      <c r="IF795" s="6"/>
      <c r="IG795" s="6"/>
      <c r="IH795" s="6"/>
      <c r="II795" s="6"/>
      <c r="IJ795" s="6"/>
      <c r="IK795" s="6"/>
      <c r="IL795" s="6"/>
      <c r="IM795" s="6"/>
      <c r="IN795" s="6"/>
      <c r="IO795" s="6"/>
      <c r="IP795" s="6"/>
      <c r="IQ795" s="6"/>
      <c r="IR795" s="6"/>
      <c r="IS795" s="6"/>
      <c r="IT795" s="6"/>
      <c r="IU795" s="6"/>
      <c r="IV795" s="6"/>
      <c r="IW795" s="6"/>
      <c r="IX795" s="6"/>
      <c r="IY795" s="6"/>
      <c r="IZ795" s="6"/>
      <c r="JA795" s="314"/>
      <c r="JB795" s="314"/>
      <c r="JC795" s="314"/>
      <c r="JD795" s="314"/>
      <c r="JE795" s="314"/>
      <c r="JF795" s="314"/>
      <c r="JG795" s="314"/>
      <c r="JH795" s="314"/>
      <c r="JI795" s="314"/>
      <c r="JJ795" s="314"/>
      <c r="JK795" s="314"/>
      <c r="JL795" s="314"/>
      <c r="JM795" s="314"/>
      <c r="JN795" s="314"/>
      <c r="JO795" s="314"/>
      <c r="JP795" s="314"/>
      <c r="JQ795" s="314"/>
      <c r="JR795" s="314"/>
      <c r="JS795" s="314"/>
      <c r="JT795" s="314"/>
      <c r="JU795" s="314"/>
      <c r="JV795" s="314"/>
      <c r="JW795" s="314"/>
      <c r="JX795" s="314"/>
      <c r="JY795" s="314"/>
      <c r="JZ795" s="314"/>
      <c r="KA795" s="314"/>
      <c r="KB795" s="314"/>
      <c r="KC795" s="314"/>
      <c r="KD795" s="314"/>
      <c r="KE795" s="314"/>
      <c r="KF795" s="314"/>
      <c r="KG795" s="314"/>
      <c r="KH795" s="314"/>
      <c r="KI795" s="314"/>
      <c r="KJ795" s="314"/>
      <c r="KK795" s="314"/>
      <c r="KL795" s="6"/>
      <c r="KM795" s="6"/>
      <c r="KN795" s="6"/>
      <c r="KO795" s="6"/>
      <c r="KP795" s="6"/>
      <c r="KQ795" s="6"/>
      <c r="KR795" s="6"/>
      <c r="KS795" s="6"/>
      <c r="KT795" s="6"/>
    </row>
    <row r="796" spans="5:306" s="305" customFormat="1">
      <c r="E796" s="316"/>
      <c r="F796" s="316"/>
      <c r="G796" s="317"/>
      <c r="W796" s="6"/>
      <c r="X796" s="6"/>
      <c r="Y796" s="6"/>
      <c r="Z796" s="313"/>
      <c r="AA796" s="313"/>
      <c r="AB796" s="313"/>
      <c r="AC796" s="6"/>
      <c r="AD796" s="6"/>
      <c r="AE796" s="313"/>
      <c r="AF796" s="313"/>
      <c r="AG796" s="313"/>
      <c r="AH796" s="313"/>
      <c r="AI796" s="313"/>
      <c r="AJ796" s="6"/>
      <c r="AK796" s="6"/>
      <c r="AL796" s="313"/>
      <c r="AM796" s="313"/>
      <c r="AN796" s="313"/>
      <c r="AO796" s="313"/>
      <c r="AP796" s="313"/>
      <c r="AQ796" s="6"/>
      <c r="AR796" s="6"/>
      <c r="AS796" s="313"/>
      <c r="AT796" s="313"/>
      <c r="AU796" s="313"/>
      <c r="AV796" s="313"/>
      <c r="AW796" s="313"/>
      <c r="AX796" s="6"/>
      <c r="AY796" s="6"/>
      <c r="AZ796" s="313"/>
      <c r="BA796" s="313"/>
      <c r="BB796" s="313"/>
      <c r="BC796" s="313"/>
      <c r="BD796" s="313"/>
      <c r="BE796" s="6"/>
      <c r="BF796" s="6"/>
      <c r="BG796" s="313"/>
      <c r="BH796" s="313"/>
      <c r="BI796" s="313"/>
      <c r="BJ796" s="313"/>
      <c r="BK796" s="313"/>
      <c r="BL796" s="6"/>
      <c r="BM796" s="6"/>
      <c r="BN796" s="313"/>
      <c r="BO796" s="313"/>
      <c r="BP796" s="313"/>
      <c r="BQ796" s="313"/>
      <c r="BR796" s="313"/>
      <c r="BS796" s="313"/>
      <c r="BT796" s="313"/>
      <c r="BU796" s="313"/>
      <c r="BV796" s="313"/>
      <c r="BW796" s="313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161"/>
      <c r="DQ796" s="161"/>
      <c r="DR796" s="161"/>
      <c r="DS796" s="161"/>
      <c r="DT796" s="161"/>
      <c r="DU796" s="161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6"/>
      <c r="GT796" s="6"/>
      <c r="GU796" s="6"/>
      <c r="GV796" s="6"/>
      <c r="GW796" s="6"/>
      <c r="GX796" s="6"/>
      <c r="GY796" s="6"/>
      <c r="GZ796" s="6"/>
      <c r="HA796" s="6"/>
      <c r="HB796" s="6"/>
      <c r="HC796" s="6"/>
      <c r="HD796" s="6"/>
      <c r="HE796" s="6"/>
      <c r="HF796" s="6"/>
      <c r="HG796" s="6"/>
      <c r="HH796" s="6"/>
      <c r="HI796" s="6"/>
      <c r="HJ796" s="6"/>
      <c r="HK796" s="6"/>
      <c r="HL796" s="6"/>
      <c r="HM796" s="6"/>
      <c r="HN796" s="6"/>
      <c r="HO796" s="6"/>
      <c r="HP796" s="6"/>
      <c r="HQ796" s="6"/>
      <c r="HR796" s="6"/>
      <c r="HS796" s="6"/>
      <c r="HT796" s="6"/>
      <c r="HU796" s="6"/>
      <c r="HV796" s="6"/>
      <c r="HW796" s="6"/>
      <c r="HX796" s="6"/>
      <c r="HY796" s="6"/>
      <c r="HZ796" s="6"/>
      <c r="IA796" s="6"/>
      <c r="IB796" s="6"/>
      <c r="IC796" s="6"/>
      <c r="ID796" s="6"/>
      <c r="IE796" s="6"/>
      <c r="IF796" s="6"/>
      <c r="IG796" s="6"/>
      <c r="IH796" s="6"/>
      <c r="II796" s="6"/>
      <c r="IJ796" s="6"/>
      <c r="IK796" s="6"/>
      <c r="IL796" s="6"/>
      <c r="IM796" s="6"/>
      <c r="IN796" s="6"/>
      <c r="IO796" s="6"/>
      <c r="IP796" s="6"/>
      <c r="IQ796" s="6"/>
      <c r="IR796" s="6"/>
      <c r="IS796" s="6"/>
      <c r="IT796" s="6"/>
      <c r="IU796" s="6"/>
      <c r="IV796" s="6"/>
      <c r="IW796" s="6"/>
      <c r="IX796" s="6"/>
      <c r="IY796" s="6"/>
      <c r="IZ796" s="6"/>
      <c r="JA796" s="314"/>
      <c r="JB796" s="314"/>
      <c r="JC796" s="314"/>
      <c r="JD796" s="314"/>
      <c r="JE796" s="314"/>
      <c r="JF796" s="314"/>
      <c r="JG796" s="314"/>
      <c r="JH796" s="314"/>
      <c r="JI796" s="314"/>
      <c r="JJ796" s="314"/>
      <c r="JK796" s="314"/>
      <c r="JL796" s="314"/>
      <c r="JM796" s="314"/>
      <c r="JN796" s="314"/>
      <c r="JO796" s="314"/>
      <c r="JP796" s="314"/>
      <c r="JQ796" s="314"/>
      <c r="JR796" s="314"/>
      <c r="JS796" s="314"/>
      <c r="JT796" s="314"/>
      <c r="JU796" s="314"/>
      <c r="JV796" s="314"/>
      <c r="JW796" s="314"/>
      <c r="JX796" s="314"/>
      <c r="JY796" s="314"/>
      <c r="JZ796" s="314"/>
      <c r="KA796" s="314"/>
      <c r="KB796" s="314"/>
      <c r="KC796" s="314"/>
      <c r="KD796" s="314"/>
      <c r="KE796" s="314"/>
      <c r="KF796" s="314"/>
      <c r="KG796" s="314"/>
      <c r="KH796" s="314"/>
      <c r="KI796" s="314"/>
      <c r="KJ796" s="314"/>
      <c r="KK796" s="314"/>
      <c r="KL796" s="6"/>
      <c r="KM796" s="6"/>
      <c r="KN796" s="6"/>
      <c r="KO796" s="6"/>
      <c r="KP796" s="6"/>
      <c r="KQ796" s="6"/>
      <c r="KR796" s="6"/>
      <c r="KS796" s="6"/>
      <c r="KT796" s="6"/>
    </row>
    <row r="797" spans="5:306" s="305" customFormat="1">
      <c r="E797" s="316"/>
      <c r="F797" s="316"/>
      <c r="G797" s="317"/>
      <c r="W797" s="6"/>
      <c r="X797" s="6"/>
      <c r="Y797" s="6"/>
      <c r="Z797" s="313"/>
      <c r="AA797" s="313"/>
      <c r="AB797" s="313"/>
      <c r="AC797" s="6"/>
      <c r="AD797" s="6"/>
      <c r="AE797" s="313"/>
      <c r="AF797" s="313"/>
      <c r="AG797" s="313"/>
      <c r="AH797" s="313"/>
      <c r="AI797" s="313"/>
      <c r="AJ797" s="6"/>
      <c r="AK797" s="6"/>
      <c r="AL797" s="313"/>
      <c r="AM797" s="313"/>
      <c r="AN797" s="313"/>
      <c r="AO797" s="313"/>
      <c r="AP797" s="313"/>
      <c r="AQ797" s="6"/>
      <c r="AR797" s="6"/>
      <c r="AS797" s="313"/>
      <c r="AT797" s="313"/>
      <c r="AU797" s="313"/>
      <c r="AV797" s="313"/>
      <c r="AW797" s="313"/>
      <c r="AX797" s="6"/>
      <c r="AY797" s="6"/>
      <c r="AZ797" s="313"/>
      <c r="BA797" s="313"/>
      <c r="BB797" s="313"/>
      <c r="BC797" s="313"/>
      <c r="BD797" s="313"/>
      <c r="BE797" s="6"/>
      <c r="BF797" s="6"/>
      <c r="BG797" s="313"/>
      <c r="BH797" s="313"/>
      <c r="BI797" s="313"/>
      <c r="BJ797" s="313"/>
      <c r="BK797" s="313"/>
      <c r="BL797" s="6"/>
      <c r="BM797" s="6"/>
      <c r="BN797" s="313"/>
      <c r="BO797" s="313"/>
      <c r="BP797" s="313"/>
      <c r="BQ797" s="313"/>
      <c r="BR797" s="313"/>
      <c r="BS797" s="313"/>
      <c r="BT797" s="313"/>
      <c r="BU797" s="313"/>
      <c r="BV797" s="313"/>
      <c r="BW797" s="313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161"/>
      <c r="DQ797" s="161"/>
      <c r="DR797" s="161"/>
      <c r="DS797" s="161"/>
      <c r="DT797" s="161"/>
      <c r="DU797" s="161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6"/>
      <c r="GT797" s="6"/>
      <c r="GU797" s="6"/>
      <c r="GV797" s="6"/>
      <c r="GW797" s="6"/>
      <c r="GX797" s="6"/>
      <c r="GY797" s="6"/>
      <c r="GZ797" s="6"/>
      <c r="HA797" s="6"/>
      <c r="HB797" s="6"/>
      <c r="HC797" s="6"/>
      <c r="HD797" s="6"/>
      <c r="HE797" s="6"/>
      <c r="HF797" s="6"/>
      <c r="HG797" s="6"/>
      <c r="HH797" s="6"/>
      <c r="HI797" s="6"/>
      <c r="HJ797" s="6"/>
      <c r="HK797" s="6"/>
      <c r="HL797" s="6"/>
      <c r="HM797" s="6"/>
      <c r="HN797" s="6"/>
      <c r="HO797" s="6"/>
      <c r="HP797" s="6"/>
      <c r="HQ797" s="6"/>
      <c r="HR797" s="6"/>
      <c r="HS797" s="6"/>
      <c r="HT797" s="6"/>
      <c r="HU797" s="6"/>
      <c r="HV797" s="6"/>
      <c r="HW797" s="6"/>
      <c r="HX797" s="6"/>
      <c r="HY797" s="6"/>
      <c r="HZ797" s="6"/>
      <c r="IA797" s="6"/>
      <c r="IB797" s="6"/>
      <c r="IC797" s="6"/>
      <c r="ID797" s="6"/>
      <c r="IE797" s="6"/>
      <c r="IF797" s="6"/>
      <c r="IG797" s="6"/>
      <c r="IH797" s="6"/>
      <c r="II797" s="6"/>
      <c r="IJ797" s="6"/>
      <c r="IK797" s="6"/>
      <c r="IL797" s="6"/>
      <c r="IM797" s="6"/>
      <c r="IN797" s="6"/>
      <c r="IO797" s="6"/>
      <c r="IP797" s="6"/>
      <c r="IQ797" s="6"/>
      <c r="IR797" s="6"/>
      <c r="IS797" s="6"/>
      <c r="IT797" s="6"/>
      <c r="IU797" s="6"/>
      <c r="IV797" s="6"/>
      <c r="IW797" s="6"/>
      <c r="IX797" s="6"/>
      <c r="IY797" s="6"/>
      <c r="IZ797" s="6"/>
      <c r="JA797" s="314"/>
      <c r="JB797" s="314"/>
      <c r="JC797" s="314"/>
      <c r="JD797" s="314"/>
      <c r="JE797" s="314"/>
      <c r="JF797" s="314"/>
      <c r="JG797" s="314"/>
      <c r="JH797" s="314"/>
      <c r="JI797" s="314"/>
      <c r="JJ797" s="314"/>
      <c r="JK797" s="314"/>
      <c r="JL797" s="314"/>
      <c r="JM797" s="314"/>
      <c r="JN797" s="314"/>
      <c r="JO797" s="314"/>
      <c r="JP797" s="314"/>
      <c r="JQ797" s="314"/>
      <c r="JR797" s="314"/>
      <c r="JS797" s="314"/>
      <c r="JT797" s="314"/>
      <c r="JU797" s="314"/>
      <c r="JV797" s="314"/>
      <c r="JW797" s="314"/>
      <c r="JX797" s="314"/>
      <c r="JY797" s="314"/>
      <c r="JZ797" s="314"/>
      <c r="KA797" s="314"/>
      <c r="KB797" s="314"/>
      <c r="KC797" s="314"/>
      <c r="KD797" s="314"/>
      <c r="KE797" s="314"/>
      <c r="KF797" s="314"/>
      <c r="KG797" s="314"/>
      <c r="KH797" s="314"/>
      <c r="KI797" s="314"/>
      <c r="KJ797" s="314"/>
      <c r="KK797" s="314"/>
      <c r="KL797" s="6"/>
      <c r="KM797" s="6"/>
      <c r="KN797" s="6"/>
      <c r="KO797" s="6"/>
      <c r="KP797" s="6"/>
      <c r="KQ797" s="6"/>
      <c r="KR797" s="6"/>
      <c r="KS797" s="6"/>
      <c r="KT797" s="6"/>
    </row>
    <row r="798" spans="5:306" s="305" customFormat="1">
      <c r="E798" s="316"/>
      <c r="F798" s="316"/>
      <c r="G798" s="317"/>
      <c r="W798" s="6"/>
      <c r="X798" s="6"/>
      <c r="Y798" s="6"/>
      <c r="Z798" s="313"/>
      <c r="AA798" s="313"/>
      <c r="AB798" s="313"/>
      <c r="AC798" s="6"/>
      <c r="AD798" s="6"/>
      <c r="AE798" s="313"/>
      <c r="AF798" s="313"/>
      <c r="AG798" s="313"/>
      <c r="AH798" s="313"/>
      <c r="AI798" s="313"/>
      <c r="AJ798" s="6"/>
      <c r="AK798" s="6"/>
      <c r="AL798" s="313"/>
      <c r="AM798" s="313"/>
      <c r="AN798" s="313"/>
      <c r="AO798" s="313"/>
      <c r="AP798" s="313"/>
      <c r="AQ798" s="6"/>
      <c r="AR798" s="6"/>
      <c r="AS798" s="313"/>
      <c r="AT798" s="313"/>
      <c r="AU798" s="313"/>
      <c r="AV798" s="313"/>
      <c r="AW798" s="313"/>
      <c r="AX798" s="6"/>
      <c r="AY798" s="6"/>
      <c r="AZ798" s="313"/>
      <c r="BA798" s="313"/>
      <c r="BB798" s="313"/>
      <c r="BC798" s="313"/>
      <c r="BD798" s="313"/>
      <c r="BE798" s="6"/>
      <c r="BF798" s="6"/>
      <c r="BG798" s="313"/>
      <c r="BH798" s="313"/>
      <c r="BI798" s="313"/>
      <c r="BJ798" s="313"/>
      <c r="BK798" s="313"/>
      <c r="BL798" s="6"/>
      <c r="BM798" s="6"/>
      <c r="BN798" s="313"/>
      <c r="BO798" s="313"/>
      <c r="BP798" s="313"/>
      <c r="BQ798" s="313"/>
      <c r="BR798" s="313"/>
      <c r="BS798" s="313"/>
      <c r="BT798" s="313"/>
      <c r="BU798" s="313"/>
      <c r="BV798" s="313"/>
      <c r="BW798" s="313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161"/>
      <c r="DQ798" s="161"/>
      <c r="DR798" s="161"/>
      <c r="DS798" s="161"/>
      <c r="DT798" s="161"/>
      <c r="DU798" s="161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  <c r="FS798" s="6"/>
      <c r="FT798" s="6"/>
      <c r="FU798" s="6"/>
      <c r="FV798" s="6"/>
      <c r="FW798" s="6"/>
      <c r="FX798" s="6"/>
      <c r="FY798" s="6"/>
      <c r="FZ798" s="6"/>
      <c r="GA798" s="6"/>
      <c r="GB798" s="6"/>
      <c r="GC798" s="6"/>
      <c r="GD798" s="6"/>
      <c r="GE798" s="6"/>
      <c r="GF798" s="6"/>
      <c r="GG798" s="6"/>
      <c r="GH798" s="6"/>
      <c r="GI798" s="6"/>
      <c r="GJ798" s="6"/>
      <c r="GK798" s="6"/>
      <c r="GL798" s="6"/>
      <c r="GM798" s="6"/>
      <c r="GN798" s="6"/>
      <c r="GO798" s="6"/>
      <c r="GP798" s="6"/>
      <c r="GQ798" s="6"/>
      <c r="GR798" s="6"/>
      <c r="GS798" s="6"/>
      <c r="GT798" s="6"/>
      <c r="GU798" s="6"/>
      <c r="GV798" s="6"/>
      <c r="GW798" s="6"/>
      <c r="GX798" s="6"/>
      <c r="GY798" s="6"/>
      <c r="GZ798" s="6"/>
      <c r="HA798" s="6"/>
      <c r="HB798" s="6"/>
      <c r="HC798" s="6"/>
      <c r="HD798" s="6"/>
      <c r="HE798" s="6"/>
      <c r="HF798" s="6"/>
      <c r="HG798" s="6"/>
      <c r="HH798" s="6"/>
      <c r="HI798" s="6"/>
      <c r="HJ798" s="6"/>
      <c r="HK798" s="6"/>
      <c r="HL798" s="6"/>
      <c r="HM798" s="6"/>
      <c r="HN798" s="6"/>
      <c r="HO798" s="6"/>
      <c r="HP798" s="6"/>
      <c r="HQ798" s="6"/>
      <c r="HR798" s="6"/>
      <c r="HS798" s="6"/>
      <c r="HT798" s="6"/>
      <c r="HU798" s="6"/>
      <c r="HV798" s="6"/>
      <c r="HW798" s="6"/>
      <c r="HX798" s="6"/>
      <c r="HY798" s="6"/>
      <c r="HZ798" s="6"/>
      <c r="IA798" s="6"/>
      <c r="IB798" s="6"/>
      <c r="IC798" s="6"/>
      <c r="ID798" s="6"/>
      <c r="IE798" s="6"/>
      <c r="IF798" s="6"/>
      <c r="IG798" s="6"/>
      <c r="IH798" s="6"/>
      <c r="II798" s="6"/>
      <c r="IJ798" s="6"/>
      <c r="IK798" s="6"/>
      <c r="IL798" s="6"/>
      <c r="IM798" s="6"/>
      <c r="IN798" s="6"/>
      <c r="IO798" s="6"/>
      <c r="IP798" s="6"/>
      <c r="IQ798" s="6"/>
      <c r="IR798" s="6"/>
      <c r="IS798" s="6"/>
      <c r="IT798" s="6"/>
      <c r="IU798" s="6"/>
      <c r="IV798" s="6"/>
      <c r="IW798" s="6"/>
      <c r="IX798" s="6"/>
      <c r="IY798" s="6"/>
      <c r="IZ798" s="6"/>
      <c r="JA798" s="314"/>
      <c r="JB798" s="314"/>
      <c r="JC798" s="314"/>
      <c r="JD798" s="314"/>
      <c r="JE798" s="314"/>
      <c r="JF798" s="314"/>
      <c r="JG798" s="314"/>
      <c r="JH798" s="314"/>
      <c r="JI798" s="314"/>
      <c r="JJ798" s="314"/>
      <c r="JK798" s="314"/>
      <c r="JL798" s="314"/>
      <c r="JM798" s="314"/>
      <c r="JN798" s="314"/>
      <c r="JO798" s="314"/>
      <c r="JP798" s="314"/>
      <c r="JQ798" s="314"/>
      <c r="JR798" s="314"/>
      <c r="JS798" s="314"/>
      <c r="JT798" s="314"/>
      <c r="JU798" s="314"/>
      <c r="JV798" s="314"/>
      <c r="JW798" s="314"/>
      <c r="JX798" s="314"/>
      <c r="JY798" s="314"/>
      <c r="JZ798" s="314"/>
      <c r="KA798" s="314"/>
      <c r="KB798" s="314"/>
      <c r="KC798" s="314"/>
      <c r="KD798" s="314"/>
      <c r="KE798" s="314"/>
      <c r="KF798" s="314"/>
      <c r="KG798" s="314"/>
      <c r="KH798" s="314"/>
      <c r="KI798" s="314"/>
      <c r="KJ798" s="314"/>
      <c r="KK798" s="314"/>
      <c r="KL798" s="6"/>
      <c r="KM798" s="6"/>
      <c r="KN798" s="6"/>
      <c r="KO798" s="6"/>
      <c r="KP798" s="6"/>
      <c r="KQ798" s="6"/>
      <c r="KR798" s="6"/>
      <c r="KS798" s="6"/>
      <c r="KT798" s="6"/>
    </row>
    <row r="799" spans="5:306" s="305" customFormat="1">
      <c r="E799" s="316"/>
      <c r="F799" s="316"/>
      <c r="G799" s="317"/>
      <c r="W799" s="6"/>
      <c r="X799" s="6"/>
      <c r="Y799" s="6"/>
      <c r="Z799" s="313"/>
      <c r="AA799" s="313"/>
      <c r="AB799" s="313"/>
      <c r="AC799" s="6"/>
      <c r="AD799" s="6"/>
      <c r="AE799" s="313"/>
      <c r="AF799" s="313"/>
      <c r="AG799" s="313"/>
      <c r="AH799" s="313"/>
      <c r="AI799" s="313"/>
      <c r="AJ799" s="6"/>
      <c r="AK799" s="6"/>
      <c r="AL799" s="313"/>
      <c r="AM799" s="313"/>
      <c r="AN799" s="313"/>
      <c r="AO799" s="313"/>
      <c r="AP799" s="313"/>
      <c r="AQ799" s="6"/>
      <c r="AR799" s="6"/>
      <c r="AS799" s="313"/>
      <c r="AT799" s="313"/>
      <c r="AU799" s="313"/>
      <c r="AV799" s="313"/>
      <c r="AW799" s="313"/>
      <c r="AX799" s="6"/>
      <c r="AY799" s="6"/>
      <c r="AZ799" s="313"/>
      <c r="BA799" s="313"/>
      <c r="BB799" s="313"/>
      <c r="BC799" s="313"/>
      <c r="BD799" s="313"/>
      <c r="BE799" s="6"/>
      <c r="BF799" s="6"/>
      <c r="BG799" s="313"/>
      <c r="BH799" s="313"/>
      <c r="BI799" s="313"/>
      <c r="BJ799" s="313"/>
      <c r="BK799" s="313"/>
      <c r="BL799" s="6"/>
      <c r="BM799" s="6"/>
      <c r="BN799" s="313"/>
      <c r="BO799" s="313"/>
      <c r="BP799" s="313"/>
      <c r="BQ799" s="313"/>
      <c r="BR799" s="313"/>
      <c r="BS799" s="313"/>
      <c r="BT799" s="313"/>
      <c r="BU799" s="313"/>
      <c r="BV799" s="313"/>
      <c r="BW799" s="313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161"/>
      <c r="DQ799" s="161"/>
      <c r="DR799" s="161"/>
      <c r="DS799" s="161"/>
      <c r="DT799" s="161"/>
      <c r="DU799" s="161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6"/>
      <c r="GT799" s="6"/>
      <c r="GU799" s="6"/>
      <c r="GV799" s="6"/>
      <c r="GW799" s="6"/>
      <c r="GX799" s="6"/>
      <c r="GY799" s="6"/>
      <c r="GZ799" s="6"/>
      <c r="HA799" s="6"/>
      <c r="HB799" s="6"/>
      <c r="HC799" s="6"/>
      <c r="HD799" s="6"/>
      <c r="HE799" s="6"/>
      <c r="HF799" s="6"/>
      <c r="HG799" s="6"/>
      <c r="HH799" s="6"/>
      <c r="HI799" s="6"/>
      <c r="HJ799" s="6"/>
      <c r="HK799" s="6"/>
      <c r="HL799" s="6"/>
      <c r="HM799" s="6"/>
      <c r="HN799" s="6"/>
      <c r="HO799" s="6"/>
      <c r="HP799" s="6"/>
      <c r="HQ799" s="6"/>
      <c r="HR799" s="6"/>
      <c r="HS799" s="6"/>
      <c r="HT799" s="6"/>
      <c r="HU799" s="6"/>
      <c r="HV799" s="6"/>
      <c r="HW799" s="6"/>
      <c r="HX799" s="6"/>
      <c r="HY799" s="6"/>
      <c r="HZ799" s="6"/>
      <c r="IA799" s="6"/>
      <c r="IB799" s="6"/>
      <c r="IC799" s="6"/>
      <c r="ID799" s="6"/>
      <c r="IE799" s="6"/>
      <c r="IF799" s="6"/>
      <c r="IG799" s="6"/>
      <c r="IH799" s="6"/>
      <c r="II799" s="6"/>
      <c r="IJ799" s="6"/>
      <c r="IK799" s="6"/>
      <c r="IL799" s="6"/>
      <c r="IM799" s="6"/>
      <c r="IN799" s="6"/>
      <c r="IO799" s="6"/>
      <c r="IP799" s="6"/>
      <c r="IQ799" s="6"/>
      <c r="IR799" s="6"/>
      <c r="IS799" s="6"/>
      <c r="IT799" s="6"/>
      <c r="IU799" s="6"/>
      <c r="IV799" s="6"/>
      <c r="IW799" s="6"/>
      <c r="IX799" s="6"/>
      <c r="IY799" s="6"/>
      <c r="IZ799" s="6"/>
      <c r="JA799" s="314"/>
      <c r="JB799" s="314"/>
      <c r="JC799" s="314"/>
      <c r="JD799" s="314"/>
      <c r="JE799" s="314"/>
      <c r="JF799" s="314"/>
      <c r="JG799" s="314"/>
      <c r="JH799" s="314"/>
      <c r="JI799" s="314"/>
      <c r="JJ799" s="314"/>
      <c r="JK799" s="314"/>
      <c r="JL799" s="314"/>
      <c r="JM799" s="314"/>
      <c r="JN799" s="314"/>
      <c r="JO799" s="314"/>
      <c r="JP799" s="314"/>
      <c r="JQ799" s="314"/>
      <c r="JR799" s="314"/>
      <c r="JS799" s="314"/>
      <c r="JT799" s="314"/>
      <c r="JU799" s="314"/>
      <c r="JV799" s="314"/>
      <c r="JW799" s="314"/>
      <c r="JX799" s="314"/>
      <c r="JY799" s="314"/>
      <c r="JZ799" s="314"/>
      <c r="KA799" s="314"/>
      <c r="KB799" s="314"/>
      <c r="KC799" s="314"/>
      <c r="KD799" s="314"/>
      <c r="KE799" s="314"/>
      <c r="KF799" s="314"/>
      <c r="KG799" s="314"/>
      <c r="KH799" s="314"/>
      <c r="KI799" s="314"/>
      <c r="KJ799" s="314"/>
      <c r="KK799" s="314"/>
      <c r="KL799" s="6"/>
      <c r="KM799" s="6"/>
      <c r="KN799" s="6"/>
      <c r="KO799" s="6"/>
      <c r="KP799" s="6"/>
      <c r="KQ799" s="6"/>
      <c r="KR799" s="6"/>
      <c r="KS799" s="6"/>
      <c r="KT799" s="6"/>
    </row>
    <row r="800" spans="5:306" s="305" customFormat="1">
      <c r="E800" s="316"/>
      <c r="F800" s="316"/>
      <c r="G800" s="317"/>
      <c r="W800" s="6"/>
      <c r="X800" s="6"/>
      <c r="Y800" s="6"/>
      <c r="Z800" s="313"/>
      <c r="AA800" s="313"/>
      <c r="AB800" s="313"/>
      <c r="AC800" s="6"/>
      <c r="AD800" s="6"/>
      <c r="AE800" s="313"/>
      <c r="AF800" s="313"/>
      <c r="AG800" s="313"/>
      <c r="AH800" s="313"/>
      <c r="AI800" s="313"/>
      <c r="AJ800" s="6"/>
      <c r="AK800" s="6"/>
      <c r="AL800" s="313"/>
      <c r="AM800" s="313"/>
      <c r="AN800" s="313"/>
      <c r="AO800" s="313"/>
      <c r="AP800" s="313"/>
      <c r="AQ800" s="6"/>
      <c r="AR800" s="6"/>
      <c r="AS800" s="313"/>
      <c r="AT800" s="313"/>
      <c r="AU800" s="313"/>
      <c r="AV800" s="313"/>
      <c r="AW800" s="313"/>
      <c r="AX800" s="6"/>
      <c r="AY800" s="6"/>
      <c r="AZ800" s="313"/>
      <c r="BA800" s="313"/>
      <c r="BB800" s="313"/>
      <c r="BC800" s="313"/>
      <c r="BD800" s="313"/>
      <c r="BE800" s="6"/>
      <c r="BF800" s="6"/>
      <c r="BG800" s="313"/>
      <c r="BH800" s="313"/>
      <c r="BI800" s="313"/>
      <c r="BJ800" s="313"/>
      <c r="BK800" s="313"/>
      <c r="BL800" s="6"/>
      <c r="BM800" s="6"/>
      <c r="BN800" s="313"/>
      <c r="BO800" s="313"/>
      <c r="BP800" s="313"/>
      <c r="BQ800" s="313"/>
      <c r="BR800" s="313"/>
      <c r="BS800" s="313"/>
      <c r="BT800" s="313"/>
      <c r="BU800" s="313"/>
      <c r="BV800" s="313"/>
      <c r="BW800" s="313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161"/>
      <c r="DQ800" s="161"/>
      <c r="DR800" s="161"/>
      <c r="DS800" s="161"/>
      <c r="DT800" s="161"/>
      <c r="DU800" s="161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6"/>
      <c r="GT800" s="6"/>
      <c r="GU800" s="6"/>
      <c r="GV800" s="6"/>
      <c r="GW800" s="6"/>
      <c r="GX800" s="6"/>
      <c r="GY800" s="6"/>
      <c r="GZ800" s="6"/>
      <c r="HA800" s="6"/>
      <c r="HB800" s="6"/>
      <c r="HC800" s="6"/>
      <c r="HD800" s="6"/>
      <c r="HE800" s="6"/>
      <c r="HF800" s="6"/>
      <c r="HG800" s="6"/>
      <c r="HH800" s="6"/>
      <c r="HI800" s="6"/>
      <c r="HJ800" s="6"/>
      <c r="HK800" s="6"/>
      <c r="HL800" s="6"/>
      <c r="HM800" s="6"/>
      <c r="HN800" s="6"/>
      <c r="HO800" s="6"/>
      <c r="HP800" s="6"/>
      <c r="HQ800" s="6"/>
      <c r="HR800" s="6"/>
      <c r="HS800" s="6"/>
      <c r="HT800" s="6"/>
      <c r="HU800" s="6"/>
      <c r="HV800" s="6"/>
      <c r="HW800" s="6"/>
      <c r="HX800" s="6"/>
      <c r="HY800" s="6"/>
      <c r="HZ800" s="6"/>
      <c r="IA800" s="6"/>
      <c r="IB800" s="6"/>
      <c r="IC800" s="6"/>
      <c r="ID800" s="6"/>
      <c r="IE800" s="6"/>
      <c r="IF800" s="6"/>
      <c r="IG800" s="6"/>
      <c r="IH800" s="6"/>
      <c r="II800" s="6"/>
      <c r="IJ800" s="6"/>
      <c r="IK800" s="6"/>
      <c r="IL800" s="6"/>
      <c r="IM800" s="6"/>
      <c r="IN800" s="6"/>
      <c r="IO800" s="6"/>
      <c r="IP800" s="6"/>
      <c r="IQ800" s="6"/>
      <c r="IR800" s="6"/>
      <c r="IS800" s="6"/>
      <c r="IT800" s="6"/>
      <c r="IU800" s="6"/>
      <c r="IV800" s="6"/>
      <c r="IW800" s="6"/>
      <c r="IX800" s="6"/>
      <c r="IY800" s="6"/>
      <c r="IZ800" s="6"/>
      <c r="JA800" s="314"/>
      <c r="JB800" s="314"/>
      <c r="JC800" s="314"/>
      <c r="JD800" s="314"/>
      <c r="JE800" s="314"/>
      <c r="JF800" s="314"/>
      <c r="JG800" s="314"/>
      <c r="JH800" s="314"/>
      <c r="JI800" s="314"/>
      <c r="JJ800" s="314"/>
      <c r="JK800" s="314"/>
      <c r="JL800" s="314"/>
      <c r="JM800" s="314"/>
      <c r="JN800" s="314"/>
      <c r="JO800" s="314"/>
      <c r="JP800" s="314"/>
      <c r="JQ800" s="314"/>
      <c r="JR800" s="314"/>
      <c r="JS800" s="314"/>
      <c r="JT800" s="314"/>
      <c r="JU800" s="314"/>
      <c r="JV800" s="314"/>
      <c r="JW800" s="314"/>
      <c r="JX800" s="314"/>
      <c r="JY800" s="314"/>
      <c r="JZ800" s="314"/>
      <c r="KA800" s="314"/>
      <c r="KB800" s="314"/>
      <c r="KC800" s="314"/>
      <c r="KD800" s="314"/>
      <c r="KE800" s="314"/>
      <c r="KF800" s="314"/>
      <c r="KG800" s="314"/>
      <c r="KH800" s="314"/>
      <c r="KI800" s="314"/>
      <c r="KJ800" s="314"/>
      <c r="KK800" s="314"/>
      <c r="KL800" s="6"/>
      <c r="KM800" s="6"/>
      <c r="KN800" s="6"/>
      <c r="KO800" s="6"/>
      <c r="KP800" s="6"/>
      <c r="KQ800" s="6"/>
      <c r="KR800" s="6"/>
      <c r="KS800" s="6"/>
      <c r="KT800" s="6"/>
    </row>
    <row r="801" spans="5:306" s="305" customFormat="1">
      <c r="E801" s="316"/>
      <c r="F801" s="316"/>
      <c r="G801" s="317"/>
      <c r="W801" s="6"/>
      <c r="X801" s="6"/>
      <c r="Y801" s="6"/>
      <c r="Z801" s="313"/>
      <c r="AA801" s="313"/>
      <c r="AB801" s="313"/>
      <c r="AC801" s="6"/>
      <c r="AD801" s="6"/>
      <c r="AE801" s="313"/>
      <c r="AF801" s="313"/>
      <c r="AG801" s="313"/>
      <c r="AH801" s="313"/>
      <c r="AI801" s="313"/>
      <c r="AJ801" s="6"/>
      <c r="AK801" s="6"/>
      <c r="AL801" s="313"/>
      <c r="AM801" s="313"/>
      <c r="AN801" s="313"/>
      <c r="AO801" s="313"/>
      <c r="AP801" s="313"/>
      <c r="AQ801" s="6"/>
      <c r="AR801" s="6"/>
      <c r="AS801" s="313"/>
      <c r="AT801" s="313"/>
      <c r="AU801" s="313"/>
      <c r="AV801" s="313"/>
      <c r="AW801" s="313"/>
      <c r="AX801" s="6"/>
      <c r="AY801" s="6"/>
      <c r="AZ801" s="313"/>
      <c r="BA801" s="313"/>
      <c r="BB801" s="313"/>
      <c r="BC801" s="313"/>
      <c r="BD801" s="313"/>
      <c r="BE801" s="6"/>
      <c r="BF801" s="6"/>
      <c r="BG801" s="313"/>
      <c r="BH801" s="313"/>
      <c r="BI801" s="313"/>
      <c r="BJ801" s="313"/>
      <c r="BK801" s="313"/>
      <c r="BL801" s="6"/>
      <c r="BM801" s="6"/>
      <c r="BN801" s="313"/>
      <c r="BO801" s="313"/>
      <c r="BP801" s="313"/>
      <c r="BQ801" s="313"/>
      <c r="BR801" s="313"/>
      <c r="BS801" s="313"/>
      <c r="BT801" s="313"/>
      <c r="BU801" s="313"/>
      <c r="BV801" s="313"/>
      <c r="BW801" s="313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161"/>
      <c r="DQ801" s="161"/>
      <c r="DR801" s="161"/>
      <c r="DS801" s="161"/>
      <c r="DT801" s="161"/>
      <c r="DU801" s="161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6"/>
      <c r="GT801" s="6"/>
      <c r="GU801" s="6"/>
      <c r="GV801" s="6"/>
      <c r="GW801" s="6"/>
      <c r="GX801" s="6"/>
      <c r="GY801" s="6"/>
      <c r="GZ801" s="6"/>
      <c r="HA801" s="6"/>
      <c r="HB801" s="6"/>
      <c r="HC801" s="6"/>
      <c r="HD801" s="6"/>
      <c r="HE801" s="6"/>
      <c r="HF801" s="6"/>
      <c r="HG801" s="6"/>
      <c r="HH801" s="6"/>
      <c r="HI801" s="6"/>
      <c r="HJ801" s="6"/>
      <c r="HK801" s="6"/>
      <c r="HL801" s="6"/>
      <c r="HM801" s="6"/>
      <c r="HN801" s="6"/>
      <c r="HO801" s="6"/>
      <c r="HP801" s="6"/>
      <c r="HQ801" s="6"/>
      <c r="HR801" s="6"/>
      <c r="HS801" s="6"/>
      <c r="HT801" s="6"/>
      <c r="HU801" s="6"/>
      <c r="HV801" s="6"/>
      <c r="HW801" s="6"/>
      <c r="HX801" s="6"/>
      <c r="HY801" s="6"/>
      <c r="HZ801" s="6"/>
      <c r="IA801" s="6"/>
      <c r="IB801" s="6"/>
      <c r="IC801" s="6"/>
      <c r="ID801" s="6"/>
      <c r="IE801" s="6"/>
      <c r="IF801" s="6"/>
      <c r="IG801" s="6"/>
      <c r="IH801" s="6"/>
      <c r="II801" s="6"/>
      <c r="IJ801" s="6"/>
      <c r="IK801" s="6"/>
      <c r="IL801" s="6"/>
      <c r="IM801" s="6"/>
      <c r="IN801" s="6"/>
      <c r="IO801" s="6"/>
      <c r="IP801" s="6"/>
      <c r="IQ801" s="6"/>
      <c r="IR801" s="6"/>
      <c r="IS801" s="6"/>
      <c r="IT801" s="6"/>
      <c r="IU801" s="6"/>
      <c r="IV801" s="6"/>
      <c r="IW801" s="6"/>
      <c r="IX801" s="6"/>
      <c r="IY801" s="6"/>
      <c r="IZ801" s="6"/>
      <c r="JA801" s="314"/>
      <c r="JB801" s="314"/>
      <c r="JC801" s="314"/>
      <c r="JD801" s="314"/>
      <c r="JE801" s="314"/>
      <c r="JF801" s="314"/>
      <c r="JG801" s="314"/>
      <c r="JH801" s="314"/>
      <c r="JI801" s="314"/>
      <c r="JJ801" s="314"/>
      <c r="JK801" s="314"/>
      <c r="JL801" s="314"/>
      <c r="JM801" s="314"/>
      <c r="JN801" s="314"/>
      <c r="JO801" s="314"/>
      <c r="JP801" s="314"/>
      <c r="JQ801" s="314"/>
      <c r="JR801" s="314"/>
      <c r="JS801" s="314"/>
      <c r="JT801" s="314"/>
      <c r="JU801" s="314"/>
      <c r="JV801" s="314"/>
      <c r="JW801" s="314"/>
      <c r="JX801" s="314"/>
      <c r="JY801" s="314"/>
      <c r="JZ801" s="314"/>
      <c r="KA801" s="314"/>
      <c r="KB801" s="314"/>
      <c r="KC801" s="314"/>
      <c r="KD801" s="314"/>
      <c r="KE801" s="314"/>
      <c r="KF801" s="314"/>
      <c r="KG801" s="314"/>
      <c r="KH801" s="314"/>
      <c r="KI801" s="314"/>
      <c r="KJ801" s="314"/>
      <c r="KK801" s="314"/>
      <c r="KL801" s="6"/>
      <c r="KM801" s="6"/>
      <c r="KN801" s="6"/>
      <c r="KO801" s="6"/>
      <c r="KP801" s="6"/>
      <c r="KQ801" s="6"/>
      <c r="KR801" s="6"/>
      <c r="KS801" s="6"/>
      <c r="KT801" s="6"/>
    </row>
    <row r="802" spans="5:306" s="305" customFormat="1">
      <c r="E802" s="316"/>
      <c r="F802" s="316"/>
      <c r="G802" s="317"/>
      <c r="W802" s="6"/>
      <c r="X802" s="6"/>
      <c r="Y802" s="6"/>
      <c r="Z802" s="313"/>
      <c r="AA802" s="313"/>
      <c r="AB802" s="313"/>
      <c r="AC802" s="6"/>
      <c r="AD802" s="6"/>
      <c r="AE802" s="313"/>
      <c r="AF802" s="313"/>
      <c r="AG802" s="313"/>
      <c r="AH802" s="313"/>
      <c r="AI802" s="313"/>
      <c r="AJ802" s="6"/>
      <c r="AK802" s="6"/>
      <c r="AL802" s="313"/>
      <c r="AM802" s="313"/>
      <c r="AN802" s="313"/>
      <c r="AO802" s="313"/>
      <c r="AP802" s="313"/>
      <c r="AQ802" s="6"/>
      <c r="AR802" s="6"/>
      <c r="AS802" s="313"/>
      <c r="AT802" s="313"/>
      <c r="AU802" s="313"/>
      <c r="AV802" s="313"/>
      <c r="AW802" s="313"/>
      <c r="AX802" s="6"/>
      <c r="AY802" s="6"/>
      <c r="AZ802" s="313"/>
      <c r="BA802" s="313"/>
      <c r="BB802" s="313"/>
      <c r="BC802" s="313"/>
      <c r="BD802" s="313"/>
      <c r="BE802" s="6"/>
      <c r="BF802" s="6"/>
      <c r="BG802" s="313"/>
      <c r="BH802" s="313"/>
      <c r="BI802" s="313"/>
      <c r="BJ802" s="313"/>
      <c r="BK802" s="313"/>
      <c r="BL802" s="6"/>
      <c r="BM802" s="6"/>
      <c r="BN802" s="313"/>
      <c r="BO802" s="313"/>
      <c r="BP802" s="313"/>
      <c r="BQ802" s="313"/>
      <c r="BR802" s="313"/>
      <c r="BS802" s="313"/>
      <c r="BT802" s="313"/>
      <c r="BU802" s="313"/>
      <c r="BV802" s="313"/>
      <c r="BW802" s="313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161"/>
      <c r="DQ802" s="161"/>
      <c r="DR802" s="161"/>
      <c r="DS802" s="161"/>
      <c r="DT802" s="161"/>
      <c r="DU802" s="161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6"/>
      <c r="GT802" s="6"/>
      <c r="GU802" s="6"/>
      <c r="GV802" s="6"/>
      <c r="GW802" s="6"/>
      <c r="GX802" s="6"/>
      <c r="GY802" s="6"/>
      <c r="GZ802" s="6"/>
      <c r="HA802" s="6"/>
      <c r="HB802" s="6"/>
      <c r="HC802" s="6"/>
      <c r="HD802" s="6"/>
      <c r="HE802" s="6"/>
      <c r="HF802" s="6"/>
      <c r="HG802" s="6"/>
      <c r="HH802" s="6"/>
      <c r="HI802" s="6"/>
      <c r="HJ802" s="6"/>
      <c r="HK802" s="6"/>
      <c r="HL802" s="6"/>
      <c r="HM802" s="6"/>
      <c r="HN802" s="6"/>
      <c r="HO802" s="6"/>
      <c r="HP802" s="6"/>
      <c r="HQ802" s="6"/>
      <c r="HR802" s="6"/>
      <c r="HS802" s="6"/>
      <c r="HT802" s="6"/>
      <c r="HU802" s="6"/>
      <c r="HV802" s="6"/>
      <c r="HW802" s="6"/>
      <c r="HX802" s="6"/>
      <c r="HY802" s="6"/>
      <c r="HZ802" s="6"/>
      <c r="IA802" s="6"/>
      <c r="IB802" s="6"/>
      <c r="IC802" s="6"/>
      <c r="ID802" s="6"/>
      <c r="IE802" s="6"/>
      <c r="IF802" s="6"/>
      <c r="IG802" s="6"/>
      <c r="IH802" s="6"/>
      <c r="II802" s="6"/>
      <c r="IJ802" s="6"/>
      <c r="IK802" s="6"/>
      <c r="IL802" s="6"/>
      <c r="IM802" s="6"/>
      <c r="IN802" s="6"/>
      <c r="IO802" s="6"/>
      <c r="IP802" s="6"/>
      <c r="IQ802" s="6"/>
      <c r="IR802" s="6"/>
      <c r="IS802" s="6"/>
      <c r="IT802" s="6"/>
      <c r="IU802" s="6"/>
      <c r="IV802" s="6"/>
      <c r="IW802" s="6"/>
      <c r="IX802" s="6"/>
      <c r="IY802" s="6"/>
      <c r="IZ802" s="6"/>
      <c r="JA802" s="314"/>
      <c r="JB802" s="314"/>
      <c r="JC802" s="314"/>
      <c r="JD802" s="314"/>
      <c r="JE802" s="314"/>
      <c r="JF802" s="314"/>
      <c r="JG802" s="314"/>
      <c r="JH802" s="314"/>
      <c r="JI802" s="314"/>
      <c r="JJ802" s="314"/>
      <c r="JK802" s="314"/>
      <c r="JL802" s="314"/>
      <c r="JM802" s="314"/>
      <c r="JN802" s="314"/>
      <c r="JO802" s="314"/>
      <c r="JP802" s="314"/>
      <c r="JQ802" s="314"/>
      <c r="JR802" s="314"/>
      <c r="JS802" s="314"/>
      <c r="JT802" s="314"/>
      <c r="JU802" s="314"/>
      <c r="JV802" s="314"/>
      <c r="JW802" s="314"/>
      <c r="JX802" s="314"/>
      <c r="JY802" s="314"/>
      <c r="JZ802" s="314"/>
      <c r="KA802" s="314"/>
      <c r="KB802" s="314"/>
      <c r="KC802" s="314"/>
      <c r="KD802" s="314"/>
      <c r="KE802" s="314"/>
      <c r="KF802" s="314"/>
      <c r="KG802" s="314"/>
      <c r="KH802" s="314"/>
      <c r="KI802" s="314"/>
      <c r="KJ802" s="314"/>
      <c r="KK802" s="314"/>
      <c r="KL802" s="6"/>
      <c r="KM802" s="6"/>
      <c r="KN802" s="6"/>
      <c r="KO802" s="6"/>
      <c r="KP802" s="6"/>
      <c r="KQ802" s="6"/>
      <c r="KR802" s="6"/>
      <c r="KS802" s="6"/>
      <c r="KT802" s="6"/>
    </row>
    <row r="803" spans="5:306" s="305" customFormat="1">
      <c r="E803" s="316"/>
      <c r="F803" s="316"/>
      <c r="G803" s="317"/>
      <c r="W803" s="6"/>
      <c r="X803" s="6"/>
      <c r="Y803" s="6"/>
      <c r="Z803" s="313"/>
      <c r="AA803" s="313"/>
      <c r="AB803" s="313"/>
      <c r="AC803" s="6"/>
      <c r="AD803" s="6"/>
      <c r="AE803" s="313"/>
      <c r="AF803" s="313"/>
      <c r="AG803" s="313"/>
      <c r="AH803" s="313"/>
      <c r="AI803" s="313"/>
      <c r="AJ803" s="6"/>
      <c r="AK803" s="6"/>
      <c r="AL803" s="313"/>
      <c r="AM803" s="313"/>
      <c r="AN803" s="313"/>
      <c r="AO803" s="313"/>
      <c r="AP803" s="313"/>
      <c r="AQ803" s="6"/>
      <c r="AR803" s="6"/>
      <c r="AS803" s="313"/>
      <c r="AT803" s="313"/>
      <c r="AU803" s="313"/>
      <c r="AV803" s="313"/>
      <c r="AW803" s="313"/>
      <c r="AX803" s="6"/>
      <c r="AY803" s="6"/>
      <c r="AZ803" s="313"/>
      <c r="BA803" s="313"/>
      <c r="BB803" s="313"/>
      <c r="BC803" s="313"/>
      <c r="BD803" s="313"/>
      <c r="BE803" s="6"/>
      <c r="BF803" s="6"/>
      <c r="BG803" s="313"/>
      <c r="BH803" s="313"/>
      <c r="BI803" s="313"/>
      <c r="BJ803" s="313"/>
      <c r="BK803" s="313"/>
      <c r="BL803" s="6"/>
      <c r="BM803" s="6"/>
      <c r="BN803" s="313"/>
      <c r="BO803" s="313"/>
      <c r="BP803" s="313"/>
      <c r="BQ803" s="313"/>
      <c r="BR803" s="313"/>
      <c r="BS803" s="313"/>
      <c r="BT803" s="313"/>
      <c r="BU803" s="313"/>
      <c r="BV803" s="313"/>
      <c r="BW803" s="313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161"/>
      <c r="DQ803" s="161"/>
      <c r="DR803" s="161"/>
      <c r="DS803" s="161"/>
      <c r="DT803" s="161"/>
      <c r="DU803" s="161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6"/>
      <c r="GT803" s="6"/>
      <c r="GU803" s="6"/>
      <c r="GV803" s="6"/>
      <c r="GW803" s="6"/>
      <c r="GX803" s="6"/>
      <c r="GY803" s="6"/>
      <c r="GZ803" s="6"/>
      <c r="HA803" s="6"/>
      <c r="HB803" s="6"/>
      <c r="HC803" s="6"/>
      <c r="HD803" s="6"/>
      <c r="HE803" s="6"/>
      <c r="HF803" s="6"/>
      <c r="HG803" s="6"/>
      <c r="HH803" s="6"/>
      <c r="HI803" s="6"/>
      <c r="HJ803" s="6"/>
      <c r="HK803" s="6"/>
      <c r="HL803" s="6"/>
      <c r="HM803" s="6"/>
      <c r="HN803" s="6"/>
      <c r="HO803" s="6"/>
      <c r="HP803" s="6"/>
      <c r="HQ803" s="6"/>
      <c r="HR803" s="6"/>
      <c r="HS803" s="6"/>
      <c r="HT803" s="6"/>
      <c r="HU803" s="6"/>
      <c r="HV803" s="6"/>
      <c r="HW803" s="6"/>
      <c r="HX803" s="6"/>
      <c r="HY803" s="6"/>
      <c r="HZ803" s="6"/>
      <c r="IA803" s="6"/>
      <c r="IB803" s="6"/>
      <c r="IC803" s="6"/>
      <c r="ID803" s="6"/>
      <c r="IE803" s="6"/>
      <c r="IF803" s="6"/>
      <c r="IG803" s="6"/>
      <c r="IH803" s="6"/>
      <c r="II803" s="6"/>
      <c r="IJ803" s="6"/>
      <c r="IK803" s="6"/>
      <c r="IL803" s="6"/>
      <c r="IM803" s="6"/>
      <c r="IN803" s="6"/>
      <c r="IO803" s="6"/>
      <c r="IP803" s="6"/>
      <c r="IQ803" s="6"/>
      <c r="IR803" s="6"/>
      <c r="IS803" s="6"/>
      <c r="IT803" s="6"/>
      <c r="IU803" s="6"/>
      <c r="IV803" s="6"/>
      <c r="IW803" s="6"/>
      <c r="IX803" s="6"/>
      <c r="IY803" s="6"/>
      <c r="IZ803" s="6"/>
      <c r="JA803" s="314"/>
      <c r="JB803" s="314"/>
      <c r="JC803" s="314"/>
      <c r="JD803" s="314"/>
      <c r="JE803" s="314"/>
      <c r="JF803" s="314"/>
      <c r="JG803" s="314"/>
      <c r="JH803" s="314"/>
      <c r="JI803" s="314"/>
      <c r="JJ803" s="314"/>
      <c r="JK803" s="314"/>
      <c r="JL803" s="314"/>
      <c r="JM803" s="314"/>
      <c r="JN803" s="314"/>
      <c r="JO803" s="314"/>
      <c r="JP803" s="314"/>
      <c r="JQ803" s="314"/>
      <c r="JR803" s="314"/>
      <c r="JS803" s="314"/>
      <c r="JT803" s="314"/>
      <c r="JU803" s="314"/>
      <c r="JV803" s="314"/>
      <c r="JW803" s="314"/>
      <c r="JX803" s="314"/>
      <c r="JY803" s="314"/>
      <c r="JZ803" s="314"/>
      <c r="KA803" s="314"/>
      <c r="KB803" s="314"/>
      <c r="KC803" s="314"/>
      <c r="KD803" s="314"/>
      <c r="KE803" s="314"/>
      <c r="KF803" s="314"/>
      <c r="KG803" s="314"/>
      <c r="KH803" s="314"/>
      <c r="KI803" s="314"/>
      <c r="KJ803" s="314"/>
      <c r="KK803" s="314"/>
      <c r="KL803" s="6"/>
      <c r="KM803" s="6"/>
      <c r="KN803" s="6"/>
      <c r="KO803" s="6"/>
      <c r="KP803" s="6"/>
      <c r="KQ803" s="6"/>
      <c r="KR803" s="6"/>
      <c r="KS803" s="6"/>
      <c r="KT803" s="6"/>
    </row>
    <row r="804" spans="5:306" s="305" customFormat="1">
      <c r="E804" s="316"/>
      <c r="F804" s="316"/>
      <c r="G804" s="317"/>
      <c r="W804" s="6"/>
      <c r="X804" s="6"/>
      <c r="Y804" s="6"/>
      <c r="Z804" s="313"/>
      <c r="AA804" s="313"/>
      <c r="AB804" s="313"/>
      <c r="AC804" s="6"/>
      <c r="AD804" s="6"/>
      <c r="AE804" s="313"/>
      <c r="AF804" s="313"/>
      <c r="AG804" s="313"/>
      <c r="AH804" s="313"/>
      <c r="AI804" s="313"/>
      <c r="AJ804" s="6"/>
      <c r="AK804" s="6"/>
      <c r="AL804" s="313"/>
      <c r="AM804" s="313"/>
      <c r="AN804" s="313"/>
      <c r="AO804" s="313"/>
      <c r="AP804" s="313"/>
      <c r="AQ804" s="6"/>
      <c r="AR804" s="6"/>
      <c r="AS804" s="313"/>
      <c r="AT804" s="313"/>
      <c r="AU804" s="313"/>
      <c r="AV804" s="313"/>
      <c r="AW804" s="313"/>
      <c r="AX804" s="6"/>
      <c r="AY804" s="6"/>
      <c r="AZ804" s="313"/>
      <c r="BA804" s="313"/>
      <c r="BB804" s="313"/>
      <c r="BC804" s="313"/>
      <c r="BD804" s="313"/>
      <c r="BE804" s="6"/>
      <c r="BF804" s="6"/>
      <c r="BG804" s="313"/>
      <c r="BH804" s="313"/>
      <c r="BI804" s="313"/>
      <c r="BJ804" s="313"/>
      <c r="BK804" s="313"/>
      <c r="BL804" s="6"/>
      <c r="BM804" s="6"/>
      <c r="BN804" s="313"/>
      <c r="BO804" s="313"/>
      <c r="BP804" s="313"/>
      <c r="BQ804" s="313"/>
      <c r="BR804" s="313"/>
      <c r="BS804" s="313"/>
      <c r="BT804" s="313"/>
      <c r="BU804" s="313"/>
      <c r="BV804" s="313"/>
      <c r="BW804" s="313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161"/>
      <c r="DQ804" s="161"/>
      <c r="DR804" s="161"/>
      <c r="DS804" s="161"/>
      <c r="DT804" s="161"/>
      <c r="DU804" s="161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6"/>
      <c r="GT804" s="6"/>
      <c r="GU804" s="6"/>
      <c r="GV804" s="6"/>
      <c r="GW804" s="6"/>
      <c r="GX804" s="6"/>
      <c r="GY804" s="6"/>
      <c r="GZ804" s="6"/>
      <c r="HA804" s="6"/>
      <c r="HB804" s="6"/>
      <c r="HC804" s="6"/>
      <c r="HD804" s="6"/>
      <c r="HE804" s="6"/>
      <c r="HF804" s="6"/>
      <c r="HG804" s="6"/>
      <c r="HH804" s="6"/>
      <c r="HI804" s="6"/>
      <c r="HJ804" s="6"/>
      <c r="HK804" s="6"/>
      <c r="HL804" s="6"/>
      <c r="HM804" s="6"/>
      <c r="HN804" s="6"/>
      <c r="HO804" s="6"/>
      <c r="HP804" s="6"/>
      <c r="HQ804" s="6"/>
      <c r="HR804" s="6"/>
      <c r="HS804" s="6"/>
      <c r="HT804" s="6"/>
      <c r="HU804" s="6"/>
      <c r="HV804" s="6"/>
      <c r="HW804" s="6"/>
      <c r="HX804" s="6"/>
      <c r="HY804" s="6"/>
      <c r="HZ804" s="6"/>
      <c r="IA804" s="6"/>
      <c r="IB804" s="6"/>
      <c r="IC804" s="6"/>
      <c r="ID804" s="6"/>
      <c r="IE804" s="6"/>
      <c r="IF804" s="6"/>
      <c r="IG804" s="6"/>
      <c r="IH804" s="6"/>
      <c r="II804" s="6"/>
      <c r="IJ804" s="6"/>
      <c r="IK804" s="6"/>
      <c r="IL804" s="6"/>
      <c r="IM804" s="6"/>
      <c r="IN804" s="6"/>
      <c r="IO804" s="6"/>
      <c r="IP804" s="6"/>
      <c r="IQ804" s="6"/>
      <c r="IR804" s="6"/>
      <c r="IS804" s="6"/>
      <c r="IT804" s="6"/>
      <c r="IU804" s="6"/>
      <c r="IV804" s="6"/>
      <c r="IW804" s="6"/>
      <c r="IX804" s="6"/>
      <c r="IY804" s="6"/>
      <c r="IZ804" s="6"/>
      <c r="JA804" s="314"/>
      <c r="JB804" s="314"/>
      <c r="JC804" s="314"/>
      <c r="JD804" s="314"/>
      <c r="JE804" s="314"/>
      <c r="JF804" s="314"/>
      <c r="JG804" s="314"/>
      <c r="JH804" s="314"/>
      <c r="JI804" s="314"/>
      <c r="JJ804" s="314"/>
      <c r="JK804" s="314"/>
      <c r="JL804" s="314"/>
      <c r="JM804" s="314"/>
      <c r="JN804" s="314"/>
      <c r="JO804" s="314"/>
      <c r="JP804" s="314"/>
      <c r="JQ804" s="314"/>
      <c r="JR804" s="314"/>
      <c r="JS804" s="314"/>
      <c r="JT804" s="314"/>
      <c r="JU804" s="314"/>
      <c r="JV804" s="314"/>
      <c r="JW804" s="314"/>
      <c r="JX804" s="314"/>
      <c r="JY804" s="314"/>
      <c r="JZ804" s="314"/>
      <c r="KA804" s="314"/>
      <c r="KB804" s="314"/>
      <c r="KC804" s="314"/>
      <c r="KD804" s="314"/>
      <c r="KE804" s="314"/>
      <c r="KF804" s="314"/>
      <c r="KG804" s="314"/>
      <c r="KH804" s="314"/>
      <c r="KI804" s="314"/>
      <c r="KJ804" s="314"/>
      <c r="KK804" s="314"/>
      <c r="KL804" s="6"/>
      <c r="KM804" s="6"/>
      <c r="KN804" s="6"/>
      <c r="KO804" s="6"/>
      <c r="KP804" s="6"/>
      <c r="KQ804" s="6"/>
      <c r="KR804" s="6"/>
      <c r="KS804" s="6"/>
      <c r="KT804" s="6"/>
    </row>
    <row r="805" spans="5:306" s="305" customFormat="1">
      <c r="E805" s="316"/>
      <c r="F805" s="316"/>
      <c r="G805" s="317"/>
      <c r="W805" s="6"/>
      <c r="X805" s="6"/>
      <c r="Y805" s="6"/>
      <c r="Z805" s="313"/>
      <c r="AA805" s="313"/>
      <c r="AB805" s="313"/>
      <c r="AC805" s="6"/>
      <c r="AD805" s="6"/>
      <c r="AE805" s="313"/>
      <c r="AF805" s="313"/>
      <c r="AG805" s="313"/>
      <c r="AH805" s="313"/>
      <c r="AI805" s="313"/>
      <c r="AJ805" s="6"/>
      <c r="AK805" s="6"/>
      <c r="AL805" s="313"/>
      <c r="AM805" s="313"/>
      <c r="AN805" s="313"/>
      <c r="AO805" s="313"/>
      <c r="AP805" s="313"/>
      <c r="AQ805" s="6"/>
      <c r="AR805" s="6"/>
      <c r="AS805" s="313"/>
      <c r="AT805" s="313"/>
      <c r="AU805" s="313"/>
      <c r="AV805" s="313"/>
      <c r="AW805" s="313"/>
      <c r="AX805" s="6"/>
      <c r="AY805" s="6"/>
      <c r="AZ805" s="313"/>
      <c r="BA805" s="313"/>
      <c r="BB805" s="313"/>
      <c r="BC805" s="313"/>
      <c r="BD805" s="313"/>
      <c r="BE805" s="6"/>
      <c r="BF805" s="6"/>
      <c r="BG805" s="313"/>
      <c r="BH805" s="313"/>
      <c r="BI805" s="313"/>
      <c r="BJ805" s="313"/>
      <c r="BK805" s="313"/>
      <c r="BL805" s="6"/>
      <c r="BM805" s="6"/>
      <c r="BN805" s="313"/>
      <c r="BO805" s="313"/>
      <c r="BP805" s="313"/>
      <c r="BQ805" s="313"/>
      <c r="BR805" s="313"/>
      <c r="BS805" s="313"/>
      <c r="BT805" s="313"/>
      <c r="BU805" s="313"/>
      <c r="BV805" s="313"/>
      <c r="BW805" s="313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161"/>
      <c r="DQ805" s="161"/>
      <c r="DR805" s="161"/>
      <c r="DS805" s="161"/>
      <c r="DT805" s="161"/>
      <c r="DU805" s="161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6"/>
      <c r="GT805" s="6"/>
      <c r="GU805" s="6"/>
      <c r="GV805" s="6"/>
      <c r="GW805" s="6"/>
      <c r="GX805" s="6"/>
      <c r="GY805" s="6"/>
      <c r="GZ805" s="6"/>
      <c r="HA805" s="6"/>
      <c r="HB805" s="6"/>
      <c r="HC805" s="6"/>
      <c r="HD805" s="6"/>
      <c r="HE805" s="6"/>
      <c r="HF805" s="6"/>
      <c r="HG805" s="6"/>
      <c r="HH805" s="6"/>
      <c r="HI805" s="6"/>
      <c r="HJ805" s="6"/>
      <c r="HK805" s="6"/>
      <c r="HL805" s="6"/>
      <c r="HM805" s="6"/>
      <c r="HN805" s="6"/>
      <c r="HO805" s="6"/>
      <c r="HP805" s="6"/>
      <c r="HQ805" s="6"/>
      <c r="HR805" s="6"/>
      <c r="HS805" s="6"/>
      <c r="HT805" s="6"/>
      <c r="HU805" s="6"/>
      <c r="HV805" s="6"/>
      <c r="HW805" s="6"/>
      <c r="HX805" s="6"/>
      <c r="HY805" s="6"/>
      <c r="HZ805" s="6"/>
      <c r="IA805" s="6"/>
      <c r="IB805" s="6"/>
      <c r="IC805" s="6"/>
      <c r="ID805" s="6"/>
      <c r="IE805" s="6"/>
      <c r="IF805" s="6"/>
      <c r="IG805" s="6"/>
      <c r="IH805" s="6"/>
      <c r="II805" s="6"/>
      <c r="IJ805" s="6"/>
      <c r="IK805" s="6"/>
      <c r="IL805" s="6"/>
      <c r="IM805" s="6"/>
      <c r="IN805" s="6"/>
      <c r="IO805" s="6"/>
      <c r="IP805" s="6"/>
      <c r="IQ805" s="6"/>
      <c r="IR805" s="6"/>
      <c r="IS805" s="6"/>
      <c r="IT805" s="6"/>
      <c r="IU805" s="6"/>
      <c r="IV805" s="6"/>
      <c r="IW805" s="6"/>
      <c r="IX805" s="6"/>
      <c r="IY805" s="6"/>
      <c r="IZ805" s="6"/>
      <c r="JA805" s="314"/>
      <c r="JB805" s="314"/>
      <c r="JC805" s="314"/>
      <c r="JD805" s="314"/>
      <c r="JE805" s="314"/>
      <c r="JF805" s="314"/>
      <c r="JG805" s="314"/>
      <c r="JH805" s="314"/>
      <c r="JI805" s="314"/>
      <c r="JJ805" s="314"/>
      <c r="JK805" s="314"/>
      <c r="JL805" s="314"/>
      <c r="JM805" s="314"/>
      <c r="JN805" s="314"/>
      <c r="JO805" s="314"/>
      <c r="JP805" s="314"/>
      <c r="JQ805" s="314"/>
      <c r="JR805" s="314"/>
      <c r="JS805" s="314"/>
      <c r="JT805" s="314"/>
      <c r="JU805" s="314"/>
      <c r="JV805" s="314"/>
      <c r="JW805" s="314"/>
      <c r="JX805" s="314"/>
      <c r="JY805" s="314"/>
      <c r="JZ805" s="314"/>
      <c r="KA805" s="314"/>
      <c r="KB805" s="314"/>
      <c r="KC805" s="314"/>
      <c r="KD805" s="314"/>
      <c r="KE805" s="314"/>
      <c r="KF805" s="314"/>
      <c r="KG805" s="314"/>
      <c r="KH805" s="314"/>
      <c r="KI805" s="314"/>
      <c r="KJ805" s="314"/>
      <c r="KK805" s="314"/>
      <c r="KL805" s="6"/>
      <c r="KM805" s="6"/>
      <c r="KN805" s="6"/>
      <c r="KO805" s="6"/>
      <c r="KP805" s="6"/>
      <c r="KQ805" s="6"/>
      <c r="KR805" s="6"/>
      <c r="KS805" s="6"/>
      <c r="KT805" s="6"/>
    </row>
    <row r="806" spans="5:306" s="305" customFormat="1">
      <c r="E806" s="316"/>
      <c r="F806" s="316"/>
      <c r="G806" s="317"/>
      <c r="W806" s="6"/>
      <c r="X806" s="6"/>
      <c r="Y806" s="6"/>
      <c r="Z806" s="313"/>
      <c r="AA806" s="313"/>
      <c r="AB806" s="313"/>
      <c r="AC806" s="6"/>
      <c r="AD806" s="6"/>
      <c r="AE806" s="313"/>
      <c r="AF806" s="313"/>
      <c r="AG806" s="313"/>
      <c r="AH806" s="313"/>
      <c r="AI806" s="313"/>
      <c r="AJ806" s="6"/>
      <c r="AK806" s="6"/>
      <c r="AL806" s="313"/>
      <c r="AM806" s="313"/>
      <c r="AN806" s="313"/>
      <c r="AO806" s="313"/>
      <c r="AP806" s="313"/>
      <c r="AQ806" s="6"/>
      <c r="AR806" s="6"/>
      <c r="AS806" s="313"/>
      <c r="AT806" s="313"/>
      <c r="AU806" s="313"/>
      <c r="AV806" s="313"/>
      <c r="AW806" s="313"/>
      <c r="AX806" s="6"/>
      <c r="AY806" s="6"/>
      <c r="AZ806" s="313"/>
      <c r="BA806" s="313"/>
      <c r="BB806" s="313"/>
      <c r="BC806" s="313"/>
      <c r="BD806" s="313"/>
      <c r="BE806" s="6"/>
      <c r="BF806" s="6"/>
      <c r="BG806" s="313"/>
      <c r="BH806" s="313"/>
      <c r="BI806" s="313"/>
      <c r="BJ806" s="313"/>
      <c r="BK806" s="313"/>
      <c r="BL806" s="6"/>
      <c r="BM806" s="6"/>
      <c r="BN806" s="313"/>
      <c r="BO806" s="313"/>
      <c r="BP806" s="313"/>
      <c r="BQ806" s="313"/>
      <c r="BR806" s="313"/>
      <c r="BS806" s="313"/>
      <c r="BT806" s="313"/>
      <c r="BU806" s="313"/>
      <c r="BV806" s="313"/>
      <c r="BW806" s="313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161"/>
      <c r="DQ806" s="161"/>
      <c r="DR806" s="161"/>
      <c r="DS806" s="161"/>
      <c r="DT806" s="161"/>
      <c r="DU806" s="161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6"/>
      <c r="GT806" s="6"/>
      <c r="GU806" s="6"/>
      <c r="GV806" s="6"/>
      <c r="GW806" s="6"/>
      <c r="GX806" s="6"/>
      <c r="GY806" s="6"/>
      <c r="GZ806" s="6"/>
      <c r="HA806" s="6"/>
      <c r="HB806" s="6"/>
      <c r="HC806" s="6"/>
      <c r="HD806" s="6"/>
      <c r="HE806" s="6"/>
      <c r="HF806" s="6"/>
      <c r="HG806" s="6"/>
      <c r="HH806" s="6"/>
      <c r="HI806" s="6"/>
      <c r="HJ806" s="6"/>
      <c r="HK806" s="6"/>
      <c r="HL806" s="6"/>
      <c r="HM806" s="6"/>
      <c r="HN806" s="6"/>
      <c r="HO806" s="6"/>
      <c r="HP806" s="6"/>
      <c r="HQ806" s="6"/>
      <c r="HR806" s="6"/>
      <c r="HS806" s="6"/>
      <c r="HT806" s="6"/>
      <c r="HU806" s="6"/>
      <c r="HV806" s="6"/>
      <c r="HW806" s="6"/>
      <c r="HX806" s="6"/>
      <c r="HY806" s="6"/>
      <c r="HZ806" s="6"/>
      <c r="IA806" s="6"/>
      <c r="IB806" s="6"/>
      <c r="IC806" s="6"/>
      <c r="ID806" s="6"/>
      <c r="IE806" s="6"/>
      <c r="IF806" s="6"/>
      <c r="IG806" s="6"/>
      <c r="IH806" s="6"/>
      <c r="II806" s="6"/>
      <c r="IJ806" s="6"/>
      <c r="IK806" s="6"/>
      <c r="IL806" s="6"/>
      <c r="IM806" s="6"/>
      <c r="IN806" s="6"/>
      <c r="IO806" s="6"/>
      <c r="IP806" s="6"/>
      <c r="IQ806" s="6"/>
      <c r="IR806" s="6"/>
      <c r="IS806" s="6"/>
      <c r="IT806" s="6"/>
      <c r="IU806" s="6"/>
      <c r="IV806" s="6"/>
      <c r="IW806" s="6"/>
      <c r="IX806" s="6"/>
      <c r="IY806" s="6"/>
      <c r="IZ806" s="6"/>
      <c r="JA806" s="314"/>
      <c r="JB806" s="314"/>
      <c r="JC806" s="314"/>
      <c r="JD806" s="314"/>
      <c r="JE806" s="314"/>
      <c r="JF806" s="314"/>
      <c r="JG806" s="314"/>
      <c r="JH806" s="314"/>
      <c r="JI806" s="314"/>
      <c r="JJ806" s="314"/>
      <c r="JK806" s="314"/>
      <c r="JL806" s="314"/>
      <c r="JM806" s="314"/>
      <c r="JN806" s="314"/>
      <c r="JO806" s="314"/>
      <c r="JP806" s="314"/>
      <c r="JQ806" s="314"/>
      <c r="JR806" s="314"/>
      <c r="JS806" s="314"/>
      <c r="JT806" s="314"/>
      <c r="JU806" s="314"/>
      <c r="JV806" s="314"/>
      <c r="JW806" s="314"/>
      <c r="JX806" s="314"/>
      <c r="JY806" s="314"/>
      <c r="JZ806" s="314"/>
      <c r="KA806" s="314"/>
      <c r="KB806" s="314"/>
      <c r="KC806" s="314"/>
      <c r="KD806" s="314"/>
      <c r="KE806" s="314"/>
      <c r="KF806" s="314"/>
      <c r="KG806" s="314"/>
      <c r="KH806" s="314"/>
      <c r="KI806" s="314"/>
      <c r="KJ806" s="314"/>
      <c r="KK806" s="314"/>
      <c r="KL806" s="6"/>
      <c r="KM806" s="6"/>
      <c r="KN806" s="6"/>
      <c r="KO806" s="6"/>
      <c r="KP806" s="6"/>
      <c r="KQ806" s="6"/>
      <c r="KR806" s="6"/>
      <c r="KS806" s="6"/>
      <c r="KT806" s="6"/>
    </row>
    <row r="807" spans="5:306" s="305" customFormat="1">
      <c r="E807" s="316"/>
      <c r="F807" s="316"/>
      <c r="G807" s="317"/>
      <c r="W807" s="6"/>
      <c r="X807" s="6"/>
      <c r="Y807" s="6"/>
      <c r="Z807" s="313"/>
      <c r="AA807" s="313"/>
      <c r="AB807" s="313"/>
      <c r="AC807" s="6"/>
      <c r="AD807" s="6"/>
      <c r="AE807" s="313"/>
      <c r="AF807" s="313"/>
      <c r="AG807" s="313"/>
      <c r="AH807" s="313"/>
      <c r="AI807" s="313"/>
      <c r="AJ807" s="6"/>
      <c r="AK807" s="6"/>
      <c r="AL807" s="313"/>
      <c r="AM807" s="313"/>
      <c r="AN807" s="313"/>
      <c r="AO807" s="313"/>
      <c r="AP807" s="313"/>
      <c r="AQ807" s="6"/>
      <c r="AR807" s="6"/>
      <c r="AS807" s="313"/>
      <c r="AT807" s="313"/>
      <c r="AU807" s="313"/>
      <c r="AV807" s="313"/>
      <c r="AW807" s="313"/>
      <c r="AX807" s="6"/>
      <c r="AY807" s="6"/>
      <c r="AZ807" s="313"/>
      <c r="BA807" s="313"/>
      <c r="BB807" s="313"/>
      <c r="BC807" s="313"/>
      <c r="BD807" s="313"/>
      <c r="BE807" s="6"/>
      <c r="BF807" s="6"/>
      <c r="BG807" s="313"/>
      <c r="BH807" s="313"/>
      <c r="BI807" s="313"/>
      <c r="BJ807" s="313"/>
      <c r="BK807" s="313"/>
      <c r="BL807" s="6"/>
      <c r="BM807" s="6"/>
      <c r="BN807" s="313"/>
      <c r="BO807" s="313"/>
      <c r="BP807" s="313"/>
      <c r="BQ807" s="313"/>
      <c r="BR807" s="313"/>
      <c r="BS807" s="313"/>
      <c r="BT807" s="313"/>
      <c r="BU807" s="313"/>
      <c r="BV807" s="313"/>
      <c r="BW807" s="313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161"/>
      <c r="DQ807" s="161"/>
      <c r="DR807" s="161"/>
      <c r="DS807" s="161"/>
      <c r="DT807" s="161"/>
      <c r="DU807" s="161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6"/>
      <c r="GT807" s="6"/>
      <c r="GU807" s="6"/>
      <c r="GV807" s="6"/>
      <c r="GW807" s="6"/>
      <c r="GX807" s="6"/>
      <c r="GY807" s="6"/>
      <c r="GZ807" s="6"/>
      <c r="HA807" s="6"/>
      <c r="HB807" s="6"/>
      <c r="HC807" s="6"/>
      <c r="HD807" s="6"/>
      <c r="HE807" s="6"/>
      <c r="HF807" s="6"/>
      <c r="HG807" s="6"/>
      <c r="HH807" s="6"/>
      <c r="HI807" s="6"/>
      <c r="HJ807" s="6"/>
      <c r="HK807" s="6"/>
      <c r="HL807" s="6"/>
      <c r="HM807" s="6"/>
      <c r="HN807" s="6"/>
      <c r="HO807" s="6"/>
      <c r="HP807" s="6"/>
      <c r="HQ807" s="6"/>
      <c r="HR807" s="6"/>
      <c r="HS807" s="6"/>
      <c r="HT807" s="6"/>
      <c r="HU807" s="6"/>
      <c r="HV807" s="6"/>
      <c r="HW807" s="6"/>
      <c r="HX807" s="6"/>
      <c r="HY807" s="6"/>
      <c r="HZ807" s="6"/>
      <c r="IA807" s="6"/>
      <c r="IB807" s="6"/>
      <c r="IC807" s="6"/>
      <c r="ID807" s="6"/>
      <c r="IE807" s="6"/>
      <c r="IF807" s="6"/>
      <c r="IG807" s="6"/>
      <c r="IH807" s="6"/>
      <c r="II807" s="6"/>
      <c r="IJ807" s="6"/>
      <c r="IK807" s="6"/>
      <c r="IL807" s="6"/>
      <c r="IM807" s="6"/>
      <c r="IN807" s="6"/>
      <c r="IO807" s="6"/>
      <c r="IP807" s="6"/>
      <c r="IQ807" s="6"/>
      <c r="IR807" s="6"/>
      <c r="IS807" s="6"/>
      <c r="IT807" s="6"/>
      <c r="IU807" s="6"/>
      <c r="IV807" s="6"/>
      <c r="IW807" s="6"/>
      <c r="IX807" s="6"/>
      <c r="IY807" s="6"/>
      <c r="IZ807" s="6"/>
      <c r="JA807" s="314"/>
      <c r="JB807" s="314"/>
      <c r="JC807" s="314"/>
      <c r="JD807" s="314"/>
      <c r="JE807" s="314"/>
      <c r="JF807" s="314"/>
      <c r="JG807" s="314"/>
      <c r="JH807" s="314"/>
      <c r="JI807" s="314"/>
      <c r="JJ807" s="314"/>
      <c r="JK807" s="314"/>
      <c r="JL807" s="314"/>
      <c r="JM807" s="314"/>
      <c r="JN807" s="314"/>
      <c r="JO807" s="314"/>
      <c r="JP807" s="314"/>
      <c r="JQ807" s="314"/>
      <c r="JR807" s="314"/>
      <c r="JS807" s="314"/>
      <c r="JT807" s="314"/>
      <c r="JU807" s="314"/>
      <c r="JV807" s="314"/>
      <c r="JW807" s="314"/>
      <c r="JX807" s="314"/>
      <c r="JY807" s="314"/>
      <c r="JZ807" s="314"/>
      <c r="KA807" s="314"/>
      <c r="KB807" s="314"/>
      <c r="KC807" s="314"/>
      <c r="KD807" s="314"/>
      <c r="KE807" s="314"/>
      <c r="KF807" s="314"/>
      <c r="KG807" s="314"/>
      <c r="KH807" s="314"/>
      <c r="KI807" s="314"/>
      <c r="KJ807" s="314"/>
      <c r="KK807" s="314"/>
      <c r="KL807" s="6"/>
      <c r="KM807" s="6"/>
      <c r="KN807" s="6"/>
      <c r="KO807" s="6"/>
      <c r="KP807" s="6"/>
      <c r="KQ807" s="6"/>
      <c r="KR807" s="6"/>
      <c r="KS807" s="6"/>
      <c r="KT807" s="6"/>
    </row>
    <row r="808" spans="5:306" s="305" customFormat="1">
      <c r="E808" s="316"/>
      <c r="F808" s="316"/>
      <c r="G808" s="317"/>
      <c r="W808" s="6"/>
      <c r="X808" s="6"/>
      <c r="Y808" s="6"/>
      <c r="Z808" s="313"/>
      <c r="AA808" s="313"/>
      <c r="AB808" s="313"/>
      <c r="AC808" s="6"/>
      <c r="AD808" s="6"/>
      <c r="AE808" s="313"/>
      <c r="AF808" s="313"/>
      <c r="AG808" s="313"/>
      <c r="AH808" s="313"/>
      <c r="AI808" s="313"/>
      <c r="AJ808" s="6"/>
      <c r="AK808" s="6"/>
      <c r="AL808" s="313"/>
      <c r="AM808" s="313"/>
      <c r="AN808" s="313"/>
      <c r="AO808" s="313"/>
      <c r="AP808" s="313"/>
      <c r="AQ808" s="6"/>
      <c r="AR808" s="6"/>
      <c r="AS808" s="313"/>
      <c r="AT808" s="313"/>
      <c r="AU808" s="313"/>
      <c r="AV808" s="313"/>
      <c r="AW808" s="313"/>
      <c r="AX808" s="6"/>
      <c r="AY808" s="6"/>
      <c r="AZ808" s="313"/>
      <c r="BA808" s="313"/>
      <c r="BB808" s="313"/>
      <c r="BC808" s="313"/>
      <c r="BD808" s="313"/>
      <c r="BE808" s="6"/>
      <c r="BF808" s="6"/>
      <c r="BG808" s="313"/>
      <c r="BH808" s="313"/>
      <c r="BI808" s="313"/>
      <c r="BJ808" s="313"/>
      <c r="BK808" s="313"/>
      <c r="BL808" s="6"/>
      <c r="BM808" s="6"/>
      <c r="BN808" s="313"/>
      <c r="BO808" s="313"/>
      <c r="BP808" s="313"/>
      <c r="BQ808" s="313"/>
      <c r="BR808" s="313"/>
      <c r="BS808" s="313"/>
      <c r="BT808" s="313"/>
      <c r="BU808" s="313"/>
      <c r="BV808" s="313"/>
      <c r="BW808" s="313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161"/>
      <c r="DQ808" s="161"/>
      <c r="DR808" s="161"/>
      <c r="DS808" s="161"/>
      <c r="DT808" s="161"/>
      <c r="DU808" s="161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6"/>
      <c r="GT808" s="6"/>
      <c r="GU808" s="6"/>
      <c r="GV808" s="6"/>
      <c r="GW808" s="6"/>
      <c r="GX808" s="6"/>
      <c r="GY808" s="6"/>
      <c r="GZ808" s="6"/>
      <c r="HA808" s="6"/>
      <c r="HB808" s="6"/>
      <c r="HC808" s="6"/>
      <c r="HD808" s="6"/>
      <c r="HE808" s="6"/>
      <c r="HF808" s="6"/>
      <c r="HG808" s="6"/>
      <c r="HH808" s="6"/>
      <c r="HI808" s="6"/>
      <c r="HJ808" s="6"/>
      <c r="HK808" s="6"/>
      <c r="HL808" s="6"/>
      <c r="HM808" s="6"/>
      <c r="HN808" s="6"/>
      <c r="HO808" s="6"/>
      <c r="HP808" s="6"/>
      <c r="HQ808" s="6"/>
      <c r="HR808" s="6"/>
      <c r="HS808" s="6"/>
      <c r="HT808" s="6"/>
      <c r="HU808" s="6"/>
      <c r="HV808" s="6"/>
      <c r="HW808" s="6"/>
      <c r="HX808" s="6"/>
      <c r="HY808" s="6"/>
      <c r="HZ808" s="6"/>
      <c r="IA808" s="6"/>
      <c r="IB808" s="6"/>
      <c r="IC808" s="6"/>
      <c r="ID808" s="6"/>
      <c r="IE808" s="6"/>
      <c r="IF808" s="6"/>
      <c r="IG808" s="6"/>
      <c r="IH808" s="6"/>
      <c r="II808" s="6"/>
      <c r="IJ808" s="6"/>
      <c r="IK808" s="6"/>
      <c r="IL808" s="6"/>
      <c r="IM808" s="6"/>
      <c r="IN808" s="6"/>
      <c r="IO808" s="6"/>
      <c r="IP808" s="6"/>
      <c r="IQ808" s="6"/>
      <c r="IR808" s="6"/>
      <c r="IS808" s="6"/>
      <c r="IT808" s="6"/>
      <c r="IU808" s="6"/>
      <c r="IV808" s="6"/>
      <c r="IW808" s="6"/>
      <c r="IX808" s="6"/>
      <c r="IY808" s="6"/>
      <c r="IZ808" s="6"/>
      <c r="JA808" s="314"/>
      <c r="JB808" s="314"/>
      <c r="JC808" s="314"/>
      <c r="JD808" s="314"/>
      <c r="JE808" s="314"/>
      <c r="JF808" s="314"/>
      <c r="JG808" s="314"/>
      <c r="JH808" s="314"/>
      <c r="JI808" s="314"/>
      <c r="JJ808" s="314"/>
      <c r="JK808" s="314"/>
      <c r="JL808" s="314"/>
      <c r="JM808" s="314"/>
      <c r="JN808" s="314"/>
      <c r="JO808" s="314"/>
      <c r="JP808" s="314"/>
      <c r="JQ808" s="314"/>
      <c r="JR808" s="314"/>
      <c r="JS808" s="314"/>
      <c r="JT808" s="314"/>
      <c r="JU808" s="314"/>
      <c r="JV808" s="314"/>
      <c r="JW808" s="314"/>
      <c r="JX808" s="314"/>
      <c r="JY808" s="314"/>
      <c r="JZ808" s="314"/>
      <c r="KA808" s="314"/>
      <c r="KB808" s="314"/>
      <c r="KC808" s="314"/>
      <c r="KD808" s="314"/>
      <c r="KE808" s="314"/>
      <c r="KF808" s="314"/>
      <c r="KG808" s="314"/>
      <c r="KH808" s="314"/>
      <c r="KI808" s="314"/>
      <c r="KJ808" s="314"/>
      <c r="KK808" s="314"/>
      <c r="KL808" s="6"/>
      <c r="KM808" s="6"/>
      <c r="KN808" s="6"/>
      <c r="KO808" s="6"/>
      <c r="KP808" s="6"/>
      <c r="KQ808" s="6"/>
      <c r="KR808" s="6"/>
      <c r="KS808" s="6"/>
      <c r="KT808" s="6"/>
    </row>
    <row r="809" spans="5:306" s="305" customFormat="1">
      <c r="E809" s="316"/>
      <c r="F809" s="316"/>
      <c r="G809" s="317"/>
      <c r="W809" s="6"/>
      <c r="X809" s="6"/>
      <c r="Y809" s="6"/>
      <c r="Z809" s="313"/>
      <c r="AA809" s="313"/>
      <c r="AB809" s="313"/>
      <c r="AC809" s="6"/>
      <c r="AD809" s="6"/>
      <c r="AE809" s="313"/>
      <c r="AF809" s="313"/>
      <c r="AG809" s="313"/>
      <c r="AH809" s="313"/>
      <c r="AI809" s="313"/>
      <c r="AJ809" s="6"/>
      <c r="AK809" s="6"/>
      <c r="AL809" s="313"/>
      <c r="AM809" s="313"/>
      <c r="AN809" s="313"/>
      <c r="AO809" s="313"/>
      <c r="AP809" s="313"/>
      <c r="AQ809" s="6"/>
      <c r="AR809" s="6"/>
      <c r="AS809" s="313"/>
      <c r="AT809" s="313"/>
      <c r="AU809" s="313"/>
      <c r="AV809" s="313"/>
      <c r="AW809" s="313"/>
      <c r="AX809" s="6"/>
      <c r="AY809" s="6"/>
      <c r="AZ809" s="313"/>
      <c r="BA809" s="313"/>
      <c r="BB809" s="313"/>
      <c r="BC809" s="313"/>
      <c r="BD809" s="313"/>
      <c r="BE809" s="6"/>
      <c r="BF809" s="6"/>
      <c r="BG809" s="313"/>
      <c r="BH809" s="313"/>
      <c r="BI809" s="313"/>
      <c r="BJ809" s="313"/>
      <c r="BK809" s="313"/>
      <c r="BL809" s="6"/>
      <c r="BM809" s="6"/>
      <c r="BN809" s="313"/>
      <c r="BO809" s="313"/>
      <c r="BP809" s="313"/>
      <c r="BQ809" s="313"/>
      <c r="BR809" s="313"/>
      <c r="BS809" s="313"/>
      <c r="BT809" s="313"/>
      <c r="BU809" s="313"/>
      <c r="BV809" s="313"/>
      <c r="BW809" s="313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161"/>
      <c r="DQ809" s="161"/>
      <c r="DR809" s="161"/>
      <c r="DS809" s="161"/>
      <c r="DT809" s="161"/>
      <c r="DU809" s="161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6"/>
      <c r="GT809" s="6"/>
      <c r="GU809" s="6"/>
      <c r="GV809" s="6"/>
      <c r="GW809" s="6"/>
      <c r="GX809" s="6"/>
      <c r="GY809" s="6"/>
      <c r="GZ809" s="6"/>
      <c r="HA809" s="6"/>
      <c r="HB809" s="6"/>
      <c r="HC809" s="6"/>
      <c r="HD809" s="6"/>
      <c r="HE809" s="6"/>
      <c r="HF809" s="6"/>
      <c r="HG809" s="6"/>
      <c r="HH809" s="6"/>
      <c r="HI809" s="6"/>
      <c r="HJ809" s="6"/>
      <c r="HK809" s="6"/>
      <c r="HL809" s="6"/>
      <c r="HM809" s="6"/>
      <c r="HN809" s="6"/>
      <c r="HO809" s="6"/>
      <c r="HP809" s="6"/>
      <c r="HQ809" s="6"/>
      <c r="HR809" s="6"/>
      <c r="HS809" s="6"/>
      <c r="HT809" s="6"/>
      <c r="HU809" s="6"/>
      <c r="HV809" s="6"/>
      <c r="HW809" s="6"/>
      <c r="HX809" s="6"/>
      <c r="HY809" s="6"/>
      <c r="HZ809" s="6"/>
      <c r="IA809" s="6"/>
      <c r="IB809" s="6"/>
      <c r="IC809" s="6"/>
      <c r="ID809" s="6"/>
      <c r="IE809" s="6"/>
      <c r="IF809" s="6"/>
      <c r="IG809" s="6"/>
      <c r="IH809" s="6"/>
      <c r="II809" s="6"/>
      <c r="IJ809" s="6"/>
      <c r="IK809" s="6"/>
      <c r="IL809" s="6"/>
      <c r="IM809" s="6"/>
      <c r="IN809" s="6"/>
      <c r="IO809" s="6"/>
      <c r="IP809" s="6"/>
      <c r="IQ809" s="6"/>
      <c r="IR809" s="6"/>
      <c r="IS809" s="6"/>
      <c r="IT809" s="6"/>
      <c r="IU809" s="6"/>
      <c r="IV809" s="6"/>
      <c r="IW809" s="6"/>
      <c r="IX809" s="6"/>
      <c r="IY809" s="6"/>
      <c r="IZ809" s="6"/>
      <c r="JA809" s="314"/>
      <c r="JB809" s="314"/>
      <c r="JC809" s="314"/>
      <c r="JD809" s="314"/>
      <c r="JE809" s="314"/>
      <c r="JF809" s="314"/>
      <c r="JG809" s="314"/>
      <c r="JH809" s="314"/>
      <c r="JI809" s="314"/>
      <c r="JJ809" s="314"/>
      <c r="JK809" s="314"/>
      <c r="JL809" s="314"/>
      <c r="JM809" s="314"/>
      <c r="JN809" s="314"/>
      <c r="JO809" s="314"/>
      <c r="JP809" s="314"/>
      <c r="JQ809" s="314"/>
      <c r="JR809" s="314"/>
      <c r="JS809" s="314"/>
      <c r="JT809" s="314"/>
      <c r="JU809" s="314"/>
      <c r="JV809" s="314"/>
      <c r="JW809" s="314"/>
      <c r="JX809" s="314"/>
      <c r="JY809" s="314"/>
      <c r="JZ809" s="314"/>
      <c r="KA809" s="314"/>
      <c r="KB809" s="314"/>
      <c r="KC809" s="314"/>
      <c r="KD809" s="314"/>
      <c r="KE809" s="314"/>
      <c r="KF809" s="314"/>
      <c r="KG809" s="314"/>
      <c r="KH809" s="314"/>
      <c r="KI809" s="314"/>
      <c r="KJ809" s="314"/>
      <c r="KK809" s="314"/>
      <c r="KL809" s="6"/>
      <c r="KM809" s="6"/>
      <c r="KN809" s="6"/>
      <c r="KO809" s="6"/>
      <c r="KP809" s="6"/>
      <c r="KQ809" s="6"/>
      <c r="KR809" s="6"/>
      <c r="KS809" s="6"/>
      <c r="KT809" s="6"/>
    </row>
    <row r="810" spans="5:306" s="305" customFormat="1">
      <c r="E810" s="316"/>
      <c r="F810" s="316"/>
      <c r="G810" s="317"/>
      <c r="W810" s="6"/>
      <c r="X810" s="6"/>
      <c r="Y810" s="6"/>
      <c r="Z810" s="313"/>
      <c r="AA810" s="313"/>
      <c r="AB810" s="313"/>
      <c r="AC810" s="6"/>
      <c r="AD810" s="6"/>
      <c r="AE810" s="313"/>
      <c r="AF810" s="313"/>
      <c r="AG810" s="313"/>
      <c r="AH810" s="313"/>
      <c r="AI810" s="313"/>
      <c r="AJ810" s="6"/>
      <c r="AK810" s="6"/>
      <c r="AL810" s="313"/>
      <c r="AM810" s="313"/>
      <c r="AN810" s="313"/>
      <c r="AO810" s="313"/>
      <c r="AP810" s="313"/>
      <c r="AQ810" s="6"/>
      <c r="AR810" s="6"/>
      <c r="AS810" s="313"/>
      <c r="AT810" s="313"/>
      <c r="AU810" s="313"/>
      <c r="AV810" s="313"/>
      <c r="AW810" s="313"/>
      <c r="AX810" s="6"/>
      <c r="AY810" s="6"/>
      <c r="AZ810" s="313"/>
      <c r="BA810" s="313"/>
      <c r="BB810" s="313"/>
      <c r="BC810" s="313"/>
      <c r="BD810" s="313"/>
      <c r="BE810" s="6"/>
      <c r="BF810" s="6"/>
      <c r="BG810" s="313"/>
      <c r="BH810" s="313"/>
      <c r="BI810" s="313"/>
      <c r="BJ810" s="313"/>
      <c r="BK810" s="313"/>
      <c r="BL810" s="6"/>
      <c r="BM810" s="6"/>
      <c r="BN810" s="313"/>
      <c r="BO810" s="313"/>
      <c r="BP810" s="313"/>
      <c r="BQ810" s="313"/>
      <c r="BR810" s="313"/>
      <c r="BS810" s="313"/>
      <c r="BT810" s="313"/>
      <c r="BU810" s="313"/>
      <c r="BV810" s="313"/>
      <c r="BW810" s="313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161"/>
      <c r="DQ810" s="161"/>
      <c r="DR810" s="161"/>
      <c r="DS810" s="161"/>
      <c r="DT810" s="161"/>
      <c r="DU810" s="161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  <c r="FS810" s="6"/>
      <c r="FT810" s="6"/>
      <c r="FU810" s="6"/>
      <c r="FV810" s="6"/>
      <c r="FW810" s="6"/>
      <c r="FX810" s="6"/>
      <c r="FY810" s="6"/>
      <c r="FZ810" s="6"/>
      <c r="GA810" s="6"/>
      <c r="GB810" s="6"/>
      <c r="GC810" s="6"/>
      <c r="GD810" s="6"/>
      <c r="GE810" s="6"/>
      <c r="GF810" s="6"/>
      <c r="GG810" s="6"/>
      <c r="GH810" s="6"/>
      <c r="GI810" s="6"/>
      <c r="GJ810" s="6"/>
      <c r="GK810" s="6"/>
      <c r="GL810" s="6"/>
      <c r="GM810" s="6"/>
      <c r="GN810" s="6"/>
      <c r="GO810" s="6"/>
      <c r="GP810" s="6"/>
      <c r="GQ810" s="6"/>
      <c r="GR810" s="6"/>
      <c r="GS810" s="6"/>
      <c r="GT810" s="6"/>
      <c r="GU810" s="6"/>
      <c r="GV810" s="6"/>
      <c r="GW810" s="6"/>
      <c r="GX810" s="6"/>
      <c r="GY810" s="6"/>
      <c r="GZ810" s="6"/>
      <c r="HA810" s="6"/>
      <c r="HB810" s="6"/>
      <c r="HC810" s="6"/>
      <c r="HD810" s="6"/>
      <c r="HE810" s="6"/>
      <c r="HF810" s="6"/>
      <c r="HG810" s="6"/>
      <c r="HH810" s="6"/>
      <c r="HI810" s="6"/>
      <c r="HJ810" s="6"/>
      <c r="HK810" s="6"/>
      <c r="HL810" s="6"/>
      <c r="HM810" s="6"/>
      <c r="HN810" s="6"/>
      <c r="HO810" s="6"/>
      <c r="HP810" s="6"/>
      <c r="HQ810" s="6"/>
      <c r="HR810" s="6"/>
      <c r="HS810" s="6"/>
      <c r="HT810" s="6"/>
      <c r="HU810" s="6"/>
      <c r="HV810" s="6"/>
      <c r="HW810" s="6"/>
      <c r="HX810" s="6"/>
      <c r="HY810" s="6"/>
      <c r="HZ810" s="6"/>
      <c r="IA810" s="6"/>
      <c r="IB810" s="6"/>
      <c r="IC810" s="6"/>
      <c r="ID810" s="6"/>
      <c r="IE810" s="6"/>
      <c r="IF810" s="6"/>
      <c r="IG810" s="6"/>
      <c r="IH810" s="6"/>
      <c r="II810" s="6"/>
      <c r="IJ810" s="6"/>
      <c r="IK810" s="6"/>
      <c r="IL810" s="6"/>
      <c r="IM810" s="6"/>
      <c r="IN810" s="6"/>
      <c r="IO810" s="6"/>
      <c r="IP810" s="6"/>
      <c r="IQ810" s="6"/>
      <c r="IR810" s="6"/>
      <c r="IS810" s="6"/>
      <c r="IT810" s="6"/>
      <c r="IU810" s="6"/>
      <c r="IV810" s="6"/>
      <c r="IW810" s="6"/>
      <c r="IX810" s="6"/>
      <c r="IY810" s="6"/>
      <c r="IZ810" s="6"/>
      <c r="JA810" s="314"/>
      <c r="JB810" s="314"/>
      <c r="JC810" s="314"/>
      <c r="JD810" s="314"/>
      <c r="JE810" s="314"/>
      <c r="JF810" s="314"/>
      <c r="JG810" s="314"/>
      <c r="JH810" s="314"/>
      <c r="JI810" s="314"/>
      <c r="JJ810" s="314"/>
      <c r="JK810" s="314"/>
      <c r="JL810" s="314"/>
      <c r="JM810" s="314"/>
      <c r="JN810" s="314"/>
      <c r="JO810" s="314"/>
      <c r="JP810" s="314"/>
      <c r="JQ810" s="314"/>
      <c r="JR810" s="314"/>
      <c r="JS810" s="314"/>
      <c r="JT810" s="314"/>
      <c r="JU810" s="314"/>
      <c r="JV810" s="314"/>
      <c r="JW810" s="314"/>
      <c r="JX810" s="314"/>
      <c r="JY810" s="314"/>
      <c r="JZ810" s="314"/>
      <c r="KA810" s="314"/>
      <c r="KB810" s="314"/>
      <c r="KC810" s="314"/>
      <c r="KD810" s="314"/>
      <c r="KE810" s="314"/>
      <c r="KF810" s="314"/>
      <c r="KG810" s="314"/>
      <c r="KH810" s="314"/>
      <c r="KI810" s="314"/>
      <c r="KJ810" s="314"/>
      <c r="KK810" s="314"/>
      <c r="KL810" s="6"/>
      <c r="KM810" s="6"/>
      <c r="KN810" s="6"/>
      <c r="KO810" s="6"/>
      <c r="KP810" s="6"/>
      <c r="KQ810" s="6"/>
      <c r="KR810" s="6"/>
      <c r="KS810" s="6"/>
      <c r="KT810" s="6"/>
    </row>
    <row r="811" spans="5:306" s="305" customFormat="1">
      <c r="E811" s="316"/>
      <c r="F811" s="316"/>
      <c r="G811" s="317"/>
      <c r="W811" s="6"/>
      <c r="X811" s="6"/>
      <c r="Y811" s="6"/>
      <c r="Z811" s="313"/>
      <c r="AA811" s="313"/>
      <c r="AB811" s="313"/>
      <c r="AC811" s="6"/>
      <c r="AD811" s="6"/>
      <c r="AE811" s="313"/>
      <c r="AF811" s="313"/>
      <c r="AG811" s="313"/>
      <c r="AH811" s="313"/>
      <c r="AI811" s="313"/>
      <c r="AJ811" s="6"/>
      <c r="AK811" s="6"/>
      <c r="AL811" s="313"/>
      <c r="AM811" s="313"/>
      <c r="AN811" s="313"/>
      <c r="AO811" s="313"/>
      <c r="AP811" s="313"/>
      <c r="AQ811" s="6"/>
      <c r="AR811" s="6"/>
      <c r="AS811" s="313"/>
      <c r="AT811" s="313"/>
      <c r="AU811" s="313"/>
      <c r="AV811" s="313"/>
      <c r="AW811" s="313"/>
      <c r="AX811" s="6"/>
      <c r="AY811" s="6"/>
      <c r="AZ811" s="313"/>
      <c r="BA811" s="313"/>
      <c r="BB811" s="313"/>
      <c r="BC811" s="313"/>
      <c r="BD811" s="313"/>
      <c r="BE811" s="6"/>
      <c r="BF811" s="6"/>
      <c r="BG811" s="313"/>
      <c r="BH811" s="313"/>
      <c r="BI811" s="313"/>
      <c r="BJ811" s="313"/>
      <c r="BK811" s="313"/>
      <c r="BL811" s="6"/>
      <c r="BM811" s="6"/>
      <c r="BN811" s="313"/>
      <c r="BO811" s="313"/>
      <c r="BP811" s="313"/>
      <c r="BQ811" s="313"/>
      <c r="BR811" s="313"/>
      <c r="BS811" s="313"/>
      <c r="BT811" s="313"/>
      <c r="BU811" s="313"/>
      <c r="BV811" s="313"/>
      <c r="BW811" s="313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161"/>
      <c r="DQ811" s="161"/>
      <c r="DR811" s="161"/>
      <c r="DS811" s="161"/>
      <c r="DT811" s="161"/>
      <c r="DU811" s="161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  <c r="FS811" s="6"/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  <c r="GE811" s="6"/>
      <c r="GF811" s="6"/>
      <c r="GG811" s="6"/>
      <c r="GH811" s="6"/>
      <c r="GI811" s="6"/>
      <c r="GJ811" s="6"/>
      <c r="GK811" s="6"/>
      <c r="GL811" s="6"/>
      <c r="GM811" s="6"/>
      <c r="GN811" s="6"/>
      <c r="GO811" s="6"/>
      <c r="GP811" s="6"/>
      <c r="GQ811" s="6"/>
      <c r="GR811" s="6"/>
      <c r="GS811" s="6"/>
      <c r="GT811" s="6"/>
      <c r="GU811" s="6"/>
      <c r="GV811" s="6"/>
      <c r="GW811" s="6"/>
      <c r="GX811" s="6"/>
      <c r="GY811" s="6"/>
      <c r="GZ811" s="6"/>
      <c r="HA811" s="6"/>
      <c r="HB811" s="6"/>
      <c r="HC811" s="6"/>
      <c r="HD811" s="6"/>
      <c r="HE811" s="6"/>
      <c r="HF811" s="6"/>
      <c r="HG811" s="6"/>
      <c r="HH811" s="6"/>
      <c r="HI811" s="6"/>
      <c r="HJ811" s="6"/>
      <c r="HK811" s="6"/>
      <c r="HL811" s="6"/>
      <c r="HM811" s="6"/>
      <c r="HN811" s="6"/>
      <c r="HO811" s="6"/>
      <c r="HP811" s="6"/>
      <c r="HQ811" s="6"/>
      <c r="HR811" s="6"/>
      <c r="HS811" s="6"/>
      <c r="HT811" s="6"/>
      <c r="HU811" s="6"/>
      <c r="HV811" s="6"/>
      <c r="HW811" s="6"/>
      <c r="HX811" s="6"/>
      <c r="HY811" s="6"/>
      <c r="HZ811" s="6"/>
      <c r="IA811" s="6"/>
      <c r="IB811" s="6"/>
      <c r="IC811" s="6"/>
      <c r="ID811" s="6"/>
      <c r="IE811" s="6"/>
      <c r="IF811" s="6"/>
      <c r="IG811" s="6"/>
      <c r="IH811" s="6"/>
      <c r="II811" s="6"/>
      <c r="IJ811" s="6"/>
      <c r="IK811" s="6"/>
      <c r="IL811" s="6"/>
      <c r="IM811" s="6"/>
      <c r="IN811" s="6"/>
      <c r="IO811" s="6"/>
      <c r="IP811" s="6"/>
      <c r="IQ811" s="6"/>
      <c r="IR811" s="6"/>
      <c r="IS811" s="6"/>
      <c r="IT811" s="6"/>
      <c r="IU811" s="6"/>
      <c r="IV811" s="6"/>
      <c r="IW811" s="6"/>
      <c r="IX811" s="6"/>
      <c r="IY811" s="6"/>
      <c r="IZ811" s="6"/>
      <c r="JA811" s="314"/>
      <c r="JB811" s="314"/>
      <c r="JC811" s="314"/>
      <c r="JD811" s="314"/>
      <c r="JE811" s="314"/>
      <c r="JF811" s="314"/>
      <c r="JG811" s="314"/>
      <c r="JH811" s="314"/>
      <c r="JI811" s="314"/>
      <c r="JJ811" s="314"/>
      <c r="JK811" s="314"/>
      <c r="JL811" s="314"/>
      <c r="JM811" s="314"/>
      <c r="JN811" s="314"/>
      <c r="JO811" s="314"/>
      <c r="JP811" s="314"/>
      <c r="JQ811" s="314"/>
      <c r="JR811" s="314"/>
      <c r="JS811" s="314"/>
      <c r="JT811" s="314"/>
      <c r="JU811" s="314"/>
      <c r="JV811" s="314"/>
      <c r="JW811" s="314"/>
      <c r="JX811" s="314"/>
      <c r="JY811" s="314"/>
      <c r="JZ811" s="314"/>
      <c r="KA811" s="314"/>
      <c r="KB811" s="314"/>
      <c r="KC811" s="314"/>
      <c r="KD811" s="314"/>
      <c r="KE811" s="314"/>
      <c r="KF811" s="314"/>
      <c r="KG811" s="314"/>
      <c r="KH811" s="314"/>
      <c r="KI811" s="314"/>
      <c r="KJ811" s="314"/>
      <c r="KK811" s="314"/>
      <c r="KL811" s="6"/>
      <c r="KM811" s="6"/>
      <c r="KN811" s="6"/>
      <c r="KO811" s="6"/>
      <c r="KP811" s="6"/>
      <c r="KQ811" s="6"/>
      <c r="KR811" s="6"/>
      <c r="KS811" s="6"/>
      <c r="KT811" s="6"/>
    </row>
    <row r="812" spans="5:306" s="305" customFormat="1">
      <c r="E812" s="316"/>
      <c r="F812" s="316"/>
      <c r="G812" s="317"/>
      <c r="W812" s="6"/>
      <c r="X812" s="6"/>
      <c r="Y812" s="6"/>
      <c r="Z812" s="313"/>
      <c r="AA812" s="313"/>
      <c r="AB812" s="313"/>
      <c r="AC812" s="6"/>
      <c r="AD812" s="6"/>
      <c r="AE812" s="313"/>
      <c r="AF812" s="313"/>
      <c r="AG812" s="313"/>
      <c r="AH812" s="313"/>
      <c r="AI812" s="313"/>
      <c r="AJ812" s="6"/>
      <c r="AK812" s="6"/>
      <c r="AL812" s="313"/>
      <c r="AM812" s="313"/>
      <c r="AN812" s="313"/>
      <c r="AO812" s="313"/>
      <c r="AP812" s="313"/>
      <c r="AQ812" s="6"/>
      <c r="AR812" s="6"/>
      <c r="AS812" s="313"/>
      <c r="AT812" s="313"/>
      <c r="AU812" s="313"/>
      <c r="AV812" s="313"/>
      <c r="AW812" s="313"/>
      <c r="AX812" s="6"/>
      <c r="AY812" s="6"/>
      <c r="AZ812" s="313"/>
      <c r="BA812" s="313"/>
      <c r="BB812" s="313"/>
      <c r="BC812" s="313"/>
      <c r="BD812" s="313"/>
      <c r="BE812" s="6"/>
      <c r="BF812" s="6"/>
      <c r="BG812" s="313"/>
      <c r="BH812" s="313"/>
      <c r="BI812" s="313"/>
      <c r="BJ812" s="313"/>
      <c r="BK812" s="313"/>
      <c r="BL812" s="6"/>
      <c r="BM812" s="6"/>
      <c r="BN812" s="313"/>
      <c r="BO812" s="313"/>
      <c r="BP812" s="313"/>
      <c r="BQ812" s="313"/>
      <c r="BR812" s="313"/>
      <c r="BS812" s="313"/>
      <c r="BT812" s="313"/>
      <c r="BU812" s="313"/>
      <c r="BV812" s="313"/>
      <c r="BW812" s="313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161"/>
      <c r="DQ812" s="161"/>
      <c r="DR812" s="161"/>
      <c r="DS812" s="161"/>
      <c r="DT812" s="161"/>
      <c r="DU812" s="161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  <c r="FS812" s="6"/>
      <c r="FT812" s="6"/>
      <c r="FU812" s="6"/>
      <c r="FV812" s="6"/>
      <c r="FW812" s="6"/>
      <c r="FX812" s="6"/>
      <c r="FY812" s="6"/>
      <c r="FZ812" s="6"/>
      <c r="GA812" s="6"/>
      <c r="GB812" s="6"/>
      <c r="GC812" s="6"/>
      <c r="GD812" s="6"/>
      <c r="GE812" s="6"/>
      <c r="GF812" s="6"/>
      <c r="GG812" s="6"/>
      <c r="GH812" s="6"/>
      <c r="GI812" s="6"/>
      <c r="GJ812" s="6"/>
      <c r="GK812" s="6"/>
      <c r="GL812" s="6"/>
      <c r="GM812" s="6"/>
      <c r="GN812" s="6"/>
      <c r="GO812" s="6"/>
      <c r="GP812" s="6"/>
      <c r="GQ812" s="6"/>
      <c r="GR812" s="6"/>
      <c r="GS812" s="6"/>
      <c r="GT812" s="6"/>
      <c r="GU812" s="6"/>
      <c r="GV812" s="6"/>
      <c r="GW812" s="6"/>
      <c r="GX812" s="6"/>
      <c r="GY812" s="6"/>
      <c r="GZ812" s="6"/>
      <c r="HA812" s="6"/>
      <c r="HB812" s="6"/>
      <c r="HC812" s="6"/>
      <c r="HD812" s="6"/>
      <c r="HE812" s="6"/>
      <c r="HF812" s="6"/>
      <c r="HG812" s="6"/>
      <c r="HH812" s="6"/>
      <c r="HI812" s="6"/>
      <c r="HJ812" s="6"/>
      <c r="HK812" s="6"/>
      <c r="HL812" s="6"/>
      <c r="HM812" s="6"/>
      <c r="HN812" s="6"/>
      <c r="HO812" s="6"/>
      <c r="HP812" s="6"/>
      <c r="HQ812" s="6"/>
      <c r="HR812" s="6"/>
      <c r="HS812" s="6"/>
      <c r="HT812" s="6"/>
      <c r="HU812" s="6"/>
      <c r="HV812" s="6"/>
      <c r="HW812" s="6"/>
      <c r="HX812" s="6"/>
      <c r="HY812" s="6"/>
      <c r="HZ812" s="6"/>
      <c r="IA812" s="6"/>
      <c r="IB812" s="6"/>
      <c r="IC812" s="6"/>
      <c r="ID812" s="6"/>
      <c r="IE812" s="6"/>
      <c r="IF812" s="6"/>
      <c r="IG812" s="6"/>
      <c r="IH812" s="6"/>
      <c r="II812" s="6"/>
      <c r="IJ812" s="6"/>
      <c r="IK812" s="6"/>
      <c r="IL812" s="6"/>
      <c r="IM812" s="6"/>
      <c r="IN812" s="6"/>
      <c r="IO812" s="6"/>
      <c r="IP812" s="6"/>
      <c r="IQ812" s="6"/>
      <c r="IR812" s="6"/>
      <c r="IS812" s="6"/>
      <c r="IT812" s="6"/>
      <c r="IU812" s="6"/>
      <c r="IV812" s="6"/>
      <c r="IW812" s="6"/>
      <c r="IX812" s="6"/>
      <c r="IY812" s="6"/>
      <c r="IZ812" s="6"/>
      <c r="JA812" s="314"/>
      <c r="JB812" s="314"/>
      <c r="JC812" s="314"/>
      <c r="JD812" s="314"/>
      <c r="JE812" s="314"/>
      <c r="JF812" s="314"/>
      <c r="JG812" s="314"/>
      <c r="JH812" s="314"/>
      <c r="JI812" s="314"/>
      <c r="JJ812" s="314"/>
      <c r="JK812" s="314"/>
      <c r="JL812" s="314"/>
      <c r="JM812" s="314"/>
      <c r="JN812" s="314"/>
      <c r="JO812" s="314"/>
      <c r="JP812" s="314"/>
      <c r="JQ812" s="314"/>
      <c r="JR812" s="314"/>
      <c r="JS812" s="314"/>
      <c r="JT812" s="314"/>
      <c r="JU812" s="314"/>
      <c r="JV812" s="314"/>
      <c r="JW812" s="314"/>
      <c r="JX812" s="314"/>
      <c r="JY812" s="314"/>
      <c r="JZ812" s="314"/>
      <c r="KA812" s="314"/>
      <c r="KB812" s="314"/>
      <c r="KC812" s="314"/>
      <c r="KD812" s="314"/>
      <c r="KE812" s="314"/>
      <c r="KF812" s="314"/>
      <c r="KG812" s="314"/>
      <c r="KH812" s="314"/>
      <c r="KI812" s="314"/>
      <c r="KJ812" s="314"/>
      <c r="KK812" s="314"/>
      <c r="KL812" s="6"/>
      <c r="KM812" s="6"/>
      <c r="KN812" s="6"/>
      <c r="KO812" s="6"/>
      <c r="KP812" s="6"/>
      <c r="KQ812" s="6"/>
      <c r="KR812" s="6"/>
      <c r="KS812" s="6"/>
      <c r="KT812" s="6"/>
    </row>
    <row r="813" spans="5:306" s="305" customFormat="1">
      <c r="E813" s="316"/>
      <c r="F813" s="316"/>
      <c r="G813" s="317"/>
      <c r="W813" s="6"/>
      <c r="X813" s="6"/>
      <c r="Y813" s="6"/>
      <c r="Z813" s="313"/>
      <c r="AA813" s="313"/>
      <c r="AB813" s="313"/>
      <c r="AC813" s="6"/>
      <c r="AD813" s="6"/>
      <c r="AE813" s="313"/>
      <c r="AF813" s="313"/>
      <c r="AG813" s="313"/>
      <c r="AH813" s="313"/>
      <c r="AI813" s="313"/>
      <c r="AJ813" s="6"/>
      <c r="AK813" s="6"/>
      <c r="AL813" s="313"/>
      <c r="AM813" s="313"/>
      <c r="AN813" s="313"/>
      <c r="AO813" s="313"/>
      <c r="AP813" s="313"/>
      <c r="AQ813" s="6"/>
      <c r="AR813" s="6"/>
      <c r="AS813" s="313"/>
      <c r="AT813" s="313"/>
      <c r="AU813" s="313"/>
      <c r="AV813" s="313"/>
      <c r="AW813" s="313"/>
      <c r="AX813" s="6"/>
      <c r="AY813" s="6"/>
      <c r="AZ813" s="313"/>
      <c r="BA813" s="313"/>
      <c r="BB813" s="313"/>
      <c r="BC813" s="313"/>
      <c r="BD813" s="313"/>
      <c r="BE813" s="6"/>
      <c r="BF813" s="6"/>
      <c r="BG813" s="313"/>
      <c r="BH813" s="313"/>
      <c r="BI813" s="313"/>
      <c r="BJ813" s="313"/>
      <c r="BK813" s="313"/>
      <c r="BL813" s="6"/>
      <c r="BM813" s="6"/>
      <c r="BN813" s="313"/>
      <c r="BO813" s="313"/>
      <c r="BP813" s="313"/>
      <c r="BQ813" s="313"/>
      <c r="BR813" s="313"/>
      <c r="BS813" s="313"/>
      <c r="BT813" s="313"/>
      <c r="BU813" s="313"/>
      <c r="BV813" s="313"/>
      <c r="BW813" s="313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161"/>
      <c r="DQ813" s="161"/>
      <c r="DR813" s="161"/>
      <c r="DS813" s="161"/>
      <c r="DT813" s="161"/>
      <c r="DU813" s="161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  <c r="FS813" s="6"/>
      <c r="FT813" s="6"/>
      <c r="FU813" s="6"/>
      <c r="FV813" s="6"/>
      <c r="FW813" s="6"/>
      <c r="FX813" s="6"/>
      <c r="FY813" s="6"/>
      <c r="FZ813" s="6"/>
      <c r="GA813" s="6"/>
      <c r="GB813" s="6"/>
      <c r="GC813" s="6"/>
      <c r="GD813" s="6"/>
      <c r="GE813" s="6"/>
      <c r="GF813" s="6"/>
      <c r="GG813" s="6"/>
      <c r="GH813" s="6"/>
      <c r="GI813" s="6"/>
      <c r="GJ813" s="6"/>
      <c r="GK813" s="6"/>
      <c r="GL813" s="6"/>
      <c r="GM813" s="6"/>
      <c r="GN813" s="6"/>
      <c r="GO813" s="6"/>
      <c r="GP813" s="6"/>
      <c r="GQ813" s="6"/>
      <c r="GR813" s="6"/>
      <c r="GS813" s="6"/>
      <c r="GT813" s="6"/>
      <c r="GU813" s="6"/>
      <c r="GV813" s="6"/>
      <c r="GW813" s="6"/>
      <c r="GX813" s="6"/>
      <c r="GY813" s="6"/>
      <c r="GZ813" s="6"/>
      <c r="HA813" s="6"/>
      <c r="HB813" s="6"/>
      <c r="HC813" s="6"/>
      <c r="HD813" s="6"/>
      <c r="HE813" s="6"/>
      <c r="HF813" s="6"/>
      <c r="HG813" s="6"/>
      <c r="HH813" s="6"/>
      <c r="HI813" s="6"/>
      <c r="HJ813" s="6"/>
      <c r="HK813" s="6"/>
      <c r="HL813" s="6"/>
      <c r="HM813" s="6"/>
      <c r="HN813" s="6"/>
      <c r="HO813" s="6"/>
      <c r="HP813" s="6"/>
      <c r="HQ813" s="6"/>
      <c r="HR813" s="6"/>
      <c r="HS813" s="6"/>
      <c r="HT813" s="6"/>
      <c r="HU813" s="6"/>
      <c r="HV813" s="6"/>
      <c r="HW813" s="6"/>
      <c r="HX813" s="6"/>
      <c r="HY813" s="6"/>
      <c r="HZ813" s="6"/>
      <c r="IA813" s="6"/>
      <c r="IB813" s="6"/>
      <c r="IC813" s="6"/>
      <c r="ID813" s="6"/>
      <c r="IE813" s="6"/>
      <c r="IF813" s="6"/>
      <c r="IG813" s="6"/>
      <c r="IH813" s="6"/>
      <c r="II813" s="6"/>
      <c r="IJ813" s="6"/>
      <c r="IK813" s="6"/>
      <c r="IL813" s="6"/>
      <c r="IM813" s="6"/>
      <c r="IN813" s="6"/>
      <c r="IO813" s="6"/>
      <c r="IP813" s="6"/>
      <c r="IQ813" s="6"/>
      <c r="IR813" s="6"/>
      <c r="IS813" s="6"/>
      <c r="IT813" s="6"/>
      <c r="IU813" s="6"/>
      <c r="IV813" s="6"/>
      <c r="IW813" s="6"/>
      <c r="IX813" s="6"/>
      <c r="IY813" s="6"/>
      <c r="IZ813" s="6"/>
      <c r="JA813" s="314"/>
      <c r="JB813" s="314"/>
      <c r="JC813" s="314"/>
      <c r="JD813" s="314"/>
      <c r="JE813" s="314"/>
      <c r="JF813" s="314"/>
      <c r="JG813" s="314"/>
      <c r="JH813" s="314"/>
      <c r="JI813" s="314"/>
      <c r="JJ813" s="314"/>
      <c r="JK813" s="314"/>
      <c r="JL813" s="314"/>
      <c r="JM813" s="314"/>
      <c r="JN813" s="314"/>
      <c r="JO813" s="314"/>
      <c r="JP813" s="314"/>
      <c r="JQ813" s="314"/>
      <c r="JR813" s="314"/>
      <c r="JS813" s="314"/>
      <c r="JT813" s="314"/>
      <c r="JU813" s="314"/>
      <c r="JV813" s="314"/>
      <c r="JW813" s="314"/>
      <c r="JX813" s="314"/>
      <c r="JY813" s="314"/>
      <c r="JZ813" s="314"/>
      <c r="KA813" s="314"/>
      <c r="KB813" s="314"/>
      <c r="KC813" s="314"/>
      <c r="KD813" s="314"/>
      <c r="KE813" s="314"/>
      <c r="KF813" s="314"/>
      <c r="KG813" s="314"/>
      <c r="KH813" s="314"/>
      <c r="KI813" s="314"/>
      <c r="KJ813" s="314"/>
      <c r="KK813" s="314"/>
      <c r="KL813" s="6"/>
      <c r="KM813" s="6"/>
      <c r="KN813" s="6"/>
      <c r="KO813" s="6"/>
      <c r="KP813" s="6"/>
      <c r="KQ813" s="6"/>
      <c r="KR813" s="6"/>
      <c r="KS813" s="6"/>
      <c r="KT813" s="6"/>
    </row>
    <row r="814" spans="5:306" s="305" customFormat="1">
      <c r="E814" s="316"/>
      <c r="F814" s="316"/>
      <c r="G814" s="317"/>
      <c r="W814" s="6"/>
      <c r="X814" s="6"/>
      <c r="Y814" s="6"/>
      <c r="Z814" s="313"/>
      <c r="AA814" s="313"/>
      <c r="AB814" s="313"/>
      <c r="AC814" s="6"/>
      <c r="AD814" s="6"/>
      <c r="AE814" s="313"/>
      <c r="AF814" s="313"/>
      <c r="AG814" s="313"/>
      <c r="AH814" s="313"/>
      <c r="AI814" s="313"/>
      <c r="AJ814" s="6"/>
      <c r="AK814" s="6"/>
      <c r="AL814" s="313"/>
      <c r="AM814" s="313"/>
      <c r="AN814" s="313"/>
      <c r="AO814" s="313"/>
      <c r="AP814" s="313"/>
      <c r="AQ814" s="6"/>
      <c r="AR814" s="6"/>
      <c r="AS814" s="313"/>
      <c r="AT814" s="313"/>
      <c r="AU814" s="313"/>
      <c r="AV814" s="313"/>
      <c r="AW814" s="313"/>
      <c r="AX814" s="6"/>
      <c r="AY814" s="6"/>
      <c r="AZ814" s="313"/>
      <c r="BA814" s="313"/>
      <c r="BB814" s="313"/>
      <c r="BC814" s="313"/>
      <c r="BD814" s="313"/>
      <c r="BE814" s="6"/>
      <c r="BF814" s="6"/>
      <c r="BG814" s="313"/>
      <c r="BH814" s="313"/>
      <c r="BI814" s="313"/>
      <c r="BJ814" s="313"/>
      <c r="BK814" s="313"/>
      <c r="BL814" s="6"/>
      <c r="BM814" s="6"/>
      <c r="BN814" s="313"/>
      <c r="BO814" s="313"/>
      <c r="BP814" s="313"/>
      <c r="BQ814" s="313"/>
      <c r="BR814" s="313"/>
      <c r="BS814" s="313"/>
      <c r="BT814" s="313"/>
      <c r="BU814" s="313"/>
      <c r="BV814" s="313"/>
      <c r="BW814" s="313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161"/>
      <c r="DQ814" s="161"/>
      <c r="DR814" s="161"/>
      <c r="DS814" s="161"/>
      <c r="DT814" s="161"/>
      <c r="DU814" s="161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  <c r="GJ814" s="6"/>
      <c r="GK814" s="6"/>
      <c r="GL814" s="6"/>
      <c r="GM814" s="6"/>
      <c r="GN814" s="6"/>
      <c r="GO814" s="6"/>
      <c r="GP814" s="6"/>
      <c r="GQ814" s="6"/>
      <c r="GR814" s="6"/>
      <c r="GS814" s="6"/>
      <c r="GT814" s="6"/>
      <c r="GU814" s="6"/>
      <c r="GV814" s="6"/>
      <c r="GW814" s="6"/>
      <c r="GX814" s="6"/>
      <c r="GY814" s="6"/>
      <c r="GZ814" s="6"/>
      <c r="HA814" s="6"/>
      <c r="HB814" s="6"/>
      <c r="HC814" s="6"/>
      <c r="HD814" s="6"/>
      <c r="HE814" s="6"/>
      <c r="HF814" s="6"/>
      <c r="HG814" s="6"/>
      <c r="HH814" s="6"/>
      <c r="HI814" s="6"/>
      <c r="HJ814" s="6"/>
      <c r="HK814" s="6"/>
      <c r="HL814" s="6"/>
      <c r="HM814" s="6"/>
      <c r="HN814" s="6"/>
      <c r="HO814" s="6"/>
      <c r="HP814" s="6"/>
      <c r="HQ814" s="6"/>
      <c r="HR814" s="6"/>
      <c r="HS814" s="6"/>
      <c r="HT814" s="6"/>
      <c r="HU814" s="6"/>
      <c r="HV814" s="6"/>
      <c r="HW814" s="6"/>
      <c r="HX814" s="6"/>
      <c r="HY814" s="6"/>
      <c r="HZ814" s="6"/>
      <c r="IA814" s="6"/>
      <c r="IB814" s="6"/>
      <c r="IC814" s="6"/>
      <c r="ID814" s="6"/>
      <c r="IE814" s="6"/>
      <c r="IF814" s="6"/>
      <c r="IG814" s="6"/>
      <c r="IH814" s="6"/>
      <c r="II814" s="6"/>
      <c r="IJ814" s="6"/>
      <c r="IK814" s="6"/>
      <c r="IL814" s="6"/>
      <c r="IM814" s="6"/>
      <c r="IN814" s="6"/>
      <c r="IO814" s="6"/>
      <c r="IP814" s="6"/>
      <c r="IQ814" s="6"/>
      <c r="IR814" s="6"/>
      <c r="IS814" s="6"/>
      <c r="IT814" s="6"/>
      <c r="IU814" s="6"/>
      <c r="IV814" s="6"/>
      <c r="IW814" s="6"/>
      <c r="IX814" s="6"/>
      <c r="IY814" s="6"/>
      <c r="IZ814" s="6"/>
      <c r="JA814" s="314"/>
      <c r="JB814" s="314"/>
      <c r="JC814" s="314"/>
      <c r="JD814" s="314"/>
      <c r="JE814" s="314"/>
      <c r="JF814" s="314"/>
      <c r="JG814" s="314"/>
      <c r="JH814" s="314"/>
      <c r="JI814" s="314"/>
      <c r="JJ814" s="314"/>
      <c r="JK814" s="314"/>
      <c r="JL814" s="314"/>
      <c r="JM814" s="314"/>
      <c r="JN814" s="314"/>
      <c r="JO814" s="314"/>
      <c r="JP814" s="314"/>
      <c r="JQ814" s="314"/>
      <c r="JR814" s="314"/>
      <c r="JS814" s="314"/>
      <c r="JT814" s="314"/>
      <c r="JU814" s="314"/>
      <c r="JV814" s="314"/>
      <c r="JW814" s="314"/>
      <c r="JX814" s="314"/>
      <c r="JY814" s="314"/>
      <c r="JZ814" s="314"/>
      <c r="KA814" s="314"/>
      <c r="KB814" s="314"/>
      <c r="KC814" s="314"/>
      <c r="KD814" s="314"/>
      <c r="KE814" s="314"/>
      <c r="KF814" s="314"/>
      <c r="KG814" s="314"/>
      <c r="KH814" s="314"/>
      <c r="KI814" s="314"/>
      <c r="KJ814" s="314"/>
      <c r="KK814" s="314"/>
      <c r="KL814" s="6"/>
      <c r="KM814" s="6"/>
      <c r="KN814" s="6"/>
      <c r="KO814" s="6"/>
      <c r="KP814" s="6"/>
      <c r="KQ814" s="6"/>
      <c r="KR814" s="6"/>
      <c r="KS814" s="6"/>
      <c r="KT814" s="6"/>
    </row>
    <row r="815" spans="5:306" s="305" customFormat="1">
      <c r="E815" s="316"/>
      <c r="F815" s="316"/>
      <c r="G815" s="317"/>
      <c r="W815" s="6"/>
      <c r="X815" s="6"/>
      <c r="Y815" s="6"/>
      <c r="Z815" s="313"/>
      <c r="AA815" s="313"/>
      <c r="AB815" s="313"/>
      <c r="AC815" s="6"/>
      <c r="AD815" s="6"/>
      <c r="AE815" s="313"/>
      <c r="AF815" s="313"/>
      <c r="AG815" s="313"/>
      <c r="AH815" s="313"/>
      <c r="AI815" s="313"/>
      <c r="AJ815" s="6"/>
      <c r="AK815" s="6"/>
      <c r="AL815" s="313"/>
      <c r="AM815" s="313"/>
      <c r="AN815" s="313"/>
      <c r="AO815" s="313"/>
      <c r="AP815" s="313"/>
      <c r="AQ815" s="6"/>
      <c r="AR815" s="6"/>
      <c r="AS815" s="313"/>
      <c r="AT815" s="313"/>
      <c r="AU815" s="313"/>
      <c r="AV815" s="313"/>
      <c r="AW815" s="313"/>
      <c r="AX815" s="6"/>
      <c r="AY815" s="6"/>
      <c r="AZ815" s="313"/>
      <c r="BA815" s="313"/>
      <c r="BB815" s="313"/>
      <c r="BC815" s="313"/>
      <c r="BD815" s="313"/>
      <c r="BE815" s="6"/>
      <c r="BF815" s="6"/>
      <c r="BG815" s="313"/>
      <c r="BH815" s="313"/>
      <c r="BI815" s="313"/>
      <c r="BJ815" s="313"/>
      <c r="BK815" s="313"/>
      <c r="BL815" s="6"/>
      <c r="BM815" s="6"/>
      <c r="BN815" s="313"/>
      <c r="BO815" s="313"/>
      <c r="BP815" s="313"/>
      <c r="BQ815" s="313"/>
      <c r="BR815" s="313"/>
      <c r="BS815" s="313"/>
      <c r="BT815" s="313"/>
      <c r="BU815" s="313"/>
      <c r="BV815" s="313"/>
      <c r="BW815" s="313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161"/>
      <c r="DQ815" s="161"/>
      <c r="DR815" s="161"/>
      <c r="DS815" s="161"/>
      <c r="DT815" s="161"/>
      <c r="DU815" s="161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  <c r="FS815" s="6"/>
      <c r="FT815" s="6"/>
      <c r="FU815" s="6"/>
      <c r="FV815" s="6"/>
      <c r="FW815" s="6"/>
      <c r="FX815" s="6"/>
      <c r="FY815" s="6"/>
      <c r="FZ815" s="6"/>
      <c r="GA815" s="6"/>
      <c r="GB815" s="6"/>
      <c r="GC815" s="6"/>
      <c r="GD815" s="6"/>
      <c r="GE815" s="6"/>
      <c r="GF815" s="6"/>
      <c r="GG815" s="6"/>
      <c r="GH815" s="6"/>
      <c r="GI815" s="6"/>
      <c r="GJ815" s="6"/>
      <c r="GK815" s="6"/>
      <c r="GL815" s="6"/>
      <c r="GM815" s="6"/>
      <c r="GN815" s="6"/>
      <c r="GO815" s="6"/>
      <c r="GP815" s="6"/>
      <c r="GQ815" s="6"/>
      <c r="GR815" s="6"/>
      <c r="GS815" s="6"/>
      <c r="GT815" s="6"/>
      <c r="GU815" s="6"/>
      <c r="GV815" s="6"/>
      <c r="GW815" s="6"/>
      <c r="GX815" s="6"/>
      <c r="GY815" s="6"/>
      <c r="GZ815" s="6"/>
      <c r="HA815" s="6"/>
      <c r="HB815" s="6"/>
      <c r="HC815" s="6"/>
      <c r="HD815" s="6"/>
      <c r="HE815" s="6"/>
      <c r="HF815" s="6"/>
      <c r="HG815" s="6"/>
      <c r="HH815" s="6"/>
      <c r="HI815" s="6"/>
      <c r="HJ815" s="6"/>
      <c r="HK815" s="6"/>
      <c r="HL815" s="6"/>
      <c r="HM815" s="6"/>
      <c r="HN815" s="6"/>
      <c r="HO815" s="6"/>
      <c r="HP815" s="6"/>
      <c r="HQ815" s="6"/>
      <c r="HR815" s="6"/>
      <c r="HS815" s="6"/>
      <c r="HT815" s="6"/>
      <c r="HU815" s="6"/>
      <c r="HV815" s="6"/>
      <c r="HW815" s="6"/>
      <c r="HX815" s="6"/>
      <c r="HY815" s="6"/>
      <c r="HZ815" s="6"/>
      <c r="IA815" s="6"/>
      <c r="IB815" s="6"/>
      <c r="IC815" s="6"/>
      <c r="ID815" s="6"/>
      <c r="IE815" s="6"/>
      <c r="IF815" s="6"/>
      <c r="IG815" s="6"/>
      <c r="IH815" s="6"/>
      <c r="II815" s="6"/>
      <c r="IJ815" s="6"/>
      <c r="IK815" s="6"/>
      <c r="IL815" s="6"/>
      <c r="IM815" s="6"/>
      <c r="IN815" s="6"/>
      <c r="IO815" s="6"/>
      <c r="IP815" s="6"/>
      <c r="IQ815" s="6"/>
      <c r="IR815" s="6"/>
      <c r="IS815" s="6"/>
      <c r="IT815" s="6"/>
      <c r="IU815" s="6"/>
      <c r="IV815" s="6"/>
      <c r="IW815" s="6"/>
      <c r="IX815" s="6"/>
      <c r="IY815" s="6"/>
      <c r="IZ815" s="6"/>
      <c r="JA815" s="314"/>
      <c r="JB815" s="314"/>
      <c r="JC815" s="314"/>
      <c r="JD815" s="314"/>
      <c r="JE815" s="314"/>
      <c r="JF815" s="314"/>
      <c r="JG815" s="314"/>
      <c r="JH815" s="314"/>
      <c r="JI815" s="314"/>
      <c r="JJ815" s="314"/>
      <c r="JK815" s="314"/>
      <c r="JL815" s="314"/>
      <c r="JM815" s="314"/>
      <c r="JN815" s="314"/>
      <c r="JO815" s="314"/>
      <c r="JP815" s="314"/>
      <c r="JQ815" s="314"/>
      <c r="JR815" s="314"/>
      <c r="JS815" s="314"/>
      <c r="JT815" s="314"/>
      <c r="JU815" s="314"/>
      <c r="JV815" s="314"/>
      <c r="JW815" s="314"/>
      <c r="JX815" s="314"/>
      <c r="JY815" s="314"/>
      <c r="JZ815" s="314"/>
      <c r="KA815" s="314"/>
      <c r="KB815" s="314"/>
      <c r="KC815" s="314"/>
      <c r="KD815" s="314"/>
      <c r="KE815" s="314"/>
      <c r="KF815" s="314"/>
      <c r="KG815" s="314"/>
      <c r="KH815" s="314"/>
      <c r="KI815" s="314"/>
      <c r="KJ815" s="314"/>
      <c r="KK815" s="314"/>
      <c r="KL815" s="6"/>
      <c r="KM815" s="6"/>
      <c r="KN815" s="6"/>
      <c r="KO815" s="6"/>
      <c r="KP815" s="6"/>
      <c r="KQ815" s="6"/>
      <c r="KR815" s="6"/>
      <c r="KS815" s="6"/>
      <c r="KT815" s="6"/>
    </row>
    <row r="816" spans="5:306" s="305" customFormat="1">
      <c r="E816" s="316"/>
      <c r="F816" s="316"/>
      <c r="G816" s="317"/>
      <c r="W816" s="6"/>
      <c r="X816" s="6"/>
      <c r="Y816" s="6"/>
      <c r="Z816" s="313"/>
      <c r="AA816" s="313"/>
      <c r="AB816" s="313"/>
      <c r="AC816" s="6"/>
      <c r="AD816" s="6"/>
      <c r="AE816" s="313"/>
      <c r="AF816" s="313"/>
      <c r="AG816" s="313"/>
      <c r="AH816" s="313"/>
      <c r="AI816" s="313"/>
      <c r="AJ816" s="6"/>
      <c r="AK816" s="6"/>
      <c r="AL816" s="313"/>
      <c r="AM816" s="313"/>
      <c r="AN816" s="313"/>
      <c r="AO816" s="313"/>
      <c r="AP816" s="313"/>
      <c r="AQ816" s="6"/>
      <c r="AR816" s="6"/>
      <c r="AS816" s="313"/>
      <c r="AT816" s="313"/>
      <c r="AU816" s="313"/>
      <c r="AV816" s="313"/>
      <c r="AW816" s="313"/>
      <c r="AX816" s="6"/>
      <c r="AY816" s="6"/>
      <c r="AZ816" s="313"/>
      <c r="BA816" s="313"/>
      <c r="BB816" s="313"/>
      <c r="BC816" s="313"/>
      <c r="BD816" s="313"/>
      <c r="BE816" s="6"/>
      <c r="BF816" s="6"/>
      <c r="BG816" s="313"/>
      <c r="BH816" s="313"/>
      <c r="BI816" s="313"/>
      <c r="BJ816" s="313"/>
      <c r="BK816" s="313"/>
      <c r="BL816" s="6"/>
      <c r="BM816" s="6"/>
      <c r="BN816" s="313"/>
      <c r="BO816" s="313"/>
      <c r="BP816" s="313"/>
      <c r="BQ816" s="313"/>
      <c r="BR816" s="313"/>
      <c r="BS816" s="313"/>
      <c r="BT816" s="313"/>
      <c r="BU816" s="313"/>
      <c r="BV816" s="313"/>
      <c r="BW816" s="313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161"/>
      <c r="DQ816" s="161"/>
      <c r="DR816" s="161"/>
      <c r="DS816" s="161"/>
      <c r="DT816" s="161"/>
      <c r="DU816" s="161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  <c r="FS816" s="6"/>
      <c r="FT816" s="6"/>
      <c r="FU816" s="6"/>
      <c r="FV816" s="6"/>
      <c r="FW816" s="6"/>
      <c r="FX816" s="6"/>
      <c r="FY816" s="6"/>
      <c r="FZ816" s="6"/>
      <c r="GA816" s="6"/>
      <c r="GB816" s="6"/>
      <c r="GC816" s="6"/>
      <c r="GD816" s="6"/>
      <c r="GE816" s="6"/>
      <c r="GF816" s="6"/>
      <c r="GG816" s="6"/>
      <c r="GH816" s="6"/>
      <c r="GI816" s="6"/>
      <c r="GJ816" s="6"/>
      <c r="GK816" s="6"/>
      <c r="GL816" s="6"/>
      <c r="GM816" s="6"/>
      <c r="GN816" s="6"/>
      <c r="GO816" s="6"/>
      <c r="GP816" s="6"/>
      <c r="GQ816" s="6"/>
      <c r="GR816" s="6"/>
      <c r="GS816" s="6"/>
      <c r="GT816" s="6"/>
      <c r="GU816" s="6"/>
      <c r="GV816" s="6"/>
      <c r="GW816" s="6"/>
      <c r="GX816" s="6"/>
      <c r="GY816" s="6"/>
      <c r="GZ816" s="6"/>
      <c r="HA816" s="6"/>
      <c r="HB816" s="6"/>
      <c r="HC816" s="6"/>
      <c r="HD816" s="6"/>
      <c r="HE816" s="6"/>
      <c r="HF816" s="6"/>
      <c r="HG816" s="6"/>
      <c r="HH816" s="6"/>
      <c r="HI816" s="6"/>
      <c r="HJ816" s="6"/>
      <c r="HK816" s="6"/>
      <c r="HL816" s="6"/>
      <c r="HM816" s="6"/>
      <c r="HN816" s="6"/>
      <c r="HO816" s="6"/>
      <c r="HP816" s="6"/>
      <c r="HQ816" s="6"/>
      <c r="HR816" s="6"/>
      <c r="HS816" s="6"/>
      <c r="HT816" s="6"/>
      <c r="HU816" s="6"/>
      <c r="HV816" s="6"/>
      <c r="HW816" s="6"/>
      <c r="HX816" s="6"/>
      <c r="HY816" s="6"/>
      <c r="HZ816" s="6"/>
      <c r="IA816" s="6"/>
      <c r="IB816" s="6"/>
      <c r="IC816" s="6"/>
      <c r="ID816" s="6"/>
      <c r="IE816" s="6"/>
      <c r="IF816" s="6"/>
      <c r="IG816" s="6"/>
      <c r="IH816" s="6"/>
      <c r="II816" s="6"/>
      <c r="IJ816" s="6"/>
      <c r="IK816" s="6"/>
      <c r="IL816" s="6"/>
      <c r="IM816" s="6"/>
      <c r="IN816" s="6"/>
      <c r="IO816" s="6"/>
      <c r="IP816" s="6"/>
      <c r="IQ816" s="6"/>
      <c r="IR816" s="6"/>
      <c r="IS816" s="6"/>
      <c r="IT816" s="6"/>
      <c r="IU816" s="6"/>
      <c r="IV816" s="6"/>
      <c r="IW816" s="6"/>
      <c r="IX816" s="6"/>
      <c r="IY816" s="6"/>
      <c r="IZ816" s="6"/>
      <c r="JA816" s="314"/>
      <c r="JB816" s="314"/>
      <c r="JC816" s="314"/>
      <c r="JD816" s="314"/>
      <c r="JE816" s="314"/>
      <c r="JF816" s="314"/>
      <c r="JG816" s="314"/>
      <c r="JH816" s="314"/>
      <c r="JI816" s="314"/>
      <c r="JJ816" s="314"/>
      <c r="JK816" s="314"/>
      <c r="JL816" s="314"/>
      <c r="JM816" s="314"/>
      <c r="JN816" s="314"/>
      <c r="JO816" s="314"/>
      <c r="JP816" s="314"/>
      <c r="JQ816" s="314"/>
      <c r="JR816" s="314"/>
      <c r="JS816" s="314"/>
      <c r="JT816" s="314"/>
      <c r="JU816" s="314"/>
      <c r="JV816" s="314"/>
      <c r="JW816" s="314"/>
      <c r="JX816" s="314"/>
      <c r="JY816" s="314"/>
      <c r="JZ816" s="314"/>
      <c r="KA816" s="314"/>
      <c r="KB816" s="314"/>
      <c r="KC816" s="314"/>
      <c r="KD816" s="314"/>
      <c r="KE816" s="314"/>
      <c r="KF816" s="314"/>
      <c r="KG816" s="314"/>
      <c r="KH816" s="314"/>
      <c r="KI816" s="314"/>
      <c r="KJ816" s="314"/>
      <c r="KK816" s="314"/>
      <c r="KL816" s="6"/>
      <c r="KM816" s="6"/>
      <c r="KN816" s="6"/>
      <c r="KO816" s="6"/>
      <c r="KP816" s="6"/>
      <c r="KQ816" s="6"/>
      <c r="KR816" s="6"/>
      <c r="KS816" s="6"/>
      <c r="KT816" s="6"/>
    </row>
    <row r="817" spans="5:306" s="305" customFormat="1">
      <c r="E817" s="316"/>
      <c r="F817" s="316"/>
      <c r="G817" s="317"/>
      <c r="W817" s="6"/>
      <c r="X817" s="6"/>
      <c r="Y817" s="6"/>
      <c r="Z817" s="313"/>
      <c r="AA817" s="313"/>
      <c r="AB817" s="313"/>
      <c r="AC817" s="6"/>
      <c r="AD817" s="6"/>
      <c r="AE817" s="313"/>
      <c r="AF817" s="313"/>
      <c r="AG817" s="313"/>
      <c r="AH817" s="313"/>
      <c r="AI817" s="313"/>
      <c r="AJ817" s="6"/>
      <c r="AK817" s="6"/>
      <c r="AL817" s="313"/>
      <c r="AM817" s="313"/>
      <c r="AN817" s="313"/>
      <c r="AO817" s="313"/>
      <c r="AP817" s="313"/>
      <c r="AQ817" s="6"/>
      <c r="AR817" s="6"/>
      <c r="AS817" s="313"/>
      <c r="AT817" s="313"/>
      <c r="AU817" s="313"/>
      <c r="AV817" s="313"/>
      <c r="AW817" s="313"/>
      <c r="AX817" s="6"/>
      <c r="AY817" s="6"/>
      <c r="AZ817" s="313"/>
      <c r="BA817" s="313"/>
      <c r="BB817" s="313"/>
      <c r="BC817" s="313"/>
      <c r="BD817" s="313"/>
      <c r="BE817" s="6"/>
      <c r="BF817" s="6"/>
      <c r="BG817" s="313"/>
      <c r="BH817" s="313"/>
      <c r="BI817" s="313"/>
      <c r="BJ817" s="313"/>
      <c r="BK817" s="313"/>
      <c r="BL817" s="6"/>
      <c r="BM817" s="6"/>
      <c r="BN817" s="313"/>
      <c r="BO817" s="313"/>
      <c r="BP817" s="313"/>
      <c r="BQ817" s="313"/>
      <c r="BR817" s="313"/>
      <c r="BS817" s="313"/>
      <c r="BT817" s="313"/>
      <c r="BU817" s="313"/>
      <c r="BV817" s="313"/>
      <c r="BW817" s="313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161"/>
      <c r="DQ817" s="161"/>
      <c r="DR817" s="161"/>
      <c r="DS817" s="161"/>
      <c r="DT817" s="161"/>
      <c r="DU817" s="161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  <c r="FS817" s="6"/>
      <c r="FT817" s="6"/>
      <c r="FU817" s="6"/>
      <c r="FV817" s="6"/>
      <c r="FW817" s="6"/>
      <c r="FX817" s="6"/>
      <c r="FY817" s="6"/>
      <c r="FZ817" s="6"/>
      <c r="GA817" s="6"/>
      <c r="GB817" s="6"/>
      <c r="GC817" s="6"/>
      <c r="GD817" s="6"/>
      <c r="GE817" s="6"/>
      <c r="GF817" s="6"/>
      <c r="GG817" s="6"/>
      <c r="GH817" s="6"/>
      <c r="GI817" s="6"/>
      <c r="GJ817" s="6"/>
      <c r="GK817" s="6"/>
      <c r="GL817" s="6"/>
      <c r="GM817" s="6"/>
      <c r="GN817" s="6"/>
      <c r="GO817" s="6"/>
      <c r="GP817" s="6"/>
      <c r="GQ817" s="6"/>
      <c r="GR817" s="6"/>
      <c r="GS817" s="6"/>
      <c r="GT817" s="6"/>
      <c r="GU817" s="6"/>
      <c r="GV817" s="6"/>
      <c r="GW817" s="6"/>
      <c r="GX817" s="6"/>
      <c r="GY817" s="6"/>
      <c r="GZ817" s="6"/>
      <c r="HA817" s="6"/>
      <c r="HB817" s="6"/>
      <c r="HC817" s="6"/>
      <c r="HD817" s="6"/>
      <c r="HE817" s="6"/>
      <c r="HF817" s="6"/>
      <c r="HG817" s="6"/>
      <c r="HH817" s="6"/>
      <c r="HI817" s="6"/>
      <c r="HJ817" s="6"/>
      <c r="HK817" s="6"/>
      <c r="HL817" s="6"/>
      <c r="HM817" s="6"/>
      <c r="HN817" s="6"/>
      <c r="HO817" s="6"/>
      <c r="HP817" s="6"/>
      <c r="HQ817" s="6"/>
      <c r="HR817" s="6"/>
      <c r="HS817" s="6"/>
      <c r="HT817" s="6"/>
      <c r="HU817" s="6"/>
      <c r="HV817" s="6"/>
      <c r="HW817" s="6"/>
      <c r="HX817" s="6"/>
      <c r="HY817" s="6"/>
      <c r="HZ817" s="6"/>
      <c r="IA817" s="6"/>
      <c r="IB817" s="6"/>
      <c r="IC817" s="6"/>
      <c r="ID817" s="6"/>
      <c r="IE817" s="6"/>
      <c r="IF817" s="6"/>
      <c r="IG817" s="6"/>
      <c r="IH817" s="6"/>
      <c r="II817" s="6"/>
      <c r="IJ817" s="6"/>
      <c r="IK817" s="6"/>
      <c r="IL817" s="6"/>
      <c r="IM817" s="6"/>
      <c r="IN817" s="6"/>
      <c r="IO817" s="6"/>
      <c r="IP817" s="6"/>
      <c r="IQ817" s="6"/>
      <c r="IR817" s="6"/>
      <c r="IS817" s="6"/>
      <c r="IT817" s="6"/>
      <c r="IU817" s="6"/>
      <c r="IV817" s="6"/>
      <c r="IW817" s="6"/>
      <c r="IX817" s="6"/>
      <c r="IY817" s="6"/>
      <c r="IZ817" s="6"/>
      <c r="JA817" s="314"/>
      <c r="JB817" s="314"/>
      <c r="JC817" s="314"/>
      <c r="JD817" s="314"/>
      <c r="JE817" s="314"/>
      <c r="JF817" s="314"/>
      <c r="JG817" s="314"/>
      <c r="JH817" s="314"/>
      <c r="JI817" s="314"/>
      <c r="JJ817" s="314"/>
      <c r="JK817" s="314"/>
      <c r="JL817" s="314"/>
      <c r="JM817" s="314"/>
      <c r="JN817" s="314"/>
      <c r="JO817" s="314"/>
      <c r="JP817" s="314"/>
      <c r="JQ817" s="314"/>
      <c r="JR817" s="314"/>
      <c r="JS817" s="314"/>
      <c r="JT817" s="314"/>
      <c r="JU817" s="314"/>
      <c r="JV817" s="314"/>
      <c r="JW817" s="314"/>
      <c r="JX817" s="314"/>
      <c r="JY817" s="314"/>
      <c r="JZ817" s="314"/>
      <c r="KA817" s="314"/>
      <c r="KB817" s="314"/>
      <c r="KC817" s="314"/>
      <c r="KD817" s="314"/>
      <c r="KE817" s="314"/>
      <c r="KF817" s="314"/>
      <c r="KG817" s="314"/>
      <c r="KH817" s="314"/>
      <c r="KI817" s="314"/>
      <c r="KJ817" s="314"/>
      <c r="KK817" s="314"/>
      <c r="KL817" s="6"/>
      <c r="KM817" s="6"/>
      <c r="KN817" s="6"/>
      <c r="KO817" s="6"/>
      <c r="KP817" s="6"/>
      <c r="KQ817" s="6"/>
      <c r="KR817" s="6"/>
      <c r="KS817" s="6"/>
      <c r="KT817" s="6"/>
    </row>
    <row r="818" spans="5:306" s="305" customFormat="1">
      <c r="E818" s="316"/>
      <c r="F818" s="316"/>
      <c r="G818" s="317"/>
      <c r="W818" s="6"/>
      <c r="X818" s="6"/>
      <c r="Y818" s="6"/>
      <c r="Z818" s="313"/>
      <c r="AA818" s="313"/>
      <c r="AB818" s="313"/>
      <c r="AC818" s="6"/>
      <c r="AD818" s="6"/>
      <c r="AE818" s="313"/>
      <c r="AF818" s="313"/>
      <c r="AG818" s="313"/>
      <c r="AH818" s="313"/>
      <c r="AI818" s="313"/>
      <c r="AJ818" s="6"/>
      <c r="AK818" s="6"/>
      <c r="AL818" s="313"/>
      <c r="AM818" s="313"/>
      <c r="AN818" s="313"/>
      <c r="AO818" s="313"/>
      <c r="AP818" s="313"/>
      <c r="AQ818" s="6"/>
      <c r="AR818" s="6"/>
      <c r="AS818" s="313"/>
      <c r="AT818" s="313"/>
      <c r="AU818" s="313"/>
      <c r="AV818" s="313"/>
      <c r="AW818" s="313"/>
      <c r="AX818" s="6"/>
      <c r="AY818" s="6"/>
      <c r="AZ818" s="313"/>
      <c r="BA818" s="313"/>
      <c r="BB818" s="313"/>
      <c r="BC818" s="313"/>
      <c r="BD818" s="313"/>
      <c r="BE818" s="6"/>
      <c r="BF818" s="6"/>
      <c r="BG818" s="313"/>
      <c r="BH818" s="313"/>
      <c r="BI818" s="313"/>
      <c r="BJ818" s="313"/>
      <c r="BK818" s="313"/>
      <c r="BL818" s="6"/>
      <c r="BM818" s="6"/>
      <c r="BN818" s="313"/>
      <c r="BO818" s="313"/>
      <c r="BP818" s="313"/>
      <c r="BQ818" s="313"/>
      <c r="BR818" s="313"/>
      <c r="BS818" s="313"/>
      <c r="BT818" s="313"/>
      <c r="BU818" s="313"/>
      <c r="BV818" s="313"/>
      <c r="BW818" s="313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161"/>
      <c r="DQ818" s="161"/>
      <c r="DR818" s="161"/>
      <c r="DS818" s="161"/>
      <c r="DT818" s="161"/>
      <c r="DU818" s="161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  <c r="FS818" s="6"/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  <c r="GE818" s="6"/>
      <c r="GF818" s="6"/>
      <c r="GG818" s="6"/>
      <c r="GH818" s="6"/>
      <c r="GI818" s="6"/>
      <c r="GJ818" s="6"/>
      <c r="GK818" s="6"/>
      <c r="GL818" s="6"/>
      <c r="GM818" s="6"/>
      <c r="GN818" s="6"/>
      <c r="GO818" s="6"/>
      <c r="GP818" s="6"/>
      <c r="GQ818" s="6"/>
      <c r="GR818" s="6"/>
      <c r="GS818" s="6"/>
      <c r="GT818" s="6"/>
      <c r="GU818" s="6"/>
      <c r="GV818" s="6"/>
      <c r="GW818" s="6"/>
      <c r="GX818" s="6"/>
      <c r="GY818" s="6"/>
      <c r="GZ818" s="6"/>
      <c r="HA818" s="6"/>
      <c r="HB818" s="6"/>
      <c r="HC818" s="6"/>
      <c r="HD818" s="6"/>
      <c r="HE818" s="6"/>
      <c r="HF818" s="6"/>
      <c r="HG818" s="6"/>
      <c r="HH818" s="6"/>
      <c r="HI818" s="6"/>
      <c r="HJ818" s="6"/>
      <c r="HK818" s="6"/>
      <c r="HL818" s="6"/>
      <c r="HM818" s="6"/>
      <c r="HN818" s="6"/>
      <c r="HO818" s="6"/>
      <c r="HP818" s="6"/>
      <c r="HQ818" s="6"/>
      <c r="HR818" s="6"/>
      <c r="HS818" s="6"/>
      <c r="HT818" s="6"/>
      <c r="HU818" s="6"/>
      <c r="HV818" s="6"/>
      <c r="HW818" s="6"/>
      <c r="HX818" s="6"/>
      <c r="HY818" s="6"/>
      <c r="HZ818" s="6"/>
      <c r="IA818" s="6"/>
      <c r="IB818" s="6"/>
      <c r="IC818" s="6"/>
      <c r="ID818" s="6"/>
      <c r="IE818" s="6"/>
      <c r="IF818" s="6"/>
      <c r="IG818" s="6"/>
      <c r="IH818" s="6"/>
      <c r="II818" s="6"/>
      <c r="IJ818" s="6"/>
      <c r="IK818" s="6"/>
      <c r="IL818" s="6"/>
      <c r="IM818" s="6"/>
      <c r="IN818" s="6"/>
      <c r="IO818" s="6"/>
      <c r="IP818" s="6"/>
      <c r="IQ818" s="6"/>
      <c r="IR818" s="6"/>
      <c r="IS818" s="6"/>
      <c r="IT818" s="6"/>
      <c r="IU818" s="6"/>
      <c r="IV818" s="6"/>
      <c r="IW818" s="6"/>
      <c r="IX818" s="6"/>
      <c r="IY818" s="6"/>
      <c r="IZ818" s="6"/>
      <c r="JA818" s="314"/>
      <c r="JB818" s="314"/>
      <c r="JC818" s="314"/>
      <c r="JD818" s="314"/>
      <c r="JE818" s="314"/>
      <c r="JF818" s="314"/>
      <c r="JG818" s="314"/>
      <c r="JH818" s="314"/>
      <c r="JI818" s="314"/>
      <c r="JJ818" s="314"/>
      <c r="JK818" s="314"/>
      <c r="JL818" s="314"/>
      <c r="JM818" s="314"/>
      <c r="JN818" s="314"/>
      <c r="JO818" s="314"/>
      <c r="JP818" s="314"/>
      <c r="JQ818" s="314"/>
      <c r="JR818" s="314"/>
      <c r="JS818" s="314"/>
      <c r="JT818" s="314"/>
      <c r="JU818" s="314"/>
      <c r="JV818" s="314"/>
      <c r="JW818" s="314"/>
      <c r="JX818" s="314"/>
      <c r="JY818" s="314"/>
      <c r="JZ818" s="314"/>
      <c r="KA818" s="314"/>
      <c r="KB818" s="314"/>
      <c r="KC818" s="314"/>
      <c r="KD818" s="314"/>
      <c r="KE818" s="314"/>
      <c r="KF818" s="314"/>
      <c r="KG818" s="314"/>
      <c r="KH818" s="314"/>
      <c r="KI818" s="314"/>
      <c r="KJ818" s="314"/>
      <c r="KK818" s="314"/>
      <c r="KL818" s="6"/>
      <c r="KM818" s="6"/>
      <c r="KN818" s="6"/>
      <c r="KO818" s="6"/>
      <c r="KP818" s="6"/>
      <c r="KQ818" s="6"/>
      <c r="KR818" s="6"/>
      <c r="KS818" s="6"/>
      <c r="KT818" s="6"/>
    </row>
    <row r="819" spans="5:306" s="305" customFormat="1">
      <c r="E819" s="316"/>
      <c r="F819" s="316"/>
      <c r="G819" s="317"/>
      <c r="W819" s="6"/>
      <c r="X819" s="6"/>
      <c r="Y819" s="6"/>
      <c r="Z819" s="313"/>
      <c r="AA819" s="313"/>
      <c r="AB819" s="313"/>
      <c r="AC819" s="6"/>
      <c r="AD819" s="6"/>
      <c r="AE819" s="313"/>
      <c r="AF819" s="313"/>
      <c r="AG819" s="313"/>
      <c r="AH819" s="313"/>
      <c r="AI819" s="313"/>
      <c r="AJ819" s="6"/>
      <c r="AK819" s="6"/>
      <c r="AL819" s="313"/>
      <c r="AM819" s="313"/>
      <c r="AN819" s="313"/>
      <c r="AO819" s="313"/>
      <c r="AP819" s="313"/>
      <c r="AQ819" s="6"/>
      <c r="AR819" s="6"/>
      <c r="AS819" s="313"/>
      <c r="AT819" s="313"/>
      <c r="AU819" s="313"/>
      <c r="AV819" s="313"/>
      <c r="AW819" s="313"/>
      <c r="AX819" s="6"/>
      <c r="AY819" s="6"/>
      <c r="AZ819" s="313"/>
      <c r="BA819" s="313"/>
      <c r="BB819" s="313"/>
      <c r="BC819" s="313"/>
      <c r="BD819" s="313"/>
      <c r="BE819" s="6"/>
      <c r="BF819" s="6"/>
      <c r="BG819" s="313"/>
      <c r="BH819" s="313"/>
      <c r="BI819" s="313"/>
      <c r="BJ819" s="313"/>
      <c r="BK819" s="313"/>
      <c r="BL819" s="6"/>
      <c r="BM819" s="6"/>
      <c r="BN819" s="313"/>
      <c r="BO819" s="313"/>
      <c r="BP819" s="313"/>
      <c r="BQ819" s="313"/>
      <c r="BR819" s="313"/>
      <c r="BS819" s="313"/>
      <c r="BT819" s="313"/>
      <c r="BU819" s="313"/>
      <c r="BV819" s="313"/>
      <c r="BW819" s="313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161"/>
      <c r="DQ819" s="161"/>
      <c r="DR819" s="161"/>
      <c r="DS819" s="161"/>
      <c r="DT819" s="161"/>
      <c r="DU819" s="161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  <c r="FS819" s="6"/>
      <c r="FT819" s="6"/>
      <c r="FU819" s="6"/>
      <c r="FV819" s="6"/>
      <c r="FW819" s="6"/>
      <c r="FX819" s="6"/>
      <c r="FY819" s="6"/>
      <c r="FZ819" s="6"/>
      <c r="GA819" s="6"/>
      <c r="GB819" s="6"/>
      <c r="GC819" s="6"/>
      <c r="GD819" s="6"/>
      <c r="GE819" s="6"/>
      <c r="GF819" s="6"/>
      <c r="GG819" s="6"/>
      <c r="GH819" s="6"/>
      <c r="GI819" s="6"/>
      <c r="GJ819" s="6"/>
      <c r="GK819" s="6"/>
      <c r="GL819" s="6"/>
      <c r="GM819" s="6"/>
      <c r="GN819" s="6"/>
      <c r="GO819" s="6"/>
      <c r="GP819" s="6"/>
      <c r="GQ819" s="6"/>
      <c r="GR819" s="6"/>
      <c r="GS819" s="6"/>
      <c r="GT819" s="6"/>
      <c r="GU819" s="6"/>
      <c r="GV819" s="6"/>
      <c r="GW819" s="6"/>
      <c r="GX819" s="6"/>
      <c r="GY819" s="6"/>
      <c r="GZ819" s="6"/>
      <c r="HA819" s="6"/>
      <c r="HB819" s="6"/>
      <c r="HC819" s="6"/>
      <c r="HD819" s="6"/>
      <c r="HE819" s="6"/>
      <c r="HF819" s="6"/>
      <c r="HG819" s="6"/>
      <c r="HH819" s="6"/>
      <c r="HI819" s="6"/>
      <c r="HJ819" s="6"/>
      <c r="HK819" s="6"/>
      <c r="HL819" s="6"/>
      <c r="HM819" s="6"/>
      <c r="HN819" s="6"/>
      <c r="HO819" s="6"/>
      <c r="HP819" s="6"/>
      <c r="HQ819" s="6"/>
      <c r="HR819" s="6"/>
      <c r="HS819" s="6"/>
      <c r="HT819" s="6"/>
      <c r="HU819" s="6"/>
      <c r="HV819" s="6"/>
      <c r="HW819" s="6"/>
      <c r="HX819" s="6"/>
      <c r="HY819" s="6"/>
      <c r="HZ819" s="6"/>
      <c r="IA819" s="6"/>
      <c r="IB819" s="6"/>
      <c r="IC819" s="6"/>
      <c r="ID819" s="6"/>
      <c r="IE819" s="6"/>
      <c r="IF819" s="6"/>
      <c r="IG819" s="6"/>
      <c r="IH819" s="6"/>
      <c r="II819" s="6"/>
      <c r="IJ819" s="6"/>
      <c r="IK819" s="6"/>
      <c r="IL819" s="6"/>
      <c r="IM819" s="6"/>
      <c r="IN819" s="6"/>
      <c r="IO819" s="6"/>
      <c r="IP819" s="6"/>
      <c r="IQ819" s="6"/>
      <c r="IR819" s="6"/>
      <c r="IS819" s="6"/>
      <c r="IT819" s="6"/>
      <c r="IU819" s="6"/>
      <c r="IV819" s="6"/>
      <c r="IW819" s="6"/>
      <c r="IX819" s="6"/>
      <c r="IY819" s="6"/>
      <c r="IZ819" s="6"/>
      <c r="JA819" s="314"/>
      <c r="JB819" s="314"/>
      <c r="JC819" s="314"/>
      <c r="JD819" s="314"/>
      <c r="JE819" s="314"/>
      <c r="JF819" s="314"/>
      <c r="JG819" s="314"/>
      <c r="JH819" s="314"/>
      <c r="JI819" s="314"/>
      <c r="JJ819" s="314"/>
      <c r="JK819" s="314"/>
      <c r="JL819" s="314"/>
      <c r="JM819" s="314"/>
      <c r="JN819" s="314"/>
      <c r="JO819" s="314"/>
      <c r="JP819" s="314"/>
      <c r="JQ819" s="314"/>
      <c r="JR819" s="314"/>
      <c r="JS819" s="314"/>
      <c r="JT819" s="314"/>
      <c r="JU819" s="314"/>
      <c r="JV819" s="314"/>
      <c r="JW819" s="314"/>
      <c r="JX819" s="314"/>
      <c r="JY819" s="314"/>
      <c r="JZ819" s="314"/>
      <c r="KA819" s="314"/>
      <c r="KB819" s="314"/>
      <c r="KC819" s="314"/>
      <c r="KD819" s="314"/>
      <c r="KE819" s="314"/>
      <c r="KF819" s="314"/>
      <c r="KG819" s="314"/>
      <c r="KH819" s="314"/>
      <c r="KI819" s="314"/>
      <c r="KJ819" s="314"/>
      <c r="KK819" s="314"/>
      <c r="KL819" s="6"/>
      <c r="KM819" s="6"/>
      <c r="KN819" s="6"/>
      <c r="KO819" s="6"/>
      <c r="KP819" s="6"/>
      <c r="KQ819" s="6"/>
      <c r="KR819" s="6"/>
      <c r="KS819" s="6"/>
      <c r="KT819" s="6"/>
    </row>
    <row r="820" spans="5:306" s="305" customFormat="1">
      <c r="E820" s="316"/>
      <c r="F820" s="316"/>
      <c r="G820" s="317"/>
      <c r="W820" s="6"/>
      <c r="X820" s="6"/>
      <c r="Y820" s="6"/>
      <c r="Z820" s="313"/>
      <c r="AA820" s="313"/>
      <c r="AB820" s="313"/>
      <c r="AC820" s="6"/>
      <c r="AD820" s="6"/>
      <c r="AE820" s="313"/>
      <c r="AF820" s="313"/>
      <c r="AG820" s="313"/>
      <c r="AH820" s="313"/>
      <c r="AI820" s="313"/>
      <c r="AJ820" s="6"/>
      <c r="AK820" s="6"/>
      <c r="AL820" s="313"/>
      <c r="AM820" s="313"/>
      <c r="AN820" s="313"/>
      <c r="AO820" s="313"/>
      <c r="AP820" s="313"/>
      <c r="AQ820" s="6"/>
      <c r="AR820" s="6"/>
      <c r="AS820" s="313"/>
      <c r="AT820" s="313"/>
      <c r="AU820" s="313"/>
      <c r="AV820" s="313"/>
      <c r="AW820" s="313"/>
      <c r="AX820" s="6"/>
      <c r="AY820" s="6"/>
      <c r="AZ820" s="313"/>
      <c r="BA820" s="313"/>
      <c r="BB820" s="313"/>
      <c r="BC820" s="313"/>
      <c r="BD820" s="313"/>
      <c r="BE820" s="6"/>
      <c r="BF820" s="6"/>
      <c r="BG820" s="313"/>
      <c r="BH820" s="313"/>
      <c r="BI820" s="313"/>
      <c r="BJ820" s="313"/>
      <c r="BK820" s="313"/>
      <c r="BL820" s="6"/>
      <c r="BM820" s="6"/>
      <c r="BN820" s="313"/>
      <c r="BO820" s="313"/>
      <c r="BP820" s="313"/>
      <c r="BQ820" s="313"/>
      <c r="BR820" s="313"/>
      <c r="BS820" s="313"/>
      <c r="BT820" s="313"/>
      <c r="BU820" s="313"/>
      <c r="BV820" s="313"/>
      <c r="BW820" s="313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161"/>
      <c r="DQ820" s="161"/>
      <c r="DR820" s="161"/>
      <c r="DS820" s="161"/>
      <c r="DT820" s="161"/>
      <c r="DU820" s="161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  <c r="FS820" s="6"/>
      <c r="FT820" s="6"/>
      <c r="FU820" s="6"/>
      <c r="FV820" s="6"/>
      <c r="FW820" s="6"/>
      <c r="FX820" s="6"/>
      <c r="FY820" s="6"/>
      <c r="FZ820" s="6"/>
      <c r="GA820" s="6"/>
      <c r="GB820" s="6"/>
      <c r="GC820" s="6"/>
      <c r="GD820" s="6"/>
      <c r="GE820" s="6"/>
      <c r="GF820" s="6"/>
      <c r="GG820" s="6"/>
      <c r="GH820" s="6"/>
      <c r="GI820" s="6"/>
      <c r="GJ820" s="6"/>
      <c r="GK820" s="6"/>
      <c r="GL820" s="6"/>
      <c r="GM820" s="6"/>
      <c r="GN820" s="6"/>
      <c r="GO820" s="6"/>
      <c r="GP820" s="6"/>
      <c r="GQ820" s="6"/>
      <c r="GR820" s="6"/>
      <c r="GS820" s="6"/>
      <c r="GT820" s="6"/>
      <c r="GU820" s="6"/>
      <c r="GV820" s="6"/>
      <c r="GW820" s="6"/>
      <c r="GX820" s="6"/>
      <c r="GY820" s="6"/>
      <c r="GZ820" s="6"/>
      <c r="HA820" s="6"/>
      <c r="HB820" s="6"/>
      <c r="HC820" s="6"/>
      <c r="HD820" s="6"/>
      <c r="HE820" s="6"/>
      <c r="HF820" s="6"/>
      <c r="HG820" s="6"/>
      <c r="HH820" s="6"/>
      <c r="HI820" s="6"/>
      <c r="HJ820" s="6"/>
      <c r="HK820" s="6"/>
      <c r="HL820" s="6"/>
      <c r="HM820" s="6"/>
      <c r="HN820" s="6"/>
      <c r="HO820" s="6"/>
      <c r="HP820" s="6"/>
      <c r="HQ820" s="6"/>
      <c r="HR820" s="6"/>
      <c r="HS820" s="6"/>
      <c r="HT820" s="6"/>
      <c r="HU820" s="6"/>
      <c r="HV820" s="6"/>
      <c r="HW820" s="6"/>
      <c r="HX820" s="6"/>
      <c r="HY820" s="6"/>
      <c r="HZ820" s="6"/>
      <c r="IA820" s="6"/>
      <c r="IB820" s="6"/>
      <c r="IC820" s="6"/>
      <c r="ID820" s="6"/>
      <c r="IE820" s="6"/>
      <c r="IF820" s="6"/>
      <c r="IG820" s="6"/>
      <c r="IH820" s="6"/>
      <c r="II820" s="6"/>
      <c r="IJ820" s="6"/>
      <c r="IK820" s="6"/>
      <c r="IL820" s="6"/>
      <c r="IM820" s="6"/>
      <c r="IN820" s="6"/>
      <c r="IO820" s="6"/>
      <c r="IP820" s="6"/>
      <c r="IQ820" s="6"/>
      <c r="IR820" s="6"/>
      <c r="IS820" s="6"/>
      <c r="IT820" s="6"/>
      <c r="IU820" s="6"/>
      <c r="IV820" s="6"/>
      <c r="IW820" s="6"/>
      <c r="IX820" s="6"/>
      <c r="IY820" s="6"/>
      <c r="IZ820" s="6"/>
      <c r="JA820" s="314"/>
      <c r="JB820" s="314"/>
      <c r="JC820" s="314"/>
      <c r="JD820" s="314"/>
      <c r="JE820" s="314"/>
      <c r="JF820" s="314"/>
      <c r="JG820" s="314"/>
      <c r="JH820" s="314"/>
      <c r="JI820" s="314"/>
      <c r="JJ820" s="314"/>
      <c r="JK820" s="314"/>
      <c r="JL820" s="314"/>
      <c r="JM820" s="314"/>
      <c r="JN820" s="314"/>
      <c r="JO820" s="314"/>
      <c r="JP820" s="314"/>
      <c r="JQ820" s="314"/>
      <c r="JR820" s="314"/>
      <c r="JS820" s="314"/>
      <c r="JT820" s="314"/>
      <c r="JU820" s="314"/>
      <c r="JV820" s="314"/>
      <c r="JW820" s="314"/>
      <c r="JX820" s="314"/>
      <c r="JY820" s="314"/>
      <c r="JZ820" s="314"/>
      <c r="KA820" s="314"/>
      <c r="KB820" s="314"/>
      <c r="KC820" s="314"/>
      <c r="KD820" s="314"/>
      <c r="KE820" s="314"/>
      <c r="KF820" s="314"/>
      <c r="KG820" s="314"/>
      <c r="KH820" s="314"/>
      <c r="KI820" s="314"/>
      <c r="KJ820" s="314"/>
      <c r="KK820" s="314"/>
      <c r="KL820" s="6"/>
      <c r="KM820" s="6"/>
      <c r="KN820" s="6"/>
      <c r="KO820" s="6"/>
      <c r="KP820" s="6"/>
      <c r="KQ820" s="6"/>
      <c r="KR820" s="6"/>
      <c r="KS820" s="6"/>
      <c r="KT820" s="6"/>
    </row>
    <row r="821" spans="5:306" s="305" customFormat="1">
      <c r="E821" s="316"/>
      <c r="F821" s="316"/>
      <c r="G821" s="317"/>
      <c r="W821" s="6"/>
      <c r="X821" s="6"/>
      <c r="Y821" s="6"/>
      <c r="Z821" s="313"/>
      <c r="AA821" s="313"/>
      <c r="AB821" s="313"/>
      <c r="AC821" s="6"/>
      <c r="AD821" s="6"/>
      <c r="AE821" s="313"/>
      <c r="AF821" s="313"/>
      <c r="AG821" s="313"/>
      <c r="AH821" s="313"/>
      <c r="AI821" s="313"/>
      <c r="AJ821" s="6"/>
      <c r="AK821" s="6"/>
      <c r="AL821" s="313"/>
      <c r="AM821" s="313"/>
      <c r="AN821" s="313"/>
      <c r="AO821" s="313"/>
      <c r="AP821" s="313"/>
      <c r="AQ821" s="6"/>
      <c r="AR821" s="6"/>
      <c r="AS821" s="313"/>
      <c r="AT821" s="313"/>
      <c r="AU821" s="313"/>
      <c r="AV821" s="313"/>
      <c r="AW821" s="313"/>
      <c r="AX821" s="6"/>
      <c r="AY821" s="6"/>
      <c r="AZ821" s="313"/>
      <c r="BA821" s="313"/>
      <c r="BB821" s="313"/>
      <c r="BC821" s="313"/>
      <c r="BD821" s="313"/>
      <c r="BE821" s="6"/>
      <c r="BF821" s="6"/>
      <c r="BG821" s="313"/>
      <c r="BH821" s="313"/>
      <c r="BI821" s="313"/>
      <c r="BJ821" s="313"/>
      <c r="BK821" s="313"/>
      <c r="BL821" s="6"/>
      <c r="BM821" s="6"/>
      <c r="BN821" s="313"/>
      <c r="BO821" s="313"/>
      <c r="BP821" s="313"/>
      <c r="BQ821" s="313"/>
      <c r="BR821" s="313"/>
      <c r="BS821" s="313"/>
      <c r="BT821" s="313"/>
      <c r="BU821" s="313"/>
      <c r="BV821" s="313"/>
      <c r="BW821" s="313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161"/>
      <c r="DQ821" s="161"/>
      <c r="DR821" s="161"/>
      <c r="DS821" s="161"/>
      <c r="DT821" s="161"/>
      <c r="DU821" s="161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  <c r="FS821" s="6"/>
      <c r="FT821" s="6"/>
      <c r="FU821" s="6"/>
      <c r="FV821" s="6"/>
      <c r="FW821" s="6"/>
      <c r="FX821" s="6"/>
      <c r="FY821" s="6"/>
      <c r="FZ821" s="6"/>
      <c r="GA821" s="6"/>
      <c r="GB821" s="6"/>
      <c r="GC821" s="6"/>
      <c r="GD821" s="6"/>
      <c r="GE821" s="6"/>
      <c r="GF821" s="6"/>
      <c r="GG821" s="6"/>
      <c r="GH821" s="6"/>
      <c r="GI821" s="6"/>
      <c r="GJ821" s="6"/>
      <c r="GK821" s="6"/>
      <c r="GL821" s="6"/>
      <c r="GM821" s="6"/>
      <c r="GN821" s="6"/>
      <c r="GO821" s="6"/>
      <c r="GP821" s="6"/>
      <c r="GQ821" s="6"/>
      <c r="GR821" s="6"/>
      <c r="GS821" s="6"/>
      <c r="GT821" s="6"/>
      <c r="GU821" s="6"/>
      <c r="GV821" s="6"/>
      <c r="GW821" s="6"/>
      <c r="GX821" s="6"/>
      <c r="GY821" s="6"/>
      <c r="GZ821" s="6"/>
      <c r="HA821" s="6"/>
      <c r="HB821" s="6"/>
      <c r="HC821" s="6"/>
      <c r="HD821" s="6"/>
      <c r="HE821" s="6"/>
      <c r="HF821" s="6"/>
      <c r="HG821" s="6"/>
      <c r="HH821" s="6"/>
      <c r="HI821" s="6"/>
      <c r="HJ821" s="6"/>
      <c r="HK821" s="6"/>
      <c r="HL821" s="6"/>
      <c r="HM821" s="6"/>
      <c r="HN821" s="6"/>
      <c r="HO821" s="6"/>
      <c r="HP821" s="6"/>
      <c r="HQ821" s="6"/>
      <c r="HR821" s="6"/>
      <c r="HS821" s="6"/>
      <c r="HT821" s="6"/>
      <c r="HU821" s="6"/>
      <c r="HV821" s="6"/>
      <c r="HW821" s="6"/>
      <c r="HX821" s="6"/>
      <c r="HY821" s="6"/>
      <c r="HZ821" s="6"/>
      <c r="IA821" s="6"/>
      <c r="IB821" s="6"/>
      <c r="IC821" s="6"/>
      <c r="ID821" s="6"/>
      <c r="IE821" s="6"/>
      <c r="IF821" s="6"/>
      <c r="IG821" s="6"/>
      <c r="IH821" s="6"/>
      <c r="II821" s="6"/>
      <c r="IJ821" s="6"/>
      <c r="IK821" s="6"/>
      <c r="IL821" s="6"/>
      <c r="IM821" s="6"/>
      <c r="IN821" s="6"/>
      <c r="IO821" s="6"/>
      <c r="IP821" s="6"/>
      <c r="IQ821" s="6"/>
      <c r="IR821" s="6"/>
      <c r="IS821" s="6"/>
      <c r="IT821" s="6"/>
      <c r="IU821" s="6"/>
      <c r="IV821" s="6"/>
      <c r="IW821" s="6"/>
      <c r="IX821" s="6"/>
      <c r="IY821" s="6"/>
      <c r="IZ821" s="6"/>
      <c r="JA821" s="314"/>
      <c r="JB821" s="314"/>
      <c r="JC821" s="314"/>
      <c r="JD821" s="314"/>
      <c r="JE821" s="314"/>
      <c r="JF821" s="314"/>
      <c r="JG821" s="314"/>
      <c r="JH821" s="314"/>
      <c r="JI821" s="314"/>
      <c r="JJ821" s="314"/>
      <c r="JK821" s="314"/>
      <c r="JL821" s="314"/>
      <c r="JM821" s="314"/>
      <c r="JN821" s="314"/>
      <c r="JO821" s="314"/>
      <c r="JP821" s="314"/>
      <c r="JQ821" s="314"/>
      <c r="JR821" s="314"/>
      <c r="JS821" s="314"/>
      <c r="JT821" s="314"/>
      <c r="JU821" s="314"/>
      <c r="JV821" s="314"/>
      <c r="JW821" s="314"/>
      <c r="JX821" s="314"/>
      <c r="JY821" s="314"/>
      <c r="JZ821" s="314"/>
      <c r="KA821" s="314"/>
      <c r="KB821" s="314"/>
      <c r="KC821" s="314"/>
      <c r="KD821" s="314"/>
      <c r="KE821" s="314"/>
      <c r="KF821" s="314"/>
      <c r="KG821" s="314"/>
      <c r="KH821" s="314"/>
      <c r="KI821" s="314"/>
      <c r="KJ821" s="314"/>
      <c r="KK821" s="314"/>
      <c r="KL821" s="6"/>
      <c r="KM821" s="6"/>
      <c r="KN821" s="6"/>
      <c r="KO821" s="6"/>
      <c r="KP821" s="6"/>
      <c r="KQ821" s="6"/>
      <c r="KR821" s="6"/>
      <c r="KS821" s="6"/>
      <c r="KT821" s="6"/>
    </row>
    <row r="822" spans="5:306" s="305" customFormat="1">
      <c r="E822" s="316"/>
      <c r="F822" s="316"/>
      <c r="G822" s="317"/>
      <c r="W822" s="6"/>
      <c r="X822" s="6"/>
      <c r="Y822" s="6"/>
      <c r="Z822" s="313"/>
      <c r="AA822" s="313"/>
      <c r="AB822" s="313"/>
      <c r="AC822" s="6"/>
      <c r="AD822" s="6"/>
      <c r="AE822" s="313"/>
      <c r="AF822" s="313"/>
      <c r="AG822" s="313"/>
      <c r="AH822" s="313"/>
      <c r="AI822" s="313"/>
      <c r="AJ822" s="6"/>
      <c r="AK822" s="6"/>
      <c r="AL822" s="313"/>
      <c r="AM822" s="313"/>
      <c r="AN822" s="313"/>
      <c r="AO822" s="313"/>
      <c r="AP822" s="313"/>
      <c r="AQ822" s="6"/>
      <c r="AR822" s="6"/>
      <c r="AS822" s="313"/>
      <c r="AT822" s="313"/>
      <c r="AU822" s="313"/>
      <c r="AV822" s="313"/>
      <c r="AW822" s="313"/>
      <c r="AX822" s="6"/>
      <c r="AY822" s="6"/>
      <c r="AZ822" s="313"/>
      <c r="BA822" s="313"/>
      <c r="BB822" s="313"/>
      <c r="BC822" s="313"/>
      <c r="BD822" s="313"/>
      <c r="BE822" s="6"/>
      <c r="BF822" s="6"/>
      <c r="BG822" s="313"/>
      <c r="BH822" s="313"/>
      <c r="BI822" s="313"/>
      <c r="BJ822" s="313"/>
      <c r="BK822" s="313"/>
      <c r="BL822" s="6"/>
      <c r="BM822" s="6"/>
      <c r="BN822" s="313"/>
      <c r="BO822" s="313"/>
      <c r="BP822" s="313"/>
      <c r="BQ822" s="313"/>
      <c r="BR822" s="313"/>
      <c r="BS822" s="313"/>
      <c r="BT822" s="313"/>
      <c r="BU822" s="313"/>
      <c r="BV822" s="313"/>
      <c r="BW822" s="313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161"/>
      <c r="DQ822" s="161"/>
      <c r="DR822" s="161"/>
      <c r="DS822" s="161"/>
      <c r="DT822" s="161"/>
      <c r="DU822" s="161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  <c r="FS822" s="6"/>
      <c r="FT822" s="6"/>
      <c r="FU822" s="6"/>
      <c r="FV822" s="6"/>
      <c r="FW822" s="6"/>
      <c r="FX822" s="6"/>
      <c r="FY822" s="6"/>
      <c r="FZ822" s="6"/>
      <c r="GA822" s="6"/>
      <c r="GB822" s="6"/>
      <c r="GC822" s="6"/>
      <c r="GD822" s="6"/>
      <c r="GE822" s="6"/>
      <c r="GF822" s="6"/>
      <c r="GG822" s="6"/>
      <c r="GH822" s="6"/>
      <c r="GI822" s="6"/>
      <c r="GJ822" s="6"/>
      <c r="GK822" s="6"/>
      <c r="GL822" s="6"/>
      <c r="GM822" s="6"/>
      <c r="GN822" s="6"/>
      <c r="GO822" s="6"/>
      <c r="GP822" s="6"/>
      <c r="GQ822" s="6"/>
      <c r="GR822" s="6"/>
      <c r="GS822" s="6"/>
      <c r="GT822" s="6"/>
      <c r="GU822" s="6"/>
      <c r="GV822" s="6"/>
      <c r="GW822" s="6"/>
      <c r="GX822" s="6"/>
      <c r="GY822" s="6"/>
      <c r="GZ822" s="6"/>
      <c r="HA822" s="6"/>
      <c r="HB822" s="6"/>
      <c r="HC822" s="6"/>
      <c r="HD822" s="6"/>
      <c r="HE822" s="6"/>
      <c r="HF822" s="6"/>
      <c r="HG822" s="6"/>
      <c r="HH822" s="6"/>
      <c r="HI822" s="6"/>
      <c r="HJ822" s="6"/>
      <c r="HK822" s="6"/>
      <c r="HL822" s="6"/>
      <c r="HM822" s="6"/>
      <c r="HN822" s="6"/>
      <c r="HO822" s="6"/>
      <c r="HP822" s="6"/>
      <c r="HQ822" s="6"/>
      <c r="HR822" s="6"/>
      <c r="HS822" s="6"/>
      <c r="HT822" s="6"/>
      <c r="HU822" s="6"/>
      <c r="HV822" s="6"/>
      <c r="HW822" s="6"/>
      <c r="HX822" s="6"/>
      <c r="HY822" s="6"/>
      <c r="HZ822" s="6"/>
      <c r="IA822" s="6"/>
      <c r="IB822" s="6"/>
      <c r="IC822" s="6"/>
      <c r="ID822" s="6"/>
      <c r="IE822" s="6"/>
      <c r="IF822" s="6"/>
      <c r="IG822" s="6"/>
      <c r="IH822" s="6"/>
      <c r="II822" s="6"/>
      <c r="IJ822" s="6"/>
      <c r="IK822" s="6"/>
      <c r="IL822" s="6"/>
      <c r="IM822" s="6"/>
      <c r="IN822" s="6"/>
      <c r="IO822" s="6"/>
      <c r="IP822" s="6"/>
      <c r="IQ822" s="6"/>
      <c r="IR822" s="6"/>
      <c r="IS822" s="6"/>
      <c r="IT822" s="6"/>
      <c r="IU822" s="6"/>
      <c r="IV822" s="6"/>
      <c r="IW822" s="6"/>
      <c r="IX822" s="6"/>
      <c r="IY822" s="6"/>
      <c r="IZ822" s="6"/>
      <c r="JA822" s="314"/>
      <c r="JB822" s="314"/>
      <c r="JC822" s="314"/>
      <c r="JD822" s="314"/>
      <c r="JE822" s="314"/>
      <c r="JF822" s="314"/>
      <c r="JG822" s="314"/>
      <c r="JH822" s="314"/>
      <c r="JI822" s="314"/>
      <c r="JJ822" s="314"/>
      <c r="JK822" s="314"/>
      <c r="JL822" s="314"/>
      <c r="JM822" s="314"/>
      <c r="JN822" s="314"/>
      <c r="JO822" s="314"/>
      <c r="JP822" s="314"/>
      <c r="JQ822" s="314"/>
      <c r="JR822" s="314"/>
      <c r="JS822" s="314"/>
      <c r="JT822" s="314"/>
      <c r="JU822" s="314"/>
      <c r="JV822" s="314"/>
      <c r="JW822" s="314"/>
      <c r="JX822" s="314"/>
      <c r="JY822" s="314"/>
      <c r="JZ822" s="314"/>
      <c r="KA822" s="314"/>
      <c r="KB822" s="314"/>
      <c r="KC822" s="314"/>
      <c r="KD822" s="314"/>
      <c r="KE822" s="314"/>
      <c r="KF822" s="314"/>
      <c r="KG822" s="314"/>
      <c r="KH822" s="314"/>
      <c r="KI822" s="314"/>
      <c r="KJ822" s="314"/>
      <c r="KK822" s="314"/>
      <c r="KL822" s="6"/>
      <c r="KM822" s="6"/>
      <c r="KN822" s="6"/>
      <c r="KO822" s="6"/>
      <c r="KP822" s="6"/>
      <c r="KQ822" s="6"/>
      <c r="KR822" s="6"/>
      <c r="KS822" s="6"/>
      <c r="KT822" s="6"/>
    </row>
    <row r="823" spans="5:306" s="305" customFormat="1">
      <c r="E823" s="316"/>
      <c r="F823" s="316"/>
      <c r="G823" s="317"/>
      <c r="W823" s="6"/>
      <c r="X823" s="6"/>
      <c r="Y823" s="6"/>
      <c r="Z823" s="313"/>
      <c r="AA823" s="313"/>
      <c r="AB823" s="313"/>
      <c r="AC823" s="6"/>
      <c r="AD823" s="6"/>
      <c r="AE823" s="313"/>
      <c r="AF823" s="313"/>
      <c r="AG823" s="313"/>
      <c r="AH823" s="313"/>
      <c r="AI823" s="313"/>
      <c r="AJ823" s="6"/>
      <c r="AK823" s="6"/>
      <c r="AL823" s="313"/>
      <c r="AM823" s="313"/>
      <c r="AN823" s="313"/>
      <c r="AO823" s="313"/>
      <c r="AP823" s="313"/>
      <c r="AQ823" s="6"/>
      <c r="AR823" s="6"/>
      <c r="AS823" s="313"/>
      <c r="AT823" s="313"/>
      <c r="AU823" s="313"/>
      <c r="AV823" s="313"/>
      <c r="AW823" s="313"/>
      <c r="AX823" s="6"/>
      <c r="AY823" s="6"/>
      <c r="AZ823" s="313"/>
      <c r="BA823" s="313"/>
      <c r="BB823" s="313"/>
      <c r="BC823" s="313"/>
      <c r="BD823" s="313"/>
      <c r="BE823" s="6"/>
      <c r="BF823" s="6"/>
      <c r="BG823" s="313"/>
      <c r="BH823" s="313"/>
      <c r="BI823" s="313"/>
      <c r="BJ823" s="313"/>
      <c r="BK823" s="313"/>
      <c r="BL823" s="6"/>
      <c r="BM823" s="6"/>
      <c r="BN823" s="313"/>
      <c r="BO823" s="313"/>
      <c r="BP823" s="313"/>
      <c r="BQ823" s="313"/>
      <c r="BR823" s="313"/>
      <c r="BS823" s="313"/>
      <c r="BT823" s="313"/>
      <c r="BU823" s="313"/>
      <c r="BV823" s="313"/>
      <c r="BW823" s="313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161"/>
      <c r="DQ823" s="161"/>
      <c r="DR823" s="161"/>
      <c r="DS823" s="161"/>
      <c r="DT823" s="161"/>
      <c r="DU823" s="161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  <c r="IU823" s="6"/>
      <c r="IV823" s="6"/>
      <c r="IW823" s="6"/>
      <c r="IX823" s="6"/>
      <c r="IY823" s="6"/>
      <c r="IZ823" s="6"/>
      <c r="JA823" s="314"/>
      <c r="JB823" s="314"/>
      <c r="JC823" s="314"/>
      <c r="JD823" s="314"/>
      <c r="JE823" s="314"/>
      <c r="JF823" s="314"/>
      <c r="JG823" s="314"/>
      <c r="JH823" s="314"/>
      <c r="JI823" s="314"/>
      <c r="JJ823" s="314"/>
      <c r="JK823" s="314"/>
      <c r="JL823" s="314"/>
      <c r="JM823" s="314"/>
      <c r="JN823" s="314"/>
      <c r="JO823" s="314"/>
      <c r="JP823" s="314"/>
      <c r="JQ823" s="314"/>
      <c r="JR823" s="314"/>
      <c r="JS823" s="314"/>
      <c r="JT823" s="314"/>
      <c r="JU823" s="314"/>
      <c r="JV823" s="314"/>
      <c r="JW823" s="314"/>
      <c r="JX823" s="314"/>
      <c r="JY823" s="314"/>
      <c r="JZ823" s="314"/>
      <c r="KA823" s="314"/>
      <c r="KB823" s="314"/>
      <c r="KC823" s="314"/>
      <c r="KD823" s="314"/>
      <c r="KE823" s="314"/>
      <c r="KF823" s="314"/>
      <c r="KG823" s="314"/>
      <c r="KH823" s="314"/>
      <c r="KI823" s="314"/>
      <c r="KJ823" s="314"/>
      <c r="KK823" s="314"/>
      <c r="KL823" s="6"/>
      <c r="KM823" s="6"/>
      <c r="KN823" s="6"/>
      <c r="KO823" s="6"/>
      <c r="KP823" s="6"/>
      <c r="KQ823" s="6"/>
      <c r="KR823" s="6"/>
      <c r="KS823" s="6"/>
      <c r="KT823" s="6"/>
    </row>
    <row r="824" spans="5:306" s="305" customFormat="1">
      <c r="E824" s="316"/>
      <c r="F824" s="316"/>
      <c r="G824" s="317"/>
      <c r="W824" s="6"/>
      <c r="X824" s="6"/>
      <c r="Y824" s="6"/>
      <c r="Z824" s="313"/>
      <c r="AA824" s="313"/>
      <c r="AB824" s="313"/>
      <c r="AC824" s="6"/>
      <c r="AD824" s="6"/>
      <c r="AE824" s="313"/>
      <c r="AF824" s="313"/>
      <c r="AG824" s="313"/>
      <c r="AH824" s="313"/>
      <c r="AI824" s="313"/>
      <c r="AJ824" s="6"/>
      <c r="AK824" s="6"/>
      <c r="AL824" s="313"/>
      <c r="AM824" s="313"/>
      <c r="AN824" s="313"/>
      <c r="AO824" s="313"/>
      <c r="AP824" s="313"/>
      <c r="AQ824" s="6"/>
      <c r="AR824" s="6"/>
      <c r="AS824" s="313"/>
      <c r="AT824" s="313"/>
      <c r="AU824" s="313"/>
      <c r="AV824" s="313"/>
      <c r="AW824" s="313"/>
      <c r="AX824" s="6"/>
      <c r="AY824" s="6"/>
      <c r="AZ824" s="313"/>
      <c r="BA824" s="313"/>
      <c r="BB824" s="313"/>
      <c r="BC824" s="313"/>
      <c r="BD824" s="313"/>
      <c r="BE824" s="6"/>
      <c r="BF824" s="6"/>
      <c r="BG824" s="313"/>
      <c r="BH824" s="313"/>
      <c r="BI824" s="313"/>
      <c r="BJ824" s="313"/>
      <c r="BK824" s="313"/>
      <c r="BL824" s="6"/>
      <c r="BM824" s="6"/>
      <c r="BN824" s="313"/>
      <c r="BO824" s="313"/>
      <c r="BP824" s="313"/>
      <c r="BQ824" s="313"/>
      <c r="BR824" s="313"/>
      <c r="BS824" s="313"/>
      <c r="BT824" s="313"/>
      <c r="BU824" s="313"/>
      <c r="BV824" s="313"/>
      <c r="BW824" s="313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161"/>
      <c r="DQ824" s="161"/>
      <c r="DR824" s="161"/>
      <c r="DS824" s="161"/>
      <c r="DT824" s="161"/>
      <c r="DU824" s="161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  <c r="IU824" s="6"/>
      <c r="IV824" s="6"/>
      <c r="IW824" s="6"/>
      <c r="IX824" s="6"/>
      <c r="IY824" s="6"/>
      <c r="IZ824" s="6"/>
      <c r="JA824" s="314"/>
      <c r="JB824" s="314"/>
      <c r="JC824" s="314"/>
      <c r="JD824" s="314"/>
      <c r="JE824" s="314"/>
      <c r="JF824" s="314"/>
      <c r="JG824" s="314"/>
      <c r="JH824" s="314"/>
      <c r="JI824" s="314"/>
      <c r="JJ824" s="314"/>
      <c r="JK824" s="314"/>
      <c r="JL824" s="314"/>
      <c r="JM824" s="314"/>
      <c r="JN824" s="314"/>
      <c r="JO824" s="314"/>
      <c r="JP824" s="314"/>
      <c r="JQ824" s="314"/>
      <c r="JR824" s="314"/>
      <c r="JS824" s="314"/>
      <c r="JT824" s="314"/>
      <c r="JU824" s="314"/>
      <c r="JV824" s="314"/>
      <c r="JW824" s="314"/>
      <c r="JX824" s="314"/>
      <c r="JY824" s="314"/>
      <c r="JZ824" s="314"/>
      <c r="KA824" s="314"/>
      <c r="KB824" s="314"/>
      <c r="KC824" s="314"/>
      <c r="KD824" s="314"/>
      <c r="KE824" s="314"/>
      <c r="KF824" s="314"/>
      <c r="KG824" s="314"/>
      <c r="KH824" s="314"/>
      <c r="KI824" s="314"/>
      <c r="KJ824" s="314"/>
      <c r="KK824" s="314"/>
      <c r="KL824" s="6"/>
      <c r="KM824" s="6"/>
      <c r="KN824" s="6"/>
      <c r="KO824" s="6"/>
      <c r="KP824" s="6"/>
      <c r="KQ824" s="6"/>
      <c r="KR824" s="6"/>
      <c r="KS824" s="6"/>
      <c r="KT824" s="6"/>
    </row>
    <row r="825" spans="5:306" s="305" customFormat="1">
      <c r="E825" s="316"/>
      <c r="F825" s="316"/>
      <c r="G825" s="317"/>
      <c r="W825" s="6"/>
      <c r="X825" s="6"/>
      <c r="Y825" s="6"/>
      <c r="Z825" s="313"/>
      <c r="AA825" s="313"/>
      <c r="AB825" s="313"/>
      <c r="AC825" s="6"/>
      <c r="AD825" s="6"/>
      <c r="AE825" s="313"/>
      <c r="AF825" s="313"/>
      <c r="AG825" s="313"/>
      <c r="AH825" s="313"/>
      <c r="AI825" s="313"/>
      <c r="AJ825" s="6"/>
      <c r="AK825" s="6"/>
      <c r="AL825" s="313"/>
      <c r="AM825" s="313"/>
      <c r="AN825" s="313"/>
      <c r="AO825" s="313"/>
      <c r="AP825" s="313"/>
      <c r="AQ825" s="6"/>
      <c r="AR825" s="6"/>
      <c r="AS825" s="313"/>
      <c r="AT825" s="313"/>
      <c r="AU825" s="313"/>
      <c r="AV825" s="313"/>
      <c r="AW825" s="313"/>
      <c r="AX825" s="6"/>
      <c r="AY825" s="6"/>
      <c r="AZ825" s="313"/>
      <c r="BA825" s="313"/>
      <c r="BB825" s="313"/>
      <c r="BC825" s="313"/>
      <c r="BD825" s="313"/>
      <c r="BE825" s="6"/>
      <c r="BF825" s="6"/>
      <c r="BG825" s="313"/>
      <c r="BH825" s="313"/>
      <c r="BI825" s="313"/>
      <c r="BJ825" s="313"/>
      <c r="BK825" s="313"/>
      <c r="BL825" s="6"/>
      <c r="BM825" s="6"/>
      <c r="BN825" s="313"/>
      <c r="BO825" s="313"/>
      <c r="BP825" s="313"/>
      <c r="BQ825" s="313"/>
      <c r="BR825" s="313"/>
      <c r="BS825" s="313"/>
      <c r="BT825" s="313"/>
      <c r="BU825" s="313"/>
      <c r="BV825" s="313"/>
      <c r="BW825" s="313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161"/>
      <c r="DQ825" s="161"/>
      <c r="DR825" s="161"/>
      <c r="DS825" s="161"/>
      <c r="DT825" s="161"/>
      <c r="DU825" s="161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  <c r="IU825" s="6"/>
      <c r="IV825" s="6"/>
      <c r="IW825" s="6"/>
      <c r="IX825" s="6"/>
      <c r="IY825" s="6"/>
      <c r="IZ825" s="6"/>
      <c r="JA825" s="314"/>
      <c r="JB825" s="314"/>
      <c r="JC825" s="314"/>
      <c r="JD825" s="314"/>
      <c r="JE825" s="314"/>
      <c r="JF825" s="314"/>
      <c r="JG825" s="314"/>
      <c r="JH825" s="314"/>
      <c r="JI825" s="314"/>
      <c r="JJ825" s="314"/>
      <c r="JK825" s="314"/>
      <c r="JL825" s="314"/>
      <c r="JM825" s="314"/>
      <c r="JN825" s="314"/>
      <c r="JO825" s="314"/>
      <c r="JP825" s="314"/>
      <c r="JQ825" s="314"/>
      <c r="JR825" s="314"/>
      <c r="JS825" s="314"/>
      <c r="JT825" s="314"/>
      <c r="JU825" s="314"/>
      <c r="JV825" s="314"/>
      <c r="JW825" s="314"/>
      <c r="JX825" s="314"/>
      <c r="JY825" s="314"/>
      <c r="JZ825" s="314"/>
      <c r="KA825" s="314"/>
      <c r="KB825" s="314"/>
      <c r="KC825" s="314"/>
      <c r="KD825" s="314"/>
      <c r="KE825" s="314"/>
      <c r="KF825" s="314"/>
      <c r="KG825" s="314"/>
      <c r="KH825" s="314"/>
      <c r="KI825" s="314"/>
      <c r="KJ825" s="314"/>
      <c r="KK825" s="314"/>
      <c r="KL825" s="6"/>
      <c r="KM825" s="6"/>
      <c r="KN825" s="6"/>
      <c r="KO825" s="6"/>
      <c r="KP825" s="6"/>
      <c r="KQ825" s="6"/>
      <c r="KR825" s="6"/>
      <c r="KS825" s="6"/>
      <c r="KT825" s="6"/>
    </row>
    <row r="826" spans="5:306" s="305" customFormat="1">
      <c r="E826" s="316"/>
      <c r="F826" s="316"/>
      <c r="G826" s="317"/>
      <c r="W826" s="6"/>
      <c r="X826" s="6"/>
      <c r="Y826" s="6"/>
      <c r="Z826" s="313"/>
      <c r="AA826" s="313"/>
      <c r="AB826" s="313"/>
      <c r="AC826" s="6"/>
      <c r="AD826" s="6"/>
      <c r="AE826" s="313"/>
      <c r="AF826" s="313"/>
      <c r="AG826" s="313"/>
      <c r="AH826" s="313"/>
      <c r="AI826" s="313"/>
      <c r="AJ826" s="6"/>
      <c r="AK826" s="6"/>
      <c r="AL826" s="313"/>
      <c r="AM826" s="313"/>
      <c r="AN826" s="313"/>
      <c r="AO826" s="313"/>
      <c r="AP826" s="313"/>
      <c r="AQ826" s="6"/>
      <c r="AR826" s="6"/>
      <c r="AS826" s="313"/>
      <c r="AT826" s="313"/>
      <c r="AU826" s="313"/>
      <c r="AV826" s="313"/>
      <c r="AW826" s="313"/>
      <c r="AX826" s="6"/>
      <c r="AY826" s="6"/>
      <c r="AZ826" s="313"/>
      <c r="BA826" s="313"/>
      <c r="BB826" s="313"/>
      <c r="BC826" s="313"/>
      <c r="BD826" s="313"/>
      <c r="BE826" s="6"/>
      <c r="BF826" s="6"/>
      <c r="BG826" s="313"/>
      <c r="BH826" s="313"/>
      <c r="BI826" s="313"/>
      <c r="BJ826" s="313"/>
      <c r="BK826" s="313"/>
      <c r="BL826" s="6"/>
      <c r="BM826" s="6"/>
      <c r="BN826" s="313"/>
      <c r="BO826" s="313"/>
      <c r="BP826" s="313"/>
      <c r="BQ826" s="313"/>
      <c r="BR826" s="313"/>
      <c r="BS826" s="313"/>
      <c r="BT826" s="313"/>
      <c r="BU826" s="313"/>
      <c r="BV826" s="313"/>
      <c r="BW826" s="313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161"/>
      <c r="DQ826" s="161"/>
      <c r="DR826" s="161"/>
      <c r="DS826" s="161"/>
      <c r="DT826" s="161"/>
      <c r="DU826" s="161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  <c r="IU826" s="6"/>
      <c r="IV826" s="6"/>
      <c r="IW826" s="6"/>
      <c r="IX826" s="6"/>
      <c r="IY826" s="6"/>
      <c r="IZ826" s="6"/>
      <c r="JA826" s="314"/>
      <c r="JB826" s="314"/>
      <c r="JC826" s="314"/>
      <c r="JD826" s="314"/>
      <c r="JE826" s="314"/>
      <c r="JF826" s="314"/>
      <c r="JG826" s="314"/>
      <c r="JH826" s="314"/>
      <c r="JI826" s="314"/>
      <c r="JJ826" s="314"/>
      <c r="JK826" s="314"/>
      <c r="JL826" s="314"/>
      <c r="JM826" s="314"/>
      <c r="JN826" s="314"/>
      <c r="JO826" s="314"/>
      <c r="JP826" s="314"/>
      <c r="JQ826" s="314"/>
      <c r="JR826" s="314"/>
      <c r="JS826" s="314"/>
      <c r="JT826" s="314"/>
      <c r="JU826" s="314"/>
      <c r="JV826" s="314"/>
      <c r="JW826" s="314"/>
      <c r="JX826" s="314"/>
      <c r="JY826" s="314"/>
      <c r="JZ826" s="314"/>
      <c r="KA826" s="314"/>
      <c r="KB826" s="314"/>
      <c r="KC826" s="314"/>
      <c r="KD826" s="314"/>
      <c r="KE826" s="314"/>
      <c r="KF826" s="314"/>
      <c r="KG826" s="314"/>
      <c r="KH826" s="314"/>
      <c r="KI826" s="314"/>
      <c r="KJ826" s="314"/>
      <c r="KK826" s="314"/>
      <c r="KL826" s="6"/>
      <c r="KM826" s="6"/>
      <c r="KN826" s="6"/>
      <c r="KO826" s="6"/>
      <c r="KP826" s="6"/>
      <c r="KQ826" s="6"/>
      <c r="KR826" s="6"/>
      <c r="KS826" s="6"/>
      <c r="KT826" s="6"/>
    </row>
    <row r="827" spans="5:306" s="305" customFormat="1">
      <c r="E827" s="316"/>
      <c r="F827" s="316"/>
      <c r="G827" s="317"/>
      <c r="W827" s="6"/>
      <c r="X827" s="6"/>
      <c r="Y827" s="6"/>
      <c r="Z827" s="313"/>
      <c r="AA827" s="313"/>
      <c r="AB827" s="313"/>
      <c r="AC827" s="6"/>
      <c r="AD827" s="6"/>
      <c r="AE827" s="313"/>
      <c r="AF827" s="313"/>
      <c r="AG827" s="313"/>
      <c r="AH827" s="313"/>
      <c r="AI827" s="313"/>
      <c r="AJ827" s="6"/>
      <c r="AK827" s="6"/>
      <c r="AL827" s="313"/>
      <c r="AM827" s="313"/>
      <c r="AN827" s="313"/>
      <c r="AO827" s="313"/>
      <c r="AP827" s="313"/>
      <c r="AQ827" s="6"/>
      <c r="AR827" s="6"/>
      <c r="AS827" s="313"/>
      <c r="AT827" s="313"/>
      <c r="AU827" s="313"/>
      <c r="AV827" s="313"/>
      <c r="AW827" s="313"/>
      <c r="AX827" s="6"/>
      <c r="AY827" s="6"/>
      <c r="AZ827" s="313"/>
      <c r="BA827" s="313"/>
      <c r="BB827" s="313"/>
      <c r="BC827" s="313"/>
      <c r="BD827" s="313"/>
      <c r="BE827" s="6"/>
      <c r="BF827" s="6"/>
      <c r="BG827" s="313"/>
      <c r="BH827" s="313"/>
      <c r="BI827" s="313"/>
      <c r="BJ827" s="313"/>
      <c r="BK827" s="313"/>
      <c r="BL827" s="6"/>
      <c r="BM827" s="6"/>
      <c r="BN827" s="313"/>
      <c r="BO827" s="313"/>
      <c r="BP827" s="313"/>
      <c r="BQ827" s="313"/>
      <c r="BR827" s="313"/>
      <c r="BS827" s="313"/>
      <c r="BT827" s="313"/>
      <c r="BU827" s="313"/>
      <c r="BV827" s="313"/>
      <c r="BW827" s="313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161"/>
      <c r="DQ827" s="161"/>
      <c r="DR827" s="161"/>
      <c r="DS827" s="161"/>
      <c r="DT827" s="161"/>
      <c r="DU827" s="161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HO827" s="6"/>
      <c r="HP827" s="6"/>
      <c r="HQ827" s="6"/>
      <c r="HR827" s="6"/>
      <c r="HS827" s="6"/>
      <c r="HT827" s="6"/>
      <c r="HU827" s="6"/>
      <c r="HV827" s="6"/>
      <c r="HW827" s="6"/>
      <c r="HX827" s="6"/>
      <c r="HY827" s="6"/>
      <c r="HZ827" s="6"/>
      <c r="IA827" s="6"/>
      <c r="IB827" s="6"/>
      <c r="IC827" s="6"/>
      <c r="ID827" s="6"/>
      <c r="IE827" s="6"/>
      <c r="IF827" s="6"/>
      <c r="IG827" s="6"/>
      <c r="IH827" s="6"/>
      <c r="II827" s="6"/>
      <c r="IJ827" s="6"/>
      <c r="IK827" s="6"/>
      <c r="IL827" s="6"/>
      <c r="IM827" s="6"/>
      <c r="IN827" s="6"/>
      <c r="IO827" s="6"/>
      <c r="IP827" s="6"/>
      <c r="IQ827" s="6"/>
      <c r="IR827" s="6"/>
      <c r="IS827" s="6"/>
      <c r="IT827" s="6"/>
      <c r="IU827" s="6"/>
      <c r="IV827" s="6"/>
      <c r="IW827" s="6"/>
      <c r="IX827" s="6"/>
      <c r="IY827" s="6"/>
      <c r="IZ827" s="6"/>
      <c r="JA827" s="314"/>
      <c r="JB827" s="314"/>
      <c r="JC827" s="314"/>
      <c r="JD827" s="314"/>
      <c r="JE827" s="314"/>
      <c r="JF827" s="314"/>
      <c r="JG827" s="314"/>
      <c r="JH827" s="314"/>
      <c r="JI827" s="314"/>
      <c r="JJ827" s="314"/>
      <c r="JK827" s="314"/>
      <c r="JL827" s="314"/>
      <c r="JM827" s="314"/>
      <c r="JN827" s="314"/>
      <c r="JO827" s="314"/>
      <c r="JP827" s="314"/>
      <c r="JQ827" s="314"/>
      <c r="JR827" s="314"/>
      <c r="JS827" s="314"/>
      <c r="JT827" s="314"/>
      <c r="JU827" s="314"/>
      <c r="JV827" s="314"/>
      <c r="JW827" s="314"/>
      <c r="JX827" s="314"/>
      <c r="JY827" s="314"/>
      <c r="JZ827" s="314"/>
      <c r="KA827" s="314"/>
      <c r="KB827" s="314"/>
      <c r="KC827" s="314"/>
      <c r="KD827" s="314"/>
      <c r="KE827" s="314"/>
      <c r="KF827" s="314"/>
      <c r="KG827" s="314"/>
      <c r="KH827" s="314"/>
      <c r="KI827" s="314"/>
      <c r="KJ827" s="314"/>
      <c r="KK827" s="314"/>
      <c r="KL827" s="6"/>
      <c r="KM827" s="6"/>
      <c r="KN827" s="6"/>
      <c r="KO827" s="6"/>
      <c r="KP827" s="6"/>
      <c r="KQ827" s="6"/>
      <c r="KR827" s="6"/>
      <c r="KS827" s="6"/>
      <c r="KT827" s="6"/>
    </row>
    <row r="828" spans="5:306" s="305" customFormat="1">
      <c r="E828" s="316"/>
      <c r="F828" s="316"/>
      <c r="G828" s="317"/>
      <c r="W828" s="6"/>
      <c r="X828" s="6"/>
      <c r="Y828" s="6"/>
      <c r="Z828" s="313"/>
      <c r="AA828" s="313"/>
      <c r="AB828" s="313"/>
      <c r="AC828" s="6"/>
      <c r="AD828" s="6"/>
      <c r="AE828" s="313"/>
      <c r="AF828" s="313"/>
      <c r="AG828" s="313"/>
      <c r="AH828" s="313"/>
      <c r="AI828" s="313"/>
      <c r="AJ828" s="6"/>
      <c r="AK828" s="6"/>
      <c r="AL828" s="313"/>
      <c r="AM828" s="313"/>
      <c r="AN828" s="313"/>
      <c r="AO828" s="313"/>
      <c r="AP828" s="313"/>
      <c r="AQ828" s="6"/>
      <c r="AR828" s="6"/>
      <c r="AS828" s="313"/>
      <c r="AT828" s="313"/>
      <c r="AU828" s="313"/>
      <c r="AV828" s="313"/>
      <c r="AW828" s="313"/>
      <c r="AX828" s="6"/>
      <c r="AY828" s="6"/>
      <c r="AZ828" s="313"/>
      <c r="BA828" s="313"/>
      <c r="BB828" s="313"/>
      <c r="BC828" s="313"/>
      <c r="BD828" s="313"/>
      <c r="BE828" s="6"/>
      <c r="BF828" s="6"/>
      <c r="BG828" s="313"/>
      <c r="BH828" s="313"/>
      <c r="BI828" s="313"/>
      <c r="BJ828" s="313"/>
      <c r="BK828" s="313"/>
      <c r="BL828" s="6"/>
      <c r="BM828" s="6"/>
      <c r="BN828" s="313"/>
      <c r="BO828" s="313"/>
      <c r="BP828" s="313"/>
      <c r="BQ828" s="313"/>
      <c r="BR828" s="313"/>
      <c r="BS828" s="313"/>
      <c r="BT828" s="313"/>
      <c r="BU828" s="313"/>
      <c r="BV828" s="313"/>
      <c r="BW828" s="313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161"/>
      <c r="DQ828" s="161"/>
      <c r="DR828" s="161"/>
      <c r="DS828" s="161"/>
      <c r="DT828" s="161"/>
      <c r="DU828" s="161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  <c r="FS828" s="6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HO828" s="6"/>
      <c r="HP828" s="6"/>
      <c r="HQ828" s="6"/>
      <c r="HR828" s="6"/>
      <c r="HS828" s="6"/>
      <c r="HT828" s="6"/>
      <c r="HU828" s="6"/>
      <c r="HV828" s="6"/>
      <c r="HW828" s="6"/>
      <c r="HX828" s="6"/>
      <c r="HY828" s="6"/>
      <c r="HZ828" s="6"/>
      <c r="IA828" s="6"/>
      <c r="IB828" s="6"/>
      <c r="IC828" s="6"/>
      <c r="ID828" s="6"/>
      <c r="IE828" s="6"/>
      <c r="IF828" s="6"/>
      <c r="IG828" s="6"/>
      <c r="IH828" s="6"/>
      <c r="II828" s="6"/>
      <c r="IJ828" s="6"/>
      <c r="IK828" s="6"/>
      <c r="IL828" s="6"/>
      <c r="IM828" s="6"/>
      <c r="IN828" s="6"/>
      <c r="IO828" s="6"/>
      <c r="IP828" s="6"/>
      <c r="IQ828" s="6"/>
      <c r="IR828" s="6"/>
      <c r="IS828" s="6"/>
      <c r="IT828" s="6"/>
      <c r="IU828" s="6"/>
      <c r="IV828" s="6"/>
      <c r="IW828" s="6"/>
      <c r="IX828" s="6"/>
      <c r="IY828" s="6"/>
      <c r="IZ828" s="6"/>
      <c r="JA828" s="314"/>
      <c r="JB828" s="314"/>
      <c r="JC828" s="314"/>
      <c r="JD828" s="314"/>
      <c r="JE828" s="314"/>
      <c r="JF828" s="314"/>
      <c r="JG828" s="314"/>
      <c r="JH828" s="314"/>
      <c r="JI828" s="314"/>
      <c r="JJ828" s="314"/>
      <c r="JK828" s="314"/>
      <c r="JL828" s="314"/>
      <c r="JM828" s="314"/>
      <c r="JN828" s="314"/>
      <c r="JO828" s="314"/>
      <c r="JP828" s="314"/>
      <c r="JQ828" s="314"/>
      <c r="JR828" s="314"/>
      <c r="JS828" s="314"/>
      <c r="JT828" s="314"/>
      <c r="JU828" s="314"/>
      <c r="JV828" s="314"/>
      <c r="JW828" s="314"/>
      <c r="JX828" s="314"/>
      <c r="JY828" s="314"/>
      <c r="JZ828" s="314"/>
      <c r="KA828" s="314"/>
      <c r="KB828" s="314"/>
      <c r="KC828" s="314"/>
      <c r="KD828" s="314"/>
      <c r="KE828" s="314"/>
      <c r="KF828" s="314"/>
      <c r="KG828" s="314"/>
      <c r="KH828" s="314"/>
      <c r="KI828" s="314"/>
      <c r="KJ828" s="314"/>
      <c r="KK828" s="314"/>
      <c r="KL828" s="6"/>
      <c r="KM828" s="6"/>
      <c r="KN828" s="6"/>
      <c r="KO828" s="6"/>
      <c r="KP828" s="6"/>
      <c r="KQ828" s="6"/>
      <c r="KR828" s="6"/>
      <c r="KS828" s="6"/>
      <c r="KT828" s="6"/>
    </row>
    <row r="829" spans="5:306" s="305" customFormat="1">
      <c r="E829" s="316"/>
      <c r="F829" s="316"/>
      <c r="G829" s="317"/>
      <c r="W829" s="6"/>
      <c r="X829" s="6"/>
      <c r="Y829" s="6"/>
      <c r="Z829" s="313"/>
      <c r="AA829" s="313"/>
      <c r="AB829" s="313"/>
      <c r="AC829" s="6"/>
      <c r="AD829" s="6"/>
      <c r="AE829" s="313"/>
      <c r="AF829" s="313"/>
      <c r="AG829" s="313"/>
      <c r="AH829" s="313"/>
      <c r="AI829" s="313"/>
      <c r="AJ829" s="6"/>
      <c r="AK829" s="6"/>
      <c r="AL829" s="313"/>
      <c r="AM829" s="313"/>
      <c r="AN829" s="313"/>
      <c r="AO829" s="313"/>
      <c r="AP829" s="313"/>
      <c r="AQ829" s="6"/>
      <c r="AR829" s="6"/>
      <c r="AS829" s="313"/>
      <c r="AT829" s="313"/>
      <c r="AU829" s="313"/>
      <c r="AV829" s="313"/>
      <c r="AW829" s="313"/>
      <c r="AX829" s="6"/>
      <c r="AY829" s="6"/>
      <c r="AZ829" s="313"/>
      <c r="BA829" s="313"/>
      <c r="BB829" s="313"/>
      <c r="BC829" s="313"/>
      <c r="BD829" s="313"/>
      <c r="BE829" s="6"/>
      <c r="BF829" s="6"/>
      <c r="BG829" s="313"/>
      <c r="BH829" s="313"/>
      <c r="BI829" s="313"/>
      <c r="BJ829" s="313"/>
      <c r="BK829" s="313"/>
      <c r="BL829" s="6"/>
      <c r="BM829" s="6"/>
      <c r="BN829" s="313"/>
      <c r="BO829" s="313"/>
      <c r="BP829" s="313"/>
      <c r="BQ829" s="313"/>
      <c r="BR829" s="313"/>
      <c r="BS829" s="313"/>
      <c r="BT829" s="313"/>
      <c r="BU829" s="313"/>
      <c r="BV829" s="313"/>
      <c r="BW829" s="313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161"/>
      <c r="DQ829" s="161"/>
      <c r="DR829" s="161"/>
      <c r="DS829" s="161"/>
      <c r="DT829" s="161"/>
      <c r="DU829" s="161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  <c r="FS829" s="6"/>
      <c r="FT829" s="6"/>
      <c r="FU829" s="6"/>
      <c r="FV829" s="6"/>
      <c r="FW829" s="6"/>
      <c r="FX829" s="6"/>
      <c r="FY829" s="6"/>
      <c r="FZ829" s="6"/>
      <c r="GA829" s="6"/>
      <c r="GB829" s="6"/>
      <c r="GC829" s="6"/>
      <c r="GD829" s="6"/>
      <c r="GE829" s="6"/>
      <c r="GF829" s="6"/>
      <c r="GG829" s="6"/>
      <c r="GH829" s="6"/>
      <c r="GI829" s="6"/>
      <c r="GJ829" s="6"/>
      <c r="GK829" s="6"/>
      <c r="GL829" s="6"/>
      <c r="GM829" s="6"/>
      <c r="GN829" s="6"/>
      <c r="GO829" s="6"/>
      <c r="GP829" s="6"/>
      <c r="GQ829" s="6"/>
      <c r="GR829" s="6"/>
      <c r="GS829" s="6"/>
      <c r="GT829" s="6"/>
      <c r="GU829" s="6"/>
      <c r="GV829" s="6"/>
      <c r="GW829" s="6"/>
      <c r="GX829" s="6"/>
      <c r="GY829" s="6"/>
      <c r="GZ829" s="6"/>
      <c r="HA829" s="6"/>
      <c r="HB829" s="6"/>
      <c r="HC829" s="6"/>
      <c r="HD829" s="6"/>
      <c r="HE829" s="6"/>
      <c r="HF829" s="6"/>
      <c r="HG829" s="6"/>
      <c r="HH829" s="6"/>
      <c r="HI829" s="6"/>
      <c r="HJ829" s="6"/>
      <c r="HK829" s="6"/>
      <c r="HL829" s="6"/>
      <c r="HM829" s="6"/>
      <c r="HN829" s="6"/>
      <c r="HO829" s="6"/>
      <c r="HP829" s="6"/>
      <c r="HQ829" s="6"/>
      <c r="HR829" s="6"/>
      <c r="HS829" s="6"/>
      <c r="HT829" s="6"/>
      <c r="HU829" s="6"/>
      <c r="HV829" s="6"/>
      <c r="HW829" s="6"/>
      <c r="HX829" s="6"/>
      <c r="HY829" s="6"/>
      <c r="HZ829" s="6"/>
      <c r="IA829" s="6"/>
      <c r="IB829" s="6"/>
      <c r="IC829" s="6"/>
      <c r="ID829" s="6"/>
      <c r="IE829" s="6"/>
      <c r="IF829" s="6"/>
      <c r="IG829" s="6"/>
      <c r="IH829" s="6"/>
      <c r="II829" s="6"/>
      <c r="IJ829" s="6"/>
      <c r="IK829" s="6"/>
      <c r="IL829" s="6"/>
      <c r="IM829" s="6"/>
      <c r="IN829" s="6"/>
      <c r="IO829" s="6"/>
      <c r="IP829" s="6"/>
      <c r="IQ829" s="6"/>
      <c r="IR829" s="6"/>
      <c r="IS829" s="6"/>
      <c r="IT829" s="6"/>
      <c r="IU829" s="6"/>
      <c r="IV829" s="6"/>
      <c r="IW829" s="6"/>
      <c r="IX829" s="6"/>
      <c r="IY829" s="6"/>
      <c r="IZ829" s="6"/>
      <c r="JA829" s="314"/>
      <c r="JB829" s="314"/>
      <c r="JC829" s="314"/>
      <c r="JD829" s="314"/>
      <c r="JE829" s="314"/>
      <c r="JF829" s="314"/>
      <c r="JG829" s="314"/>
      <c r="JH829" s="314"/>
      <c r="JI829" s="314"/>
      <c r="JJ829" s="314"/>
      <c r="JK829" s="314"/>
      <c r="JL829" s="314"/>
      <c r="JM829" s="314"/>
      <c r="JN829" s="314"/>
      <c r="JO829" s="314"/>
      <c r="JP829" s="314"/>
      <c r="JQ829" s="314"/>
      <c r="JR829" s="314"/>
      <c r="JS829" s="314"/>
      <c r="JT829" s="314"/>
      <c r="JU829" s="314"/>
      <c r="JV829" s="314"/>
      <c r="JW829" s="314"/>
      <c r="JX829" s="314"/>
      <c r="JY829" s="314"/>
      <c r="JZ829" s="314"/>
      <c r="KA829" s="314"/>
      <c r="KB829" s="314"/>
      <c r="KC829" s="314"/>
      <c r="KD829" s="314"/>
      <c r="KE829" s="314"/>
      <c r="KF829" s="314"/>
      <c r="KG829" s="314"/>
      <c r="KH829" s="314"/>
      <c r="KI829" s="314"/>
      <c r="KJ829" s="314"/>
      <c r="KK829" s="314"/>
      <c r="KL829" s="6"/>
      <c r="KM829" s="6"/>
      <c r="KN829" s="6"/>
      <c r="KO829" s="6"/>
      <c r="KP829" s="6"/>
      <c r="KQ829" s="6"/>
      <c r="KR829" s="6"/>
      <c r="KS829" s="6"/>
      <c r="KT829" s="6"/>
    </row>
    <row r="830" spans="5:306" s="305" customFormat="1">
      <c r="E830" s="316"/>
      <c r="F830" s="316"/>
      <c r="G830" s="317"/>
      <c r="W830" s="6"/>
      <c r="X830" s="6"/>
      <c r="Y830" s="6"/>
      <c r="Z830" s="313"/>
      <c r="AA830" s="313"/>
      <c r="AB830" s="313"/>
      <c r="AC830" s="6"/>
      <c r="AD830" s="6"/>
      <c r="AE830" s="313"/>
      <c r="AF830" s="313"/>
      <c r="AG830" s="313"/>
      <c r="AH830" s="313"/>
      <c r="AI830" s="313"/>
      <c r="AJ830" s="6"/>
      <c r="AK830" s="6"/>
      <c r="AL830" s="313"/>
      <c r="AM830" s="313"/>
      <c r="AN830" s="313"/>
      <c r="AO830" s="313"/>
      <c r="AP830" s="313"/>
      <c r="AQ830" s="6"/>
      <c r="AR830" s="6"/>
      <c r="AS830" s="313"/>
      <c r="AT830" s="313"/>
      <c r="AU830" s="313"/>
      <c r="AV830" s="313"/>
      <c r="AW830" s="313"/>
      <c r="AX830" s="6"/>
      <c r="AY830" s="6"/>
      <c r="AZ830" s="313"/>
      <c r="BA830" s="313"/>
      <c r="BB830" s="313"/>
      <c r="BC830" s="313"/>
      <c r="BD830" s="313"/>
      <c r="BE830" s="6"/>
      <c r="BF830" s="6"/>
      <c r="BG830" s="313"/>
      <c r="BH830" s="313"/>
      <c r="BI830" s="313"/>
      <c r="BJ830" s="313"/>
      <c r="BK830" s="313"/>
      <c r="BL830" s="6"/>
      <c r="BM830" s="6"/>
      <c r="BN830" s="313"/>
      <c r="BO830" s="313"/>
      <c r="BP830" s="313"/>
      <c r="BQ830" s="313"/>
      <c r="BR830" s="313"/>
      <c r="BS830" s="313"/>
      <c r="BT830" s="313"/>
      <c r="BU830" s="313"/>
      <c r="BV830" s="313"/>
      <c r="BW830" s="313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161"/>
      <c r="DQ830" s="161"/>
      <c r="DR830" s="161"/>
      <c r="DS830" s="161"/>
      <c r="DT830" s="161"/>
      <c r="DU830" s="161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  <c r="FS830" s="6"/>
      <c r="FT830" s="6"/>
      <c r="FU830" s="6"/>
      <c r="FV830" s="6"/>
      <c r="FW830" s="6"/>
      <c r="FX830" s="6"/>
      <c r="FY830" s="6"/>
      <c r="FZ830" s="6"/>
      <c r="GA830" s="6"/>
      <c r="GB830" s="6"/>
      <c r="GC830" s="6"/>
      <c r="GD830" s="6"/>
      <c r="GE830" s="6"/>
      <c r="GF830" s="6"/>
      <c r="GG830" s="6"/>
      <c r="GH830" s="6"/>
      <c r="GI830" s="6"/>
      <c r="GJ830" s="6"/>
      <c r="GK830" s="6"/>
      <c r="GL830" s="6"/>
      <c r="GM830" s="6"/>
      <c r="GN830" s="6"/>
      <c r="GO830" s="6"/>
      <c r="GP830" s="6"/>
      <c r="GQ830" s="6"/>
      <c r="GR830" s="6"/>
      <c r="GS830" s="6"/>
      <c r="GT830" s="6"/>
      <c r="GU830" s="6"/>
      <c r="GV830" s="6"/>
      <c r="GW830" s="6"/>
      <c r="GX830" s="6"/>
      <c r="GY830" s="6"/>
      <c r="GZ830" s="6"/>
      <c r="HA830" s="6"/>
      <c r="HB830" s="6"/>
      <c r="HC830" s="6"/>
      <c r="HD830" s="6"/>
      <c r="HE830" s="6"/>
      <c r="HF830" s="6"/>
      <c r="HG830" s="6"/>
      <c r="HH830" s="6"/>
      <c r="HI830" s="6"/>
      <c r="HJ830" s="6"/>
      <c r="HK830" s="6"/>
      <c r="HL830" s="6"/>
      <c r="HM830" s="6"/>
      <c r="HN830" s="6"/>
      <c r="HO830" s="6"/>
      <c r="HP830" s="6"/>
      <c r="HQ830" s="6"/>
      <c r="HR830" s="6"/>
      <c r="HS830" s="6"/>
      <c r="HT830" s="6"/>
      <c r="HU830" s="6"/>
      <c r="HV830" s="6"/>
      <c r="HW830" s="6"/>
      <c r="HX830" s="6"/>
      <c r="HY830" s="6"/>
      <c r="HZ830" s="6"/>
      <c r="IA830" s="6"/>
      <c r="IB830" s="6"/>
      <c r="IC830" s="6"/>
      <c r="ID830" s="6"/>
      <c r="IE830" s="6"/>
      <c r="IF830" s="6"/>
      <c r="IG830" s="6"/>
      <c r="IH830" s="6"/>
      <c r="II830" s="6"/>
      <c r="IJ830" s="6"/>
      <c r="IK830" s="6"/>
      <c r="IL830" s="6"/>
      <c r="IM830" s="6"/>
      <c r="IN830" s="6"/>
      <c r="IO830" s="6"/>
      <c r="IP830" s="6"/>
      <c r="IQ830" s="6"/>
      <c r="IR830" s="6"/>
      <c r="IS830" s="6"/>
      <c r="IT830" s="6"/>
      <c r="IU830" s="6"/>
      <c r="IV830" s="6"/>
      <c r="IW830" s="6"/>
      <c r="IX830" s="6"/>
      <c r="IY830" s="6"/>
      <c r="IZ830" s="6"/>
      <c r="JA830" s="314"/>
      <c r="JB830" s="314"/>
      <c r="JC830" s="314"/>
      <c r="JD830" s="314"/>
      <c r="JE830" s="314"/>
      <c r="JF830" s="314"/>
      <c r="JG830" s="314"/>
      <c r="JH830" s="314"/>
      <c r="JI830" s="314"/>
      <c r="JJ830" s="314"/>
      <c r="JK830" s="314"/>
      <c r="JL830" s="314"/>
      <c r="JM830" s="314"/>
      <c r="JN830" s="314"/>
      <c r="JO830" s="314"/>
      <c r="JP830" s="314"/>
      <c r="JQ830" s="314"/>
      <c r="JR830" s="314"/>
      <c r="JS830" s="314"/>
      <c r="JT830" s="314"/>
      <c r="JU830" s="314"/>
      <c r="JV830" s="314"/>
      <c r="JW830" s="314"/>
      <c r="JX830" s="314"/>
      <c r="JY830" s="314"/>
      <c r="JZ830" s="314"/>
      <c r="KA830" s="314"/>
      <c r="KB830" s="314"/>
      <c r="KC830" s="314"/>
      <c r="KD830" s="314"/>
      <c r="KE830" s="314"/>
      <c r="KF830" s="314"/>
      <c r="KG830" s="314"/>
      <c r="KH830" s="314"/>
      <c r="KI830" s="314"/>
      <c r="KJ830" s="314"/>
      <c r="KK830" s="314"/>
      <c r="KL830" s="6"/>
      <c r="KM830" s="6"/>
      <c r="KN830" s="6"/>
      <c r="KO830" s="6"/>
      <c r="KP830" s="6"/>
      <c r="KQ830" s="6"/>
      <c r="KR830" s="6"/>
      <c r="KS830" s="6"/>
      <c r="KT830" s="6"/>
    </row>
    <row r="831" spans="5:306" s="305" customFormat="1">
      <c r="E831" s="316"/>
      <c r="F831" s="316"/>
      <c r="G831" s="317"/>
      <c r="W831" s="6"/>
      <c r="X831" s="6"/>
      <c r="Y831" s="6"/>
      <c r="Z831" s="313"/>
      <c r="AA831" s="313"/>
      <c r="AB831" s="313"/>
      <c r="AC831" s="6"/>
      <c r="AD831" s="6"/>
      <c r="AE831" s="313"/>
      <c r="AF831" s="313"/>
      <c r="AG831" s="313"/>
      <c r="AH831" s="313"/>
      <c r="AI831" s="313"/>
      <c r="AJ831" s="6"/>
      <c r="AK831" s="6"/>
      <c r="AL831" s="313"/>
      <c r="AM831" s="313"/>
      <c r="AN831" s="313"/>
      <c r="AO831" s="313"/>
      <c r="AP831" s="313"/>
      <c r="AQ831" s="6"/>
      <c r="AR831" s="6"/>
      <c r="AS831" s="313"/>
      <c r="AT831" s="313"/>
      <c r="AU831" s="313"/>
      <c r="AV831" s="313"/>
      <c r="AW831" s="313"/>
      <c r="AX831" s="6"/>
      <c r="AY831" s="6"/>
      <c r="AZ831" s="313"/>
      <c r="BA831" s="313"/>
      <c r="BB831" s="313"/>
      <c r="BC831" s="313"/>
      <c r="BD831" s="313"/>
      <c r="BE831" s="6"/>
      <c r="BF831" s="6"/>
      <c r="BG831" s="313"/>
      <c r="BH831" s="313"/>
      <c r="BI831" s="313"/>
      <c r="BJ831" s="313"/>
      <c r="BK831" s="313"/>
      <c r="BL831" s="6"/>
      <c r="BM831" s="6"/>
      <c r="BN831" s="313"/>
      <c r="BO831" s="313"/>
      <c r="BP831" s="313"/>
      <c r="BQ831" s="313"/>
      <c r="BR831" s="313"/>
      <c r="BS831" s="313"/>
      <c r="BT831" s="313"/>
      <c r="BU831" s="313"/>
      <c r="BV831" s="313"/>
      <c r="BW831" s="313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161"/>
      <c r="DQ831" s="161"/>
      <c r="DR831" s="161"/>
      <c r="DS831" s="161"/>
      <c r="DT831" s="161"/>
      <c r="DU831" s="161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  <c r="FS831" s="6"/>
      <c r="FT831" s="6"/>
      <c r="FU831" s="6"/>
      <c r="FV831" s="6"/>
      <c r="FW831" s="6"/>
      <c r="FX831" s="6"/>
      <c r="FY831" s="6"/>
      <c r="FZ831" s="6"/>
      <c r="GA831" s="6"/>
      <c r="GB831" s="6"/>
      <c r="GC831" s="6"/>
      <c r="GD831" s="6"/>
      <c r="GE831" s="6"/>
      <c r="GF831" s="6"/>
      <c r="GG831" s="6"/>
      <c r="GH831" s="6"/>
      <c r="GI831" s="6"/>
      <c r="GJ831" s="6"/>
      <c r="GK831" s="6"/>
      <c r="GL831" s="6"/>
      <c r="GM831" s="6"/>
      <c r="GN831" s="6"/>
      <c r="GO831" s="6"/>
      <c r="GP831" s="6"/>
      <c r="GQ831" s="6"/>
      <c r="GR831" s="6"/>
      <c r="GS831" s="6"/>
      <c r="GT831" s="6"/>
      <c r="GU831" s="6"/>
      <c r="GV831" s="6"/>
      <c r="GW831" s="6"/>
      <c r="GX831" s="6"/>
      <c r="GY831" s="6"/>
      <c r="GZ831" s="6"/>
      <c r="HA831" s="6"/>
      <c r="HB831" s="6"/>
      <c r="HC831" s="6"/>
      <c r="HD831" s="6"/>
      <c r="HE831" s="6"/>
      <c r="HF831" s="6"/>
      <c r="HG831" s="6"/>
      <c r="HH831" s="6"/>
      <c r="HI831" s="6"/>
      <c r="HJ831" s="6"/>
      <c r="HK831" s="6"/>
      <c r="HL831" s="6"/>
      <c r="HM831" s="6"/>
      <c r="HN831" s="6"/>
      <c r="HO831" s="6"/>
      <c r="HP831" s="6"/>
      <c r="HQ831" s="6"/>
      <c r="HR831" s="6"/>
      <c r="HS831" s="6"/>
      <c r="HT831" s="6"/>
      <c r="HU831" s="6"/>
      <c r="HV831" s="6"/>
      <c r="HW831" s="6"/>
      <c r="HX831" s="6"/>
      <c r="HY831" s="6"/>
      <c r="HZ831" s="6"/>
      <c r="IA831" s="6"/>
      <c r="IB831" s="6"/>
      <c r="IC831" s="6"/>
      <c r="ID831" s="6"/>
      <c r="IE831" s="6"/>
      <c r="IF831" s="6"/>
      <c r="IG831" s="6"/>
      <c r="IH831" s="6"/>
      <c r="II831" s="6"/>
      <c r="IJ831" s="6"/>
      <c r="IK831" s="6"/>
      <c r="IL831" s="6"/>
      <c r="IM831" s="6"/>
      <c r="IN831" s="6"/>
      <c r="IO831" s="6"/>
      <c r="IP831" s="6"/>
      <c r="IQ831" s="6"/>
      <c r="IR831" s="6"/>
      <c r="IS831" s="6"/>
      <c r="IT831" s="6"/>
      <c r="IU831" s="6"/>
      <c r="IV831" s="6"/>
      <c r="IW831" s="6"/>
      <c r="IX831" s="6"/>
      <c r="IY831" s="6"/>
      <c r="IZ831" s="6"/>
      <c r="JA831" s="314"/>
      <c r="JB831" s="314"/>
      <c r="JC831" s="314"/>
      <c r="JD831" s="314"/>
      <c r="JE831" s="314"/>
      <c r="JF831" s="314"/>
      <c r="JG831" s="314"/>
      <c r="JH831" s="314"/>
      <c r="JI831" s="314"/>
      <c r="JJ831" s="314"/>
      <c r="JK831" s="314"/>
      <c r="JL831" s="314"/>
      <c r="JM831" s="314"/>
      <c r="JN831" s="314"/>
      <c r="JO831" s="314"/>
      <c r="JP831" s="314"/>
      <c r="JQ831" s="314"/>
      <c r="JR831" s="314"/>
      <c r="JS831" s="314"/>
      <c r="JT831" s="314"/>
      <c r="JU831" s="314"/>
      <c r="JV831" s="314"/>
      <c r="JW831" s="314"/>
      <c r="JX831" s="314"/>
      <c r="JY831" s="314"/>
      <c r="JZ831" s="314"/>
      <c r="KA831" s="314"/>
      <c r="KB831" s="314"/>
      <c r="KC831" s="314"/>
      <c r="KD831" s="314"/>
      <c r="KE831" s="314"/>
      <c r="KF831" s="314"/>
      <c r="KG831" s="314"/>
      <c r="KH831" s="314"/>
      <c r="KI831" s="314"/>
      <c r="KJ831" s="314"/>
      <c r="KK831" s="314"/>
      <c r="KL831" s="6"/>
      <c r="KM831" s="6"/>
      <c r="KN831" s="6"/>
      <c r="KO831" s="6"/>
      <c r="KP831" s="6"/>
      <c r="KQ831" s="6"/>
      <c r="KR831" s="6"/>
      <c r="KS831" s="6"/>
      <c r="KT831" s="6"/>
    </row>
    <row r="832" spans="5:306" s="305" customFormat="1">
      <c r="E832" s="316"/>
      <c r="F832" s="316"/>
      <c r="G832" s="317"/>
      <c r="W832" s="6"/>
      <c r="X832" s="6"/>
      <c r="Y832" s="6"/>
      <c r="Z832" s="313"/>
      <c r="AA832" s="313"/>
      <c r="AB832" s="313"/>
      <c r="AC832" s="6"/>
      <c r="AD832" s="6"/>
      <c r="AE832" s="313"/>
      <c r="AF832" s="313"/>
      <c r="AG832" s="313"/>
      <c r="AH832" s="313"/>
      <c r="AI832" s="313"/>
      <c r="AJ832" s="6"/>
      <c r="AK832" s="6"/>
      <c r="AL832" s="313"/>
      <c r="AM832" s="313"/>
      <c r="AN832" s="313"/>
      <c r="AO832" s="313"/>
      <c r="AP832" s="313"/>
      <c r="AQ832" s="6"/>
      <c r="AR832" s="6"/>
      <c r="AS832" s="313"/>
      <c r="AT832" s="313"/>
      <c r="AU832" s="313"/>
      <c r="AV832" s="313"/>
      <c r="AW832" s="313"/>
      <c r="AX832" s="6"/>
      <c r="AY832" s="6"/>
      <c r="AZ832" s="313"/>
      <c r="BA832" s="313"/>
      <c r="BB832" s="313"/>
      <c r="BC832" s="313"/>
      <c r="BD832" s="313"/>
      <c r="BE832" s="6"/>
      <c r="BF832" s="6"/>
      <c r="BG832" s="313"/>
      <c r="BH832" s="313"/>
      <c r="BI832" s="313"/>
      <c r="BJ832" s="313"/>
      <c r="BK832" s="313"/>
      <c r="BL832" s="6"/>
      <c r="BM832" s="6"/>
      <c r="BN832" s="313"/>
      <c r="BO832" s="313"/>
      <c r="BP832" s="313"/>
      <c r="BQ832" s="313"/>
      <c r="BR832" s="313"/>
      <c r="BS832" s="313"/>
      <c r="BT832" s="313"/>
      <c r="BU832" s="313"/>
      <c r="BV832" s="313"/>
      <c r="BW832" s="313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161"/>
      <c r="DQ832" s="161"/>
      <c r="DR832" s="161"/>
      <c r="DS832" s="161"/>
      <c r="DT832" s="161"/>
      <c r="DU832" s="161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  <c r="FS832" s="6"/>
      <c r="FT832" s="6"/>
      <c r="FU832" s="6"/>
      <c r="FV832" s="6"/>
      <c r="FW832" s="6"/>
      <c r="FX832" s="6"/>
      <c r="FY832" s="6"/>
      <c r="FZ832" s="6"/>
      <c r="GA832" s="6"/>
      <c r="GB832" s="6"/>
      <c r="GC832" s="6"/>
      <c r="GD832" s="6"/>
      <c r="GE832" s="6"/>
      <c r="GF832" s="6"/>
      <c r="GG832" s="6"/>
      <c r="GH832" s="6"/>
      <c r="GI832" s="6"/>
      <c r="GJ832" s="6"/>
      <c r="GK832" s="6"/>
      <c r="GL832" s="6"/>
      <c r="GM832" s="6"/>
      <c r="GN832" s="6"/>
      <c r="GO832" s="6"/>
      <c r="GP832" s="6"/>
      <c r="GQ832" s="6"/>
      <c r="GR832" s="6"/>
      <c r="GS832" s="6"/>
      <c r="GT832" s="6"/>
      <c r="GU832" s="6"/>
      <c r="GV832" s="6"/>
      <c r="GW832" s="6"/>
      <c r="GX832" s="6"/>
      <c r="GY832" s="6"/>
      <c r="GZ832" s="6"/>
      <c r="HA832" s="6"/>
      <c r="HB832" s="6"/>
      <c r="HC832" s="6"/>
      <c r="HD832" s="6"/>
      <c r="HE832" s="6"/>
      <c r="HF832" s="6"/>
      <c r="HG832" s="6"/>
      <c r="HH832" s="6"/>
      <c r="HI832" s="6"/>
      <c r="HJ832" s="6"/>
      <c r="HK832" s="6"/>
      <c r="HL832" s="6"/>
      <c r="HM832" s="6"/>
      <c r="HN832" s="6"/>
      <c r="HO832" s="6"/>
      <c r="HP832" s="6"/>
      <c r="HQ832" s="6"/>
      <c r="HR832" s="6"/>
      <c r="HS832" s="6"/>
      <c r="HT832" s="6"/>
      <c r="HU832" s="6"/>
      <c r="HV832" s="6"/>
      <c r="HW832" s="6"/>
      <c r="HX832" s="6"/>
      <c r="HY832" s="6"/>
      <c r="HZ832" s="6"/>
      <c r="IA832" s="6"/>
      <c r="IB832" s="6"/>
      <c r="IC832" s="6"/>
      <c r="ID832" s="6"/>
      <c r="IE832" s="6"/>
      <c r="IF832" s="6"/>
      <c r="IG832" s="6"/>
      <c r="IH832" s="6"/>
      <c r="II832" s="6"/>
      <c r="IJ832" s="6"/>
      <c r="IK832" s="6"/>
      <c r="IL832" s="6"/>
      <c r="IM832" s="6"/>
      <c r="IN832" s="6"/>
      <c r="IO832" s="6"/>
      <c r="IP832" s="6"/>
      <c r="IQ832" s="6"/>
      <c r="IR832" s="6"/>
      <c r="IS832" s="6"/>
      <c r="IT832" s="6"/>
      <c r="IU832" s="6"/>
      <c r="IV832" s="6"/>
      <c r="IW832" s="6"/>
      <c r="IX832" s="6"/>
      <c r="IY832" s="6"/>
      <c r="IZ832" s="6"/>
      <c r="JA832" s="314"/>
      <c r="JB832" s="314"/>
      <c r="JC832" s="314"/>
      <c r="JD832" s="314"/>
      <c r="JE832" s="314"/>
      <c r="JF832" s="314"/>
      <c r="JG832" s="314"/>
      <c r="JH832" s="314"/>
      <c r="JI832" s="314"/>
      <c r="JJ832" s="314"/>
      <c r="JK832" s="314"/>
      <c r="JL832" s="314"/>
      <c r="JM832" s="314"/>
      <c r="JN832" s="314"/>
      <c r="JO832" s="314"/>
      <c r="JP832" s="314"/>
      <c r="JQ832" s="314"/>
      <c r="JR832" s="314"/>
      <c r="JS832" s="314"/>
      <c r="JT832" s="314"/>
      <c r="JU832" s="314"/>
      <c r="JV832" s="314"/>
      <c r="JW832" s="314"/>
      <c r="JX832" s="314"/>
      <c r="JY832" s="314"/>
      <c r="JZ832" s="314"/>
      <c r="KA832" s="314"/>
      <c r="KB832" s="314"/>
      <c r="KC832" s="314"/>
      <c r="KD832" s="314"/>
      <c r="KE832" s="314"/>
      <c r="KF832" s="314"/>
      <c r="KG832" s="314"/>
      <c r="KH832" s="314"/>
      <c r="KI832" s="314"/>
      <c r="KJ832" s="314"/>
      <c r="KK832" s="314"/>
      <c r="KL832" s="6"/>
      <c r="KM832" s="6"/>
      <c r="KN832" s="6"/>
      <c r="KO832" s="6"/>
      <c r="KP832" s="6"/>
      <c r="KQ832" s="6"/>
      <c r="KR832" s="6"/>
      <c r="KS832" s="6"/>
      <c r="KT832" s="6"/>
    </row>
    <row r="833" spans="5:306" s="305" customFormat="1">
      <c r="E833" s="316"/>
      <c r="F833" s="316"/>
      <c r="G833" s="317"/>
      <c r="W833" s="6"/>
      <c r="X833" s="6"/>
      <c r="Y833" s="6"/>
      <c r="Z833" s="313"/>
      <c r="AA833" s="313"/>
      <c r="AB833" s="313"/>
      <c r="AC833" s="6"/>
      <c r="AD833" s="6"/>
      <c r="AE833" s="313"/>
      <c r="AF833" s="313"/>
      <c r="AG833" s="313"/>
      <c r="AH833" s="313"/>
      <c r="AI833" s="313"/>
      <c r="AJ833" s="6"/>
      <c r="AK833" s="6"/>
      <c r="AL833" s="313"/>
      <c r="AM833" s="313"/>
      <c r="AN833" s="313"/>
      <c r="AO833" s="313"/>
      <c r="AP833" s="313"/>
      <c r="AQ833" s="6"/>
      <c r="AR833" s="6"/>
      <c r="AS833" s="313"/>
      <c r="AT833" s="313"/>
      <c r="AU833" s="313"/>
      <c r="AV833" s="313"/>
      <c r="AW833" s="313"/>
      <c r="AX833" s="6"/>
      <c r="AY833" s="6"/>
      <c r="AZ833" s="313"/>
      <c r="BA833" s="313"/>
      <c r="BB833" s="313"/>
      <c r="BC833" s="313"/>
      <c r="BD833" s="313"/>
      <c r="BE833" s="6"/>
      <c r="BF833" s="6"/>
      <c r="BG833" s="313"/>
      <c r="BH833" s="313"/>
      <c r="BI833" s="313"/>
      <c r="BJ833" s="313"/>
      <c r="BK833" s="313"/>
      <c r="BL833" s="6"/>
      <c r="BM833" s="6"/>
      <c r="BN833" s="313"/>
      <c r="BO833" s="313"/>
      <c r="BP833" s="313"/>
      <c r="BQ833" s="313"/>
      <c r="BR833" s="313"/>
      <c r="BS833" s="313"/>
      <c r="BT833" s="313"/>
      <c r="BU833" s="313"/>
      <c r="BV833" s="313"/>
      <c r="BW833" s="313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161"/>
      <c r="DQ833" s="161"/>
      <c r="DR833" s="161"/>
      <c r="DS833" s="161"/>
      <c r="DT833" s="161"/>
      <c r="DU833" s="161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  <c r="FS833" s="6"/>
      <c r="FT833" s="6"/>
      <c r="FU833" s="6"/>
      <c r="FV833" s="6"/>
      <c r="FW833" s="6"/>
      <c r="FX833" s="6"/>
      <c r="FY833" s="6"/>
      <c r="FZ833" s="6"/>
      <c r="GA833" s="6"/>
      <c r="GB833" s="6"/>
      <c r="GC833" s="6"/>
      <c r="GD833" s="6"/>
      <c r="GE833" s="6"/>
      <c r="GF833" s="6"/>
      <c r="GG833" s="6"/>
      <c r="GH833" s="6"/>
      <c r="GI833" s="6"/>
      <c r="GJ833" s="6"/>
      <c r="GK833" s="6"/>
      <c r="GL833" s="6"/>
      <c r="GM833" s="6"/>
      <c r="GN833" s="6"/>
      <c r="GO833" s="6"/>
      <c r="GP833" s="6"/>
      <c r="GQ833" s="6"/>
      <c r="GR833" s="6"/>
      <c r="GS833" s="6"/>
      <c r="GT833" s="6"/>
      <c r="GU833" s="6"/>
      <c r="GV833" s="6"/>
      <c r="GW833" s="6"/>
      <c r="GX833" s="6"/>
      <c r="GY833" s="6"/>
      <c r="GZ833" s="6"/>
      <c r="HA833" s="6"/>
      <c r="HB833" s="6"/>
      <c r="HC833" s="6"/>
      <c r="HD833" s="6"/>
      <c r="HE833" s="6"/>
      <c r="HF833" s="6"/>
      <c r="HG833" s="6"/>
      <c r="HH833" s="6"/>
      <c r="HI833" s="6"/>
      <c r="HJ833" s="6"/>
      <c r="HK833" s="6"/>
      <c r="HL833" s="6"/>
      <c r="HM833" s="6"/>
      <c r="HN833" s="6"/>
      <c r="HO833" s="6"/>
      <c r="HP833" s="6"/>
      <c r="HQ833" s="6"/>
      <c r="HR833" s="6"/>
      <c r="HS833" s="6"/>
      <c r="HT833" s="6"/>
      <c r="HU833" s="6"/>
      <c r="HV833" s="6"/>
      <c r="HW833" s="6"/>
      <c r="HX833" s="6"/>
      <c r="HY833" s="6"/>
      <c r="HZ833" s="6"/>
      <c r="IA833" s="6"/>
      <c r="IB833" s="6"/>
      <c r="IC833" s="6"/>
      <c r="ID833" s="6"/>
      <c r="IE833" s="6"/>
      <c r="IF833" s="6"/>
      <c r="IG833" s="6"/>
      <c r="IH833" s="6"/>
      <c r="II833" s="6"/>
      <c r="IJ833" s="6"/>
      <c r="IK833" s="6"/>
      <c r="IL833" s="6"/>
      <c r="IM833" s="6"/>
      <c r="IN833" s="6"/>
      <c r="IO833" s="6"/>
      <c r="IP833" s="6"/>
      <c r="IQ833" s="6"/>
      <c r="IR833" s="6"/>
      <c r="IS833" s="6"/>
      <c r="IT833" s="6"/>
      <c r="IU833" s="6"/>
      <c r="IV833" s="6"/>
      <c r="IW833" s="6"/>
      <c r="IX833" s="6"/>
      <c r="IY833" s="6"/>
      <c r="IZ833" s="6"/>
      <c r="JA833" s="314"/>
      <c r="JB833" s="314"/>
      <c r="JC833" s="314"/>
      <c r="JD833" s="314"/>
      <c r="JE833" s="314"/>
      <c r="JF833" s="314"/>
      <c r="JG833" s="314"/>
      <c r="JH833" s="314"/>
      <c r="JI833" s="314"/>
      <c r="JJ833" s="314"/>
      <c r="JK833" s="314"/>
      <c r="JL833" s="314"/>
      <c r="JM833" s="314"/>
      <c r="JN833" s="314"/>
      <c r="JO833" s="314"/>
      <c r="JP833" s="314"/>
      <c r="JQ833" s="314"/>
      <c r="JR833" s="314"/>
      <c r="JS833" s="314"/>
      <c r="JT833" s="314"/>
      <c r="JU833" s="314"/>
      <c r="JV833" s="314"/>
      <c r="JW833" s="314"/>
      <c r="JX833" s="314"/>
      <c r="JY833" s="314"/>
      <c r="JZ833" s="314"/>
      <c r="KA833" s="314"/>
      <c r="KB833" s="314"/>
      <c r="KC833" s="314"/>
      <c r="KD833" s="314"/>
      <c r="KE833" s="314"/>
      <c r="KF833" s="314"/>
      <c r="KG833" s="314"/>
      <c r="KH833" s="314"/>
      <c r="KI833" s="314"/>
      <c r="KJ833" s="314"/>
      <c r="KK833" s="314"/>
      <c r="KL833" s="6"/>
      <c r="KM833" s="6"/>
      <c r="KN833" s="6"/>
      <c r="KO833" s="6"/>
      <c r="KP833" s="6"/>
      <c r="KQ833" s="6"/>
      <c r="KR833" s="6"/>
      <c r="KS833" s="6"/>
      <c r="KT833" s="6"/>
    </row>
    <row r="834" spans="5:306" s="305" customFormat="1">
      <c r="E834" s="316"/>
      <c r="F834" s="316"/>
      <c r="G834" s="317"/>
      <c r="W834" s="6"/>
      <c r="X834" s="6"/>
      <c r="Y834" s="6"/>
      <c r="Z834" s="313"/>
      <c r="AA834" s="313"/>
      <c r="AB834" s="313"/>
      <c r="AC834" s="6"/>
      <c r="AD834" s="6"/>
      <c r="AE834" s="313"/>
      <c r="AF834" s="313"/>
      <c r="AG834" s="313"/>
      <c r="AH834" s="313"/>
      <c r="AI834" s="313"/>
      <c r="AJ834" s="6"/>
      <c r="AK834" s="6"/>
      <c r="AL834" s="313"/>
      <c r="AM834" s="313"/>
      <c r="AN834" s="313"/>
      <c r="AO834" s="313"/>
      <c r="AP834" s="313"/>
      <c r="AQ834" s="6"/>
      <c r="AR834" s="6"/>
      <c r="AS834" s="313"/>
      <c r="AT834" s="313"/>
      <c r="AU834" s="313"/>
      <c r="AV834" s="313"/>
      <c r="AW834" s="313"/>
      <c r="AX834" s="6"/>
      <c r="AY834" s="6"/>
      <c r="AZ834" s="313"/>
      <c r="BA834" s="313"/>
      <c r="BB834" s="313"/>
      <c r="BC834" s="313"/>
      <c r="BD834" s="313"/>
      <c r="BE834" s="6"/>
      <c r="BF834" s="6"/>
      <c r="BG834" s="313"/>
      <c r="BH834" s="313"/>
      <c r="BI834" s="313"/>
      <c r="BJ834" s="313"/>
      <c r="BK834" s="313"/>
      <c r="BL834" s="6"/>
      <c r="BM834" s="6"/>
      <c r="BN834" s="313"/>
      <c r="BO834" s="313"/>
      <c r="BP834" s="313"/>
      <c r="BQ834" s="313"/>
      <c r="BR834" s="313"/>
      <c r="BS834" s="313"/>
      <c r="BT834" s="313"/>
      <c r="BU834" s="313"/>
      <c r="BV834" s="313"/>
      <c r="BW834" s="313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161"/>
      <c r="DQ834" s="161"/>
      <c r="DR834" s="161"/>
      <c r="DS834" s="161"/>
      <c r="DT834" s="161"/>
      <c r="DU834" s="161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  <c r="FS834" s="6"/>
      <c r="FT834" s="6"/>
      <c r="FU834" s="6"/>
      <c r="FV834" s="6"/>
      <c r="FW834" s="6"/>
      <c r="FX834" s="6"/>
      <c r="FY834" s="6"/>
      <c r="FZ834" s="6"/>
      <c r="GA834" s="6"/>
      <c r="GB834" s="6"/>
      <c r="GC834" s="6"/>
      <c r="GD834" s="6"/>
      <c r="GE834" s="6"/>
      <c r="GF834" s="6"/>
      <c r="GG834" s="6"/>
      <c r="GH834" s="6"/>
      <c r="GI834" s="6"/>
      <c r="GJ834" s="6"/>
      <c r="GK834" s="6"/>
      <c r="GL834" s="6"/>
      <c r="GM834" s="6"/>
      <c r="GN834" s="6"/>
      <c r="GO834" s="6"/>
      <c r="GP834" s="6"/>
      <c r="GQ834" s="6"/>
      <c r="GR834" s="6"/>
      <c r="GS834" s="6"/>
      <c r="GT834" s="6"/>
      <c r="GU834" s="6"/>
      <c r="GV834" s="6"/>
      <c r="GW834" s="6"/>
      <c r="GX834" s="6"/>
      <c r="GY834" s="6"/>
      <c r="GZ834" s="6"/>
      <c r="HA834" s="6"/>
      <c r="HB834" s="6"/>
      <c r="HC834" s="6"/>
      <c r="HD834" s="6"/>
      <c r="HE834" s="6"/>
      <c r="HF834" s="6"/>
      <c r="HG834" s="6"/>
      <c r="HH834" s="6"/>
      <c r="HI834" s="6"/>
      <c r="HJ834" s="6"/>
      <c r="HK834" s="6"/>
      <c r="HL834" s="6"/>
      <c r="HM834" s="6"/>
      <c r="HN834" s="6"/>
      <c r="HO834" s="6"/>
      <c r="HP834" s="6"/>
      <c r="HQ834" s="6"/>
      <c r="HR834" s="6"/>
      <c r="HS834" s="6"/>
      <c r="HT834" s="6"/>
      <c r="HU834" s="6"/>
      <c r="HV834" s="6"/>
      <c r="HW834" s="6"/>
      <c r="HX834" s="6"/>
      <c r="HY834" s="6"/>
      <c r="HZ834" s="6"/>
      <c r="IA834" s="6"/>
      <c r="IB834" s="6"/>
      <c r="IC834" s="6"/>
      <c r="ID834" s="6"/>
      <c r="IE834" s="6"/>
      <c r="IF834" s="6"/>
      <c r="IG834" s="6"/>
      <c r="IH834" s="6"/>
      <c r="II834" s="6"/>
      <c r="IJ834" s="6"/>
      <c r="IK834" s="6"/>
      <c r="IL834" s="6"/>
      <c r="IM834" s="6"/>
      <c r="IN834" s="6"/>
      <c r="IO834" s="6"/>
      <c r="IP834" s="6"/>
      <c r="IQ834" s="6"/>
      <c r="IR834" s="6"/>
      <c r="IS834" s="6"/>
      <c r="IT834" s="6"/>
      <c r="IU834" s="6"/>
      <c r="IV834" s="6"/>
      <c r="IW834" s="6"/>
      <c r="IX834" s="6"/>
      <c r="IY834" s="6"/>
      <c r="IZ834" s="6"/>
      <c r="JA834" s="314"/>
      <c r="JB834" s="314"/>
      <c r="JC834" s="314"/>
      <c r="JD834" s="314"/>
      <c r="JE834" s="314"/>
      <c r="JF834" s="314"/>
      <c r="JG834" s="314"/>
      <c r="JH834" s="314"/>
      <c r="JI834" s="314"/>
      <c r="JJ834" s="314"/>
      <c r="JK834" s="314"/>
      <c r="JL834" s="314"/>
      <c r="JM834" s="314"/>
      <c r="JN834" s="314"/>
      <c r="JO834" s="314"/>
      <c r="JP834" s="314"/>
      <c r="JQ834" s="314"/>
      <c r="JR834" s="314"/>
      <c r="JS834" s="314"/>
      <c r="JT834" s="314"/>
      <c r="JU834" s="314"/>
      <c r="JV834" s="314"/>
      <c r="JW834" s="314"/>
      <c r="JX834" s="314"/>
      <c r="JY834" s="314"/>
      <c r="JZ834" s="314"/>
      <c r="KA834" s="314"/>
      <c r="KB834" s="314"/>
      <c r="KC834" s="314"/>
      <c r="KD834" s="314"/>
      <c r="KE834" s="314"/>
      <c r="KF834" s="314"/>
      <c r="KG834" s="314"/>
      <c r="KH834" s="314"/>
      <c r="KI834" s="314"/>
      <c r="KJ834" s="314"/>
      <c r="KK834" s="314"/>
      <c r="KL834" s="6"/>
      <c r="KM834" s="6"/>
      <c r="KN834" s="6"/>
      <c r="KO834" s="6"/>
      <c r="KP834" s="6"/>
      <c r="KQ834" s="6"/>
      <c r="KR834" s="6"/>
      <c r="KS834" s="6"/>
      <c r="KT834" s="6"/>
    </row>
    <row r="835" spans="5:306" s="305" customFormat="1">
      <c r="E835" s="316"/>
      <c r="F835" s="316"/>
      <c r="G835" s="317"/>
      <c r="W835" s="6"/>
      <c r="X835" s="6"/>
      <c r="Y835" s="6"/>
      <c r="Z835" s="313"/>
      <c r="AA835" s="313"/>
      <c r="AB835" s="313"/>
      <c r="AC835" s="6"/>
      <c r="AD835" s="6"/>
      <c r="AE835" s="313"/>
      <c r="AF835" s="313"/>
      <c r="AG835" s="313"/>
      <c r="AH835" s="313"/>
      <c r="AI835" s="313"/>
      <c r="AJ835" s="6"/>
      <c r="AK835" s="6"/>
      <c r="AL835" s="313"/>
      <c r="AM835" s="313"/>
      <c r="AN835" s="313"/>
      <c r="AO835" s="313"/>
      <c r="AP835" s="313"/>
      <c r="AQ835" s="6"/>
      <c r="AR835" s="6"/>
      <c r="AS835" s="313"/>
      <c r="AT835" s="313"/>
      <c r="AU835" s="313"/>
      <c r="AV835" s="313"/>
      <c r="AW835" s="313"/>
      <c r="AX835" s="6"/>
      <c r="AY835" s="6"/>
      <c r="AZ835" s="313"/>
      <c r="BA835" s="313"/>
      <c r="BB835" s="313"/>
      <c r="BC835" s="313"/>
      <c r="BD835" s="313"/>
      <c r="BE835" s="6"/>
      <c r="BF835" s="6"/>
      <c r="BG835" s="313"/>
      <c r="BH835" s="313"/>
      <c r="BI835" s="313"/>
      <c r="BJ835" s="313"/>
      <c r="BK835" s="313"/>
      <c r="BL835" s="6"/>
      <c r="BM835" s="6"/>
      <c r="BN835" s="313"/>
      <c r="BO835" s="313"/>
      <c r="BP835" s="313"/>
      <c r="BQ835" s="313"/>
      <c r="BR835" s="313"/>
      <c r="BS835" s="313"/>
      <c r="BT835" s="313"/>
      <c r="BU835" s="313"/>
      <c r="BV835" s="313"/>
      <c r="BW835" s="313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161"/>
      <c r="DQ835" s="161"/>
      <c r="DR835" s="161"/>
      <c r="DS835" s="161"/>
      <c r="DT835" s="161"/>
      <c r="DU835" s="161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  <c r="FS835" s="6"/>
      <c r="FT835" s="6"/>
      <c r="FU835" s="6"/>
      <c r="FV835" s="6"/>
      <c r="FW835" s="6"/>
      <c r="FX835" s="6"/>
      <c r="FY835" s="6"/>
      <c r="FZ835" s="6"/>
      <c r="GA835" s="6"/>
      <c r="GB835" s="6"/>
      <c r="GC835" s="6"/>
      <c r="GD835" s="6"/>
      <c r="GE835" s="6"/>
      <c r="GF835" s="6"/>
      <c r="GG835" s="6"/>
      <c r="GH835" s="6"/>
      <c r="GI835" s="6"/>
      <c r="GJ835" s="6"/>
      <c r="GK835" s="6"/>
      <c r="GL835" s="6"/>
      <c r="GM835" s="6"/>
      <c r="GN835" s="6"/>
      <c r="GO835" s="6"/>
      <c r="GP835" s="6"/>
      <c r="GQ835" s="6"/>
      <c r="GR835" s="6"/>
      <c r="GS835" s="6"/>
      <c r="GT835" s="6"/>
      <c r="GU835" s="6"/>
      <c r="GV835" s="6"/>
      <c r="GW835" s="6"/>
      <c r="GX835" s="6"/>
      <c r="GY835" s="6"/>
      <c r="GZ835" s="6"/>
      <c r="HA835" s="6"/>
      <c r="HB835" s="6"/>
      <c r="HC835" s="6"/>
      <c r="HD835" s="6"/>
      <c r="HE835" s="6"/>
      <c r="HF835" s="6"/>
      <c r="HG835" s="6"/>
      <c r="HH835" s="6"/>
      <c r="HI835" s="6"/>
      <c r="HJ835" s="6"/>
      <c r="HK835" s="6"/>
      <c r="HL835" s="6"/>
      <c r="HM835" s="6"/>
      <c r="HN835" s="6"/>
      <c r="HO835" s="6"/>
      <c r="HP835" s="6"/>
      <c r="HQ835" s="6"/>
      <c r="HR835" s="6"/>
      <c r="HS835" s="6"/>
      <c r="HT835" s="6"/>
      <c r="HU835" s="6"/>
      <c r="HV835" s="6"/>
      <c r="HW835" s="6"/>
      <c r="HX835" s="6"/>
      <c r="HY835" s="6"/>
      <c r="HZ835" s="6"/>
      <c r="IA835" s="6"/>
      <c r="IB835" s="6"/>
      <c r="IC835" s="6"/>
      <c r="ID835" s="6"/>
      <c r="IE835" s="6"/>
      <c r="IF835" s="6"/>
      <c r="IG835" s="6"/>
      <c r="IH835" s="6"/>
      <c r="II835" s="6"/>
      <c r="IJ835" s="6"/>
      <c r="IK835" s="6"/>
      <c r="IL835" s="6"/>
      <c r="IM835" s="6"/>
      <c r="IN835" s="6"/>
      <c r="IO835" s="6"/>
      <c r="IP835" s="6"/>
      <c r="IQ835" s="6"/>
      <c r="IR835" s="6"/>
      <c r="IS835" s="6"/>
      <c r="IT835" s="6"/>
      <c r="IU835" s="6"/>
      <c r="IV835" s="6"/>
      <c r="IW835" s="6"/>
      <c r="IX835" s="6"/>
      <c r="IY835" s="6"/>
      <c r="IZ835" s="6"/>
      <c r="JA835" s="314"/>
      <c r="JB835" s="314"/>
      <c r="JC835" s="314"/>
      <c r="JD835" s="314"/>
      <c r="JE835" s="314"/>
      <c r="JF835" s="314"/>
      <c r="JG835" s="314"/>
      <c r="JH835" s="314"/>
      <c r="JI835" s="314"/>
      <c r="JJ835" s="314"/>
      <c r="JK835" s="314"/>
      <c r="JL835" s="314"/>
      <c r="JM835" s="314"/>
      <c r="JN835" s="314"/>
      <c r="JO835" s="314"/>
      <c r="JP835" s="314"/>
      <c r="JQ835" s="314"/>
      <c r="JR835" s="314"/>
      <c r="JS835" s="314"/>
      <c r="JT835" s="314"/>
      <c r="JU835" s="314"/>
      <c r="JV835" s="314"/>
      <c r="JW835" s="314"/>
      <c r="JX835" s="314"/>
      <c r="JY835" s="314"/>
      <c r="JZ835" s="314"/>
      <c r="KA835" s="314"/>
      <c r="KB835" s="314"/>
      <c r="KC835" s="314"/>
      <c r="KD835" s="314"/>
      <c r="KE835" s="314"/>
      <c r="KF835" s="314"/>
      <c r="KG835" s="314"/>
      <c r="KH835" s="314"/>
      <c r="KI835" s="314"/>
      <c r="KJ835" s="314"/>
      <c r="KK835" s="314"/>
      <c r="KL835" s="6"/>
      <c r="KM835" s="6"/>
      <c r="KN835" s="6"/>
      <c r="KO835" s="6"/>
      <c r="KP835" s="6"/>
      <c r="KQ835" s="6"/>
      <c r="KR835" s="6"/>
      <c r="KS835" s="6"/>
      <c r="KT835" s="6"/>
    </row>
    <row r="836" spans="5:306" s="305" customFormat="1">
      <c r="E836" s="316"/>
      <c r="F836" s="316"/>
      <c r="G836" s="317"/>
      <c r="W836" s="6"/>
      <c r="X836" s="6"/>
      <c r="Y836" s="6"/>
      <c r="Z836" s="313"/>
      <c r="AA836" s="313"/>
      <c r="AB836" s="313"/>
      <c r="AC836" s="6"/>
      <c r="AD836" s="6"/>
      <c r="AE836" s="313"/>
      <c r="AF836" s="313"/>
      <c r="AG836" s="313"/>
      <c r="AH836" s="313"/>
      <c r="AI836" s="313"/>
      <c r="AJ836" s="6"/>
      <c r="AK836" s="6"/>
      <c r="AL836" s="313"/>
      <c r="AM836" s="313"/>
      <c r="AN836" s="313"/>
      <c r="AO836" s="313"/>
      <c r="AP836" s="313"/>
      <c r="AQ836" s="6"/>
      <c r="AR836" s="6"/>
      <c r="AS836" s="313"/>
      <c r="AT836" s="313"/>
      <c r="AU836" s="313"/>
      <c r="AV836" s="313"/>
      <c r="AW836" s="313"/>
      <c r="AX836" s="6"/>
      <c r="AY836" s="6"/>
      <c r="AZ836" s="313"/>
      <c r="BA836" s="313"/>
      <c r="BB836" s="313"/>
      <c r="BC836" s="313"/>
      <c r="BD836" s="313"/>
      <c r="BE836" s="6"/>
      <c r="BF836" s="6"/>
      <c r="BG836" s="313"/>
      <c r="BH836" s="313"/>
      <c r="BI836" s="313"/>
      <c r="BJ836" s="313"/>
      <c r="BK836" s="313"/>
      <c r="BL836" s="6"/>
      <c r="BM836" s="6"/>
      <c r="BN836" s="313"/>
      <c r="BO836" s="313"/>
      <c r="BP836" s="313"/>
      <c r="BQ836" s="313"/>
      <c r="BR836" s="313"/>
      <c r="BS836" s="313"/>
      <c r="BT836" s="313"/>
      <c r="BU836" s="313"/>
      <c r="BV836" s="313"/>
      <c r="BW836" s="313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161"/>
      <c r="DQ836" s="161"/>
      <c r="DR836" s="161"/>
      <c r="DS836" s="161"/>
      <c r="DT836" s="161"/>
      <c r="DU836" s="161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  <c r="FS836" s="6"/>
      <c r="FT836" s="6"/>
      <c r="FU836" s="6"/>
      <c r="FV836" s="6"/>
      <c r="FW836" s="6"/>
      <c r="FX836" s="6"/>
      <c r="FY836" s="6"/>
      <c r="FZ836" s="6"/>
      <c r="GA836" s="6"/>
      <c r="GB836" s="6"/>
      <c r="GC836" s="6"/>
      <c r="GD836" s="6"/>
      <c r="GE836" s="6"/>
      <c r="GF836" s="6"/>
      <c r="GG836" s="6"/>
      <c r="GH836" s="6"/>
      <c r="GI836" s="6"/>
      <c r="GJ836" s="6"/>
      <c r="GK836" s="6"/>
      <c r="GL836" s="6"/>
      <c r="GM836" s="6"/>
      <c r="GN836" s="6"/>
      <c r="GO836" s="6"/>
      <c r="GP836" s="6"/>
      <c r="GQ836" s="6"/>
      <c r="GR836" s="6"/>
      <c r="GS836" s="6"/>
      <c r="GT836" s="6"/>
      <c r="GU836" s="6"/>
      <c r="GV836" s="6"/>
      <c r="GW836" s="6"/>
      <c r="GX836" s="6"/>
      <c r="GY836" s="6"/>
      <c r="GZ836" s="6"/>
      <c r="HA836" s="6"/>
      <c r="HB836" s="6"/>
      <c r="HC836" s="6"/>
      <c r="HD836" s="6"/>
      <c r="HE836" s="6"/>
      <c r="HF836" s="6"/>
      <c r="HG836" s="6"/>
      <c r="HH836" s="6"/>
      <c r="HI836" s="6"/>
      <c r="HJ836" s="6"/>
      <c r="HK836" s="6"/>
      <c r="HL836" s="6"/>
      <c r="HM836" s="6"/>
      <c r="HN836" s="6"/>
      <c r="HO836" s="6"/>
      <c r="HP836" s="6"/>
      <c r="HQ836" s="6"/>
      <c r="HR836" s="6"/>
      <c r="HS836" s="6"/>
      <c r="HT836" s="6"/>
      <c r="HU836" s="6"/>
      <c r="HV836" s="6"/>
      <c r="HW836" s="6"/>
      <c r="HX836" s="6"/>
      <c r="HY836" s="6"/>
      <c r="HZ836" s="6"/>
      <c r="IA836" s="6"/>
      <c r="IB836" s="6"/>
      <c r="IC836" s="6"/>
      <c r="ID836" s="6"/>
      <c r="IE836" s="6"/>
      <c r="IF836" s="6"/>
      <c r="IG836" s="6"/>
      <c r="IH836" s="6"/>
      <c r="II836" s="6"/>
      <c r="IJ836" s="6"/>
      <c r="IK836" s="6"/>
      <c r="IL836" s="6"/>
      <c r="IM836" s="6"/>
      <c r="IN836" s="6"/>
      <c r="IO836" s="6"/>
      <c r="IP836" s="6"/>
      <c r="IQ836" s="6"/>
      <c r="IR836" s="6"/>
      <c r="IS836" s="6"/>
      <c r="IT836" s="6"/>
      <c r="IU836" s="6"/>
      <c r="IV836" s="6"/>
      <c r="IW836" s="6"/>
      <c r="IX836" s="6"/>
      <c r="IY836" s="6"/>
      <c r="IZ836" s="6"/>
      <c r="JA836" s="314"/>
      <c r="JB836" s="314"/>
      <c r="JC836" s="314"/>
      <c r="JD836" s="314"/>
      <c r="JE836" s="314"/>
      <c r="JF836" s="314"/>
      <c r="JG836" s="314"/>
      <c r="JH836" s="314"/>
      <c r="JI836" s="314"/>
      <c r="JJ836" s="314"/>
      <c r="JK836" s="314"/>
      <c r="JL836" s="314"/>
      <c r="JM836" s="314"/>
      <c r="JN836" s="314"/>
      <c r="JO836" s="314"/>
      <c r="JP836" s="314"/>
      <c r="JQ836" s="314"/>
      <c r="JR836" s="314"/>
      <c r="JS836" s="314"/>
      <c r="JT836" s="314"/>
      <c r="JU836" s="314"/>
      <c r="JV836" s="314"/>
      <c r="JW836" s="314"/>
      <c r="JX836" s="314"/>
      <c r="JY836" s="314"/>
      <c r="JZ836" s="314"/>
      <c r="KA836" s="314"/>
      <c r="KB836" s="314"/>
      <c r="KC836" s="314"/>
      <c r="KD836" s="314"/>
      <c r="KE836" s="314"/>
      <c r="KF836" s="314"/>
      <c r="KG836" s="314"/>
      <c r="KH836" s="314"/>
      <c r="KI836" s="314"/>
      <c r="KJ836" s="314"/>
      <c r="KK836" s="314"/>
      <c r="KL836" s="6"/>
      <c r="KM836" s="6"/>
      <c r="KN836" s="6"/>
      <c r="KO836" s="6"/>
      <c r="KP836" s="6"/>
      <c r="KQ836" s="6"/>
      <c r="KR836" s="6"/>
      <c r="KS836" s="6"/>
      <c r="KT836" s="6"/>
    </row>
    <row r="837" spans="5:306" s="305" customFormat="1">
      <c r="E837" s="316"/>
      <c r="F837" s="316"/>
      <c r="G837" s="317"/>
      <c r="W837" s="6"/>
      <c r="X837" s="6"/>
      <c r="Y837" s="6"/>
      <c r="Z837" s="313"/>
      <c r="AA837" s="313"/>
      <c r="AB837" s="313"/>
      <c r="AC837" s="6"/>
      <c r="AD837" s="6"/>
      <c r="AE837" s="313"/>
      <c r="AF837" s="313"/>
      <c r="AG837" s="313"/>
      <c r="AH837" s="313"/>
      <c r="AI837" s="313"/>
      <c r="AJ837" s="6"/>
      <c r="AK837" s="6"/>
      <c r="AL837" s="313"/>
      <c r="AM837" s="313"/>
      <c r="AN837" s="313"/>
      <c r="AO837" s="313"/>
      <c r="AP837" s="313"/>
      <c r="AQ837" s="6"/>
      <c r="AR837" s="6"/>
      <c r="AS837" s="313"/>
      <c r="AT837" s="313"/>
      <c r="AU837" s="313"/>
      <c r="AV837" s="313"/>
      <c r="AW837" s="313"/>
      <c r="AX837" s="6"/>
      <c r="AY837" s="6"/>
      <c r="AZ837" s="313"/>
      <c r="BA837" s="313"/>
      <c r="BB837" s="313"/>
      <c r="BC837" s="313"/>
      <c r="BD837" s="313"/>
      <c r="BE837" s="6"/>
      <c r="BF837" s="6"/>
      <c r="BG837" s="313"/>
      <c r="BH837" s="313"/>
      <c r="BI837" s="313"/>
      <c r="BJ837" s="313"/>
      <c r="BK837" s="313"/>
      <c r="BL837" s="6"/>
      <c r="BM837" s="6"/>
      <c r="BN837" s="313"/>
      <c r="BO837" s="313"/>
      <c r="BP837" s="313"/>
      <c r="BQ837" s="313"/>
      <c r="BR837" s="313"/>
      <c r="BS837" s="313"/>
      <c r="BT837" s="313"/>
      <c r="BU837" s="313"/>
      <c r="BV837" s="313"/>
      <c r="BW837" s="313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161"/>
      <c r="DQ837" s="161"/>
      <c r="DR837" s="161"/>
      <c r="DS837" s="161"/>
      <c r="DT837" s="161"/>
      <c r="DU837" s="161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  <c r="FS837" s="6"/>
      <c r="FT837" s="6"/>
      <c r="FU837" s="6"/>
      <c r="FV837" s="6"/>
      <c r="FW837" s="6"/>
      <c r="FX837" s="6"/>
      <c r="FY837" s="6"/>
      <c r="FZ837" s="6"/>
      <c r="GA837" s="6"/>
      <c r="GB837" s="6"/>
      <c r="GC837" s="6"/>
      <c r="GD837" s="6"/>
      <c r="GE837" s="6"/>
      <c r="GF837" s="6"/>
      <c r="GG837" s="6"/>
      <c r="GH837" s="6"/>
      <c r="GI837" s="6"/>
      <c r="GJ837" s="6"/>
      <c r="GK837" s="6"/>
      <c r="GL837" s="6"/>
      <c r="GM837" s="6"/>
      <c r="GN837" s="6"/>
      <c r="GO837" s="6"/>
      <c r="GP837" s="6"/>
      <c r="GQ837" s="6"/>
      <c r="GR837" s="6"/>
      <c r="GS837" s="6"/>
      <c r="GT837" s="6"/>
      <c r="GU837" s="6"/>
      <c r="GV837" s="6"/>
      <c r="GW837" s="6"/>
      <c r="GX837" s="6"/>
      <c r="GY837" s="6"/>
      <c r="GZ837" s="6"/>
      <c r="HA837" s="6"/>
      <c r="HB837" s="6"/>
      <c r="HC837" s="6"/>
      <c r="HD837" s="6"/>
      <c r="HE837" s="6"/>
      <c r="HF837" s="6"/>
      <c r="HG837" s="6"/>
      <c r="HH837" s="6"/>
      <c r="HI837" s="6"/>
      <c r="HJ837" s="6"/>
      <c r="HK837" s="6"/>
      <c r="HL837" s="6"/>
      <c r="HM837" s="6"/>
      <c r="HN837" s="6"/>
      <c r="HO837" s="6"/>
      <c r="HP837" s="6"/>
      <c r="HQ837" s="6"/>
      <c r="HR837" s="6"/>
      <c r="HS837" s="6"/>
      <c r="HT837" s="6"/>
      <c r="HU837" s="6"/>
      <c r="HV837" s="6"/>
      <c r="HW837" s="6"/>
      <c r="HX837" s="6"/>
      <c r="HY837" s="6"/>
      <c r="HZ837" s="6"/>
      <c r="IA837" s="6"/>
      <c r="IB837" s="6"/>
      <c r="IC837" s="6"/>
      <c r="ID837" s="6"/>
      <c r="IE837" s="6"/>
      <c r="IF837" s="6"/>
      <c r="IG837" s="6"/>
      <c r="IH837" s="6"/>
      <c r="II837" s="6"/>
      <c r="IJ837" s="6"/>
      <c r="IK837" s="6"/>
      <c r="IL837" s="6"/>
      <c r="IM837" s="6"/>
      <c r="IN837" s="6"/>
      <c r="IO837" s="6"/>
      <c r="IP837" s="6"/>
      <c r="IQ837" s="6"/>
      <c r="IR837" s="6"/>
      <c r="IS837" s="6"/>
      <c r="IT837" s="6"/>
      <c r="IU837" s="6"/>
      <c r="IV837" s="6"/>
      <c r="IW837" s="6"/>
      <c r="IX837" s="6"/>
      <c r="IY837" s="6"/>
      <c r="IZ837" s="6"/>
      <c r="JA837" s="314"/>
      <c r="JB837" s="314"/>
      <c r="JC837" s="314"/>
      <c r="JD837" s="314"/>
      <c r="JE837" s="314"/>
      <c r="JF837" s="314"/>
      <c r="JG837" s="314"/>
      <c r="JH837" s="314"/>
      <c r="JI837" s="314"/>
      <c r="JJ837" s="314"/>
      <c r="JK837" s="314"/>
      <c r="JL837" s="314"/>
      <c r="JM837" s="314"/>
      <c r="JN837" s="314"/>
      <c r="JO837" s="314"/>
      <c r="JP837" s="314"/>
      <c r="JQ837" s="314"/>
      <c r="JR837" s="314"/>
      <c r="JS837" s="314"/>
      <c r="JT837" s="314"/>
      <c r="JU837" s="314"/>
      <c r="JV837" s="314"/>
      <c r="JW837" s="314"/>
      <c r="JX837" s="314"/>
      <c r="JY837" s="314"/>
      <c r="JZ837" s="314"/>
      <c r="KA837" s="314"/>
      <c r="KB837" s="314"/>
      <c r="KC837" s="314"/>
      <c r="KD837" s="314"/>
      <c r="KE837" s="314"/>
      <c r="KF837" s="314"/>
      <c r="KG837" s="314"/>
      <c r="KH837" s="314"/>
      <c r="KI837" s="314"/>
      <c r="KJ837" s="314"/>
      <c r="KK837" s="314"/>
      <c r="KL837" s="6"/>
      <c r="KM837" s="6"/>
      <c r="KN837" s="6"/>
      <c r="KO837" s="6"/>
      <c r="KP837" s="6"/>
      <c r="KQ837" s="6"/>
      <c r="KR837" s="6"/>
      <c r="KS837" s="6"/>
      <c r="KT837" s="6"/>
    </row>
    <row r="838" spans="5:306" s="305" customFormat="1">
      <c r="E838" s="316"/>
      <c r="F838" s="316"/>
      <c r="G838" s="317"/>
      <c r="W838" s="6"/>
      <c r="X838" s="6"/>
      <c r="Y838" s="6"/>
      <c r="Z838" s="313"/>
      <c r="AA838" s="313"/>
      <c r="AB838" s="313"/>
      <c r="AC838" s="6"/>
      <c r="AD838" s="6"/>
      <c r="AE838" s="313"/>
      <c r="AF838" s="313"/>
      <c r="AG838" s="313"/>
      <c r="AH838" s="313"/>
      <c r="AI838" s="313"/>
      <c r="AJ838" s="6"/>
      <c r="AK838" s="6"/>
      <c r="AL838" s="313"/>
      <c r="AM838" s="313"/>
      <c r="AN838" s="313"/>
      <c r="AO838" s="313"/>
      <c r="AP838" s="313"/>
      <c r="AQ838" s="6"/>
      <c r="AR838" s="6"/>
      <c r="AS838" s="313"/>
      <c r="AT838" s="313"/>
      <c r="AU838" s="313"/>
      <c r="AV838" s="313"/>
      <c r="AW838" s="313"/>
      <c r="AX838" s="6"/>
      <c r="AY838" s="6"/>
      <c r="AZ838" s="313"/>
      <c r="BA838" s="313"/>
      <c r="BB838" s="313"/>
      <c r="BC838" s="313"/>
      <c r="BD838" s="313"/>
      <c r="BE838" s="6"/>
      <c r="BF838" s="6"/>
      <c r="BG838" s="313"/>
      <c r="BH838" s="313"/>
      <c r="BI838" s="313"/>
      <c r="BJ838" s="313"/>
      <c r="BK838" s="313"/>
      <c r="BL838" s="6"/>
      <c r="BM838" s="6"/>
      <c r="BN838" s="313"/>
      <c r="BO838" s="313"/>
      <c r="BP838" s="313"/>
      <c r="BQ838" s="313"/>
      <c r="BR838" s="313"/>
      <c r="BS838" s="313"/>
      <c r="BT838" s="313"/>
      <c r="BU838" s="313"/>
      <c r="BV838" s="313"/>
      <c r="BW838" s="313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161"/>
      <c r="DQ838" s="161"/>
      <c r="DR838" s="161"/>
      <c r="DS838" s="161"/>
      <c r="DT838" s="161"/>
      <c r="DU838" s="161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  <c r="FS838" s="6"/>
      <c r="FT838" s="6"/>
      <c r="FU838" s="6"/>
      <c r="FV838" s="6"/>
      <c r="FW838" s="6"/>
      <c r="FX838" s="6"/>
      <c r="FY838" s="6"/>
      <c r="FZ838" s="6"/>
      <c r="GA838" s="6"/>
      <c r="GB838" s="6"/>
      <c r="GC838" s="6"/>
      <c r="GD838" s="6"/>
      <c r="GE838" s="6"/>
      <c r="GF838" s="6"/>
      <c r="GG838" s="6"/>
      <c r="GH838" s="6"/>
      <c r="GI838" s="6"/>
      <c r="GJ838" s="6"/>
      <c r="GK838" s="6"/>
      <c r="GL838" s="6"/>
      <c r="GM838" s="6"/>
      <c r="GN838" s="6"/>
      <c r="GO838" s="6"/>
      <c r="GP838" s="6"/>
      <c r="GQ838" s="6"/>
      <c r="GR838" s="6"/>
      <c r="GS838" s="6"/>
      <c r="GT838" s="6"/>
      <c r="GU838" s="6"/>
      <c r="GV838" s="6"/>
      <c r="GW838" s="6"/>
      <c r="GX838" s="6"/>
      <c r="GY838" s="6"/>
      <c r="GZ838" s="6"/>
      <c r="HA838" s="6"/>
      <c r="HB838" s="6"/>
      <c r="HC838" s="6"/>
      <c r="HD838" s="6"/>
      <c r="HE838" s="6"/>
      <c r="HF838" s="6"/>
      <c r="HG838" s="6"/>
      <c r="HH838" s="6"/>
      <c r="HI838" s="6"/>
      <c r="HJ838" s="6"/>
      <c r="HK838" s="6"/>
      <c r="HL838" s="6"/>
      <c r="HM838" s="6"/>
      <c r="HN838" s="6"/>
      <c r="HO838" s="6"/>
      <c r="HP838" s="6"/>
      <c r="HQ838" s="6"/>
      <c r="HR838" s="6"/>
      <c r="HS838" s="6"/>
      <c r="HT838" s="6"/>
      <c r="HU838" s="6"/>
      <c r="HV838" s="6"/>
      <c r="HW838" s="6"/>
      <c r="HX838" s="6"/>
      <c r="HY838" s="6"/>
      <c r="HZ838" s="6"/>
      <c r="IA838" s="6"/>
      <c r="IB838" s="6"/>
      <c r="IC838" s="6"/>
      <c r="ID838" s="6"/>
      <c r="IE838" s="6"/>
      <c r="IF838" s="6"/>
      <c r="IG838" s="6"/>
      <c r="IH838" s="6"/>
      <c r="II838" s="6"/>
      <c r="IJ838" s="6"/>
      <c r="IK838" s="6"/>
      <c r="IL838" s="6"/>
      <c r="IM838" s="6"/>
      <c r="IN838" s="6"/>
      <c r="IO838" s="6"/>
      <c r="IP838" s="6"/>
      <c r="IQ838" s="6"/>
      <c r="IR838" s="6"/>
      <c r="IS838" s="6"/>
      <c r="IT838" s="6"/>
      <c r="IU838" s="6"/>
      <c r="IV838" s="6"/>
      <c r="IW838" s="6"/>
      <c r="IX838" s="6"/>
      <c r="IY838" s="6"/>
      <c r="IZ838" s="6"/>
      <c r="JA838" s="314"/>
      <c r="JB838" s="314"/>
      <c r="JC838" s="314"/>
      <c r="JD838" s="314"/>
      <c r="JE838" s="314"/>
      <c r="JF838" s="314"/>
      <c r="JG838" s="314"/>
      <c r="JH838" s="314"/>
      <c r="JI838" s="314"/>
      <c r="JJ838" s="314"/>
      <c r="JK838" s="314"/>
      <c r="JL838" s="314"/>
      <c r="JM838" s="314"/>
      <c r="JN838" s="314"/>
      <c r="JO838" s="314"/>
      <c r="JP838" s="314"/>
      <c r="JQ838" s="314"/>
      <c r="JR838" s="314"/>
      <c r="JS838" s="314"/>
      <c r="JT838" s="314"/>
      <c r="JU838" s="314"/>
      <c r="JV838" s="314"/>
      <c r="JW838" s="314"/>
      <c r="JX838" s="314"/>
      <c r="JY838" s="314"/>
      <c r="JZ838" s="314"/>
      <c r="KA838" s="314"/>
      <c r="KB838" s="314"/>
      <c r="KC838" s="314"/>
      <c r="KD838" s="314"/>
      <c r="KE838" s="314"/>
      <c r="KF838" s="314"/>
      <c r="KG838" s="314"/>
      <c r="KH838" s="314"/>
      <c r="KI838" s="314"/>
      <c r="KJ838" s="314"/>
      <c r="KK838" s="314"/>
      <c r="KL838" s="6"/>
      <c r="KM838" s="6"/>
      <c r="KN838" s="6"/>
      <c r="KO838" s="6"/>
      <c r="KP838" s="6"/>
      <c r="KQ838" s="6"/>
      <c r="KR838" s="6"/>
      <c r="KS838" s="6"/>
      <c r="KT838" s="6"/>
    </row>
    <row r="839" spans="5:306" s="305" customFormat="1">
      <c r="E839" s="316"/>
      <c r="F839" s="316"/>
      <c r="G839" s="317"/>
      <c r="W839" s="6"/>
      <c r="X839" s="6"/>
      <c r="Y839" s="6"/>
      <c r="Z839" s="313"/>
      <c r="AA839" s="313"/>
      <c r="AB839" s="313"/>
      <c r="AC839" s="6"/>
      <c r="AD839" s="6"/>
      <c r="AE839" s="313"/>
      <c r="AF839" s="313"/>
      <c r="AG839" s="313"/>
      <c r="AH839" s="313"/>
      <c r="AI839" s="313"/>
      <c r="AJ839" s="6"/>
      <c r="AK839" s="6"/>
      <c r="AL839" s="313"/>
      <c r="AM839" s="313"/>
      <c r="AN839" s="313"/>
      <c r="AO839" s="313"/>
      <c r="AP839" s="313"/>
      <c r="AQ839" s="6"/>
      <c r="AR839" s="6"/>
      <c r="AS839" s="313"/>
      <c r="AT839" s="313"/>
      <c r="AU839" s="313"/>
      <c r="AV839" s="313"/>
      <c r="AW839" s="313"/>
      <c r="AX839" s="6"/>
      <c r="AY839" s="6"/>
      <c r="AZ839" s="313"/>
      <c r="BA839" s="313"/>
      <c r="BB839" s="313"/>
      <c r="BC839" s="313"/>
      <c r="BD839" s="313"/>
      <c r="BE839" s="6"/>
      <c r="BF839" s="6"/>
      <c r="BG839" s="313"/>
      <c r="BH839" s="313"/>
      <c r="BI839" s="313"/>
      <c r="BJ839" s="313"/>
      <c r="BK839" s="313"/>
      <c r="BL839" s="6"/>
      <c r="BM839" s="6"/>
      <c r="BN839" s="313"/>
      <c r="BO839" s="313"/>
      <c r="BP839" s="313"/>
      <c r="BQ839" s="313"/>
      <c r="BR839" s="313"/>
      <c r="BS839" s="313"/>
      <c r="BT839" s="313"/>
      <c r="BU839" s="313"/>
      <c r="BV839" s="313"/>
      <c r="BW839" s="313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161"/>
      <c r="DQ839" s="161"/>
      <c r="DR839" s="161"/>
      <c r="DS839" s="161"/>
      <c r="DT839" s="161"/>
      <c r="DU839" s="161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  <c r="FS839" s="6"/>
      <c r="FT839" s="6"/>
      <c r="FU839" s="6"/>
      <c r="FV839" s="6"/>
      <c r="FW839" s="6"/>
      <c r="FX839" s="6"/>
      <c r="FY839" s="6"/>
      <c r="FZ839" s="6"/>
      <c r="GA839" s="6"/>
      <c r="GB839" s="6"/>
      <c r="GC839" s="6"/>
      <c r="GD839" s="6"/>
      <c r="GE839" s="6"/>
      <c r="GF839" s="6"/>
      <c r="GG839" s="6"/>
      <c r="GH839" s="6"/>
      <c r="GI839" s="6"/>
      <c r="GJ839" s="6"/>
      <c r="GK839" s="6"/>
      <c r="GL839" s="6"/>
      <c r="GM839" s="6"/>
      <c r="GN839" s="6"/>
      <c r="GO839" s="6"/>
      <c r="GP839" s="6"/>
      <c r="GQ839" s="6"/>
      <c r="GR839" s="6"/>
      <c r="GS839" s="6"/>
      <c r="GT839" s="6"/>
      <c r="GU839" s="6"/>
      <c r="GV839" s="6"/>
      <c r="GW839" s="6"/>
      <c r="GX839" s="6"/>
      <c r="GY839" s="6"/>
      <c r="GZ839" s="6"/>
      <c r="HA839" s="6"/>
      <c r="HB839" s="6"/>
      <c r="HC839" s="6"/>
      <c r="HD839" s="6"/>
      <c r="HE839" s="6"/>
      <c r="HF839" s="6"/>
      <c r="HG839" s="6"/>
      <c r="HH839" s="6"/>
      <c r="HI839" s="6"/>
      <c r="HJ839" s="6"/>
      <c r="HK839" s="6"/>
      <c r="HL839" s="6"/>
      <c r="HM839" s="6"/>
      <c r="HN839" s="6"/>
      <c r="HO839" s="6"/>
      <c r="HP839" s="6"/>
      <c r="HQ839" s="6"/>
      <c r="HR839" s="6"/>
      <c r="HS839" s="6"/>
      <c r="HT839" s="6"/>
      <c r="HU839" s="6"/>
      <c r="HV839" s="6"/>
      <c r="HW839" s="6"/>
      <c r="HX839" s="6"/>
      <c r="HY839" s="6"/>
      <c r="HZ839" s="6"/>
      <c r="IA839" s="6"/>
      <c r="IB839" s="6"/>
      <c r="IC839" s="6"/>
      <c r="ID839" s="6"/>
      <c r="IE839" s="6"/>
      <c r="IF839" s="6"/>
      <c r="IG839" s="6"/>
      <c r="IH839" s="6"/>
      <c r="II839" s="6"/>
      <c r="IJ839" s="6"/>
      <c r="IK839" s="6"/>
      <c r="IL839" s="6"/>
      <c r="IM839" s="6"/>
      <c r="IN839" s="6"/>
      <c r="IO839" s="6"/>
      <c r="IP839" s="6"/>
      <c r="IQ839" s="6"/>
      <c r="IR839" s="6"/>
      <c r="IS839" s="6"/>
      <c r="IT839" s="6"/>
      <c r="IU839" s="6"/>
      <c r="IV839" s="6"/>
      <c r="IW839" s="6"/>
      <c r="IX839" s="6"/>
      <c r="IY839" s="6"/>
      <c r="IZ839" s="6"/>
      <c r="JA839" s="314"/>
      <c r="JB839" s="314"/>
      <c r="JC839" s="314"/>
      <c r="JD839" s="314"/>
      <c r="JE839" s="314"/>
      <c r="JF839" s="314"/>
      <c r="JG839" s="314"/>
      <c r="JH839" s="314"/>
      <c r="JI839" s="314"/>
      <c r="JJ839" s="314"/>
      <c r="JK839" s="314"/>
      <c r="JL839" s="314"/>
      <c r="JM839" s="314"/>
      <c r="JN839" s="314"/>
      <c r="JO839" s="314"/>
      <c r="JP839" s="314"/>
      <c r="JQ839" s="314"/>
      <c r="JR839" s="314"/>
      <c r="JS839" s="314"/>
      <c r="JT839" s="314"/>
      <c r="JU839" s="314"/>
      <c r="JV839" s="314"/>
      <c r="JW839" s="314"/>
      <c r="JX839" s="314"/>
      <c r="JY839" s="314"/>
      <c r="JZ839" s="314"/>
      <c r="KA839" s="314"/>
      <c r="KB839" s="314"/>
      <c r="KC839" s="314"/>
      <c r="KD839" s="314"/>
      <c r="KE839" s="314"/>
      <c r="KF839" s="314"/>
      <c r="KG839" s="314"/>
      <c r="KH839" s="314"/>
      <c r="KI839" s="314"/>
      <c r="KJ839" s="314"/>
      <c r="KK839" s="314"/>
      <c r="KL839" s="6"/>
      <c r="KM839" s="6"/>
      <c r="KN839" s="6"/>
      <c r="KO839" s="6"/>
      <c r="KP839" s="6"/>
      <c r="KQ839" s="6"/>
      <c r="KR839" s="6"/>
      <c r="KS839" s="6"/>
      <c r="KT839" s="6"/>
    </row>
    <row r="840" spans="5:306" s="305" customFormat="1">
      <c r="E840" s="316"/>
      <c r="F840" s="316"/>
      <c r="G840" s="317"/>
      <c r="W840" s="6"/>
      <c r="X840" s="6"/>
      <c r="Y840" s="6"/>
      <c r="Z840" s="313"/>
      <c r="AA840" s="313"/>
      <c r="AB840" s="313"/>
      <c r="AC840" s="6"/>
      <c r="AD840" s="6"/>
      <c r="AE840" s="313"/>
      <c r="AF840" s="313"/>
      <c r="AG840" s="313"/>
      <c r="AH840" s="313"/>
      <c r="AI840" s="313"/>
      <c r="AJ840" s="6"/>
      <c r="AK840" s="6"/>
      <c r="AL840" s="313"/>
      <c r="AM840" s="313"/>
      <c r="AN840" s="313"/>
      <c r="AO840" s="313"/>
      <c r="AP840" s="313"/>
      <c r="AQ840" s="6"/>
      <c r="AR840" s="6"/>
      <c r="AS840" s="313"/>
      <c r="AT840" s="313"/>
      <c r="AU840" s="313"/>
      <c r="AV840" s="313"/>
      <c r="AW840" s="313"/>
      <c r="AX840" s="6"/>
      <c r="AY840" s="6"/>
      <c r="AZ840" s="313"/>
      <c r="BA840" s="313"/>
      <c r="BB840" s="313"/>
      <c r="BC840" s="313"/>
      <c r="BD840" s="313"/>
      <c r="BE840" s="6"/>
      <c r="BF840" s="6"/>
      <c r="BG840" s="313"/>
      <c r="BH840" s="313"/>
      <c r="BI840" s="313"/>
      <c r="BJ840" s="313"/>
      <c r="BK840" s="313"/>
      <c r="BL840" s="6"/>
      <c r="BM840" s="6"/>
      <c r="BN840" s="313"/>
      <c r="BO840" s="313"/>
      <c r="BP840" s="313"/>
      <c r="BQ840" s="313"/>
      <c r="BR840" s="313"/>
      <c r="BS840" s="313"/>
      <c r="BT840" s="313"/>
      <c r="BU840" s="313"/>
      <c r="BV840" s="313"/>
      <c r="BW840" s="313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161"/>
      <c r="DQ840" s="161"/>
      <c r="DR840" s="161"/>
      <c r="DS840" s="161"/>
      <c r="DT840" s="161"/>
      <c r="DU840" s="161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  <c r="FS840" s="6"/>
      <c r="FT840" s="6"/>
      <c r="FU840" s="6"/>
      <c r="FV840" s="6"/>
      <c r="FW840" s="6"/>
      <c r="FX840" s="6"/>
      <c r="FY840" s="6"/>
      <c r="FZ840" s="6"/>
      <c r="GA840" s="6"/>
      <c r="GB840" s="6"/>
      <c r="GC840" s="6"/>
      <c r="GD840" s="6"/>
      <c r="GE840" s="6"/>
      <c r="GF840" s="6"/>
      <c r="GG840" s="6"/>
      <c r="GH840" s="6"/>
      <c r="GI840" s="6"/>
      <c r="GJ840" s="6"/>
      <c r="GK840" s="6"/>
      <c r="GL840" s="6"/>
      <c r="GM840" s="6"/>
      <c r="GN840" s="6"/>
      <c r="GO840" s="6"/>
      <c r="GP840" s="6"/>
      <c r="GQ840" s="6"/>
      <c r="GR840" s="6"/>
      <c r="GS840" s="6"/>
      <c r="GT840" s="6"/>
      <c r="GU840" s="6"/>
      <c r="GV840" s="6"/>
      <c r="GW840" s="6"/>
      <c r="GX840" s="6"/>
      <c r="GY840" s="6"/>
      <c r="GZ840" s="6"/>
      <c r="HA840" s="6"/>
      <c r="HB840" s="6"/>
      <c r="HC840" s="6"/>
      <c r="HD840" s="6"/>
      <c r="HE840" s="6"/>
      <c r="HF840" s="6"/>
      <c r="HG840" s="6"/>
      <c r="HH840" s="6"/>
      <c r="HI840" s="6"/>
      <c r="HJ840" s="6"/>
      <c r="HK840" s="6"/>
      <c r="HL840" s="6"/>
      <c r="HM840" s="6"/>
      <c r="HN840" s="6"/>
      <c r="HO840" s="6"/>
      <c r="HP840" s="6"/>
      <c r="HQ840" s="6"/>
      <c r="HR840" s="6"/>
      <c r="HS840" s="6"/>
      <c r="HT840" s="6"/>
      <c r="HU840" s="6"/>
      <c r="HV840" s="6"/>
      <c r="HW840" s="6"/>
      <c r="HX840" s="6"/>
      <c r="HY840" s="6"/>
      <c r="HZ840" s="6"/>
      <c r="IA840" s="6"/>
      <c r="IB840" s="6"/>
      <c r="IC840" s="6"/>
      <c r="ID840" s="6"/>
      <c r="IE840" s="6"/>
      <c r="IF840" s="6"/>
      <c r="IG840" s="6"/>
      <c r="IH840" s="6"/>
      <c r="II840" s="6"/>
      <c r="IJ840" s="6"/>
      <c r="IK840" s="6"/>
      <c r="IL840" s="6"/>
      <c r="IM840" s="6"/>
      <c r="IN840" s="6"/>
      <c r="IO840" s="6"/>
      <c r="IP840" s="6"/>
      <c r="IQ840" s="6"/>
      <c r="IR840" s="6"/>
      <c r="IS840" s="6"/>
      <c r="IT840" s="6"/>
      <c r="IU840" s="6"/>
      <c r="IV840" s="6"/>
      <c r="IW840" s="6"/>
      <c r="IX840" s="6"/>
      <c r="IY840" s="6"/>
      <c r="IZ840" s="6"/>
      <c r="JA840" s="314"/>
      <c r="JB840" s="314"/>
      <c r="JC840" s="314"/>
      <c r="JD840" s="314"/>
      <c r="JE840" s="314"/>
      <c r="JF840" s="314"/>
      <c r="JG840" s="314"/>
      <c r="JH840" s="314"/>
      <c r="JI840" s="314"/>
      <c r="JJ840" s="314"/>
      <c r="JK840" s="314"/>
      <c r="JL840" s="314"/>
      <c r="JM840" s="314"/>
      <c r="JN840" s="314"/>
      <c r="JO840" s="314"/>
      <c r="JP840" s="314"/>
      <c r="JQ840" s="314"/>
      <c r="JR840" s="314"/>
      <c r="JS840" s="314"/>
      <c r="JT840" s="314"/>
      <c r="JU840" s="314"/>
      <c r="JV840" s="314"/>
      <c r="JW840" s="314"/>
      <c r="JX840" s="314"/>
      <c r="JY840" s="314"/>
      <c r="JZ840" s="314"/>
      <c r="KA840" s="314"/>
      <c r="KB840" s="314"/>
      <c r="KC840" s="314"/>
      <c r="KD840" s="314"/>
      <c r="KE840" s="314"/>
      <c r="KF840" s="314"/>
      <c r="KG840" s="314"/>
      <c r="KH840" s="314"/>
      <c r="KI840" s="314"/>
      <c r="KJ840" s="314"/>
      <c r="KK840" s="314"/>
      <c r="KL840" s="6"/>
      <c r="KM840" s="6"/>
      <c r="KN840" s="6"/>
      <c r="KO840" s="6"/>
      <c r="KP840" s="6"/>
      <c r="KQ840" s="6"/>
      <c r="KR840" s="6"/>
      <c r="KS840" s="6"/>
      <c r="KT840" s="6"/>
    </row>
    <row r="841" spans="5:306" s="305" customFormat="1">
      <c r="E841" s="316"/>
      <c r="F841" s="316"/>
      <c r="G841" s="317"/>
      <c r="W841" s="6"/>
      <c r="X841" s="6"/>
      <c r="Y841" s="6"/>
      <c r="Z841" s="313"/>
      <c r="AA841" s="313"/>
      <c r="AB841" s="313"/>
      <c r="AC841" s="6"/>
      <c r="AD841" s="6"/>
      <c r="AE841" s="313"/>
      <c r="AF841" s="313"/>
      <c r="AG841" s="313"/>
      <c r="AH841" s="313"/>
      <c r="AI841" s="313"/>
      <c r="AJ841" s="6"/>
      <c r="AK841" s="6"/>
      <c r="AL841" s="313"/>
      <c r="AM841" s="313"/>
      <c r="AN841" s="313"/>
      <c r="AO841" s="313"/>
      <c r="AP841" s="313"/>
      <c r="AQ841" s="6"/>
      <c r="AR841" s="6"/>
      <c r="AS841" s="313"/>
      <c r="AT841" s="313"/>
      <c r="AU841" s="313"/>
      <c r="AV841" s="313"/>
      <c r="AW841" s="313"/>
      <c r="AX841" s="6"/>
      <c r="AY841" s="6"/>
      <c r="AZ841" s="313"/>
      <c r="BA841" s="313"/>
      <c r="BB841" s="313"/>
      <c r="BC841" s="313"/>
      <c r="BD841" s="313"/>
      <c r="BE841" s="6"/>
      <c r="BF841" s="6"/>
      <c r="BG841" s="313"/>
      <c r="BH841" s="313"/>
      <c r="BI841" s="313"/>
      <c r="BJ841" s="313"/>
      <c r="BK841" s="313"/>
      <c r="BL841" s="6"/>
      <c r="BM841" s="6"/>
      <c r="BN841" s="313"/>
      <c r="BO841" s="313"/>
      <c r="BP841" s="313"/>
      <c r="BQ841" s="313"/>
      <c r="BR841" s="313"/>
      <c r="BS841" s="313"/>
      <c r="BT841" s="313"/>
      <c r="BU841" s="313"/>
      <c r="BV841" s="313"/>
      <c r="BW841" s="313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161"/>
      <c r="DQ841" s="161"/>
      <c r="DR841" s="161"/>
      <c r="DS841" s="161"/>
      <c r="DT841" s="161"/>
      <c r="DU841" s="161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  <c r="FS841" s="6"/>
      <c r="FT841" s="6"/>
      <c r="FU841" s="6"/>
      <c r="FV841" s="6"/>
      <c r="FW841" s="6"/>
      <c r="FX841" s="6"/>
      <c r="FY841" s="6"/>
      <c r="FZ841" s="6"/>
      <c r="GA841" s="6"/>
      <c r="GB841" s="6"/>
      <c r="GC841" s="6"/>
      <c r="GD841" s="6"/>
      <c r="GE841" s="6"/>
      <c r="GF841" s="6"/>
      <c r="GG841" s="6"/>
      <c r="GH841" s="6"/>
      <c r="GI841" s="6"/>
      <c r="GJ841" s="6"/>
      <c r="GK841" s="6"/>
      <c r="GL841" s="6"/>
      <c r="GM841" s="6"/>
      <c r="GN841" s="6"/>
      <c r="GO841" s="6"/>
      <c r="GP841" s="6"/>
      <c r="GQ841" s="6"/>
      <c r="GR841" s="6"/>
      <c r="GS841" s="6"/>
      <c r="GT841" s="6"/>
      <c r="GU841" s="6"/>
      <c r="GV841" s="6"/>
      <c r="GW841" s="6"/>
      <c r="GX841" s="6"/>
      <c r="GY841" s="6"/>
      <c r="GZ841" s="6"/>
      <c r="HA841" s="6"/>
      <c r="HB841" s="6"/>
      <c r="HC841" s="6"/>
      <c r="HD841" s="6"/>
      <c r="HE841" s="6"/>
      <c r="HF841" s="6"/>
      <c r="HG841" s="6"/>
      <c r="HH841" s="6"/>
      <c r="HI841" s="6"/>
      <c r="HJ841" s="6"/>
      <c r="HK841" s="6"/>
      <c r="HL841" s="6"/>
      <c r="HM841" s="6"/>
      <c r="HN841" s="6"/>
      <c r="HO841" s="6"/>
      <c r="HP841" s="6"/>
      <c r="HQ841" s="6"/>
      <c r="HR841" s="6"/>
      <c r="HS841" s="6"/>
      <c r="HT841" s="6"/>
      <c r="HU841" s="6"/>
      <c r="HV841" s="6"/>
      <c r="HW841" s="6"/>
      <c r="HX841" s="6"/>
      <c r="HY841" s="6"/>
      <c r="HZ841" s="6"/>
      <c r="IA841" s="6"/>
      <c r="IB841" s="6"/>
      <c r="IC841" s="6"/>
      <c r="ID841" s="6"/>
      <c r="IE841" s="6"/>
      <c r="IF841" s="6"/>
      <c r="IG841" s="6"/>
      <c r="IH841" s="6"/>
      <c r="II841" s="6"/>
      <c r="IJ841" s="6"/>
      <c r="IK841" s="6"/>
      <c r="IL841" s="6"/>
      <c r="IM841" s="6"/>
      <c r="IN841" s="6"/>
      <c r="IO841" s="6"/>
      <c r="IP841" s="6"/>
      <c r="IQ841" s="6"/>
      <c r="IR841" s="6"/>
      <c r="IS841" s="6"/>
      <c r="IT841" s="6"/>
      <c r="IU841" s="6"/>
      <c r="IV841" s="6"/>
      <c r="IW841" s="6"/>
      <c r="IX841" s="6"/>
      <c r="IY841" s="6"/>
      <c r="IZ841" s="6"/>
      <c r="JA841" s="314"/>
      <c r="JB841" s="314"/>
      <c r="JC841" s="314"/>
      <c r="JD841" s="314"/>
      <c r="JE841" s="314"/>
      <c r="JF841" s="314"/>
      <c r="JG841" s="314"/>
      <c r="JH841" s="314"/>
      <c r="JI841" s="314"/>
      <c r="JJ841" s="314"/>
      <c r="JK841" s="314"/>
      <c r="JL841" s="314"/>
      <c r="JM841" s="314"/>
      <c r="JN841" s="314"/>
      <c r="JO841" s="314"/>
      <c r="JP841" s="314"/>
      <c r="JQ841" s="314"/>
      <c r="JR841" s="314"/>
      <c r="JS841" s="314"/>
      <c r="JT841" s="314"/>
      <c r="JU841" s="314"/>
      <c r="JV841" s="314"/>
      <c r="JW841" s="314"/>
      <c r="JX841" s="314"/>
      <c r="JY841" s="314"/>
      <c r="JZ841" s="314"/>
      <c r="KA841" s="314"/>
      <c r="KB841" s="314"/>
      <c r="KC841" s="314"/>
      <c r="KD841" s="314"/>
      <c r="KE841" s="314"/>
      <c r="KF841" s="314"/>
      <c r="KG841" s="314"/>
      <c r="KH841" s="314"/>
      <c r="KI841" s="314"/>
      <c r="KJ841" s="314"/>
      <c r="KK841" s="314"/>
      <c r="KL841" s="6"/>
      <c r="KM841" s="6"/>
      <c r="KN841" s="6"/>
      <c r="KO841" s="6"/>
      <c r="KP841" s="6"/>
      <c r="KQ841" s="6"/>
      <c r="KR841" s="6"/>
      <c r="KS841" s="6"/>
      <c r="KT841" s="6"/>
    </row>
    <row r="842" spans="5:306" s="305" customFormat="1">
      <c r="E842" s="316"/>
      <c r="F842" s="316"/>
      <c r="G842" s="317"/>
      <c r="W842" s="6"/>
      <c r="X842" s="6"/>
      <c r="Y842" s="6"/>
      <c r="Z842" s="313"/>
      <c r="AA842" s="313"/>
      <c r="AB842" s="313"/>
      <c r="AC842" s="6"/>
      <c r="AD842" s="6"/>
      <c r="AE842" s="313"/>
      <c r="AF842" s="313"/>
      <c r="AG842" s="313"/>
      <c r="AH842" s="313"/>
      <c r="AI842" s="313"/>
      <c r="AJ842" s="6"/>
      <c r="AK842" s="6"/>
      <c r="AL842" s="313"/>
      <c r="AM842" s="313"/>
      <c r="AN842" s="313"/>
      <c r="AO842" s="313"/>
      <c r="AP842" s="313"/>
      <c r="AQ842" s="6"/>
      <c r="AR842" s="6"/>
      <c r="AS842" s="313"/>
      <c r="AT842" s="313"/>
      <c r="AU842" s="313"/>
      <c r="AV842" s="313"/>
      <c r="AW842" s="313"/>
      <c r="AX842" s="6"/>
      <c r="AY842" s="6"/>
      <c r="AZ842" s="313"/>
      <c r="BA842" s="313"/>
      <c r="BB842" s="313"/>
      <c r="BC842" s="313"/>
      <c r="BD842" s="313"/>
      <c r="BE842" s="6"/>
      <c r="BF842" s="6"/>
      <c r="BG842" s="313"/>
      <c r="BH842" s="313"/>
      <c r="BI842" s="313"/>
      <c r="BJ842" s="313"/>
      <c r="BK842" s="313"/>
      <c r="BL842" s="6"/>
      <c r="BM842" s="6"/>
      <c r="BN842" s="313"/>
      <c r="BO842" s="313"/>
      <c r="BP842" s="313"/>
      <c r="BQ842" s="313"/>
      <c r="BR842" s="313"/>
      <c r="BS842" s="313"/>
      <c r="BT842" s="313"/>
      <c r="BU842" s="313"/>
      <c r="BV842" s="313"/>
      <c r="BW842" s="313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161"/>
      <c r="DQ842" s="161"/>
      <c r="DR842" s="161"/>
      <c r="DS842" s="161"/>
      <c r="DT842" s="161"/>
      <c r="DU842" s="161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  <c r="FS842" s="6"/>
      <c r="FT842" s="6"/>
      <c r="FU842" s="6"/>
      <c r="FV842" s="6"/>
      <c r="FW842" s="6"/>
      <c r="FX842" s="6"/>
      <c r="FY842" s="6"/>
      <c r="FZ842" s="6"/>
      <c r="GA842" s="6"/>
      <c r="GB842" s="6"/>
      <c r="GC842" s="6"/>
      <c r="GD842" s="6"/>
      <c r="GE842" s="6"/>
      <c r="GF842" s="6"/>
      <c r="GG842" s="6"/>
      <c r="GH842" s="6"/>
      <c r="GI842" s="6"/>
      <c r="GJ842" s="6"/>
      <c r="GK842" s="6"/>
      <c r="GL842" s="6"/>
      <c r="GM842" s="6"/>
      <c r="GN842" s="6"/>
      <c r="GO842" s="6"/>
      <c r="GP842" s="6"/>
      <c r="GQ842" s="6"/>
      <c r="GR842" s="6"/>
      <c r="GS842" s="6"/>
      <c r="GT842" s="6"/>
      <c r="GU842" s="6"/>
      <c r="GV842" s="6"/>
      <c r="GW842" s="6"/>
      <c r="GX842" s="6"/>
      <c r="GY842" s="6"/>
      <c r="GZ842" s="6"/>
      <c r="HA842" s="6"/>
      <c r="HB842" s="6"/>
      <c r="HC842" s="6"/>
      <c r="HD842" s="6"/>
      <c r="HE842" s="6"/>
      <c r="HF842" s="6"/>
      <c r="HG842" s="6"/>
      <c r="HH842" s="6"/>
      <c r="HI842" s="6"/>
      <c r="HJ842" s="6"/>
      <c r="HK842" s="6"/>
      <c r="HL842" s="6"/>
      <c r="HM842" s="6"/>
      <c r="HN842" s="6"/>
      <c r="HO842" s="6"/>
      <c r="HP842" s="6"/>
      <c r="HQ842" s="6"/>
      <c r="HR842" s="6"/>
      <c r="HS842" s="6"/>
      <c r="HT842" s="6"/>
      <c r="HU842" s="6"/>
      <c r="HV842" s="6"/>
      <c r="HW842" s="6"/>
      <c r="HX842" s="6"/>
      <c r="HY842" s="6"/>
      <c r="HZ842" s="6"/>
      <c r="IA842" s="6"/>
      <c r="IB842" s="6"/>
      <c r="IC842" s="6"/>
      <c r="ID842" s="6"/>
      <c r="IE842" s="6"/>
      <c r="IF842" s="6"/>
      <c r="IG842" s="6"/>
      <c r="IH842" s="6"/>
      <c r="II842" s="6"/>
      <c r="IJ842" s="6"/>
      <c r="IK842" s="6"/>
      <c r="IL842" s="6"/>
      <c r="IM842" s="6"/>
      <c r="IN842" s="6"/>
      <c r="IO842" s="6"/>
      <c r="IP842" s="6"/>
      <c r="IQ842" s="6"/>
      <c r="IR842" s="6"/>
      <c r="IS842" s="6"/>
      <c r="IT842" s="6"/>
      <c r="IU842" s="6"/>
      <c r="IV842" s="6"/>
      <c r="IW842" s="6"/>
      <c r="IX842" s="6"/>
      <c r="IY842" s="6"/>
      <c r="IZ842" s="6"/>
      <c r="JA842" s="314"/>
      <c r="JB842" s="314"/>
      <c r="JC842" s="314"/>
      <c r="JD842" s="314"/>
      <c r="JE842" s="314"/>
      <c r="JF842" s="314"/>
      <c r="JG842" s="314"/>
      <c r="JH842" s="314"/>
      <c r="JI842" s="314"/>
      <c r="JJ842" s="314"/>
      <c r="JK842" s="314"/>
      <c r="JL842" s="314"/>
      <c r="JM842" s="314"/>
      <c r="JN842" s="314"/>
      <c r="JO842" s="314"/>
      <c r="JP842" s="314"/>
      <c r="JQ842" s="314"/>
      <c r="JR842" s="314"/>
      <c r="JS842" s="314"/>
      <c r="JT842" s="314"/>
      <c r="JU842" s="314"/>
      <c r="JV842" s="314"/>
      <c r="JW842" s="314"/>
      <c r="JX842" s="314"/>
      <c r="JY842" s="314"/>
      <c r="JZ842" s="314"/>
      <c r="KA842" s="314"/>
      <c r="KB842" s="314"/>
      <c r="KC842" s="314"/>
      <c r="KD842" s="314"/>
      <c r="KE842" s="314"/>
      <c r="KF842" s="314"/>
      <c r="KG842" s="314"/>
      <c r="KH842" s="314"/>
      <c r="KI842" s="314"/>
      <c r="KJ842" s="314"/>
      <c r="KK842" s="314"/>
      <c r="KL842" s="6"/>
      <c r="KM842" s="6"/>
      <c r="KN842" s="6"/>
      <c r="KO842" s="6"/>
      <c r="KP842" s="6"/>
      <c r="KQ842" s="6"/>
      <c r="KR842" s="6"/>
      <c r="KS842" s="6"/>
      <c r="KT842" s="6"/>
    </row>
    <row r="843" spans="5:306" s="305" customFormat="1">
      <c r="E843" s="316"/>
      <c r="F843" s="316"/>
      <c r="G843" s="317"/>
      <c r="W843" s="6"/>
      <c r="X843" s="6"/>
      <c r="Y843" s="6"/>
      <c r="Z843" s="313"/>
      <c r="AA843" s="313"/>
      <c r="AB843" s="313"/>
      <c r="AC843" s="6"/>
      <c r="AD843" s="6"/>
      <c r="AE843" s="313"/>
      <c r="AF843" s="313"/>
      <c r="AG843" s="313"/>
      <c r="AH843" s="313"/>
      <c r="AI843" s="313"/>
      <c r="AJ843" s="6"/>
      <c r="AK843" s="6"/>
      <c r="AL843" s="313"/>
      <c r="AM843" s="313"/>
      <c r="AN843" s="313"/>
      <c r="AO843" s="313"/>
      <c r="AP843" s="313"/>
      <c r="AQ843" s="6"/>
      <c r="AR843" s="6"/>
      <c r="AS843" s="313"/>
      <c r="AT843" s="313"/>
      <c r="AU843" s="313"/>
      <c r="AV843" s="313"/>
      <c r="AW843" s="313"/>
      <c r="AX843" s="6"/>
      <c r="AY843" s="6"/>
      <c r="AZ843" s="313"/>
      <c r="BA843" s="313"/>
      <c r="BB843" s="313"/>
      <c r="BC843" s="313"/>
      <c r="BD843" s="313"/>
      <c r="BE843" s="6"/>
      <c r="BF843" s="6"/>
      <c r="BG843" s="313"/>
      <c r="BH843" s="313"/>
      <c r="BI843" s="313"/>
      <c r="BJ843" s="313"/>
      <c r="BK843" s="313"/>
      <c r="BL843" s="6"/>
      <c r="BM843" s="6"/>
      <c r="BN843" s="313"/>
      <c r="BO843" s="313"/>
      <c r="BP843" s="313"/>
      <c r="BQ843" s="313"/>
      <c r="BR843" s="313"/>
      <c r="BS843" s="313"/>
      <c r="BT843" s="313"/>
      <c r="BU843" s="313"/>
      <c r="BV843" s="313"/>
      <c r="BW843" s="313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161"/>
      <c r="DQ843" s="161"/>
      <c r="DR843" s="161"/>
      <c r="DS843" s="161"/>
      <c r="DT843" s="161"/>
      <c r="DU843" s="161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HO843" s="6"/>
      <c r="HP843" s="6"/>
      <c r="HQ843" s="6"/>
      <c r="HR843" s="6"/>
      <c r="HS843" s="6"/>
      <c r="HT843" s="6"/>
      <c r="HU843" s="6"/>
      <c r="HV843" s="6"/>
      <c r="HW843" s="6"/>
      <c r="HX843" s="6"/>
      <c r="HY843" s="6"/>
      <c r="HZ843" s="6"/>
      <c r="IA843" s="6"/>
      <c r="IB843" s="6"/>
      <c r="IC843" s="6"/>
      <c r="ID843" s="6"/>
      <c r="IE843" s="6"/>
      <c r="IF843" s="6"/>
      <c r="IG843" s="6"/>
      <c r="IH843" s="6"/>
      <c r="II843" s="6"/>
      <c r="IJ843" s="6"/>
      <c r="IK843" s="6"/>
      <c r="IL843" s="6"/>
      <c r="IM843" s="6"/>
      <c r="IN843" s="6"/>
      <c r="IO843" s="6"/>
      <c r="IP843" s="6"/>
      <c r="IQ843" s="6"/>
      <c r="IR843" s="6"/>
      <c r="IS843" s="6"/>
      <c r="IT843" s="6"/>
      <c r="IU843" s="6"/>
      <c r="IV843" s="6"/>
      <c r="IW843" s="6"/>
      <c r="IX843" s="6"/>
      <c r="IY843" s="6"/>
      <c r="IZ843" s="6"/>
      <c r="JA843" s="314"/>
      <c r="JB843" s="314"/>
      <c r="JC843" s="314"/>
      <c r="JD843" s="314"/>
      <c r="JE843" s="314"/>
      <c r="JF843" s="314"/>
      <c r="JG843" s="314"/>
      <c r="JH843" s="314"/>
      <c r="JI843" s="314"/>
      <c r="JJ843" s="314"/>
      <c r="JK843" s="314"/>
      <c r="JL843" s="314"/>
      <c r="JM843" s="314"/>
      <c r="JN843" s="314"/>
      <c r="JO843" s="314"/>
      <c r="JP843" s="314"/>
      <c r="JQ843" s="314"/>
      <c r="JR843" s="314"/>
      <c r="JS843" s="314"/>
      <c r="JT843" s="314"/>
      <c r="JU843" s="314"/>
      <c r="JV843" s="314"/>
      <c r="JW843" s="314"/>
      <c r="JX843" s="314"/>
      <c r="JY843" s="314"/>
      <c r="JZ843" s="314"/>
      <c r="KA843" s="314"/>
      <c r="KB843" s="314"/>
      <c r="KC843" s="314"/>
      <c r="KD843" s="314"/>
      <c r="KE843" s="314"/>
      <c r="KF843" s="314"/>
      <c r="KG843" s="314"/>
      <c r="KH843" s="314"/>
      <c r="KI843" s="314"/>
      <c r="KJ843" s="314"/>
      <c r="KK843" s="314"/>
      <c r="KL843" s="6"/>
      <c r="KM843" s="6"/>
      <c r="KN843" s="6"/>
      <c r="KO843" s="6"/>
      <c r="KP843" s="6"/>
      <c r="KQ843" s="6"/>
      <c r="KR843" s="6"/>
      <c r="KS843" s="6"/>
      <c r="KT843" s="6"/>
    </row>
    <row r="844" spans="5:306" s="305" customFormat="1">
      <c r="E844" s="316"/>
      <c r="F844" s="316"/>
      <c r="G844" s="317"/>
      <c r="W844" s="6"/>
      <c r="X844" s="6"/>
      <c r="Y844" s="6"/>
      <c r="Z844" s="313"/>
      <c r="AA844" s="313"/>
      <c r="AB844" s="313"/>
      <c r="AC844" s="6"/>
      <c r="AD844" s="6"/>
      <c r="AE844" s="313"/>
      <c r="AF844" s="313"/>
      <c r="AG844" s="313"/>
      <c r="AH844" s="313"/>
      <c r="AI844" s="313"/>
      <c r="AJ844" s="6"/>
      <c r="AK844" s="6"/>
      <c r="AL844" s="313"/>
      <c r="AM844" s="313"/>
      <c r="AN844" s="313"/>
      <c r="AO844" s="313"/>
      <c r="AP844" s="313"/>
      <c r="AQ844" s="6"/>
      <c r="AR844" s="6"/>
      <c r="AS844" s="313"/>
      <c r="AT844" s="313"/>
      <c r="AU844" s="313"/>
      <c r="AV844" s="313"/>
      <c r="AW844" s="313"/>
      <c r="AX844" s="6"/>
      <c r="AY844" s="6"/>
      <c r="AZ844" s="313"/>
      <c r="BA844" s="313"/>
      <c r="BB844" s="313"/>
      <c r="BC844" s="313"/>
      <c r="BD844" s="313"/>
      <c r="BE844" s="6"/>
      <c r="BF844" s="6"/>
      <c r="BG844" s="313"/>
      <c r="BH844" s="313"/>
      <c r="BI844" s="313"/>
      <c r="BJ844" s="313"/>
      <c r="BK844" s="313"/>
      <c r="BL844" s="6"/>
      <c r="BM844" s="6"/>
      <c r="BN844" s="313"/>
      <c r="BO844" s="313"/>
      <c r="BP844" s="313"/>
      <c r="BQ844" s="313"/>
      <c r="BR844" s="313"/>
      <c r="BS844" s="313"/>
      <c r="BT844" s="313"/>
      <c r="BU844" s="313"/>
      <c r="BV844" s="313"/>
      <c r="BW844" s="313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161"/>
      <c r="DQ844" s="161"/>
      <c r="DR844" s="161"/>
      <c r="DS844" s="161"/>
      <c r="DT844" s="161"/>
      <c r="DU844" s="161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  <c r="FS844" s="6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HO844" s="6"/>
      <c r="HP844" s="6"/>
      <c r="HQ844" s="6"/>
      <c r="HR844" s="6"/>
      <c r="HS844" s="6"/>
      <c r="HT844" s="6"/>
      <c r="HU844" s="6"/>
      <c r="HV844" s="6"/>
      <c r="HW844" s="6"/>
      <c r="HX844" s="6"/>
      <c r="HY844" s="6"/>
      <c r="HZ844" s="6"/>
      <c r="IA844" s="6"/>
      <c r="IB844" s="6"/>
      <c r="IC844" s="6"/>
      <c r="ID844" s="6"/>
      <c r="IE844" s="6"/>
      <c r="IF844" s="6"/>
      <c r="IG844" s="6"/>
      <c r="IH844" s="6"/>
      <c r="II844" s="6"/>
      <c r="IJ844" s="6"/>
      <c r="IK844" s="6"/>
      <c r="IL844" s="6"/>
      <c r="IM844" s="6"/>
      <c r="IN844" s="6"/>
      <c r="IO844" s="6"/>
      <c r="IP844" s="6"/>
      <c r="IQ844" s="6"/>
      <c r="IR844" s="6"/>
      <c r="IS844" s="6"/>
      <c r="IT844" s="6"/>
      <c r="IU844" s="6"/>
      <c r="IV844" s="6"/>
      <c r="IW844" s="6"/>
      <c r="IX844" s="6"/>
      <c r="IY844" s="6"/>
      <c r="IZ844" s="6"/>
      <c r="JA844" s="314"/>
      <c r="JB844" s="314"/>
      <c r="JC844" s="314"/>
      <c r="JD844" s="314"/>
      <c r="JE844" s="314"/>
      <c r="JF844" s="314"/>
      <c r="JG844" s="314"/>
      <c r="JH844" s="314"/>
      <c r="JI844" s="314"/>
      <c r="JJ844" s="314"/>
      <c r="JK844" s="314"/>
      <c r="JL844" s="314"/>
      <c r="JM844" s="314"/>
      <c r="JN844" s="314"/>
      <c r="JO844" s="314"/>
      <c r="JP844" s="314"/>
      <c r="JQ844" s="314"/>
      <c r="JR844" s="314"/>
      <c r="JS844" s="314"/>
      <c r="JT844" s="314"/>
      <c r="JU844" s="314"/>
      <c r="JV844" s="314"/>
      <c r="JW844" s="314"/>
      <c r="JX844" s="314"/>
      <c r="JY844" s="314"/>
      <c r="JZ844" s="314"/>
      <c r="KA844" s="314"/>
      <c r="KB844" s="314"/>
      <c r="KC844" s="314"/>
      <c r="KD844" s="314"/>
      <c r="KE844" s="314"/>
      <c r="KF844" s="314"/>
      <c r="KG844" s="314"/>
      <c r="KH844" s="314"/>
      <c r="KI844" s="314"/>
      <c r="KJ844" s="314"/>
      <c r="KK844" s="314"/>
      <c r="KL844" s="6"/>
      <c r="KM844" s="6"/>
      <c r="KN844" s="6"/>
      <c r="KO844" s="6"/>
      <c r="KP844" s="6"/>
      <c r="KQ844" s="6"/>
      <c r="KR844" s="6"/>
      <c r="KS844" s="6"/>
      <c r="KT844" s="6"/>
    </row>
    <row r="845" spans="5:306" s="305" customFormat="1">
      <c r="E845" s="316"/>
      <c r="F845" s="316"/>
      <c r="G845" s="317"/>
      <c r="W845" s="6"/>
      <c r="X845" s="6"/>
      <c r="Y845" s="6"/>
      <c r="Z845" s="313"/>
      <c r="AA845" s="313"/>
      <c r="AB845" s="313"/>
      <c r="AC845" s="6"/>
      <c r="AD845" s="6"/>
      <c r="AE845" s="313"/>
      <c r="AF845" s="313"/>
      <c r="AG845" s="313"/>
      <c r="AH845" s="313"/>
      <c r="AI845" s="313"/>
      <c r="AJ845" s="6"/>
      <c r="AK845" s="6"/>
      <c r="AL845" s="313"/>
      <c r="AM845" s="313"/>
      <c r="AN845" s="313"/>
      <c r="AO845" s="313"/>
      <c r="AP845" s="313"/>
      <c r="AQ845" s="6"/>
      <c r="AR845" s="6"/>
      <c r="AS845" s="313"/>
      <c r="AT845" s="313"/>
      <c r="AU845" s="313"/>
      <c r="AV845" s="313"/>
      <c r="AW845" s="313"/>
      <c r="AX845" s="6"/>
      <c r="AY845" s="6"/>
      <c r="AZ845" s="313"/>
      <c r="BA845" s="313"/>
      <c r="BB845" s="313"/>
      <c r="BC845" s="313"/>
      <c r="BD845" s="313"/>
      <c r="BE845" s="6"/>
      <c r="BF845" s="6"/>
      <c r="BG845" s="313"/>
      <c r="BH845" s="313"/>
      <c r="BI845" s="313"/>
      <c r="BJ845" s="313"/>
      <c r="BK845" s="313"/>
      <c r="BL845" s="6"/>
      <c r="BM845" s="6"/>
      <c r="BN845" s="313"/>
      <c r="BO845" s="313"/>
      <c r="BP845" s="313"/>
      <c r="BQ845" s="313"/>
      <c r="BR845" s="313"/>
      <c r="BS845" s="313"/>
      <c r="BT845" s="313"/>
      <c r="BU845" s="313"/>
      <c r="BV845" s="313"/>
      <c r="BW845" s="313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161"/>
      <c r="DQ845" s="161"/>
      <c r="DR845" s="161"/>
      <c r="DS845" s="161"/>
      <c r="DT845" s="161"/>
      <c r="DU845" s="161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HO845" s="6"/>
      <c r="HP845" s="6"/>
      <c r="HQ845" s="6"/>
      <c r="HR845" s="6"/>
      <c r="HS845" s="6"/>
      <c r="HT845" s="6"/>
      <c r="HU845" s="6"/>
      <c r="HV845" s="6"/>
      <c r="HW845" s="6"/>
      <c r="HX845" s="6"/>
      <c r="HY845" s="6"/>
      <c r="HZ845" s="6"/>
      <c r="IA845" s="6"/>
      <c r="IB845" s="6"/>
      <c r="IC845" s="6"/>
      <c r="ID845" s="6"/>
      <c r="IE845" s="6"/>
      <c r="IF845" s="6"/>
      <c r="IG845" s="6"/>
      <c r="IH845" s="6"/>
      <c r="II845" s="6"/>
      <c r="IJ845" s="6"/>
      <c r="IK845" s="6"/>
      <c r="IL845" s="6"/>
      <c r="IM845" s="6"/>
      <c r="IN845" s="6"/>
      <c r="IO845" s="6"/>
      <c r="IP845" s="6"/>
      <c r="IQ845" s="6"/>
      <c r="IR845" s="6"/>
      <c r="IS845" s="6"/>
      <c r="IT845" s="6"/>
      <c r="IU845" s="6"/>
      <c r="IV845" s="6"/>
      <c r="IW845" s="6"/>
      <c r="IX845" s="6"/>
      <c r="IY845" s="6"/>
      <c r="IZ845" s="6"/>
      <c r="JA845" s="314"/>
      <c r="JB845" s="314"/>
      <c r="JC845" s="314"/>
      <c r="JD845" s="314"/>
      <c r="JE845" s="314"/>
      <c r="JF845" s="314"/>
      <c r="JG845" s="314"/>
      <c r="JH845" s="314"/>
      <c r="JI845" s="314"/>
      <c r="JJ845" s="314"/>
      <c r="JK845" s="314"/>
      <c r="JL845" s="314"/>
      <c r="JM845" s="314"/>
      <c r="JN845" s="314"/>
      <c r="JO845" s="314"/>
      <c r="JP845" s="314"/>
      <c r="JQ845" s="314"/>
      <c r="JR845" s="314"/>
      <c r="JS845" s="314"/>
      <c r="JT845" s="314"/>
      <c r="JU845" s="314"/>
      <c r="JV845" s="314"/>
      <c r="JW845" s="314"/>
      <c r="JX845" s="314"/>
      <c r="JY845" s="314"/>
      <c r="JZ845" s="314"/>
      <c r="KA845" s="314"/>
      <c r="KB845" s="314"/>
      <c r="KC845" s="314"/>
      <c r="KD845" s="314"/>
      <c r="KE845" s="314"/>
      <c r="KF845" s="314"/>
      <c r="KG845" s="314"/>
      <c r="KH845" s="314"/>
      <c r="KI845" s="314"/>
      <c r="KJ845" s="314"/>
      <c r="KK845" s="314"/>
      <c r="KL845" s="6"/>
      <c r="KM845" s="6"/>
      <c r="KN845" s="6"/>
      <c r="KO845" s="6"/>
      <c r="KP845" s="6"/>
      <c r="KQ845" s="6"/>
      <c r="KR845" s="6"/>
      <c r="KS845" s="6"/>
      <c r="KT845" s="6"/>
    </row>
    <row r="846" spans="5:306" s="305" customFormat="1">
      <c r="E846" s="316"/>
      <c r="F846" s="316"/>
      <c r="G846" s="317"/>
      <c r="W846" s="6"/>
      <c r="X846" s="6"/>
      <c r="Y846" s="6"/>
      <c r="Z846" s="313"/>
      <c r="AA846" s="313"/>
      <c r="AB846" s="313"/>
      <c r="AC846" s="6"/>
      <c r="AD846" s="6"/>
      <c r="AE846" s="313"/>
      <c r="AF846" s="313"/>
      <c r="AG846" s="313"/>
      <c r="AH846" s="313"/>
      <c r="AI846" s="313"/>
      <c r="AJ846" s="6"/>
      <c r="AK846" s="6"/>
      <c r="AL846" s="313"/>
      <c r="AM846" s="313"/>
      <c r="AN846" s="313"/>
      <c r="AO846" s="313"/>
      <c r="AP846" s="313"/>
      <c r="AQ846" s="6"/>
      <c r="AR846" s="6"/>
      <c r="AS846" s="313"/>
      <c r="AT846" s="313"/>
      <c r="AU846" s="313"/>
      <c r="AV846" s="313"/>
      <c r="AW846" s="313"/>
      <c r="AX846" s="6"/>
      <c r="AY846" s="6"/>
      <c r="AZ846" s="313"/>
      <c r="BA846" s="313"/>
      <c r="BB846" s="313"/>
      <c r="BC846" s="313"/>
      <c r="BD846" s="313"/>
      <c r="BE846" s="6"/>
      <c r="BF846" s="6"/>
      <c r="BG846" s="313"/>
      <c r="BH846" s="313"/>
      <c r="BI846" s="313"/>
      <c r="BJ846" s="313"/>
      <c r="BK846" s="313"/>
      <c r="BL846" s="6"/>
      <c r="BM846" s="6"/>
      <c r="BN846" s="313"/>
      <c r="BO846" s="313"/>
      <c r="BP846" s="313"/>
      <c r="BQ846" s="313"/>
      <c r="BR846" s="313"/>
      <c r="BS846" s="313"/>
      <c r="BT846" s="313"/>
      <c r="BU846" s="313"/>
      <c r="BV846" s="313"/>
      <c r="BW846" s="313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161"/>
      <c r="DQ846" s="161"/>
      <c r="DR846" s="161"/>
      <c r="DS846" s="161"/>
      <c r="DT846" s="161"/>
      <c r="DU846" s="161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HO846" s="6"/>
      <c r="HP846" s="6"/>
      <c r="HQ846" s="6"/>
      <c r="HR846" s="6"/>
      <c r="HS846" s="6"/>
      <c r="HT846" s="6"/>
      <c r="HU846" s="6"/>
      <c r="HV846" s="6"/>
      <c r="HW846" s="6"/>
      <c r="HX846" s="6"/>
      <c r="HY846" s="6"/>
      <c r="HZ846" s="6"/>
      <c r="IA846" s="6"/>
      <c r="IB846" s="6"/>
      <c r="IC846" s="6"/>
      <c r="ID846" s="6"/>
      <c r="IE846" s="6"/>
      <c r="IF846" s="6"/>
      <c r="IG846" s="6"/>
      <c r="IH846" s="6"/>
      <c r="II846" s="6"/>
      <c r="IJ846" s="6"/>
      <c r="IK846" s="6"/>
      <c r="IL846" s="6"/>
      <c r="IM846" s="6"/>
      <c r="IN846" s="6"/>
      <c r="IO846" s="6"/>
      <c r="IP846" s="6"/>
      <c r="IQ846" s="6"/>
      <c r="IR846" s="6"/>
      <c r="IS846" s="6"/>
      <c r="IT846" s="6"/>
      <c r="IU846" s="6"/>
      <c r="IV846" s="6"/>
      <c r="IW846" s="6"/>
      <c r="IX846" s="6"/>
      <c r="IY846" s="6"/>
      <c r="IZ846" s="6"/>
      <c r="JA846" s="314"/>
      <c r="JB846" s="314"/>
      <c r="JC846" s="314"/>
      <c r="JD846" s="314"/>
      <c r="JE846" s="314"/>
      <c r="JF846" s="314"/>
      <c r="JG846" s="314"/>
      <c r="JH846" s="314"/>
      <c r="JI846" s="314"/>
      <c r="JJ846" s="314"/>
      <c r="JK846" s="314"/>
      <c r="JL846" s="314"/>
      <c r="JM846" s="314"/>
      <c r="JN846" s="314"/>
      <c r="JO846" s="314"/>
      <c r="JP846" s="314"/>
      <c r="JQ846" s="314"/>
      <c r="JR846" s="314"/>
      <c r="JS846" s="314"/>
      <c r="JT846" s="314"/>
      <c r="JU846" s="314"/>
      <c r="JV846" s="314"/>
      <c r="JW846" s="314"/>
      <c r="JX846" s="314"/>
      <c r="JY846" s="314"/>
      <c r="JZ846" s="314"/>
      <c r="KA846" s="314"/>
      <c r="KB846" s="314"/>
      <c r="KC846" s="314"/>
      <c r="KD846" s="314"/>
      <c r="KE846" s="314"/>
      <c r="KF846" s="314"/>
      <c r="KG846" s="314"/>
      <c r="KH846" s="314"/>
      <c r="KI846" s="314"/>
      <c r="KJ846" s="314"/>
      <c r="KK846" s="314"/>
      <c r="KL846" s="6"/>
      <c r="KM846" s="6"/>
      <c r="KN846" s="6"/>
      <c r="KO846" s="6"/>
      <c r="KP846" s="6"/>
      <c r="KQ846" s="6"/>
      <c r="KR846" s="6"/>
      <c r="KS846" s="6"/>
      <c r="KT846" s="6"/>
    </row>
    <row r="847" spans="5:306" s="305" customFormat="1">
      <c r="E847" s="316"/>
      <c r="F847" s="316"/>
      <c r="G847" s="317"/>
      <c r="W847" s="6"/>
      <c r="X847" s="6"/>
      <c r="Y847" s="6"/>
      <c r="Z847" s="313"/>
      <c r="AA847" s="313"/>
      <c r="AB847" s="313"/>
      <c r="AC847" s="6"/>
      <c r="AD847" s="6"/>
      <c r="AE847" s="313"/>
      <c r="AF847" s="313"/>
      <c r="AG847" s="313"/>
      <c r="AH847" s="313"/>
      <c r="AI847" s="313"/>
      <c r="AJ847" s="6"/>
      <c r="AK847" s="6"/>
      <c r="AL847" s="313"/>
      <c r="AM847" s="313"/>
      <c r="AN847" s="313"/>
      <c r="AO847" s="313"/>
      <c r="AP847" s="313"/>
      <c r="AQ847" s="6"/>
      <c r="AR847" s="6"/>
      <c r="AS847" s="313"/>
      <c r="AT847" s="313"/>
      <c r="AU847" s="313"/>
      <c r="AV847" s="313"/>
      <c r="AW847" s="313"/>
      <c r="AX847" s="6"/>
      <c r="AY847" s="6"/>
      <c r="AZ847" s="313"/>
      <c r="BA847" s="313"/>
      <c r="BB847" s="313"/>
      <c r="BC847" s="313"/>
      <c r="BD847" s="313"/>
      <c r="BE847" s="6"/>
      <c r="BF847" s="6"/>
      <c r="BG847" s="313"/>
      <c r="BH847" s="313"/>
      <c r="BI847" s="313"/>
      <c r="BJ847" s="313"/>
      <c r="BK847" s="313"/>
      <c r="BL847" s="6"/>
      <c r="BM847" s="6"/>
      <c r="BN847" s="313"/>
      <c r="BO847" s="313"/>
      <c r="BP847" s="313"/>
      <c r="BQ847" s="313"/>
      <c r="BR847" s="313"/>
      <c r="BS847" s="313"/>
      <c r="BT847" s="313"/>
      <c r="BU847" s="313"/>
      <c r="BV847" s="313"/>
      <c r="BW847" s="313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161"/>
      <c r="DQ847" s="161"/>
      <c r="DR847" s="161"/>
      <c r="DS847" s="161"/>
      <c r="DT847" s="161"/>
      <c r="DU847" s="161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HO847" s="6"/>
      <c r="HP847" s="6"/>
      <c r="HQ847" s="6"/>
      <c r="HR847" s="6"/>
      <c r="HS847" s="6"/>
      <c r="HT847" s="6"/>
      <c r="HU847" s="6"/>
      <c r="HV847" s="6"/>
      <c r="HW847" s="6"/>
      <c r="HX847" s="6"/>
      <c r="HY847" s="6"/>
      <c r="HZ847" s="6"/>
      <c r="IA847" s="6"/>
      <c r="IB847" s="6"/>
      <c r="IC847" s="6"/>
      <c r="ID847" s="6"/>
      <c r="IE847" s="6"/>
      <c r="IF847" s="6"/>
      <c r="IG847" s="6"/>
      <c r="IH847" s="6"/>
      <c r="II847" s="6"/>
      <c r="IJ847" s="6"/>
      <c r="IK847" s="6"/>
      <c r="IL847" s="6"/>
      <c r="IM847" s="6"/>
      <c r="IN847" s="6"/>
      <c r="IO847" s="6"/>
      <c r="IP847" s="6"/>
      <c r="IQ847" s="6"/>
      <c r="IR847" s="6"/>
      <c r="IS847" s="6"/>
      <c r="IT847" s="6"/>
      <c r="IU847" s="6"/>
      <c r="IV847" s="6"/>
      <c r="IW847" s="6"/>
      <c r="IX847" s="6"/>
      <c r="IY847" s="6"/>
      <c r="IZ847" s="6"/>
      <c r="JA847" s="314"/>
      <c r="JB847" s="314"/>
      <c r="JC847" s="314"/>
      <c r="JD847" s="314"/>
      <c r="JE847" s="314"/>
      <c r="JF847" s="314"/>
      <c r="JG847" s="314"/>
      <c r="JH847" s="314"/>
      <c r="JI847" s="314"/>
      <c r="JJ847" s="314"/>
      <c r="JK847" s="314"/>
      <c r="JL847" s="314"/>
      <c r="JM847" s="314"/>
      <c r="JN847" s="314"/>
      <c r="JO847" s="314"/>
      <c r="JP847" s="314"/>
      <c r="JQ847" s="314"/>
      <c r="JR847" s="314"/>
      <c r="JS847" s="314"/>
      <c r="JT847" s="314"/>
      <c r="JU847" s="314"/>
      <c r="JV847" s="314"/>
      <c r="JW847" s="314"/>
      <c r="JX847" s="314"/>
      <c r="JY847" s="314"/>
      <c r="JZ847" s="314"/>
      <c r="KA847" s="314"/>
      <c r="KB847" s="314"/>
      <c r="KC847" s="314"/>
      <c r="KD847" s="314"/>
      <c r="KE847" s="314"/>
      <c r="KF847" s="314"/>
      <c r="KG847" s="314"/>
      <c r="KH847" s="314"/>
      <c r="KI847" s="314"/>
      <c r="KJ847" s="314"/>
      <c r="KK847" s="314"/>
      <c r="KL847" s="6"/>
      <c r="KM847" s="6"/>
      <c r="KN847" s="6"/>
      <c r="KO847" s="6"/>
      <c r="KP847" s="6"/>
      <c r="KQ847" s="6"/>
      <c r="KR847" s="6"/>
      <c r="KS847" s="6"/>
      <c r="KT847" s="6"/>
    </row>
    <row r="848" spans="5:306" s="305" customFormat="1">
      <c r="E848" s="316"/>
      <c r="F848" s="316"/>
      <c r="G848" s="317"/>
      <c r="W848" s="6"/>
      <c r="X848" s="6"/>
      <c r="Y848" s="6"/>
      <c r="Z848" s="313"/>
      <c r="AA848" s="313"/>
      <c r="AB848" s="313"/>
      <c r="AC848" s="6"/>
      <c r="AD848" s="6"/>
      <c r="AE848" s="313"/>
      <c r="AF848" s="313"/>
      <c r="AG848" s="313"/>
      <c r="AH848" s="313"/>
      <c r="AI848" s="313"/>
      <c r="AJ848" s="6"/>
      <c r="AK848" s="6"/>
      <c r="AL848" s="313"/>
      <c r="AM848" s="313"/>
      <c r="AN848" s="313"/>
      <c r="AO848" s="313"/>
      <c r="AP848" s="313"/>
      <c r="AQ848" s="6"/>
      <c r="AR848" s="6"/>
      <c r="AS848" s="313"/>
      <c r="AT848" s="313"/>
      <c r="AU848" s="313"/>
      <c r="AV848" s="313"/>
      <c r="AW848" s="313"/>
      <c r="AX848" s="6"/>
      <c r="AY848" s="6"/>
      <c r="AZ848" s="313"/>
      <c r="BA848" s="313"/>
      <c r="BB848" s="313"/>
      <c r="BC848" s="313"/>
      <c r="BD848" s="313"/>
      <c r="BE848" s="6"/>
      <c r="BF848" s="6"/>
      <c r="BG848" s="313"/>
      <c r="BH848" s="313"/>
      <c r="BI848" s="313"/>
      <c r="BJ848" s="313"/>
      <c r="BK848" s="313"/>
      <c r="BL848" s="6"/>
      <c r="BM848" s="6"/>
      <c r="BN848" s="313"/>
      <c r="BO848" s="313"/>
      <c r="BP848" s="313"/>
      <c r="BQ848" s="313"/>
      <c r="BR848" s="313"/>
      <c r="BS848" s="313"/>
      <c r="BT848" s="313"/>
      <c r="BU848" s="313"/>
      <c r="BV848" s="313"/>
      <c r="BW848" s="313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161"/>
      <c r="DQ848" s="161"/>
      <c r="DR848" s="161"/>
      <c r="DS848" s="161"/>
      <c r="DT848" s="161"/>
      <c r="DU848" s="161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HO848" s="6"/>
      <c r="HP848" s="6"/>
      <c r="HQ848" s="6"/>
      <c r="HR848" s="6"/>
      <c r="HS848" s="6"/>
      <c r="HT848" s="6"/>
      <c r="HU848" s="6"/>
      <c r="HV848" s="6"/>
      <c r="HW848" s="6"/>
      <c r="HX848" s="6"/>
      <c r="HY848" s="6"/>
      <c r="HZ848" s="6"/>
      <c r="IA848" s="6"/>
      <c r="IB848" s="6"/>
      <c r="IC848" s="6"/>
      <c r="ID848" s="6"/>
      <c r="IE848" s="6"/>
      <c r="IF848" s="6"/>
      <c r="IG848" s="6"/>
      <c r="IH848" s="6"/>
      <c r="II848" s="6"/>
      <c r="IJ848" s="6"/>
      <c r="IK848" s="6"/>
      <c r="IL848" s="6"/>
      <c r="IM848" s="6"/>
      <c r="IN848" s="6"/>
      <c r="IO848" s="6"/>
      <c r="IP848" s="6"/>
      <c r="IQ848" s="6"/>
      <c r="IR848" s="6"/>
      <c r="IS848" s="6"/>
      <c r="IT848" s="6"/>
      <c r="IU848" s="6"/>
      <c r="IV848" s="6"/>
      <c r="IW848" s="6"/>
      <c r="IX848" s="6"/>
      <c r="IY848" s="6"/>
      <c r="IZ848" s="6"/>
      <c r="JA848" s="314"/>
      <c r="JB848" s="314"/>
      <c r="JC848" s="314"/>
      <c r="JD848" s="314"/>
      <c r="JE848" s="314"/>
      <c r="JF848" s="314"/>
      <c r="JG848" s="314"/>
      <c r="JH848" s="314"/>
      <c r="JI848" s="314"/>
      <c r="JJ848" s="314"/>
      <c r="JK848" s="314"/>
      <c r="JL848" s="314"/>
      <c r="JM848" s="314"/>
      <c r="JN848" s="314"/>
      <c r="JO848" s="314"/>
      <c r="JP848" s="314"/>
      <c r="JQ848" s="314"/>
      <c r="JR848" s="314"/>
      <c r="JS848" s="314"/>
      <c r="JT848" s="314"/>
      <c r="JU848" s="314"/>
      <c r="JV848" s="314"/>
      <c r="JW848" s="314"/>
      <c r="JX848" s="314"/>
      <c r="JY848" s="314"/>
      <c r="JZ848" s="314"/>
      <c r="KA848" s="314"/>
      <c r="KB848" s="314"/>
      <c r="KC848" s="314"/>
      <c r="KD848" s="314"/>
      <c r="KE848" s="314"/>
      <c r="KF848" s="314"/>
      <c r="KG848" s="314"/>
      <c r="KH848" s="314"/>
      <c r="KI848" s="314"/>
      <c r="KJ848" s="314"/>
      <c r="KK848" s="314"/>
      <c r="KL848" s="6"/>
      <c r="KM848" s="6"/>
      <c r="KN848" s="6"/>
      <c r="KO848" s="6"/>
      <c r="KP848" s="6"/>
      <c r="KQ848" s="6"/>
      <c r="KR848" s="6"/>
      <c r="KS848" s="6"/>
      <c r="KT848" s="6"/>
    </row>
    <row r="849" spans="5:306" s="305" customFormat="1">
      <c r="E849" s="316"/>
      <c r="F849" s="316"/>
      <c r="G849" s="317"/>
      <c r="W849" s="6"/>
      <c r="X849" s="6"/>
      <c r="Y849" s="6"/>
      <c r="Z849" s="313"/>
      <c r="AA849" s="313"/>
      <c r="AB849" s="313"/>
      <c r="AC849" s="6"/>
      <c r="AD849" s="6"/>
      <c r="AE849" s="313"/>
      <c r="AF849" s="313"/>
      <c r="AG849" s="313"/>
      <c r="AH849" s="313"/>
      <c r="AI849" s="313"/>
      <c r="AJ849" s="6"/>
      <c r="AK849" s="6"/>
      <c r="AL849" s="313"/>
      <c r="AM849" s="313"/>
      <c r="AN849" s="313"/>
      <c r="AO849" s="313"/>
      <c r="AP849" s="313"/>
      <c r="AQ849" s="6"/>
      <c r="AR849" s="6"/>
      <c r="AS849" s="313"/>
      <c r="AT849" s="313"/>
      <c r="AU849" s="313"/>
      <c r="AV849" s="313"/>
      <c r="AW849" s="313"/>
      <c r="AX849" s="6"/>
      <c r="AY849" s="6"/>
      <c r="AZ849" s="313"/>
      <c r="BA849" s="313"/>
      <c r="BB849" s="313"/>
      <c r="BC849" s="313"/>
      <c r="BD849" s="313"/>
      <c r="BE849" s="6"/>
      <c r="BF849" s="6"/>
      <c r="BG849" s="313"/>
      <c r="BH849" s="313"/>
      <c r="BI849" s="313"/>
      <c r="BJ849" s="313"/>
      <c r="BK849" s="313"/>
      <c r="BL849" s="6"/>
      <c r="BM849" s="6"/>
      <c r="BN849" s="313"/>
      <c r="BO849" s="313"/>
      <c r="BP849" s="313"/>
      <c r="BQ849" s="313"/>
      <c r="BR849" s="313"/>
      <c r="BS849" s="313"/>
      <c r="BT849" s="313"/>
      <c r="BU849" s="313"/>
      <c r="BV849" s="313"/>
      <c r="BW849" s="313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161"/>
      <c r="DQ849" s="161"/>
      <c r="DR849" s="161"/>
      <c r="DS849" s="161"/>
      <c r="DT849" s="161"/>
      <c r="DU849" s="161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314"/>
      <c r="JB849" s="314"/>
      <c r="JC849" s="314"/>
      <c r="JD849" s="314"/>
      <c r="JE849" s="314"/>
      <c r="JF849" s="314"/>
      <c r="JG849" s="314"/>
      <c r="JH849" s="314"/>
      <c r="JI849" s="314"/>
      <c r="JJ849" s="314"/>
      <c r="JK849" s="314"/>
      <c r="JL849" s="314"/>
      <c r="JM849" s="314"/>
      <c r="JN849" s="314"/>
      <c r="JO849" s="314"/>
      <c r="JP849" s="314"/>
      <c r="JQ849" s="314"/>
      <c r="JR849" s="314"/>
      <c r="JS849" s="314"/>
      <c r="JT849" s="314"/>
      <c r="JU849" s="314"/>
      <c r="JV849" s="314"/>
      <c r="JW849" s="314"/>
      <c r="JX849" s="314"/>
      <c r="JY849" s="314"/>
      <c r="JZ849" s="314"/>
      <c r="KA849" s="314"/>
      <c r="KB849" s="314"/>
      <c r="KC849" s="314"/>
      <c r="KD849" s="314"/>
      <c r="KE849" s="314"/>
      <c r="KF849" s="314"/>
      <c r="KG849" s="314"/>
      <c r="KH849" s="314"/>
      <c r="KI849" s="314"/>
      <c r="KJ849" s="314"/>
      <c r="KK849" s="314"/>
      <c r="KL849" s="6"/>
      <c r="KM849" s="6"/>
      <c r="KN849" s="6"/>
      <c r="KO849" s="6"/>
      <c r="KP849" s="6"/>
      <c r="KQ849" s="6"/>
      <c r="KR849" s="6"/>
      <c r="KS849" s="6"/>
      <c r="KT849" s="6"/>
    </row>
    <row r="850" spans="5:306" s="305" customFormat="1">
      <c r="E850" s="316"/>
      <c r="F850" s="316"/>
      <c r="G850" s="317"/>
      <c r="W850" s="6"/>
      <c r="X850" s="6"/>
      <c r="Y850" s="6"/>
      <c r="Z850" s="313"/>
      <c r="AA850" s="313"/>
      <c r="AB850" s="313"/>
      <c r="AC850" s="6"/>
      <c r="AD850" s="6"/>
      <c r="AE850" s="313"/>
      <c r="AF850" s="313"/>
      <c r="AG850" s="313"/>
      <c r="AH850" s="313"/>
      <c r="AI850" s="313"/>
      <c r="AJ850" s="6"/>
      <c r="AK850" s="6"/>
      <c r="AL850" s="313"/>
      <c r="AM850" s="313"/>
      <c r="AN850" s="313"/>
      <c r="AO850" s="313"/>
      <c r="AP850" s="313"/>
      <c r="AQ850" s="6"/>
      <c r="AR850" s="6"/>
      <c r="AS850" s="313"/>
      <c r="AT850" s="313"/>
      <c r="AU850" s="313"/>
      <c r="AV850" s="313"/>
      <c r="AW850" s="313"/>
      <c r="AX850" s="6"/>
      <c r="AY850" s="6"/>
      <c r="AZ850" s="313"/>
      <c r="BA850" s="313"/>
      <c r="BB850" s="313"/>
      <c r="BC850" s="313"/>
      <c r="BD850" s="313"/>
      <c r="BE850" s="6"/>
      <c r="BF850" s="6"/>
      <c r="BG850" s="313"/>
      <c r="BH850" s="313"/>
      <c r="BI850" s="313"/>
      <c r="BJ850" s="313"/>
      <c r="BK850" s="313"/>
      <c r="BL850" s="6"/>
      <c r="BM850" s="6"/>
      <c r="BN850" s="313"/>
      <c r="BO850" s="313"/>
      <c r="BP850" s="313"/>
      <c r="BQ850" s="313"/>
      <c r="BR850" s="313"/>
      <c r="BS850" s="313"/>
      <c r="BT850" s="313"/>
      <c r="BU850" s="313"/>
      <c r="BV850" s="313"/>
      <c r="BW850" s="313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161"/>
      <c r="DQ850" s="161"/>
      <c r="DR850" s="161"/>
      <c r="DS850" s="161"/>
      <c r="DT850" s="161"/>
      <c r="DU850" s="161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HO850" s="6"/>
      <c r="HP850" s="6"/>
      <c r="HQ850" s="6"/>
      <c r="HR850" s="6"/>
      <c r="HS850" s="6"/>
      <c r="HT850" s="6"/>
      <c r="HU850" s="6"/>
      <c r="HV850" s="6"/>
      <c r="HW850" s="6"/>
      <c r="HX850" s="6"/>
      <c r="HY850" s="6"/>
      <c r="HZ850" s="6"/>
      <c r="IA850" s="6"/>
      <c r="IB850" s="6"/>
      <c r="IC850" s="6"/>
      <c r="ID850" s="6"/>
      <c r="IE850" s="6"/>
      <c r="IF850" s="6"/>
      <c r="IG850" s="6"/>
      <c r="IH850" s="6"/>
      <c r="II850" s="6"/>
      <c r="IJ850" s="6"/>
      <c r="IK850" s="6"/>
      <c r="IL850" s="6"/>
      <c r="IM850" s="6"/>
      <c r="IN850" s="6"/>
      <c r="IO850" s="6"/>
      <c r="IP850" s="6"/>
      <c r="IQ850" s="6"/>
      <c r="IR850" s="6"/>
      <c r="IS850" s="6"/>
      <c r="IT850" s="6"/>
      <c r="IU850" s="6"/>
      <c r="IV850" s="6"/>
      <c r="IW850" s="6"/>
      <c r="IX850" s="6"/>
      <c r="IY850" s="6"/>
      <c r="IZ850" s="6"/>
      <c r="JA850" s="314"/>
      <c r="JB850" s="314"/>
      <c r="JC850" s="314"/>
      <c r="JD850" s="314"/>
      <c r="JE850" s="314"/>
      <c r="JF850" s="314"/>
      <c r="JG850" s="314"/>
      <c r="JH850" s="314"/>
      <c r="JI850" s="314"/>
      <c r="JJ850" s="314"/>
      <c r="JK850" s="314"/>
      <c r="JL850" s="314"/>
      <c r="JM850" s="314"/>
      <c r="JN850" s="314"/>
      <c r="JO850" s="314"/>
      <c r="JP850" s="314"/>
      <c r="JQ850" s="314"/>
      <c r="JR850" s="314"/>
      <c r="JS850" s="314"/>
      <c r="JT850" s="314"/>
      <c r="JU850" s="314"/>
      <c r="JV850" s="314"/>
      <c r="JW850" s="314"/>
      <c r="JX850" s="314"/>
      <c r="JY850" s="314"/>
      <c r="JZ850" s="314"/>
      <c r="KA850" s="314"/>
      <c r="KB850" s="314"/>
      <c r="KC850" s="314"/>
      <c r="KD850" s="314"/>
      <c r="KE850" s="314"/>
      <c r="KF850" s="314"/>
      <c r="KG850" s="314"/>
      <c r="KH850" s="314"/>
      <c r="KI850" s="314"/>
      <c r="KJ850" s="314"/>
      <c r="KK850" s="314"/>
      <c r="KL850" s="6"/>
      <c r="KM850" s="6"/>
      <c r="KN850" s="6"/>
      <c r="KO850" s="6"/>
      <c r="KP850" s="6"/>
      <c r="KQ850" s="6"/>
      <c r="KR850" s="6"/>
      <c r="KS850" s="6"/>
      <c r="KT850" s="6"/>
    </row>
    <row r="851" spans="5:306" s="305" customFormat="1">
      <c r="E851" s="316"/>
      <c r="F851" s="316"/>
      <c r="G851" s="317"/>
      <c r="W851" s="6"/>
      <c r="X851" s="6"/>
      <c r="Y851" s="6"/>
      <c r="Z851" s="313"/>
      <c r="AA851" s="313"/>
      <c r="AB851" s="313"/>
      <c r="AC851" s="6"/>
      <c r="AD851" s="6"/>
      <c r="AE851" s="313"/>
      <c r="AF851" s="313"/>
      <c r="AG851" s="313"/>
      <c r="AH851" s="313"/>
      <c r="AI851" s="313"/>
      <c r="AJ851" s="6"/>
      <c r="AK851" s="6"/>
      <c r="AL851" s="313"/>
      <c r="AM851" s="313"/>
      <c r="AN851" s="313"/>
      <c r="AO851" s="313"/>
      <c r="AP851" s="313"/>
      <c r="AQ851" s="6"/>
      <c r="AR851" s="6"/>
      <c r="AS851" s="313"/>
      <c r="AT851" s="313"/>
      <c r="AU851" s="313"/>
      <c r="AV851" s="313"/>
      <c r="AW851" s="313"/>
      <c r="AX851" s="6"/>
      <c r="AY851" s="6"/>
      <c r="AZ851" s="313"/>
      <c r="BA851" s="313"/>
      <c r="BB851" s="313"/>
      <c r="BC851" s="313"/>
      <c r="BD851" s="313"/>
      <c r="BE851" s="6"/>
      <c r="BF851" s="6"/>
      <c r="BG851" s="313"/>
      <c r="BH851" s="313"/>
      <c r="BI851" s="313"/>
      <c r="BJ851" s="313"/>
      <c r="BK851" s="313"/>
      <c r="BL851" s="6"/>
      <c r="BM851" s="6"/>
      <c r="BN851" s="313"/>
      <c r="BO851" s="313"/>
      <c r="BP851" s="313"/>
      <c r="BQ851" s="313"/>
      <c r="BR851" s="313"/>
      <c r="BS851" s="313"/>
      <c r="BT851" s="313"/>
      <c r="BU851" s="313"/>
      <c r="BV851" s="313"/>
      <c r="BW851" s="313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161"/>
      <c r="DQ851" s="161"/>
      <c r="DR851" s="161"/>
      <c r="DS851" s="161"/>
      <c r="DT851" s="161"/>
      <c r="DU851" s="161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HO851" s="6"/>
      <c r="HP851" s="6"/>
      <c r="HQ851" s="6"/>
      <c r="HR851" s="6"/>
      <c r="HS851" s="6"/>
      <c r="HT851" s="6"/>
      <c r="HU851" s="6"/>
      <c r="HV851" s="6"/>
      <c r="HW851" s="6"/>
      <c r="HX851" s="6"/>
      <c r="HY851" s="6"/>
      <c r="HZ851" s="6"/>
      <c r="IA851" s="6"/>
      <c r="IB851" s="6"/>
      <c r="IC851" s="6"/>
      <c r="ID851" s="6"/>
      <c r="IE851" s="6"/>
      <c r="IF851" s="6"/>
      <c r="IG851" s="6"/>
      <c r="IH851" s="6"/>
      <c r="II851" s="6"/>
      <c r="IJ851" s="6"/>
      <c r="IK851" s="6"/>
      <c r="IL851" s="6"/>
      <c r="IM851" s="6"/>
      <c r="IN851" s="6"/>
      <c r="IO851" s="6"/>
      <c r="IP851" s="6"/>
      <c r="IQ851" s="6"/>
      <c r="IR851" s="6"/>
      <c r="IS851" s="6"/>
      <c r="IT851" s="6"/>
      <c r="IU851" s="6"/>
      <c r="IV851" s="6"/>
      <c r="IW851" s="6"/>
      <c r="IX851" s="6"/>
      <c r="IY851" s="6"/>
      <c r="IZ851" s="6"/>
      <c r="JA851" s="314"/>
      <c r="JB851" s="314"/>
      <c r="JC851" s="314"/>
      <c r="JD851" s="314"/>
      <c r="JE851" s="314"/>
      <c r="JF851" s="314"/>
      <c r="JG851" s="314"/>
      <c r="JH851" s="314"/>
      <c r="JI851" s="314"/>
      <c r="JJ851" s="314"/>
      <c r="JK851" s="314"/>
      <c r="JL851" s="314"/>
      <c r="JM851" s="314"/>
      <c r="JN851" s="314"/>
      <c r="JO851" s="314"/>
      <c r="JP851" s="314"/>
      <c r="JQ851" s="314"/>
      <c r="JR851" s="314"/>
      <c r="JS851" s="314"/>
      <c r="JT851" s="314"/>
      <c r="JU851" s="314"/>
      <c r="JV851" s="314"/>
      <c r="JW851" s="314"/>
      <c r="JX851" s="314"/>
      <c r="JY851" s="314"/>
      <c r="JZ851" s="314"/>
      <c r="KA851" s="314"/>
      <c r="KB851" s="314"/>
      <c r="KC851" s="314"/>
      <c r="KD851" s="314"/>
      <c r="KE851" s="314"/>
      <c r="KF851" s="314"/>
      <c r="KG851" s="314"/>
      <c r="KH851" s="314"/>
      <c r="KI851" s="314"/>
      <c r="KJ851" s="314"/>
      <c r="KK851" s="314"/>
      <c r="KL851" s="6"/>
      <c r="KM851" s="6"/>
      <c r="KN851" s="6"/>
      <c r="KO851" s="6"/>
      <c r="KP851" s="6"/>
      <c r="KQ851" s="6"/>
      <c r="KR851" s="6"/>
      <c r="KS851" s="6"/>
      <c r="KT851" s="6"/>
    </row>
    <row r="852" spans="5:306" s="305" customFormat="1">
      <c r="E852" s="316"/>
      <c r="F852" s="316"/>
      <c r="G852" s="317"/>
      <c r="W852" s="6"/>
      <c r="X852" s="6"/>
      <c r="Y852" s="6"/>
      <c r="Z852" s="313"/>
      <c r="AA852" s="313"/>
      <c r="AB852" s="313"/>
      <c r="AC852" s="6"/>
      <c r="AD852" s="6"/>
      <c r="AE852" s="313"/>
      <c r="AF852" s="313"/>
      <c r="AG852" s="313"/>
      <c r="AH852" s="313"/>
      <c r="AI852" s="313"/>
      <c r="AJ852" s="6"/>
      <c r="AK852" s="6"/>
      <c r="AL852" s="313"/>
      <c r="AM852" s="313"/>
      <c r="AN852" s="313"/>
      <c r="AO852" s="313"/>
      <c r="AP852" s="313"/>
      <c r="AQ852" s="6"/>
      <c r="AR852" s="6"/>
      <c r="AS852" s="313"/>
      <c r="AT852" s="313"/>
      <c r="AU852" s="313"/>
      <c r="AV852" s="313"/>
      <c r="AW852" s="313"/>
      <c r="AX852" s="6"/>
      <c r="AY852" s="6"/>
      <c r="AZ852" s="313"/>
      <c r="BA852" s="313"/>
      <c r="BB852" s="313"/>
      <c r="BC852" s="313"/>
      <c r="BD852" s="313"/>
      <c r="BE852" s="6"/>
      <c r="BF852" s="6"/>
      <c r="BG852" s="313"/>
      <c r="BH852" s="313"/>
      <c r="BI852" s="313"/>
      <c r="BJ852" s="313"/>
      <c r="BK852" s="313"/>
      <c r="BL852" s="6"/>
      <c r="BM852" s="6"/>
      <c r="BN852" s="313"/>
      <c r="BO852" s="313"/>
      <c r="BP852" s="313"/>
      <c r="BQ852" s="313"/>
      <c r="BR852" s="313"/>
      <c r="BS852" s="313"/>
      <c r="BT852" s="313"/>
      <c r="BU852" s="313"/>
      <c r="BV852" s="313"/>
      <c r="BW852" s="313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161"/>
      <c r="DQ852" s="161"/>
      <c r="DR852" s="161"/>
      <c r="DS852" s="161"/>
      <c r="DT852" s="161"/>
      <c r="DU852" s="161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HO852" s="6"/>
      <c r="HP852" s="6"/>
      <c r="HQ852" s="6"/>
      <c r="HR852" s="6"/>
      <c r="HS852" s="6"/>
      <c r="HT852" s="6"/>
      <c r="HU852" s="6"/>
      <c r="HV852" s="6"/>
      <c r="HW852" s="6"/>
      <c r="HX852" s="6"/>
      <c r="HY852" s="6"/>
      <c r="HZ852" s="6"/>
      <c r="IA852" s="6"/>
      <c r="IB852" s="6"/>
      <c r="IC852" s="6"/>
      <c r="ID852" s="6"/>
      <c r="IE852" s="6"/>
      <c r="IF852" s="6"/>
      <c r="IG852" s="6"/>
      <c r="IH852" s="6"/>
      <c r="II852" s="6"/>
      <c r="IJ852" s="6"/>
      <c r="IK852" s="6"/>
      <c r="IL852" s="6"/>
      <c r="IM852" s="6"/>
      <c r="IN852" s="6"/>
      <c r="IO852" s="6"/>
      <c r="IP852" s="6"/>
      <c r="IQ852" s="6"/>
      <c r="IR852" s="6"/>
      <c r="IS852" s="6"/>
      <c r="IT852" s="6"/>
      <c r="IU852" s="6"/>
      <c r="IV852" s="6"/>
      <c r="IW852" s="6"/>
      <c r="IX852" s="6"/>
      <c r="IY852" s="6"/>
      <c r="IZ852" s="6"/>
      <c r="JA852" s="314"/>
      <c r="JB852" s="314"/>
      <c r="JC852" s="314"/>
      <c r="JD852" s="314"/>
      <c r="JE852" s="314"/>
      <c r="JF852" s="314"/>
      <c r="JG852" s="314"/>
      <c r="JH852" s="314"/>
      <c r="JI852" s="314"/>
      <c r="JJ852" s="314"/>
      <c r="JK852" s="314"/>
      <c r="JL852" s="314"/>
      <c r="JM852" s="314"/>
      <c r="JN852" s="314"/>
      <c r="JO852" s="314"/>
      <c r="JP852" s="314"/>
      <c r="JQ852" s="314"/>
      <c r="JR852" s="314"/>
      <c r="JS852" s="314"/>
      <c r="JT852" s="314"/>
      <c r="JU852" s="314"/>
      <c r="JV852" s="314"/>
      <c r="JW852" s="314"/>
      <c r="JX852" s="314"/>
      <c r="JY852" s="314"/>
      <c r="JZ852" s="314"/>
      <c r="KA852" s="314"/>
      <c r="KB852" s="314"/>
      <c r="KC852" s="314"/>
      <c r="KD852" s="314"/>
      <c r="KE852" s="314"/>
      <c r="KF852" s="314"/>
      <c r="KG852" s="314"/>
      <c r="KH852" s="314"/>
      <c r="KI852" s="314"/>
      <c r="KJ852" s="314"/>
      <c r="KK852" s="314"/>
      <c r="KL852" s="6"/>
      <c r="KM852" s="6"/>
      <c r="KN852" s="6"/>
      <c r="KO852" s="6"/>
      <c r="KP852" s="6"/>
      <c r="KQ852" s="6"/>
      <c r="KR852" s="6"/>
      <c r="KS852" s="6"/>
      <c r="KT852" s="6"/>
    </row>
    <row r="853" spans="5:306" s="305" customFormat="1">
      <c r="E853" s="316"/>
      <c r="F853" s="316"/>
      <c r="G853" s="317"/>
      <c r="W853" s="6"/>
      <c r="X853" s="6"/>
      <c r="Y853" s="6"/>
      <c r="Z853" s="313"/>
      <c r="AA853" s="313"/>
      <c r="AB853" s="313"/>
      <c r="AC853" s="6"/>
      <c r="AD853" s="6"/>
      <c r="AE853" s="313"/>
      <c r="AF853" s="313"/>
      <c r="AG853" s="313"/>
      <c r="AH853" s="313"/>
      <c r="AI853" s="313"/>
      <c r="AJ853" s="6"/>
      <c r="AK853" s="6"/>
      <c r="AL853" s="313"/>
      <c r="AM853" s="313"/>
      <c r="AN853" s="313"/>
      <c r="AO853" s="313"/>
      <c r="AP853" s="313"/>
      <c r="AQ853" s="6"/>
      <c r="AR853" s="6"/>
      <c r="AS853" s="313"/>
      <c r="AT853" s="313"/>
      <c r="AU853" s="313"/>
      <c r="AV853" s="313"/>
      <c r="AW853" s="313"/>
      <c r="AX853" s="6"/>
      <c r="AY853" s="6"/>
      <c r="AZ853" s="313"/>
      <c r="BA853" s="313"/>
      <c r="BB853" s="313"/>
      <c r="BC853" s="313"/>
      <c r="BD853" s="313"/>
      <c r="BE853" s="6"/>
      <c r="BF853" s="6"/>
      <c r="BG853" s="313"/>
      <c r="BH853" s="313"/>
      <c r="BI853" s="313"/>
      <c r="BJ853" s="313"/>
      <c r="BK853" s="313"/>
      <c r="BL853" s="6"/>
      <c r="BM853" s="6"/>
      <c r="BN853" s="313"/>
      <c r="BO853" s="313"/>
      <c r="BP853" s="313"/>
      <c r="BQ853" s="313"/>
      <c r="BR853" s="313"/>
      <c r="BS853" s="313"/>
      <c r="BT853" s="313"/>
      <c r="BU853" s="313"/>
      <c r="BV853" s="313"/>
      <c r="BW853" s="313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161"/>
      <c r="DQ853" s="161"/>
      <c r="DR853" s="161"/>
      <c r="DS853" s="161"/>
      <c r="DT853" s="161"/>
      <c r="DU853" s="161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HO853" s="6"/>
      <c r="HP853" s="6"/>
      <c r="HQ853" s="6"/>
      <c r="HR853" s="6"/>
      <c r="HS853" s="6"/>
      <c r="HT853" s="6"/>
      <c r="HU853" s="6"/>
      <c r="HV853" s="6"/>
      <c r="HW853" s="6"/>
      <c r="HX853" s="6"/>
      <c r="HY853" s="6"/>
      <c r="HZ853" s="6"/>
      <c r="IA853" s="6"/>
      <c r="IB853" s="6"/>
      <c r="IC853" s="6"/>
      <c r="ID853" s="6"/>
      <c r="IE853" s="6"/>
      <c r="IF853" s="6"/>
      <c r="IG853" s="6"/>
      <c r="IH853" s="6"/>
      <c r="II853" s="6"/>
      <c r="IJ853" s="6"/>
      <c r="IK853" s="6"/>
      <c r="IL853" s="6"/>
      <c r="IM853" s="6"/>
      <c r="IN853" s="6"/>
      <c r="IO853" s="6"/>
      <c r="IP853" s="6"/>
      <c r="IQ853" s="6"/>
      <c r="IR853" s="6"/>
      <c r="IS853" s="6"/>
      <c r="IT853" s="6"/>
      <c r="IU853" s="6"/>
      <c r="IV853" s="6"/>
      <c r="IW853" s="6"/>
      <c r="IX853" s="6"/>
      <c r="IY853" s="6"/>
      <c r="IZ853" s="6"/>
      <c r="JA853" s="314"/>
      <c r="JB853" s="314"/>
      <c r="JC853" s="314"/>
      <c r="JD853" s="314"/>
      <c r="JE853" s="314"/>
      <c r="JF853" s="314"/>
      <c r="JG853" s="314"/>
      <c r="JH853" s="314"/>
      <c r="JI853" s="314"/>
      <c r="JJ853" s="314"/>
      <c r="JK853" s="314"/>
      <c r="JL853" s="314"/>
      <c r="JM853" s="314"/>
      <c r="JN853" s="314"/>
      <c r="JO853" s="314"/>
      <c r="JP853" s="314"/>
      <c r="JQ853" s="314"/>
      <c r="JR853" s="314"/>
      <c r="JS853" s="314"/>
      <c r="JT853" s="314"/>
      <c r="JU853" s="314"/>
      <c r="JV853" s="314"/>
      <c r="JW853" s="314"/>
      <c r="JX853" s="314"/>
      <c r="JY853" s="314"/>
      <c r="JZ853" s="314"/>
      <c r="KA853" s="314"/>
      <c r="KB853" s="314"/>
      <c r="KC853" s="314"/>
      <c r="KD853" s="314"/>
      <c r="KE853" s="314"/>
      <c r="KF853" s="314"/>
      <c r="KG853" s="314"/>
      <c r="KH853" s="314"/>
      <c r="KI853" s="314"/>
      <c r="KJ853" s="314"/>
      <c r="KK853" s="314"/>
      <c r="KL853" s="6"/>
      <c r="KM853" s="6"/>
      <c r="KN853" s="6"/>
      <c r="KO853" s="6"/>
      <c r="KP853" s="6"/>
      <c r="KQ853" s="6"/>
      <c r="KR853" s="6"/>
      <c r="KS853" s="6"/>
      <c r="KT853" s="6"/>
    </row>
    <row r="854" spans="5:306" s="305" customFormat="1">
      <c r="E854" s="316"/>
      <c r="F854" s="316"/>
      <c r="G854" s="317"/>
      <c r="W854" s="6"/>
      <c r="X854" s="6"/>
      <c r="Y854" s="6"/>
      <c r="Z854" s="313"/>
      <c r="AA854" s="313"/>
      <c r="AB854" s="313"/>
      <c r="AC854" s="6"/>
      <c r="AD854" s="6"/>
      <c r="AE854" s="313"/>
      <c r="AF854" s="313"/>
      <c r="AG854" s="313"/>
      <c r="AH854" s="313"/>
      <c r="AI854" s="313"/>
      <c r="AJ854" s="6"/>
      <c r="AK854" s="6"/>
      <c r="AL854" s="313"/>
      <c r="AM854" s="313"/>
      <c r="AN854" s="313"/>
      <c r="AO854" s="313"/>
      <c r="AP854" s="313"/>
      <c r="AQ854" s="6"/>
      <c r="AR854" s="6"/>
      <c r="AS854" s="313"/>
      <c r="AT854" s="313"/>
      <c r="AU854" s="313"/>
      <c r="AV854" s="313"/>
      <c r="AW854" s="313"/>
      <c r="AX854" s="6"/>
      <c r="AY854" s="6"/>
      <c r="AZ854" s="313"/>
      <c r="BA854" s="313"/>
      <c r="BB854" s="313"/>
      <c r="BC854" s="313"/>
      <c r="BD854" s="313"/>
      <c r="BE854" s="6"/>
      <c r="BF854" s="6"/>
      <c r="BG854" s="313"/>
      <c r="BH854" s="313"/>
      <c r="BI854" s="313"/>
      <c r="BJ854" s="313"/>
      <c r="BK854" s="313"/>
      <c r="BL854" s="6"/>
      <c r="BM854" s="6"/>
      <c r="BN854" s="313"/>
      <c r="BO854" s="313"/>
      <c r="BP854" s="313"/>
      <c r="BQ854" s="313"/>
      <c r="BR854" s="313"/>
      <c r="BS854" s="313"/>
      <c r="BT854" s="313"/>
      <c r="BU854" s="313"/>
      <c r="BV854" s="313"/>
      <c r="BW854" s="313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161"/>
      <c r="DQ854" s="161"/>
      <c r="DR854" s="161"/>
      <c r="DS854" s="161"/>
      <c r="DT854" s="161"/>
      <c r="DU854" s="161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HO854" s="6"/>
      <c r="HP854" s="6"/>
      <c r="HQ854" s="6"/>
      <c r="HR854" s="6"/>
      <c r="HS854" s="6"/>
      <c r="HT854" s="6"/>
      <c r="HU854" s="6"/>
      <c r="HV854" s="6"/>
      <c r="HW854" s="6"/>
      <c r="HX854" s="6"/>
      <c r="HY854" s="6"/>
      <c r="HZ854" s="6"/>
      <c r="IA854" s="6"/>
      <c r="IB854" s="6"/>
      <c r="IC854" s="6"/>
      <c r="ID854" s="6"/>
      <c r="IE854" s="6"/>
      <c r="IF854" s="6"/>
      <c r="IG854" s="6"/>
      <c r="IH854" s="6"/>
      <c r="II854" s="6"/>
      <c r="IJ854" s="6"/>
      <c r="IK854" s="6"/>
      <c r="IL854" s="6"/>
      <c r="IM854" s="6"/>
      <c r="IN854" s="6"/>
      <c r="IO854" s="6"/>
      <c r="IP854" s="6"/>
      <c r="IQ854" s="6"/>
      <c r="IR854" s="6"/>
      <c r="IS854" s="6"/>
      <c r="IT854" s="6"/>
      <c r="IU854" s="6"/>
      <c r="IV854" s="6"/>
      <c r="IW854" s="6"/>
      <c r="IX854" s="6"/>
      <c r="IY854" s="6"/>
      <c r="IZ854" s="6"/>
      <c r="JA854" s="314"/>
      <c r="JB854" s="314"/>
      <c r="JC854" s="314"/>
      <c r="JD854" s="314"/>
      <c r="JE854" s="314"/>
      <c r="JF854" s="314"/>
      <c r="JG854" s="314"/>
      <c r="JH854" s="314"/>
      <c r="JI854" s="314"/>
      <c r="JJ854" s="314"/>
      <c r="JK854" s="314"/>
      <c r="JL854" s="314"/>
      <c r="JM854" s="314"/>
      <c r="JN854" s="314"/>
      <c r="JO854" s="314"/>
      <c r="JP854" s="314"/>
      <c r="JQ854" s="314"/>
      <c r="JR854" s="314"/>
      <c r="JS854" s="314"/>
      <c r="JT854" s="314"/>
      <c r="JU854" s="314"/>
      <c r="JV854" s="314"/>
      <c r="JW854" s="314"/>
      <c r="JX854" s="314"/>
      <c r="JY854" s="314"/>
      <c r="JZ854" s="314"/>
      <c r="KA854" s="314"/>
      <c r="KB854" s="314"/>
      <c r="KC854" s="314"/>
      <c r="KD854" s="314"/>
      <c r="KE854" s="314"/>
      <c r="KF854" s="314"/>
      <c r="KG854" s="314"/>
      <c r="KH854" s="314"/>
      <c r="KI854" s="314"/>
      <c r="KJ854" s="314"/>
      <c r="KK854" s="314"/>
      <c r="KL854" s="6"/>
      <c r="KM854" s="6"/>
      <c r="KN854" s="6"/>
      <c r="KO854" s="6"/>
      <c r="KP854" s="6"/>
      <c r="KQ854" s="6"/>
      <c r="KR854" s="6"/>
      <c r="KS854" s="6"/>
      <c r="KT854" s="6"/>
    </row>
    <row r="855" spans="5:306" s="305" customFormat="1">
      <c r="E855" s="316"/>
      <c r="F855" s="316"/>
      <c r="G855" s="317"/>
      <c r="W855" s="6"/>
      <c r="X855" s="6"/>
      <c r="Y855" s="6"/>
      <c r="Z855" s="313"/>
      <c r="AA855" s="313"/>
      <c r="AB855" s="313"/>
      <c r="AC855" s="6"/>
      <c r="AD855" s="6"/>
      <c r="AE855" s="313"/>
      <c r="AF855" s="313"/>
      <c r="AG855" s="313"/>
      <c r="AH855" s="313"/>
      <c r="AI855" s="313"/>
      <c r="AJ855" s="6"/>
      <c r="AK855" s="6"/>
      <c r="AL855" s="313"/>
      <c r="AM855" s="313"/>
      <c r="AN855" s="313"/>
      <c r="AO855" s="313"/>
      <c r="AP855" s="313"/>
      <c r="AQ855" s="6"/>
      <c r="AR855" s="6"/>
      <c r="AS855" s="313"/>
      <c r="AT855" s="313"/>
      <c r="AU855" s="313"/>
      <c r="AV855" s="313"/>
      <c r="AW855" s="313"/>
      <c r="AX855" s="6"/>
      <c r="AY855" s="6"/>
      <c r="AZ855" s="313"/>
      <c r="BA855" s="313"/>
      <c r="BB855" s="313"/>
      <c r="BC855" s="313"/>
      <c r="BD855" s="313"/>
      <c r="BE855" s="6"/>
      <c r="BF855" s="6"/>
      <c r="BG855" s="313"/>
      <c r="BH855" s="313"/>
      <c r="BI855" s="313"/>
      <c r="BJ855" s="313"/>
      <c r="BK855" s="313"/>
      <c r="BL855" s="6"/>
      <c r="BM855" s="6"/>
      <c r="BN855" s="313"/>
      <c r="BO855" s="313"/>
      <c r="BP855" s="313"/>
      <c r="BQ855" s="313"/>
      <c r="BR855" s="313"/>
      <c r="BS855" s="313"/>
      <c r="BT855" s="313"/>
      <c r="BU855" s="313"/>
      <c r="BV855" s="313"/>
      <c r="BW855" s="313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161"/>
      <c r="DQ855" s="161"/>
      <c r="DR855" s="161"/>
      <c r="DS855" s="161"/>
      <c r="DT855" s="161"/>
      <c r="DU855" s="161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HO855" s="6"/>
      <c r="HP855" s="6"/>
      <c r="HQ855" s="6"/>
      <c r="HR855" s="6"/>
      <c r="HS855" s="6"/>
      <c r="HT855" s="6"/>
      <c r="HU855" s="6"/>
      <c r="HV855" s="6"/>
      <c r="HW855" s="6"/>
      <c r="HX855" s="6"/>
      <c r="HY855" s="6"/>
      <c r="HZ855" s="6"/>
      <c r="IA855" s="6"/>
      <c r="IB855" s="6"/>
      <c r="IC855" s="6"/>
      <c r="ID855" s="6"/>
      <c r="IE855" s="6"/>
      <c r="IF855" s="6"/>
      <c r="IG855" s="6"/>
      <c r="IH855" s="6"/>
      <c r="II855" s="6"/>
      <c r="IJ855" s="6"/>
      <c r="IK855" s="6"/>
      <c r="IL855" s="6"/>
      <c r="IM855" s="6"/>
      <c r="IN855" s="6"/>
      <c r="IO855" s="6"/>
      <c r="IP855" s="6"/>
      <c r="IQ855" s="6"/>
      <c r="IR855" s="6"/>
      <c r="IS855" s="6"/>
      <c r="IT855" s="6"/>
      <c r="IU855" s="6"/>
      <c r="IV855" s="6"/>
      <c r="IW855" s="6"/>
      <c r="IX855" s="6"/>
      <c r="IY855" s="6"/>
      <c r="IZ855" s="6"/>
      <c r="JA855" s="314"/>
      <c r="JB855" s="314"/>
      <c r="JC855" s="314"/>
      <c r="JD855" s="314"/>
      <c r="JE855" s="314"/>
      <c r="JF855" s="314"/>
      <c r="JG855" s="314"/>
      <c r="JH855" s="314"/>
      <c r="JI855" s="314"/>
      <c r="JJ855" s="314"/>
      <c r="JK855" s="314"/>
      <c r="JL855" s="314"/>
      <c r="JM855" s="314"/>
      <c r="JN855" s="314"/>
      <c r="JO855" s="314"/>
      <c r="JP855" s="314"/>
      <c r="JQ855" s="314"/>
      <c r="JR855" s="314"/>
      <c r="JS855" s="314"/>
      <c r="JT855" s="314"/>
      <c r="JU855" s="314"/>
      <c r="JV855" s="314"/>
      <c r="JW855" s="314"/>
      <c r="JX855" s="314"/>
      <c r="JY855" s="314"/>
      <c r="JZ855" s="314"/>
      <c r="KA855" s="314"/>
      <c r="KB855" s="314"/>
      <c r="KC855" s="314"/>
      <c r="KD855" s="314"/>
      <c r="KE855" s="314"/>
      <c r="KF855" s="314"/>
      <c r="KG855" s="314"/>
      <c r="KH855" s="314"/>
      <c r="KI855" s="314"/>
      <c r="KJ855" s="314"/>
      <c r="KK855" s="314"/>
      <c r="KL855" s="6"/>
      <c r="KM855" s="6"/>
      <c r="KN855" s="6"/>
      <c r="KO855" s="6"/>
      <c r="KP855" s="6"/>
      <c r="KQ855" s="6"/>
      <c r="KR855" s="6"/>
      <c r="KS855" s="6"/>
      <c r="KT855" s="6"/>
    </row>
    <row r="856" spans="5:306" s="305" customFormat="1">
      <c r="E856" s="316"/>
      <c r="F856" s="316"/>
      <c r="G856" s="317"/>
      <c r="W856" s="6"/>
      <c r="X856" s="6"/>
      <c r="Y856" s="6"/>
      <c r="Z856" s="313"/>
      <c r="AA856" s="313"/>
      <c r="AB856" s="313"/>
      <c r="AC856" s="6"/>
      <c r="AD856" s="6"/>
      <c r="AE856" s="313"/>
      <c r="AF856" s="313"/>
      <c r="AG856" s="313"/>
      <c r="AH856" s="313"/>
      <c r="AI856" s="313"/>
      <c r="AJ856" s="6"/>
      <c r="AK856" s="6"/>
      <c r="AL856" s="313"/>
      <c r="AM856" s="313"/>
      <c r="AN856" s="313"/>
      <c r="AO856" s="313"/>
      <c r="AP856" s="313"/>
      <c r="AQ856" s="6"/>
      <c r="AR856" s="6"/>
      <c r="AS856" s="313"/>
      <c r="AT856" s="313"/>
      <c r="AU856" s="313"/>
      <c r="AV856" s="313"/>
      <c r="AW856" s="313"/>
      <c r="AX856" s="6"/>
      <c r="AY856" s="6"/>
      <c r="AZ856" s="313"/>
      <c r="BA856" s="313"/>
      <c r="BB856" s="313"/>
      <c r="BC856" s="313"/>
      <c r="BD856" s="313"/>
      <c r="BE856" s="6"/>
      <c r="BF856" s="6"/>
      <c r="BG856" s="313"/>
      <c r="BH856" s="313"/>
      <c r="BI856" s="313"/>
      <c r="BJ856" s="313"/>
      <c r="BK856" s="313"/>
      <c r="BL856" s="6"/>
      <c r="BM856" s="6"/>
      <c r="BN856" s="313"/>
      <c r="BO856" s="313"/>
      <c r="BP856" s="313"/>
      <c r="BQ856" s="313"/>
      <c r="BR856" s="313"/>
      <c r="BS856" s="313"/>
      <c r="BT856" s="313"/>
      <c r="BU856" s="313"/>
      <c r="BV856" s="313"/>
      <c r="BW856" s="313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161"/>
      <c r="DQ856" s="161"/>
      <c r="DR856" s="161"/>
      <c r="DS856" s="161"/>
      <c r="DT856" s="161"/>
      <c r="DU856" s="161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HO856" s="6"/>
      <c r="HP856" s="6"/>
      <c r="HQ856" s="6"/>
      <c r="HR856" s="6"/>
      <c r="HS856" s="6"/>
      <c r="HT856" s="6"/>
      <c r="HU856" s="6"/>
      <c r="HV856" s="6"/>
      <c r="HW856" s="6"/>
      <c r="HX856" s="6"/>
      <c r="HY856" s="6"/>
      <c r="HZ856" s="6"/>
      <c r="IA856" s="6"/>
      <c r="IB856" s="6"/>
      <c r="IC856" s="6"/>
      <c r="ID856" s="6"/>
      <c r="IE856" s="6"/>
      <c r="IF856" s="6"/>
      <c r="IG856" s="6"/>
      <c r="IH856" s="6"/>
      <c r="II856" s="6"/>
      <c r="IJ856" s="6"/>
      <c r="IK856" s="6"/>
      <c r="IL856" s="6"/>
      <c r="IM856" s="6"/>
      <c r="IN856" s="6"/>
      <c r="IO856" s="6"/>
      <c r="IP856" s="6"/>
      <c r="IQ856" s="6"/>
      <c r="IR856" s="6"/>
      <c r="IS856" s="6"/>
      <c r="IT856" s="6"/>
      <c r="IU856" s="6"/>
      <c r="IV856" s="6"/>
      <c r="IW856" s="6"/>
      <c r="IX856" s="6"/>
      <c r="IY856" s="6"/>
      <c r="IZ856" s="6"/>
      <c r="JA856" s="314"/>
      <c r="JB856" s="314"/>
      <c r="JC856" s="314"/>
      <c r="JD856" s="314"/>
      <c r="JE856" s="314"/>
      <c r="JF856" s="314"/>
      <c r="JG856" s="314"/>
      <c r="JH856" s="314"/>
      <c r="JI856" s="314"/>
      <c r="JJ856" s="314"/>
      <c r="JK856" s="314"/>
      <c r="JL856" s="314"/>
      <c r="JM856" s="314"/>
      <c r="JN856" s="314"/>
      <c r="JO856" s="314"/>
      <c r="JP856" s="314"/>
      <c r="JQ856" s="314"/>
      <c r="JR856" s="314"/>
      <c r="JS856" s="314"/>
      <c r="JT856" s="314"/>
      <c r="JU856" s="314"/>
      <c r="JV856" s="314"/>
      <c r="JW856" s="314"/>
      <c r="JX856" s="314"/>
      <c r="JY856" s="314"/>
      <c r="JZ856" s="314"/>
      <c r="KA856" s="314"/>
      <c r="KB856" s="314"/>
      <c r="KC856" s="314"/>
      <c r="KD856" s="314"/>
      <c r="KE856" s="314"/>
      <c r="KF856" s="314"/>
      <c r="KG856" s="314"/>
      <c r="KH856" s="314"/>
      <c r="KI856" s="314"/>
      <c r="KJ856" s="314"/>
      <c r="KK856" s="314"/>
      <c r="KL856" s="6"/>
      <c r="KM856" s="6"/>
      <c r="KN856" s="6"/>
      <c r="KO856" s="6"/>
      <c r="KP856" s="6"/>
      <c r="KQ856" s="6"/>
      <c r="KR856" s="6"/>
      <c r="KS856" s="6"/>
      <c r="KT856" s="6"/>
    </row>
    <row r="857" spans="5:306" s="305" customFormat="1">
      <c r="E857" s="316"/>
      <c r="F857" s="316"/>
      <c r="G857" s="317"/>
      <c r="W857" s="6"/>
      <c r="X857" s="6"/>
      <c r="Y857" s="6"/>
      <c r="Z857" s="313"/>
      <c r="AA857" s="313"/>
      <c r="AB857" s="313"/>
      <c r="AC857" s="6"/>
      <c r="AD857" s="6"/>
      <c r="AE857" s="313"/>
      <c r="AF857" s="313"/>
      <c r="AG857" s="313"/>
      <c r="AH857" s="313"/>
      <c r="AI857" s="313"/>
      <c r="AJ857" s="6"/>
      <c r="AK857" s="6"/>
      <c r="AL857" s="313"/>
      <c r="AM857" s="313"/>
      <c r="AN857" s="313"/>
      <c r="AO857" s="313"/>
      <c r="AP857" s="313"/>
      <c r="AQ857" s="6"/>
      <c r="AR857" s="6"/>
      <c r="AS857" s="313"/>
      <c r="AT857" s="313"/>
      <c r="AU857" s="313"/>
      <c r="AV857" s="313"/>
      <c r="AW857" s="313"/>
      <c r="AX857" s="6"/>
      <c r="AY857" s="6"/>
      <c r="AZ857" s="313"/>
      <c r="BA857" s="313"/>
      <c r="BB857" s="313"/>
      <c r="BC857" s="313"/>
      <c r="BD857" s="313"/>
      <c r="BE857" s="6"/>
      <c r="BF857" s="6"/>
      <c r="BG857" s="313"/>
      <c r="BH857" s="313"/>
      <c r="BI857" s="313"/>
      <c r="BJ857" s="313"/>
      <c r="BK857" s="313"/>
      <c r="BL857" s="6"/>
      <c r="BM857" s="6"/>
      <c r="BN857" s="313"/>
      <c r="BO857" s="313"/>
      <c r="BP857" s="313"/>
      <c r="BQ857" s="313"/>
      <c r="BR857" s="313"/>
      <c r="BS857" s="313"/>
      <c r="BT857" s="313"/>
      <c r="BU857" s="313"/>
      <c r="BV857" s="313"/>
      <c r="BW857" s="313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161"/>
      <c r="DQ857" s="161"/>
      <c r="DR857" s="161"/>
      <c r="DS857" s="161"/>
      <c r="DT857" s="161"/>
      <c r="DU857" s="161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HO857" s="6"/>
      <c r="HP857" s="6"/>
      <c r="HQ857" s="6"/>
      <c r="HR857" s="6"/>
      <c r="HS857" s="6"/>
      <c r="HT857" s="6"/>
      <c r="HU857" s="6"/>
      <c r="HV857" s="6"/>
      <c r="HW857" s="6"/>
      <c r="HX857" s="6"/>
      <c r="HY857" s="6"/>
      <c r="HZ857" s="6"/>
      <c r="IA857" s="6"/>
      <c r="IB857" s="6"/>
      <c r="IC857" s="6"/>
      <c r="ID857" s="6"/>
      <c r="IE857" s="6"/>
      <c r="IF857" s="6"/>
      <c r="IG857" s="6"/>
      <c r="IH857" s="6"/>
      <c r="II857" s="6"/>
      <c r="IJ857" s="6"/>
      <c r="IK857" s="6"/>
      <c r="IL857" s="6"/>
      <c r="IM857" s="6"/>
      <c r="IN857" s="6"/>
      <c r="IO857" s="6"/>
      <c r="IP857" s="6"/>
      <c r="IQ857" s="6"/>
      <c r="IR857" s="6"/>
      <c r="IS857" s="6"/>
      <c r="IT857" s="6"/>
      <c r="IU857" s="6"/>
      <c r="IV857" s="6"/>
      <c r="IW857" s="6"/>
      <c r="IX857" s="6"/>
      <c r="IY857" s="6"/>
      <c r="IZ857" s="6"/>
      <c r="JA857" s="314"/>
      <c r="JB857" s="314"/>
      <c r="JC857" s="314"/>
      <c r="JD857" s="314"/>
      <c r="JE857" s="314"/>
      <c r="JF857" s="314"/>
      <c r="JG857" s="314"/>
      <c r="JH857" s="314"/>
      <c r="JI857" s="314"/>
      <c r="JJ857" s="314"/>
      <c r="JK857" s="314"/>
      <c r="JL857" s="314"/>
      <c r="JM857" s="314"/>
      <c r="JN857" s="314"/>
      <c r="JO857" s="314"/>
      <c r="JP857" s="314"/>
      <c r="JQ857" s="314"/>
      <c r="JR857" s="314"/>
      <c r="JS857" s="314"/>
      <c r="JT857" s="314"/>
      <c r="JU857" s="314"/>
      <c r="JV857" s="314"/>
      <c r="JW857" s="314"/>
      <c r="JX857" s="314"/>
      <c r="JY857" s="314"/>
      <c r="JZ857" s="314"/>
      <c r="KA857" s="314"/>
      <c r="KB857" s="314"/>
      <c r="KC857" s="314"/>
      <c r="KD857" s="314"/>
      <c r="KE857" s="314"/>
      <c r="KF857" s="314"/>
      <c r="KG857" s="314"/>
      <c r="KH857" s="314"/>
      <c r="KI857" s="314"/>
      <c r="KJ857" s="314"/>
      <c r="KK857" s="314"/>
      <c r="KL857" s="6"/>
      <c r="KM857" s="6"/>
      <c r="KN857" s="6"/>
      <c r="KO857" s="6"/>
      <c r="KP857" s="6"/>
      <c r="KQ857" s="6"/>
      <c r="KR857" s="6"/>
      <c r="KS857" s="6"/>
      <c r="KT857" s="6"/>
    </row>
    <row r="858" spans="5:306" s="305" customFormat="1">
      <c r="E858" s="316"/>
      <c r="F858" s="316"/>
      <c r="G858" s="317"/>
      <c r="W858" s="6"/>
      <c r="X858" s="6"/>
      <c r="Y858" s="6"/>
      <c r="Z858" s="313"/>
      <c r="AA858" s="313"/>
      <c r="AB858" s="313"/>
      <c r="AC858" s="6"/>
      <c r="AD858" s="6"/>
      <c r="AE858" s="313"/>
      <c r="AF858" s="313"/>
      <c r="AG858" s="313"/>
      <c r="AH858" s="313"/>
      <c r="AI858" s="313"/>
      <c r="AJ858" s="6"/>
      <c r="AK858" s="6"/>
      <c r="AL858" s="313"/>
      <c r="AM858" s="313"/>
      <c r="AN858" s="313"/>
      <c r="AO858" s="313"/>
      <c r="AP858" s="313"/>
      <c r="AQ858" s="6"/>
      <c r="AR858" s="6"/>
      <c r="AS858" s="313"/>
      <c r="AT858" s="313"/>
      <c r="AU858" s="313"/>
      <c r="AV858" s="313"/>
      <c r="AW858" s="313"/>
      <c r="AX858" s="6"/>
      <c r="AY858" s="6"/>
      <c r="AZ858" s="313"/>
      <c r="BA858" s="313"/>
      <c r="BB858" s="313"/>
      <c r="BC858" s="313"/>
      <c r="BD858" s="313"/>
      <c r="BE858" s="6"/>
      <c r="BF858" s="6"/>
      <c r="BG858" s="313"/>
      <c r="BH858" s="313"/>
      <c r="BI858" s="313"/>
      <c r="BJ858" s="313"/>
      <c r="BK858" s="313"/>
      <c r="BL858" s="6"/>
      <c r="BM858" s="6"/>
      <c r="BN858" s="313"/>
      <c r="BO858" s="313"/>
      <c r="BP858" s="313"/>
      <c r="BQ858" s="313"/>
      <c r="BR858" s="313"/>
      <c r="BS858" s="313"/>
      <c r="BT858" s="313"/>
      <c r="BU858" s="313"/>
      <c r="BV858" s="313"/>
      <c r="BW858" s="313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161"/>
      <c r="DQ858" s="161"/>
      <c r="DR858" s="161"/>
      <c r="DS858" s="161"/>
      <c r="DT858" s="161"/>
      <c r="DU858" s="161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HO858" s="6"/>
      <c r="HP858" s="6"/>
      <c r="HQ858" s="6"/>
      <c r="HR858" s="6"/>
      <c r="HS858" s="6"/>
      <c r="HT858" s="6"/>
      <c r="HU858" s="6"/>
      <c r="HV858" s="6"/>
      <c r="HW858" s="6"/>
      <c r="HX858" s="6"/>
      <c r="HY858" s="6"/>
      <c r="HZ858" s="6"/>
      <c r="IA858" s="6"/>
      <c r="IB858" s="6"/>
      <c r="IC858" s="6"/>
      <c r="ID858" s="6"/>
      <c r="IE858" s="6"/>
      <c r="IF858" s="6"/>
      <c r="IG858" s="6"/>
      <c r="IH858" s="6"/>
      <c r="II858" s="6"/>
      <c r="IJ858" s="6"/>
      <c r="IK858" s="6"/>
      <c r="IL858" s="6"/>
      <c r="IM858" s="6"/>
      <c r="IN858" s="6"/>
      <c r="IO858" s="6"/>
      <c r="IP858" s="6"/>
      <c r="IQ858" s="6"/>
      <c r="IR858" s="6"/>
      <c r="IS858" s="6"/>
      <c r="IT858" s="6"/>
      <c r="IU858" s="6"/>
      <c r="IV858" s="6"/>
      <c r="IW858" s="6"/>
      <c r="IX858" s="6"/>
      <c r="IY858" s="6"/>
      <c r="IZ858" s="6"/>
      <c r="JA858" s="314"/>
      <c r="JB858" s="314"/>
      <c r="JC858" s="314"/>
      <c r="JD858" s="314"/>
      <c r="JE858" s="314"/>
      <c r="JF858" s="314"/>
      <c r="JG858" s="314"/>
      <c r="JH858" s="314"/>
      <c r="JI858" s="314"/>
      <c r="JJ858" s="314"/>
      <c r="JK858" s="314"/>
      <c r="JL858" s="314"/>
      <c r="JM858" s="314"/>
      <c r="JN858" s="314"/>
      <c r="JO858" s="314"/>
      <c r="JP858" s="314"/>
      <c r="JQ858" s="314"/>
      <c r="JR858" s="314"/>
      <c r="JS858" s="314"/>
      <c r="JT858" s="314"/>
      <c r="JU858" s="314"/>
      <c r="JV858" s="314"/>
      <c r="JW858" s="314"/>
      <c r="JX858" s="314"/>
      <c r="JY858" s="314"/>
      <c r="JZ858" s="314"/>
      <c r="KA858" s="314"/>
      <c r="KB858" s="314"/>
      <c r="KC858" s="314"/>
      <c r="KD858" s="314"/>
      <c r="KE858" s="314"/>
      <c r="KF858" s="314"/>
      <c r="KG858" s="314"/>
      <c r="KH858" s="314"/>
      <c r="KI858" s="314"/>
      <c r="KJ858" s="314"/>
      <c r="KK858" s="314"/>
      <c r="KL858" s="6"/>
      <c r="KM858" s="6"/>
      <c r="KN858" s="6"/>
      <c r="KO858" s="6"/>
      <c r="KP858" s="6"/>
      <c r="KQ858" s="6"/>
      <c r="KR858" s="6"/>
      <c r="KS858" s="6"/>
      <c r="KT858" s="6"/>
    </row>
    <row r="859" spans="5:306" s="305" customFormat="1">
      <c r="E859" s="316"/>
      <c r="F859" s="316"/>
      <c r="G859" s="317"/>
      <c r="W859" s="6"/>
      <c r="X859" s="6"/>
      <c r="Y859" s="6"/>
      <c r="Z859" s="313"/>
      <c r="AA859" s="313"/>
      <c r="AB859" s="313"/>
      <c r="AC859" s="6"/>
      <c r="AD859" s="6"/>
      <c r="AE859" s="313"/>
      <c r="AF859" s="313"/>
      <c r="AG859" s="313"/>
      <c r="AH859" s="313"/>
      <c r="AI859" s="313"/>
      <c r="AJ859" s="6"/>
      <c r="AK859" s="6"/>
      <c r="AL859" s="313"/>
      <c r="AM859" s="313"/>
      <c r="AN859" s="313"/>
      <c r="AO859" s="313"/>
      <c r="AP859" s="313"/>
      <c r="AQ859" s="6"/>
      <c r="AR859" s="6"/>
      <c r="AS859" s="313"/>
      <c r="AT859" s="313"/>
      <c r="AU859" s="313"/>
      <c r="AV859" s="313"/>
      <c r="AW859" s="313"/>
      <c r="AX859" s="6"/>
      <c r="AY859" s="6"/>
      <c r="AZ859" s="313"/>
      <c r="BA859" s="313"/>
      <c r="BB859" s="313"/>
      <c r="BC859" s="313"/>
      <c r="BD859" s="313"/>
      <c r="BE859" s="6"/>
      <c r="BF859" s="6"/>
      <c r="BG859" s="313"/>
      <c r="BH859" s="313"/>
      <c r="BI859" s="313"/>
      <c r="BJ859" s="313"/>
      <c r="BK859" s="313"/>
      <c r="BL859" s="6"/>
      <c r="BM859" s="6"/>
      <c r="BN859" s="313"/>
      <c r="BO859" s="313"/>
      <c r="BP859" s="313"/>
      <c r="BQ859" s="313"/>
      <c r="BR859" s="313"/>
      <c r="BS859" s="313"/>
      <c r="BT859" s="313"/>
      <c r="BU859" s="313"/>
      <c r="BV859" s="313"/>
      <c r="BW859" s="313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161"/>
      <c r="DQ859" s="161"/>
      <c r="DR859" s="161"/>
      <c r="DS859" s="161"/>
      <c r="DT859" s="161"/>
      <c r="DU859" s="161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HO859" s="6"/>
      <c r="HP859" s="6"/>
      <c r="HQ859" s="6"/>
      <c r="HR859" s="6"/>
      <c r="HS859" s="6"/>
      <c r="HT859" s="6"/>
      <c r="HU859" s="6"/>
      <c r="HV859" s="6"/>
      <c r="HW859" s="6"/>
      <c r="HX859" s="6"/>
      <c r="HY859" s="6"/>
      <c r="HZ859" s="6"/>
      <c r="IA859" s="6"/>
      <c r="IB859" s="6"/>
      <c r="IC859" s="6"/>
      <c r="ID859" s="6"/>
      <c r="IE859" s="6"/>
      <c r="IF859" s="6"/>
      <c r="IG859" s="6"/>
      <c r="IH859" s="6"/>
      <c r="II859" s="6"/>
      <c r="IJ859" s="6"/>
      <c r="IK859" s="6"/>
      <c r="IL859" s="6"/>
      <c r="IM859" s="6"/>
      <c r="IN859" s="6"/>
      <c r="IO859" s="6"/>
      <c r="IP859" s="6"/>
      <c r="IQ859" s="6"/>
      <c r="IR859" s="6"/>
      <c r="IS859" s="6"/>
      <c r="IT859" s="6"/>
      <c r="IU859" s="6"/>
      <c r="IV859" s="6"/>
      <c r="IW859" s="6"/>
      <c r="IX859" s="6"/>
      <c r="IY859" s="6"/>
      <c r="IZ859" s="6"/>
      <c r="JA859" s="314"/>
      <c r="JB859" s="314"/>
      <c r="JC859" s="314"/>
      <c r="JD859" s="314"/>
      <c r="JE859" s="314"/>
      <c r="JF859" s="314"/>
      <c r="JG859" s="314"/>
      <c r="JH859" s="314"/>
      <c r="JI859" s="314"/>
      <c r="JJ859" s="314"/>
      <c r="JK859" s="314"/>
      <c r="JL859" s="314"/>
      <c r="JM859" s="314"/>
      <c r="JN859" s="314"/>
      <c r="JO859" s="314"/>
      <c r="JP859" s="314"/>
      <c r="JQ859" s="314"/>
      <c r="JR859" s="314"/>
      <c r="JS859" s="314"/>
      <c r="JT859" s="314"/>
      <c r="JU859" s="314"/>
      <c r="JV859" s="314"/>
      <c r="JW859" s="314"/>
      <c r="JX859" s="314"/>
      <c r="JY859" s="314"/>
      <c r="JZ859" s="314"/>
      <c r="KA859" s="314"/>
      <c r="KB859" s="314"/>
      <c r="KC859" s="314"/>
      <c r="KD859" s="314"/>
      <c r="KE859" s="314"/>
      <c r="KF859" s="314"/>
      <c r="KG859" s="314"/>
      <c r="KH859" s="314"/>
      <c r="KI859" s="314"/>
      <c r="KJ859" s="314"/>
      <c r="KK859" s="314"/>
      <c r="KL859" s="6"/>
      <c r="KM859" s="6"/>
      <c r="KN859" s="6"/>
      <c r="KO859" s="6"/>
      <c r="KP859" s="6"/>
      <c r="KQ859" s="6"/>
      <c r="KR859" s="6"/>
      <c r="KS859" s="6"/>
      <c r="KT859" s="6"/>
    </row>
    <row r="860" spans="5:306" s="305" customFormat="1">
      <c r="E860" s="316"/>
      <c r="F860" s="316"/>
      <c r="G860" s="317"/>
      <c r="W860" s="6"/>
      <c r="X860" s="6"/>
      <c r="Y860" s="6"/>
      <c r="Z860" s="313"/>
      <c r="AA860" s="313"/>
      <c r="AB860" s="313"/>
      <c r="AC860" s="6"/>
      <c r="AD860" s="6"/>
      <c r="AE860" s="313"/>
      <c r="AF860" s="313"/>
      <c r="AG860" s="313"/>
      <c r="AH860" s="313"/>
      <c r="AI860" s="313"/>
      <c r="AJ860" s="6"/>
      <c r="AK860" s="6"/>
      <c r="AL860" s="313"/>
      <c r="AM860" s="313"/>
      <c r="AN860" s="313"/>
      <c r="AO860" s="313"/>
      <c r="AP860" s="313"/>
      <c r="AQ860" s="6"/>
      <c r="AR860" s="6"/>
      <c r="AS860" s="313"/>
      <c r="AT860" s="313"/>
      <c r="AU860" s="313"/>
      <c r="AV860" s="313"/>
      <c r="AW860" s="313"/>
      <c r="AX860" s="6"/>
      <c r="AY860" s="6"/>
      <c r="AZ860" s="313"/>
      <c r="BA860" s="313"/>
      <c r="BB860" s="313"/>
      <c r="BC860" s="313"/>
      <c r="BD860" s="313"/>
      <c r="BE860" s="6"/>
      <c r="BF860" s="6"/>
      <c r="BG860" s="313"/>
      <c r="BH860" s="313"/>
      <c r="BI860" s="313"/>
      <c r="BJ860" s="313"/>
      <c r="BK860" s="313"/>
      <c r="BL860" s="6"/>
      <c r="BM860" s="6"/>
      <c r="BN860" s="313"/>
      <c r="BO860" s="313"/>
      <c r="BP860" s="313"/>
      <c r="BQ860" s="313"/>
      <c r="BR860" s="313"/>
      <c r="BS860" s="313"/>
      <c r="BT860" s="313"/>
      <c r="BU860" s="313"/>
      <c r="BV860" s="313"/>
      <c r="BW860" s="313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161"/>
      <c r="DQ860" s="161"/>
      <c r="DR860" s="161"/>
      <c r="DS860" s="161"/>
      <c r="DT860" s="161"/>
      <c r="DU860" s="161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HO860" s="6"/>
      <c r="HP860" s="6"/>
      <c r="HQ860" s="6"/>
      <c r="HR860" s="6"/>
      <c r="HS860" s="6"/>
      <c r="HT860" s="6"/>
      <c r="HU860" s="6"/>
      <c r="HV860" s="6"/>
      <c r="HW860" s="6"/>
      <c r="HX860" s="6"/>
      <c r="HY860" s="6"/>
      <c r="HZ860" s="6"/>
      <c r="IA860" s="6"/>
      <c r="IB860" s="6"/>
      <c r="IC860" s="6"/>
      <c r="ID860" s="6"/>
      <c r="IE860" s="6"/>
      <c r="IF860" s="6"/>
      <c r="IG860" s="6"/>
      <c r="IH860" s="6"/>
      <c r="II860" s="6"/>
      <c r="IJ860" s="6"/>
      <c r="IK860" s="6"/>
      <c r="IL860" s="6"/>
      <c r="IM860" s="6"/>
      <c r="IN860" s="6"/>
      <c r="IO860" s="6"/>
      <c r="IP860" s="6"/>
      <c r="IQ860" s="6"/>
      <c r="IR860" s="6"/>
      <c r="IS860" s="6"/>
      <c r="IT860" s="6"/>
      <c r="IU860" s="6"/>
      <c r="IV860" s="6"/>
      <c r="IW860" s="6"/>
      <c r="IX860" s="6"/>
      <c r="IY860" s="6"/>
      <c r="IZ860" s="6"/>
      <c r="JA860" s="314"/>
      <c r="JB860" s="314"/>
      <c r="JC860" s="314"/>
      <c r="JD860" s="314"/>
      <c r="JE860" s="314"/>
      <c r="JF860" s="314"/>
      <c r="JG860" s="314"/>
      <c r="JH860" s="314"/>
      <c r="JI860" s="314"/>
      <c r="JJ860" s="314"/>
      <c r="JK860" s="314"/>
      <c r="JL860" s="314"/>
      <c r="JM860" s="314"/>
      <c r="JN860" s="314"/>
      <c r="JO860" s="314"/>
      <c r="JP860" s="314"/>
      <c r="JQ860" s="314"/>
      <c r="JR860" s="314"/>
      <c r="JS860" s="314"/>
      <c r="JT860" s="314"/>
      <c r="JU860" s="314"/>
      <c r="JV860" s="314"/>
      <c r="JW860" s="314"/>
      <c r="JX860" s="314"/>
      <c r="JY860" s="314"/>
      <c r="JZ860" s="314"/>
      <c r="KA860" s="314"/>
      <c r="KB860" s="314"/>
      <c r="KC860" s="314"/>
      <c r="KD860" s="314"/>
      <c r="KE860" s="314"/>
      <c r="KF860" s="314"/>
      <c r="KG860" s="314"/>
      <c r="KH860" s="314"/>
      <c r="KI860" s="314"/>
      <c r="KJ860" s="314"/>
      <c r="KK860" s="314"/>
      <c r="KL860" s="6"/>
      <c r="KM860" s="6"/>
      <c r="KN860" s="6"/>
      <c r="KO860" s="6"/>
      <c r="KP860" s="6"/>
      <c r="KQ860" s="6"/>
      <c r="KR860" s="6"/>
      <c r="KS860" s="6"/>
      <c r="KT860" s="6"/>
    </row>
    <row r="861" spans="5:306" s="305" customFormat="1">
      <c r="E861" s="316"/>
      <c r="F861" s="316"/>
      <c r="G861" s="317"/>
      <c r="W861" s="6"/>
      <c r="X861" s="6"/>
      <c r="Y861" s="6"/>
      <c r="Z861" s="313"/>
      <c r="AA861" s="313"/>
      <c r="AB861" s="313"/>
      <c r="AC861" s="6"/>
      <c r="AD861" s="6"/>
      <c r="AE861" s="313"/>
      <c r="AF861" s="313"/>
      <c r="AG861" s="313"/>
      <c r="AH861" s="313"/>
      <c r="AI861" s="313"/>
      <c r="AJ861" s="6"/>
      <c r="AK861" s="6"/>
      <c r="AL861" s="313"/>
      <c r="AM861" s="313"/>
      <c r="AN861" s="313"/>
      <c r="AO861" s="313"/>
      <c r="AP861" s="313"/>
      <c r="AQ861" s="6"/>
      <c r="AR861" s="6"/>
      <c r="AS861" s="313"/>
      <c r="AT861" s="313"/>
      <c r="AU861" s="313"/>
      <c r="AV861" s="313"/>
      <c r="AW861" s="313"/>
      <c r="AX861" s="6"/>
      <c r="AY861" s="6"/>
      <c r="AZ861" s="313"/>
      <c r="BA861" s="313"/>
      <c r="BB861" s="313"/>
      <c r="BC861" s="313"/>
      <c r="BD861" s="313"/>
      <c r="BE861" s="6"/>
      <c r="BF861" s="6"/>
      <c r="BG861" s="313"/>
      <c r="BH861" s="313"/>
      <c r="BI861" s="313"/>
      <c r="BJ861" s="313"/>
      <c r="BK861" s="313"/>
      <c r="BL861" s="6"/>
      <c r="BM861" s="6"/>
      <c r="BN861" s="313"/>
      <c r="BO861" s="313"/>
      <c r="BP861" s="313"/>
      <c r="BQ861" s="313"/>
      <c r="BR861" s="313"/>
      <c r="BS861" s="313"/>
      <c r="BT861" s="313"/>
      <c r="BU861" s="313"/>
      <c r="BV861" s="313"/>
      <c r="BW861" s="313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161"/>
      <c r="DQ861" s="161"/>
      <c r="DR861" s="161"/>
      <c r="DS861" s="161"/>
      <c r="DT861" s="161"/>
      <c r="DU861" s="161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HO861" s="6"/>
      <c r="HP861" s="6"/>
      <c r="HQ861" s="6"/>
      <c r="HR861" s="6"/>
      <c r="HS861" s="6"/>
      <c r="HT861" s="6"/>
      <c r="HU861" s="6"/>
      <c r="HV861" s="6"/>
      <c r="HW861" s="6"/>
      <c r="HX861" s="6"/>
      <c r="HY861" s="6"/>
      <c r="HZ861" s="6"/>
      <c r="IA861" s="6"/>
      <c r="IB861" s="6"/>
      <c r="IC861" s="6"/>
      <c r="ID861" s="6"/>
      <c r="IE861" s="6"/>
      <c r="IF861" s="6"/>
      <c r="IG861" s="6"/>
      <c r="IH861" s="6"/>
      <c r="II861" s="6"/>
      <c r="IJ861" s="6"/>
      <c r="IK861" s="6"/>
      <c r="IL861" s="6"/>
      <c r="IM861" s="6"/>
      <c r="IN861" s="6"/>
      <c r="IO861" s="6"/>
      <c r="IP861" s="6"/>
      <c r="IQ861" s="6"/>
      <c r="IR861" s="6"/>
      <c r="IS861" s="6"/>
      <c r="IT861" s="6"/>
      <c r="IU861" s="6"/>
      <c r="IV861" s="6"/>
      <c r="IW861" s="6"/>
      <c r="IX861" s="6"/>
      <c r="IY861" s="6"/>
      <c r="IZ861" s="6"/>
      <c r="JA861" s="314"/>
      <c r="JB861" s="314"/>
      <c r="JC861" s="314"/>
      <c r="JD861" s="314"/>
      <c r="JE861" s="314"/>
      <c r="JF861" s="314"/>
      <c r="JG861" s="314"/>
      <c r="JH861" s="314"/>
      <c r="JI861" s="314"/>
      <c r="JJ861" s="314"/>
      <c r="JK861" s="314"/>
      <c r="JL861" s="314"/>
      <c r="JM861" s="314"/>
      <c r="JN861" s="314"/>
      <c r="JO861" s="314"/>
      <c r="JP861" s="314"/>
      <c r="JQ861" s="314"/>
      <c r="JR861" s="314"/>
      <c r="JS861" s="314"/>
      <c r="JT861" s="314"/>
      <c r="JU861" s="314"/>
      <c r="JV861" s="314"/>
      <c r="JW861" s="314"/>
      <c r="JX861" s="314"/>
      <c r="JY861" s="314"/>
      <c r="JZ861" s="314"/>
      <c r="KA861" s="314"/>
      <c r="KB861" s="314"/>
      <c r="KC861" s="314"/>
      <c r="KD861" s="314"/>
      <c r="KE861" s="314"/>
      <c r="KF861" s="314"/>
      <c r="KG861" s="314"/>
      <c r="KH861" s="314"/>
      <c r="KI861" s="314"/>
      <c r="KJ861" s="314"/>
      <c r="KK861" s="314"/>
      <c r="KL861" s="6"/>
      <c r="KM861" s="6"/>
      <c r="KN861" s="6"/>
      <c r="KO861" s="6"/>
      <c r="KP861" s="6"/>
      <c r="KQ861" s="6"/>
      <c r="KR861" s="6"/>
      <c r="KS861" s="6"/>
      <c r="KT861" s="6"/>
    </row>
    <row r="862" spans="5:306" s="305" customFormat="1">
      <c r="E862" s="316"/>
      <c r="F862" s="316"/>
      <c r="G862" s="317"/>
      <c r="W862" s="6"/>
      <c r="X862" s="6"/>
      <c r="Y862" s="6"/>
      <c r="Z862" s="313"/>
      <c r="AA862" s="313"/>
      <c r="AB862" s="313"/>
      <c r="AC862" s="6"/>
      <c r="AD862" s="6"/>
      <c r="AE862" s="313"/>
      <c r="AF862" s="313"/>
      <c r="AG862" s="313"/>
      <c r="AH862" s="313"/>
      <c r="AI862" s="313"/>
      <c r="AJ862" s="6"/>
      <c r="AK862" s="6"/>
      <c r="AL862" s="313"/>
      <c r="AM862" s="313"/>
      <c r="AN862" s="313"/>
      <c r="AO862" s="313"/>
      <c r="AP862" s="313"/>
      <c r="AQ862" s="6"/>
      <c r="AR862" s="6"/>
      <c r="AS862" s="313"/>
      <c r="AT862" s="313"/>
      <c r="AU862" s="313"/>
      <c r="AV862" s="313"/>
      <c r="AW862" s="313"/>
      <c r="AX862" s="6"/>
      <c r="AY862" s="6"/>
      <c r="AZ862" s="313"/>
      <c r="BA862" s="313"/>
      <c r="BB862" s="313"/>
      <c r="BC862" s="313"/>
      <c r="BD862" s="313"/>
      <c r="BE862" s="6"/>
      <c r="BF862" s="6"/>
      <c r="BG862" s="313"/>
      <c r="BH862" s="313"/>
      <c r="BI862" s="313"/>
      <c r="BJ862" s="313"/>
      <c r="BK862" s="313"/>
      <c r="BL862" s="6"/>
      <c r="BM862" s="6"/>
      <c r="BN862" s="313"/>
      <c r="BO862" s="313"/>
      <c r="BP862" s="313"/>
      <c r="BQ862" s="313"/>
      <c r="BR862" s="313"/>
      <c r="BS862" s="313"/>
      <c r="BT862" s="313"/>
      <c r="BU862" s="313"/>
      <c r="BV862" s="313"/>
      <c r="BW862" s="313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161"/>
      <c r="DQ862" s="161"/>
      <c r="DR862" s="161"/>
      <c r="DS862" s="161"/>
      <c r="DT862" s="161"/>
      <c r="DU862" s="161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HO862" s="6"/>
      <c r="HP862" s="6"/>
      <c r="HQ862" s="6"/>
      <c r="HR862" s="6"/>
      <c r="HS862" s="6"/>
      <c r="HT862" s="6"/>
      <c r="HU862" s="6"/>
      <c r="HV862" s="6"/>
      <c r="HW862" s="6"/>
      <c r="HX862" s="6"/>
      <c r="HY862" s="6"/>
      <c r="HZ862" s="6"/>
      <c r="IA862" s="6"/>
      <c r="IB862" s="6"/>
      <c r="IC862" s="6"/>
      <c r="ID862" s="6"/>
      <c r="IE862" s="6"/>
      <c r="IF862" s="6"/>
      <c r="IG862" s="6"/>
      <c r="IH862" s="6"/>
      <c r="II862" s="6"/>
      <c r="IJ862" s="6"/>
      <c r="IK862" s="6"/>
      <c r="IL862" s="6"/>
      <c r="IM862" s="6"/>
      <c r="IN862" s="6"/>
      <c r="IO862" s="6"/>
      <c r="IP862" s="6"/>
      <c r="IQ862" s="6"/>
      <c r="IR862" s="6"/>
      <c r="IS862" s="6"/>
      <c r="IT862" s="6"/>
      <c r="IU862" s="6"/>
      <c r="IV862" s="6"/>
      <c r="IW862" s="6"/>
      <c r="IX862" s="6"/>
      <c r="IY862" s="6"/>
      <c r="IZ862" s="6"/>
      <c r="JA862" s="314"/>
      <c r="JB862" s="314"/>
      <c r="JC862" s="314"/>
      <c r="JD862" s="314"/>
      <c r="JE862" s="314"/>
      <c r="JF862" s="314"/>
      <c r="JG862" s="314"/>
      <c r="JH862" s="314"/>
      <c r="JI862" s="314"/>
      <c r="JJ862" s="314"/>
      <c r="JK862" s="314"/>
      <c r="JL862" s="314"/>
      <c r="JM862" s="314"/>
      <c r="JN862" s="314"/>
      <c r="JO862" s="314"/>
      <c r="JP862" s="314"/>
      <c r="JQ862" s="314"/>
      <c r="JR862" s="314"/>
      <c r="JS862" s="314"/>
      <c r="JT862" s="314"/>
      <c r="JU862" s="314"/>
      <c r="JV862" s="314"/>
      <c r="JW862" s="314"/>
      <c r="JX862" s="314"/>
      <c r="JY862" s="314"/>
      <c r="JZ862" s="314"/>
      <c r="KA862" s="314"/>
      <c r="KB862" s="314"/>
      <c r="KC862" s="314"/>
      <c r="KD862" s="314"/>
      <c r="KE862" s="314"/>
      <c r="KF862" s="314"/>
      <c r="KG862" s="314"/>
      <c r="KH862" s="314"/>
      <c r="KI862" s="314"/>
      <c r="KJ862" s="314"/>
      <c r="KK862" s="314"/>
      <c r="KL862" s="6"/>
      <c r="KM862" s="6"/>
      <c r="KN862" s="6"/>
      <c r="KO862" s="6"/>
      <c r="KP862" s="6"/>
      <c r="KQ862" s="6"/>
      <c r="KR862" s="6"/>
      <c r="KS862" s="6"/>
      <c r="KT862" s="6"/>
    </row>
    <row r="863" spans="5:306" s="305" customFormat="1">
      <c r="E863" s="316"/>
      <c r="F863" s="316"/>
      <c r="G863" s="317"/>
      <c r="W863" s="6"/>
      <c r="X863" s="6"/>
      <c r="Y863" s="6"/>
      <c r="Z863" s="313"/>
      <c r="AA863" s="313"/>
      <c r="AB863" s="313"/>
      <c r="AC863" s="6"/>
      <c r="AD863" s="6"/>
      <c r="AE863" s="313"/>
      <c r="AF863" s="313"/>
      <c r="AG863" s="313"/>
      <c r="AH863" s="313"/>
      <c r="AI863" s="313"/>
      <c r="AJ863" s="6"/>
      <c r="AK863" s="6"/>
      <c r="AL863" s="313"/>
      <c r="AM863" s="313"/>
      <c r="AN863" s="313"/>
      <c r="AO863" s="313"/>
      <c r="AP863" s="313"/>
      <c r="AQ863" s="6"/>
      <c r="AR863" s="6"/>
      <c r="AS863" s="313"/>
      <c r="AT863" s="313"/>
      <c r="AU863" s="313"/>
      <c r="AV863" s="313"/>
      <c r="AW863" s="313"/>
      <c r="AX863" s="6"/>
      <c r="AY863" s="6"/>
      <c r="AZ863" s="313"/>
      <c r="BA863" s="313"/>
      <c r="BB863" s="313"/>
      <c r="BC863" s="313"/>
      <c r="BD863" s="313"/>
      <c r="BE863" s="6"/>
      <c r="BF863" s="6"/>
      <c r="BG863" s="313"/>
      <c r="BH863" s="313"/>
      <c r="BI863" s="313"/>
      <c r="BJ863" s="313"/>
      <c r="BK863" s="313"/>
      <c r="BL863" s="6"/>
      <c r="BM863" s="6"/>
      <c r="BN863" s="313"/>
      <c r="BO863" s="313"/>
      <c r="BP863" s="313"/>
      <c r="BQ863" s="313"/>
      <c r="BR863" s="313"/>
      <c r="BS863" s="313"/>
      <c r="BT863" s="313"/>
      <c r="BU863" s="313"/>
      <c r="BV863" s="313"/>
      <c r="BW863" s="313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161"/>
      <c r="DQ863" s="161"/>
      <c r="DR863" s="161"/>
      <c r="DS863" s="161"/>
      <c r="DT863" s="161"/>
      <c r="DU863" s="161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HO863" s="6"/>
      <c r="HP863" s="6"/>
      <c r="HQ863" s="6"/>
      <c r="HR863" s="6"/>
      <c r="HS863" s="6"/>
      <c r="HT863" s="6"/>
      <c r="HU863" s="6"/>
      <c r="HV863" s="6"/>
      <c r="HW863" s="6"/>
      <c r="HX863" s="6"/>
      <c r="HY863" s="6"/>
      <c r="HZ863" s="6"/>
      <c r="IA863" s="6"/>
      <c r="IB863" s="6"/>
      <c r="IC863" s="6"/>
      <c r="ID863" s="6"/>
      <c r="IE863" s="6"/>
      <c r="IF863" s="6"/>
      <c r="IG863" s="6"/>
      <c r="IH863" s="6"/>
      <c r="II863" s="6"/>
      <c r="IJ863" s="6"/>
      <c r="IK863" s="6"/>
      <c r="IL863" s="6"/>
      <c r="IM863" s="6"/>
      <c r="IN863" s="6"/>
      <c r="IO863" s="6"/>
      <c r="IP863" s="6"/>
      <c r="IQ863" s="6"/>
      <c r="IR863" s="6"/>
      <c r="IS863" s="6"/>
      <c r="IT863" s="6"/>
      <c r="IU863" s="6"/>
      <c r="IV863" s="6"/>
      <c r="IW863" s="6"/>
      <c r="IX863" s="6"/>
      <c r="IY863" s="6"/>
      <c r="IZ863" s="6"/>
      <c r="JA863" s="314"/>
      <c r="JB863" s="314"/>
      <c r="JC863" s="314"/>
      <c r="JD863" s="314"/>
      <c r="JE863" s="314"/>
      <c r="JF863" s="314"/>
      <c r="JG863" s="314"/>
      <c r="JH863" s="314"/>
      <c r="JI863" s="314"/>
      <c r="JJ863" s="314"/>
      <c r="JK863" s="314"/>
      <c r="JL863" s="314"/>
      <c r="JM863" s="314"/>
      <c r="JN863" s="314"/>
      <c r="JO863" s="314"/>
      <c r="JP863" s="314"/>
      <c r="JQ863" s="314"/>
      <c r="JR863" s="314"/>
      <c r="JS863" s="314"/>
      <c r="JT863" s="314"/>
      <c r="JU863" s="314"/>
      <c r="JV863" s="314"/>
      <c r="JW863" s="314"/>
      <c r="JX863" s="314"/>
      <c r="JY863" s="314"/>
      <c r="JZ863" s="314"/>
      <c r="KA863" s="314"/>
      <c r="KB863" s="314"/>
      <c r="KC863" s="314"/>
      <c r="KD863" s="314"/>
      <c r="KE863" s="314"/>
      <c r="KF863" s="314"/>
      <c r="KG863" s="314"/>
      <c r="KH863" s="314"/>
      <c r="KI863" s="314"/>
      <c r="KJ863" s="314"/>
      <c r="KK863" s="314"/>
      <c r="KL863" s="6"/>
      <c r="KM863" s="6"/>
      <c r="KN863" s="6"/>
      <c r="KO863" s="6"/>
      <c r="KP863" s="6"/>
      <c r="KQ863" s="6"/>
      <c r="KR863" s="6"/>
      <c r="KS863" s="6"/>
      <c r="KT863" s="6"/>
    </row>
    <row r="864" spans="5:306" s="305" customFormat="1">
      <c r="E864" s="316"/>
      <c r="F864" s="316"/>
      <c r="G864" s="317"/>
      <c r="W864" s="6"/>
      <c r="X864" s="6"/>
      <c r="Y864" s="6"/>
      <c r="Z864" s="313"/>
      <c r="AA864" s="313"/>
      <c r="AB864" s="313"/>
      <c r="AC864" s="6"/>
      <c r="AD864" s="6"/>
      <c r="AE864" s="313"/>
      <c r="AF864" s="313"/>
      <c r="AG864" s="313"/>
      <c r="AH864" s="313"/>
      <c r="AI864" s="313"/>
      <c r="AJ864" s="6"/>
      <c r="AK864" s="6"/>
      <c r="AL864" s="313"/>
      <c r="AM864" s="313"/>
      <c r="AN864" s="313"/>
      <c r="AO864" s="313"/>
      <c r="AP864" s="313"/>
      <c r="AQ864" s="6"/>
      <c r="AR864" s="6"/>
      <c r="AS864" s="313"/>
      <c r="AT864" s="313"/>
      <c r="AU864" s="313"/>
      <c r="AV864" s="313"/>
      <c r="AW864" s="313"/>
      <c r="AX864" s="6"/>
      <c r="AY864" s="6"/>
      <c r="AZ864" s="313"/>
      <c r="BA864" s="313"/>
      <c r="BB864" s="313"/>
      <c r="BC864" s="313"/>
      <c r="BD864" s="313"/>
      <c r="BE864" s="6"/>
      <c r="BF864" s="6"/>
      <c r="BG864" s="313"/>
      <c r="BH864" s="313"/>
      <c r="BI864" s="313"/>
      <c r="BJ864" s="313"/>
      <c r="BK864" s="313"/>
      <c r="BL864" s="6"/>
      <c r="BM864" s="6"/>
      <c r="BN864" s="313"/>
      <c r="BO864" s="313"/>
      <c r="BP864" s="313"/>
      <c r="BQ864" s="313"/>
      <c r="BR864" s="313"/>
      <c r="BS864" s="313"/>
      <c r="BT864" s="313"/>
      <c r="BU864" s="313"/>
      <c r="BV864" s="313"/>
      <c r="BW864" s="313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161"/>
      <c r="DQ864" s="161"/>
      <c r="DR864" s="161"/>
      <c r="DS864" s="161"/>
      <c r="DT864" s="161"/>
      <c r="DU864" s="161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HO864" s="6"/>
      <c r="HP864" s="6"/>
      <c r="HQ864" s="6"/>
      <c r="HR864" s="6"/>
      <c r="HS864" s="6"/>
      <c r="HT864" s="6"/>
      <c r="HU864" s="6"/>
      <c r="HV864" s="6"/>
      <c r="HW864" s="6"/>
      <c r="HX864" s="6"/>
      <c r="HY864" s="6"/>
      <c r="HZ864" s="6"/>
      <c r="IA864" s="6"/>
      <c r="IB864" s="6"/>
      <c r="IC864" s="6"/>
      <c r="ID864" s="6"/>
      <c r="IE864" s="6"/>
      <c r="IF864" s="6"/>
      <c r="IG864" s="6"/>
      <c r="IH864" s="6"/>
      <c r="II864" s="6"/>
      <c r="IJ864" s="6"/>
      <c r="IK864" s="6"/>
      <c r="IL864" s="6"/>
      <c r="IM864" s="6"/>
      <c r="IN864" s="6"/>
      <c r="IO864" s="6"/>
      <c r="IP864" s="6"/>
      <c r="IQ864" s="6"/>
      <c r="IR864" s="6"/>
      <c r="IS864" s="6"/>
      <c r="IT864" s="6"/>
      <c r="IU864" s="6"/>
      <c r="IV864" s="6"/>
      <c r="IW864" s="6"/>
      <c r="IX864" s="6"/>
      <c r="IY864" s="6"/>
      <c r="IZ864" s="6"/>
      <c r="JA864" s="314"/>
      <c r="JB864" s="314"/>
      <c r="JC864" s="314"/>
      <c r="JD864" s="314"/>
      <c r="JE864" s="314"/>
      <c r="JF864" s="314"/>
      <c r="JG864" s="314"/>
      <c r="JH864" s="314"/>
      <c r="JI864" s="314"/>
      <c r="JJ864" s="314"/>
      <c r="JK864" s="314"/>
      <c r="JL864" s="314"/>
      <c r="JM864" s="314"/>
      <c r="JN864" s="314"/>
      <c r="JO864" s="314"/>
      <c r="JP864" s="314"/>
      <c r="JQ864" s="314"/>
      <c r="JR864" s="314"/>
      <c r="JS864" s="314"/>
      <c r="JT864" s="314"/>
      <c r="JU864" s="314"/>
      <c r="JV864" s="314"/>
      <c r="JW864" s="314"/>
      <c r="JX864" s="314"/>
      <c r="JY864" s="314"/>
      <c r="JZ864" s="314"/>
      <c r="KA864" s="314"/>
      <c r="KB864" s="314"/>
      <c r="KC864" s="314"/>
      <c r="KD864" s="314"/>
      <c r="KE864" s="314"/>
      <c r="KF864" s="314"/>
      <c r="KG864" s="314"/>
      <c r="KH864" s="314"/>
      <c r="KI864" s="314"/>
      <c r="KJ864" s="314"/>
      <c r="KK864" s="314"/>
      <c r="KL864" s="6"/>
      <c r="KM864" s="6"/>
      <c r="KN864" s="6"/>
      <c r="KO864" s="6"/>
      <c r="KP864" s="6"/>
      <c r="KQ864" s="6"/>
      <c r="KR864" s="6"/>
      <c r="KS864" s="6"/>
      <c r="KT864" s="6"/>
    </row>
    <row r="865" spans="5:306" s="305" customFormat="1">
      <c r="E865" s="316"/>
      <c r="F865" s="316"/>
      <c r="G865" s="317"/>
      <c r="W865" s="6"/>
      <c r="X865" s="6"/>
      <c r="Y865" s="6"/>
      <c r="Z865" s="313"/>
      <c r="AA865" s="313"/>
      <c r="AB865" s="313"/>
      <c r="AC865" s="6"/>
      <c r="AD865" s="6"/>
      <c r="AE865" s="313"/>
      <c r="AF865" s="313"/>
      <c r="AG865" s="313"/>
      <c r="AH865" s="313"/>
      <c r="AI865" s="313"/>
      <c r="AJ865" s="6"/>
      <c r="AK865" s="6"/>
      <c r="AL865" s="313"/>
      <c r="AM865" s="313"/>
      <c r="AN865" s="313"/>
      <c r="AO865" s="313"/>
      <c r="AP865" s="313"/>
      <c r="AQ865" s="6"/>
      <c r="AR865" s="6"/>
      <c r="AS865" s="313"/>
      <c r="AT865" s="313"/>
      <c r="AU865" s="313"/>
      <c r="AV865" s="313"/>
      <c r="AW865" s="313"/>
      <c r="AX865" s="6"/>
      <c r="AY865" s="6"/>
      <c r="AZ865" s="313"/>
      <c r="BA865" s="313"/>
      <c r="BB865" s="313"/>
      <c r="BC865" s="313"/>
      <c r="BD865" s="313"/>
      <c r="BE865" s="6"/>
      <c r="BF865" s="6"/>
      <c r="BG865" s="313"/>
      <c r="BH865" s="313"/>
      <c r="BI865" s="313"/>
      <c r="BJ865" s="313"/>
      <c r="BK865" s="313"/>
      <c r="BL865" s="6"/>
      <c r="BM865" s="6"/>
      <c r="BN865" s="313"/>
      <c r="BO865" s="313"/>
      <c r="BP865" s="313"/>
      <c r="BQ865" s="313"/>
      <c r="BR865" s="313"/>
      <c r="BS865" s="313"/>
      <c r="BT865" s="313"/>
      <c r="BU865" s="313"/>
      <c r="BV865" s="313"/>
      <c r="BW865" s="313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161"/>
      <c r="DQ865" s="161"/>
      <c r="DR865" s="161"/>
      <c r="DS865" s="161"/>
      <c r="DT865" s="161"/>
      <c r="DU865" s="161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HO865" s="6"/>
      <c r="HP865" s="6"/>
      <c r="HQ865" s="6"/>
      <c r="HR865" s="6"/>
      <c r="HS865" s="6"/>
      <c r="HT865" s="6"/>
      <c r="HU865" s="6"/>
      <c r="HV865" s="6"/>
      <c r="HW865" s="6"/>
      <c r="HX865" s="6"/>
      <c r="HY865" s="6"/>
      <c r="HZ865" s="6"/>
      <c r="IA865" s="6"/>
      <c r="IB865" s="6"/>
      <c r="IC865" s="6"/>
      <c r="ID865" s="6"/>
      <c r="IE865" s="6"/>
      <c r="IF865" s="6"/>
      <c r="IG865" s="6"/>
      <c r="IH865" s="6"/>
      <c r="II865" s="6"/>
      <c r="IJ865" s="6"/>
      <c r="IK865" s="6"/>
      <c r="IL865" s="6"/>
      <c r="IM865" s="6"/>
      <c r="IN865" s="6"/>
      <c r="IO865" s="6"/>
      <c r="IP865" s="6"/>
      <c r="IQ865" s="6"/>
      <c r="IR865" s="6"/>
      <c r="IS865" s="6"/>
      <c r="IT865" s="6"/>
      <c r="IU865" s="6"/>
      <c r="IV865" s="6"/>
      <c r="IW865" s="6"/>
      <c r="IX865" s="6"/>
      <c r="IY865" s="6"/>
      <c r="IZ865" s="6"/>
      <c r="JA865" s="314"/>
      <c r="JB865" s="314"/>
      <c r="JC865" s="314"/>
      <c r="JD865" s="314"/>
      <c r="JE865" s="314"/>
      <c r="JF865" s="314"/>
      <c r="JG865" s="314"/>
      <c r="JH865" s="314"/>
      <c r="JI865" s="314"/>
      <c r="JJ865" s="314"/>
      <c r="JK865" s="314"/>
      <c r="JL865" s="314"/>
      <c r="JM865" s="314"/>
      <c r="JN865" s="314"/>
      <c r="JO865" s="314"/>
      <c r="JP865" s="314"/>
      <c r="JQ865" s="314"/>
      <c r="JR865" s="314"/>
      <c r="JS865" s="314"/>
      <c r="JT865" s="314"/>
      <c r="JU865" s="314"/>
      <c r="JV865" s="314"/>
      <c r="JW865" s="314"/>
      <c r="JX865" s="314"/>
      <c r="JY865" s="314"/>
      <c r="JZ865" s="314"/>
      <c r="KA865" s="314"/>
      <c r="KB865" s="314"/>
      <c r="KC865" s="314"/>
      <c r="KD865" s="314"/>
      <c r="KE865" s="314"/>
      <c r="KF865" s="314"/>
      <c r="KG865" s="314"/>
      <c r="KH865" s="314"/>
      <c r="KI865" s="314"/>
      <c r="KJ865" s="314"/>
      <c r="KK865" s="314"/>
      <c r="KL865" s="6"/>
      <c r="KM865" s="6"/>
      <c r="KN865" s="6"/>
      <c r="KO865" s="6"/>
      <c r="KP865" s="6"/>
      <c r="KQ865" s="6"/>
      <c r="KR865" s="6"/>
      <c r="KS865" s="6"/>
      <c r="KT865" s="6"/>
    </row>
    <row r="866" spans="5:306" s="305" customFormat="1">
      <c r="E866" s="316"/>
      <c r="F866" s="316"/>
      <c r="G866" s="317"/>
      <c r="W866" s="6"/>
      <c r="X866" s="6"/>
      <c r="Y866" s="6"/>
      <c r="Z866" s="313"/>
      <c r="AA866" s="313"/>
      <c r="AB866" s="313"/>
      <c r="AC866" s="6"/>
      <c r="AD866" s="6"/>
      <c r="AE866" s="313"/>
      <c r="AF866" s="313"/>
      <c r="AG866" s="313"/>
      <c r="AH866" s="313"/>
      <c r="AI866" s="313"/>
      <c r="AJ866" s="6"/>
      <c r="AK866" s="6"/>
      <c r="AL866" s="313"/>
      <c r="AM866" s="313"/>
      <c r="AN866" s="313"/>
      <c r="AO866" s="313"/>
      <c r="AP866" s="313"/>
      <c r="AQ866" s="6"/>
      <c r="AR866" s="6"/>
      <c r="AS866" s="313"/>
      <c r="AT866" s="313"/>
      <c r="AU866" s="313"/>
      <c r="AV866" s="313"/>
      <c r="AW866" s="313"/>
      <c r="AX866" s="6"/>
      <c r="AY866" s="6"/>
      <c r="AZ866" s="313"/>
      <c r="BA866" s="313"/>
      <c r="BB866" s="313"/>
      <c r="BC866" s="313"/>
      <c r="BD866" s="313"/>
      <c r="BE866" s="6"/>
      <c r="BF866" s="6"/>
      <c r="BG866" s="313"/>
      <c r="BH866" s="313"/>
      <c r="BI866" s="313"/>
      <c r="BJ866" s="313"/>
      <c r="BK866" s="313"/>
      <c r="BL866" s="6"/>
      <c r="BM866" s="6"/>
      <c r="BN866" s="313"/>
      <c r="BO866" s="313"/>
      <c r="BP866" s="313"/>
      <c r="BQ866" s="313"/>
      <c r="BR866" s="313"/>
      <c r="BS866" s="313"/>
      <c r="BT866" s="313"/>
      <c r="BU866" s="313"/>
      <c r="BV866" s="313"/>
      <c r="BW866" s="313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161"/>
      <c r="DQ866" s="161"/>
      <c r="DR866" s="161"/>
      <c r="DS866" s="161"/>
      <c r="DT866" s="161"/>
      <c r="DU866" s="161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HO866" s="6"/>
      <c r="HP866" s="6"/>
      <c r="HQ866" s="6"/>
      <c r="HR866" s="6"/>
      <c r="HS866" s="6"/>
      <c r="HT866" s="6"/>
      <c r="HU866" s="6"/>
      <c r="HV866" s="6"/>
      <c r="HW866" s="6"/>
      <c r="HX866" s="6"/>
      <c r="HY866" s="6"/>
      <c r="HZ866" s="6"/>
      <c r="IA866" s="6"/>
      <c r="IB866" s="6"/>
      <c r="IC866" s="6"/>
      <c r="ID866" s="6"/>
      <c r="IE866" s="6"/>
      <c r="IF866" s="6"/>
      <c r="IG866" s="6"/>
      <c r="IH866" s="6"/>
      <c r="II866" s="6"/>
      <c r="IJ866" s="6"/>
      <c r="IK866" s="6"/>
      <c r="IL866" s="6"/>
      <c r="IM866" s="6"/>
      <c r="IN866" s="6"/>
      <c r="IO866" s="6"/>
      <c r="IP866" s="6"/>
      <c r="IQ866" s="6"/>
      <c r="IR866" s="6"/>
      <c r="IS866" s="6"/>
      <c r="IT866" s="6"/>
      <c r="IU866" s="6"/>
      <c r="IV866" s="6"/>
      <c r="IW866" s="6"/>
      <c r="IX866" s="6"/>
      <c r="IY866" s="6"/>
      <c r="IZ866" s="6"/>
      <c r="JA866" s="314"/>
      <c r="JB866" s="314"/>
      <c r="JC866" s="314"/>
      <c r="JD866" s="314"/>
      <c r="JE866" s="314"/>
      <c r="JF866" s="314"/>
      <c r="JG866" s="314"/>
      <c r="JH866" s="314"/>
      <c r="JI866" s="314"/>
      <c r="JJ866" s="314"/>
      <c r="JK866" s="314"/>
      <c r="JL866" s="314"/>
      <c r="JM866" s="314"/>
      <c r="JN866" s="314"/>
      <c r="JO866" s="314"/>
      <c r="JP866" s="314"/>
      <c r="JQ866" s="314"/>
      <c r="JR866" s="314"/>
      <c r="JS866" s="314"/>
      <c r="JT866" s="314"/>
      <c r="JU866" s="314"/>
      <c r="JV866" s="314"/>
      <c r="JW866" s="314"/>
      <c r="JX866" s="314"/>
      <c r="JY866" s="314"/>
      <c r="JZ866" s="314"/>
      <c r="KA866" s="314"/>
      <c r="KB866" s="314"/>
      <c r="KC866" s="314"/>
      <c r="KD866" s="314"/>
      <c r="KE866" s="314"/>
      <c r="KF866" s="314"/>
      <c r="KG866" s="314"/>
      <c r="KH866" s="314"/>
      <c r="KI866" s="314"/>
      <c r="KJ866" s="314"/>
      <c r="KK866" s="314"/>
      <c r="KL866" s="6"/>
      <c r="KM866" s="6"/>
      <c r="KN866" s="6"/>
      <c r="KO866" s="6"/>
      <c r="KP866" s="6"/>
      <c r="KQ866" s="6"/>
      <c r="KR866" s="6"/>
      <c r="KS866" s="6"/>
      <c r="KT866" s="6"/>
    </row>
    <row r="867" spans="5:306" s="305" customFormat="1">
      <c r="E867" s="316"/>
      <c r="F867" s="316"/>
      <c r="G867" s="317"/>
      <c r="W867" s="6"/>
      <c r="X867" s="6"/>
      <c r="Y867" s="6"/>
      <c r="Z867" s="313"/>
      <c r="AA867" s="313"/>
      <c r="AB867" s="313"/>
      <c r="AC867" s="6"/>
      <c r="AD867" s="6"/>
      <c r="AE867" s="313"/>
      <c r="AF867" s="313"/>
      <c r="AG867" s="313"/>
      <c r="AH867" s="313"/>
      <c r="AI867" s="313"/>
      <c r="AJ867" s="6"/>
      <c r="AK867" s="6"/>
      <c r="AL867" s="313"/>
      <c r="AM867" s="313"/>
      <c r="AN867" s="313"/>
      <c r="AO867" s="313"/>
      <c r="AP867" s="313"/>
      <c r="AQ867" s="6"/>
      <c r="AR867" s="6"/>
      <c r="AS867" s="313"/>
      <c r="AT867" s="313"/>
      <c r="AU867" s="313"/>
      <c r="AV867" s="313"/>
      <c r="AW867" s="313"/>
      <c r="AX867" s="6"/>
      <c r="AY867" s="6"/>
      <c r="AZ867" s="313"/>
      <c r="BA867" s="313"/>
      <c r="BB867" s="313"/>
      <c r="BC867" s="313"/>
      <c r="BD867" s="313"/>
      <c r="BE867" s="6"/>
      <c r="BF867" s="6"/>
      <c r="BG867" s="313"/>
      <c r="BH867" s="313"/>
      <c r="BI867" s="313"/>
      <c r="BJ867" s="313"/>
      <c r="BK867" s="313"/>
      <c r="BL867" s="6"/>
      <c r="BM867" s="6"/>
      <c r="BN867" s="313"/>
      <c r="BO867" s="313"/>
      <c r="BP867" s="313"/>
      <c r="BQ867" s="313"/>
      <c r="BR867" s="313"/>
      <c r="BS867" s="313"/>
      <c r="BT867" s="313"/>
      <c r="BU867" s="313"/>
      <c r="BV867" s="313"/>
      <c r="BW867" s="313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161"/>
      <c r="DQ867" s="161"/>
      <c r="DR867" s="161"/>
      <c r="DS867" s="161"/>
      <c r="DT867" s="161"/>
      <c r="DU867" s="161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HO867" s="6"/>
      <c r="HP867" s="6"/>
      <c r="HQ867" s="6"/>
      <c r="HR867" s="6"/>
      <c r="HS867" s="6"/>
      <c r="HT867" s="6"/>
      <c r="HU867" s="6"/>
      <c r="HV867" s="6"/>
      <c r="HW867" s="6"/>
      <c r="HX867" s="6"/>
      <c r="HY867" s="6"/>
      <c r="HZ867" s="6"/>
      <c r="IA867" s="6"/>
      <c r="IB867" s="6"/>
      <c r="IC867" s="6"/>
      <c r="ID867" s="6"/>
      <c r="IE867" s="6"/>
      <c r="IF867" s="6"/>
      <c r="IG867" s="6"/>
      <c r="IH867" s="6"/>
      <c r="II867" s="6"/>
      <c r="IJ867" s="6"/>
      <c r="IK867" s="6"/>
      <c r="IL867" s="6"/>
      <c r="IM867" s="6"/>
      <c r="IN867" s="6"/>
      <c r="IO867" s="6"/>
      <c r="IP867" s="6"/>
      <c r="IQ867" s="6"/>
      <c r="IR867" s="6"/>
      <c r="IS867" s="6"/>
      <c r="IT867" s="6"/>
      <c r="IU867" s="6"/>
      <c r="IV867" s="6"/>
      <c r="IW867" s="6"/>
      <c r="IX867" s="6"/>
      <c r="IY867" s="6"/>
      <c r="IZ867" s="6"/>
      <c r="JA867" s="314"/>
      <c r="JB867" s="314"/>
      <c r="JC867" s="314"/>
      <c r="JD867" s="314"/>
      <c r="JE867" s="314"/>
      <c r="JF867" s="314"/>
      <c r="JG867" s="314"/>
      <c r="JH867" s="314"/>
      <c r="JI867" s="314"/>
      <c r="JJ867" s="314"/>
      <c r="JK867" s="314"/>
      <c r="JL867" s="314"/>
      <c r="JM867" s="314"/>
      <c r="JN867" s="314"/>
      <c r="JO867" s="314"/>
      <c r="JP867" s="314"/>
      <c r="JQ867" s="314"/>
      <c r="JR867" s="314"/>
      <c r="JS867" s="314"/>
      <c r="JT867" s="314"/>
      <c r="JU867" s="314"/>
      <c r="JV867" s="314"/>
      <c r="JW867" s="314"/>
      <c r="JX867" s="314"/>
      <c r="JY867" s="314"/>
      <c r="JZ867" s="314"/>
      <c r="KA867" s="314"/>
      <c r="KB867" s="314"/>
      <c r="KC867" s="314"/>
      <c r="KD867" s="314"/>
      <c r="KE867" s="314"/>
      <c r="KF867" s="314"/>
      <c r="KG867" s="314"/>
      <c r="KH867" s="314"/>
      <c r="KI867" s="314"/>
      <c r="KJ867" s="314"/>
      <c r="KK867" s="314"/>
      <c r="KL867" s="6"/>
      <c r="KM867" s="6"/>
      <c r="KN867" s="6"/>
      <c r="KO867" s="6"/>
      <c r="KP867" s="6"/>
      <c r="KQ867" s="6"/>
      <c r="KR867" s="6"/>
      <c r="KS867" s="6"/>
      <c r="KT867" s="6"/>
    </row>
    <row r="868" spans="5:306" s="305" customFormat="1">
      <c r="E868" s="316"/>
      <c r="F868" s="316"/>
      <c r="G868" s="317"/>
      <c r="W868" s="6"/>
      <c r="X868" s="6"/>
      <c r="Y868" s="6"/>
      <c r="Z868" s="313"/>
      <c r="AA868" s="313"/>
      <c r="AB868" s="313"/>
      <c r="AC868" s="6"/>
      <c r="AD868" s="6"/>
      <c r="AE868" s="313"/>
      <c r="AF868" s="313"/>
      <c r="AG868" s="313"/>
      <c r="AH868" s="313"/>
      <c r="AI868" s="313"/>
      <c r="AJ868" s="6"/>
      <c r="AK868" s="6"/>
      <c r="AL868" s="313"/>
      <c r="AM868" s="313"/>
      <c r="AN868" s="313"/>
      <c r="AO868" s="313"/>
      <c r="AP868" s="313"/>
      <c r="AQ868" s="6"/>
      <c r="AR868" s="6"/>
      <c r="AS868" s="313"/>
      <c r="AT868" s="313"/>
      <c r="AU868" s="313"/>
      <c r="AV868" s="313"/>
      <c r="AW868" s="313"/>
      <c r="AX868" s="6"/>
      <c r="AY868" s="6"/>
      <c r="AZ868" s="313"/>
      <c r="BA868" s="313"/>
      <c r="BB868" s="313"/>
      <c r="BC868" s="313"/>
      <c r="BD868" s="313"/>
      <c r="BE868" s="6"/>
      <c r="BF868" s="6"/>
      <c r="BG868" s="313"/>
      <c r="BH868" s="313"/>
      <c r="BI868" s="313"/>
      <c r="BJ868" s="313"/>
      <c r="BK868" s="313"/>
      <c r="BL868" s="6"/>
      <c r="BM868" s="6"/>
      <c r="BN868" s="313"/>
      <c r="BO868" s="313"/>
      <c r="BP868" s="313"/>
      <c r="BQ868" s="313"/>
      <c r="BR868" s="313"/>
      <c r="BS868" s="313"/>
      <c r="BT868" s="313"/>
      <c r="BU868" s="313"/>
      <c r="BV868" s="313"/>
      <c r="BW868" s="313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161"/>
      <c r="DQ868" s="161"/>
      <c r="DR868" s="161"/>
      <c r="DS868" s="161"/>
      <c r="DT868" s="161"/>
      <c r="DU868" s="161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HO868" s="6"/>
      <c r="HP868" s="6"/>
      <c r="HQ868" s="6"/>
      <c r="HR868" s="6"/>
      <c r="HS868" s="6"/>
      <c r="HT868" s="6"/>
      <c r="HU868" s="6"/>
      <c r="HV868" s="6"/>
      <c r="HW868" s="6"/>
      <c r="HX868" s="6"/>
      <c r="HY868" s="6"/>
      <c r="HZ868" s="6"/>
      <c r="IA868" s="6"/>
      <c r="IB868" s="6"/>
      <c r="IC868" s="6"/>
      <c r="ID868" s="6"/>
      <c r="IE868" s="6"/>
      <c r="IF868" s="6"/>
      <c r="IG868" s="6"/>
      <c r="IH868" s="6"/>
      <c r="II868" s="6"/>
      <c r="IJ868" s="6"/>
      <c r="IK868" s="6"/>
      <c r="IL868" s="6"/>
      <c r="IM868" s="6"/>
      <c r="IN868" s="6"/>
      <c r="IO868" s="6"/>
      <c r="IP868" s="6"/>
      <c r="IQ868" s="6"/>
      <c r="IR868" s="6"/>
      <c r="IS868" s="6"/>
      <c r="IT868" s="6"/>
      <c r="IU868" s="6"/>
      <c r="IV868" s="6"/>
      <c r="IW868" s="6"/>
      <c r="IX868" s="6"/>
      <c r="IY868" s="6"/>
      <c r="IZ868" s="6"/>
      <c r="JA868" s="314"/>
      <c r="JB868" s="314"/>
      <c r="JC868" s="314"/>
      <c r="JD868" s="314"/>
      <c r="JE868" s="314"/>
      <c r="JF868" s="314"/>
      <c r="JG868" s="314"/>
      <c r="JH868" s="314"/>
      <c r="JI868" s="314"/>
      <c r="JJ868" s="314"/>
      <c r="JK868" s="314"/>
      <c r="JL868" s="314"/>
      <c r="JM868" s="314"/>
      <c r="JN868" s="314"/>
      <c r="JO868" s="314"/>
      <c r="JP868" s="314"/>
      <c r="JQ868" s="314"/>
      <c r="JR868" s="314"/>
      <c r="JS868" s="314"/>
      <c r="JT868" s="314"/>
      <c r="JU868" s="314"/>
      <c r="JV868" s="314"/>
      <c r="JW868" s="314"/>
      <c r="JX868" s="314"/>
      <c r="JY868" s="314"/>
      <c r="JZ868" s="314"/>
      <c r="KA868" s="314"/>
      <c r="KB868" s="314"/>
      <c r="KC868" s="314"/>
      <c r="KD868" s="314"/>
      <c r="KE868" s="314"/>
      <c r="KF868" s="314"/>
      <c r="KG868" s="314"/>
      <c r="KH868" s="314"/>
      <c r="KI868" s="314"/>
      <c r="KJ868" s="314"/>
      <c r="KK868" s="314"/>
      <c r="KL868" s="6"/>
      <c r="KM868" s="6"/>
      <c r="KN868" s="6"/>
      <c r="KO868" s="6"/>
      <c r="KP868" s="6"/>
      <c r="KQ868" s="6"/>
      <c r="KR868" s="6"/>
      <c r="KS868" s="6"/>
      <c r="KT868" s="6"/>
    </row>
    <row r="869" spans="5:306" s="305" customFormat="1">
      <c r="E869" s="316"/>
      <c r="F869" s="316"/>
      <c r="G869" s="317"/>
      <c r="W869" s="6"/>
      <c r="X869" s="6"/>
      <c r="Y869" s="6"/>
      <c r="Z869" s="313"/>
      <c r="AA869" s="313"/>
      <c r="AB869" s="313"/>
      <c r="AC869" s="6"/>
      <c r="AD869" s="6"/>
      <c r="AE869" s="313"/>
      <c r="AF869" s="313"/>
      <c r="AG869" s="313"/>
      <c r="AH869" s="313"/>
      <c r="AI869" s="313"/>
      <c r="AJ869" s="6"/>
      <c r="AK869" s="6"/>
      <c r="AL869" s="313"/>
      <c r="AM869" s="313"/>
      <c r="AN869" s="313"/>
      <c r="AO869" s="313"/>
      <c r="AP869" s="313"/>
      <c r="AQ869" s="6"/>
      <c r="AR869" s="6"/>
      <c r="AS869" s="313"/>
      <c r="AT869" s="313"/>
      <c r="AU869" s="313"/>
      <c r="AV869" s="313"/>
      <c r="AW869" s="313"/>
      <c r="AX869" s="6"/>
      <c r="AY869" s="6"/>
      <c r="AZ869" s="313"/>
      <c r="BA869" s="313"/>
      <c r="BB869" s="313"/>
      <c r="BC869" s="313"/>
      <c r="BD869" s="313"/>
      <c r="BE869" s="6"/>
      <c r="BF869" s="6"/>
      <c r="BG869" s="313"/>
      <c r="BH869" s="313"/>
      <c r="BI869" s="313"/>
      <c r="BJ869" s="313"/>
      <c r="BK869" s="313"/>
      <c r="BL869" s="6"/>
      <c r="BM869" s="6"/>
      <c r="BN869" s="313"/>
      <c r="BO869" s="313"/>
      <c r="BP869" s="313"/>
      <c r="BQ869" s="313"/>
      <c r="BR869" s="313"/>
      <c r="BS869" s="313"/>
      <c r="BT869" s="313"/>
      <c r="BU869" s="313"/>
      <c r="BV869" s="313"/>
      <c r="BW869" s="313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161"/>
      <c r="DQ869" s="161"/>
      <c r="DR869" s="161"/>
      <c r="DS869" s="161"/>
      <c r="DT869" s="161"/>
      <c r="DU869" s="161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HO869" s="6"/>
      <c r="HP869" s="6"/>
      <c r="HQ869" s="6"/>
      <c r="HR869" s="6"/>
      <c r="HS869" s="6"/>
      <c r="HT869" s="6"/>
      <c r="HU869" s="6"/>
      <c r="HV869" s="6"/>
      <c r="HW869" s="6"/>
      <c r="HX869" s="6"/>
      <c r="HY869" s="6"/>
      <c r="HZ869" s="6"/>
      <c r="IA869" s="6"/>
      <c r="IB869" s="6"/>
      <c r="IC869" s="6"/>
      <c r="ID869" s="6"/>
      <c r="IE869" s="6"/>
      <c r="IF869" s="6"/>
      <c r="IG869" s="6"/>
      <c r="IH869" s="6"/>
      <c r="II869" s="6"/>
      <c r="IJ869" s="6"/>
      <c r="IK869" s="6"/>
      <c r="IL869" s="6"/>
      <c r="IM869" s="6"/>
      <c r="IN869" s="6"/>
      <c r="IO869" s="6"/>
      <c r="IP869" s="6"/>
      <c r="IQ869" s="6"/>
      <c r="IR869" s="6"/>
      <c r="IS869" s="6"/>
      <c r="IT869" s="6"/>
      <c r="IU869" s="6"/>
      <c r="IV869" s="6"/>
      <c r="IW869" s="6"/>
      <c r="IX869" s="6"/>
      <c r="IY869" s="6"/>
      <c r="IZ869" s="6"/>
      <c r="JA869" s="314"/>
      <c r="JB869" s="314"/>
      <c r="JC869" s="314"/>
      <c r="JD869" s="314"/>
      <c r="JE869" s="314"/>
      <c r="JF869" s="314"/>
      <c r="JG869" s="314"/>
      <c r="JH869" s="314"/>
      <c r="JI869" s="314"/>
      <c r="JJ869" s="314"/>
      <c r="JK869" s="314"/>
      <c r="JL869" s="314"/>
      <c r="JM869" s="314"/>
      <c r="JN869" s="314"/>
      <c r="JO869" s="314"/>
      <c r="JP869" s="314"/>
      <c r="JQ869" s="314"/>
      <c r="JR869" s="314"/>
      <c r="JS869" s="314"/>
      <c r="JT869" s="314"/>
      <c r="JU869" s="314"/>
      <c r="JV869" s="314"/>
      <c r="JW869" s="314"/>
      <c r="JX869" s="314"/>
      <c r="JY869" s="314"/>
      <c r="JZ869" s="314"/>
      <c r="KA869" s="314"/>
      <c r="KB869" s="314"/>
      <c r="KC869" s="314"/>
      <c r="KD869" s="314"/>
      <c r="KE869" s="314"/>
      <c r="KF869" s="314"/>
      <c r="KG869" s="314"/>
      <c r="KH869" s="314"/>
      <c r="KI869" s="314"/>
      <c r="KJ869" s="314"/>
      <c r="KK869" s="314"/>
      <c r="KL869" s="6"/>
      <c r="KM869" s="6"/>
      <c r="KN869" s="6"/>
      <c r="KO869" s="6"/>
      <c r="KP869" s="6"/>
      <c r="KQ869" s="6"/>
      <c r="KR869" s="6"/>
      <c r="KS869" s="6"/>
      <c r="KT869" s="6"/>
    </row>
    <row r="870" spans="5:306" s="305" customFormat="1">
      <c r="E870" s="316"/>
      <c r="F870" s="316"/>
      <c r="G870" s="317"/>
      <c r="W870" s="6"/>
      <c r="X870" s="6"/>
      <c r="Y870" s="6"/>
      <c r="Z870" s="313"/>
      <c r="AA870" s="313"/>
      <c r="AB870" s="313"/>
      <c r="AC870" s="6"/>
      <c r="AD870" s="6"/>
      <c r="AE870" s="313"/>
      <c r="AF870" s="313"/>
      <c r="AG870" s="313"/>
      <c r="AH870" s="313"/>
      <c r="AI870" s="313"/>
      <c r="AJ870" s="6"/>
      <c r="AK870" s="6"/>
      <c r="AL870" s="313"/>
      <c r="AM870" s="313"/>
      <c r="AN870" s="313"/>
      <c r="AO870" s="313"/>
      <c r="AP870" s="313"/>
      <c r="AQ870" s="6"/>
      <c r="AR870" s="6"/>
      <c r="AS870" s="313"/>
      <c r="AT870" s="313"/>
      <c r="AU870" s="313"/>
      <c r="AV870" s="313"/>
      <c r="AW870" s="313"/>
      <c r="AX870" s="6"/>
      <c r="AY870" s="6"/>
      <c r="AZ870" s="313"/>
      <c r="BA870" s="313"/>
      <c r="BB870" s="313"/>
      <c r="BC870" s="313"/>
      <c r="BD870" s="313"/>
      <c r="BE870" s="6"/>
      <c r="BF870" s="6"/>
      <c r="BG870" s="313"/>
      <c r="BH870" s="313"/>
      <c r="BI870" s="313"/>
      <c r="BJ870" s="313"/>
      <c r="BK870" s="313"/>
      <c r="BL870" s="6"/>
      <c r="BM870" s="6"/>
      <c r="BN870" s="313"/>
      <c r="BO870" s="313"/>
      <c r="BP870" s="313"/>
      <c r="BQ870" s="313"/>
      <c r="BR870" s="313"/>
      <c r="BS870" s="313"/>
      <c r="BT870" s="313"/>
      <c r="BU870" s="313"/>
      <c r="BV870" s="313"/>
      <c r="BW870" s="313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161"/>
      <c r="DQ870" s="161"/>
      <c r="DR870" s="161"/>
      <c r="DS870" s="161"/>
      <c r="DT870" s="161"/>
      <c r="DU870" s="161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HO870" s="6"/>
      <c r="HP870" s="6"/>
      <c r="HQ870" s="6"/>
      <c r="HR870" s="6"/>
      <c r="HS870" s="6"/>
      <c r="HT870" s="6"/>
      <c r="HU870" s="6"/>
      <c r="HV870" s="6"/>
      <c r="HW870" s="6"/>
      <c r="HX870" s="6"/>
      <c r="HY870" s="6"/>
      <c r="HZ870" s="6"/>
      <c r="IA870" s="6"/>
      <c r="IB870" s="6"/>
      <c r="IC870" s="6"/>
      <c r="ID870" s="6"/>
      <c r="IE870" s="6"/>
      <c r="IF870" s="6"/>
      <c r="IG870" s="6"/>
      <c r="IH870" s="6"/>
      <c r="II870" s="6"/>
      <c r="IJ870" s="6"/>
      <c r="IK870" s="6"/>
      <c r="IL870" s="6"/>
      <c r="IM870" s="6"/>
      <c r="IN870" s="6"/>
      <c r="IO870" s="6"/>
      <c r="IP870" s="6"/>
      <c r="IQ870" s="6"/>
      <c r="IR870" s="6"/>
      <c r="IS870" s="6"/>
      <c r="IT870" s="6"/>
      <c r="IU870" s="6"/>
      <c r="IV870" s="6"/>
      <c r="IW870" s="6"/>
      <c r="IX870" s="6"/>
      <c r="IY870" s="6"/>
      <c r="IZ870" s="6"/>
      <c r="JA870" s="314"/>
      <c r="JB870" s="314"/>
      <c r="JC870" s="314"/>
      <c r="JD870" s="314"/>
      <c r="JE870" s="314"/>
      <c r="JF870" s="314"/>
      <c r="JG870" s="314"/>
      <c r="JH870" s="314"/>
      <c r="JI870" s="314"/>
      <c r="JJ870" s="314"/>
      <c r="JK870" s="314"/>
      <c r="JL870" s="314"/>
      <c r="JM870" s="314"/>
      <c r="JN870" s="314"/>
      <c r="JO870" s="314"/>
      <c r="JP870" s="314"/>
      <c r="JQ870" s="314"/>
      <c r="JR870" s="314"/>
      <c r="JS870" s="314"/>
      <c r="JT870" s="314"/>
      <c r="JU870" s="314"/>
      <c r="JV870" s="314"/>
      <c r="JW870" s="314"/>
      <c r="JX870" s="314"/>
      <c r="JY870" s="314"/>
      <c r="JZ870" s="314"/>
      <c r="KA870" s="314"/>
      <c r="KB870" s="314"/>
      <c r="KC870" s="314"/>
      <c r="KD870" s="314"/>
      <c r="KE870" s="314"/>
      <c r="KF870" s="314"/>
      <c r="KG870" s="314"/>
      <c r="KH870" s="314"/>
      <c r="KI870" s="314"/>
      <c r="KJ870" s="314"/>
      <c r="KK870" s="314"/>
      <c r="KL870" s="6"/>
      <c r="KM870" s="6"/>
      <c r="KN870" s="6"/>
      <c r="KO870" s="6"/>
      <c r="KP870" s="6"/>
      <c r="KQ870" s="6"/>
      <c r="KR870" s="6"/>
      <c r="KS870" s="6"/>
      <c r="KT870" s="6"/>
    </row>
    <row r="871" spans="5:306" s="305" customFormat="1">
      <c r="E871" s="316"/>
      <c r="F871" s="316"/>
      <c r="G871" s="317"/>
      <c r="W871" s="6"/>
      <c r="X871" s="6"/>
      <c r="Y871" s="6"/>
      <c r="Z871" s="313"/>
      <c r="AA871" s="313"/>
      <c r="AB871" s="313"/>
      <c r="AC871" s="6"/>
      <c r="AD871" s="6"/>
      <c r="AE871" s="313"/>
      <c r="AF871" s="313"/>
      <c r="AG871" s="313"/>
      <c r="AH871" s="313"/>
      <c r="AI871" s="313"/>
      <c r="AJ871" s="6"/>
      <c r="AK871" s="6"/>
      <c r="AL871" s="313"/>
      <c r="AM871" s="313"/>
      <c r="AN871" s="313"/>
      <c r="AO871" s="313"/>
      <c r="AP871" s="313"/>
      <c r="AQ871" s="6"/>
      <c r="AR871" s="6"/>
      <c r="AS871" s="313"/>
      <c r="AT871" s="313"/>
      <c r="AU871" s="313"/>
      <c r="AV871" s="313"/>
      <c r="AW871" s="313"/>
      <c r="AX871" s="6"/>
      <c r="AY871" s="6"/>
      <c r="AZ871" s="313"/>
      <c r="BA871" s="313"/>
      <c r="BB871" s="313"/>
      <c r="BC871" s="313"/>
      <c r="BD871" s="313"/>
      <c r="BE871" s="6"/>
      <c r="BF871" s="6"/>
      <c r="BG871" s="313"/>
      <c r="BH871" s="313"/>
      <c r="BI871" s="313"/>
      <c r="BJ871" s="313"/>
      <c r="BK871" s="313"/>
      <c r="BL871" s="6"/>
      <c r="BM871" s="6"/>
      <c r="BN871" s="313"/>
      <c r="BO871" s="313"/>
      <c r="BP871" s="313"/>
      <c r="BQ871" s="313"/>
      <c r="BR871" s="313"/>
      <c r="BS871" s="313"/>
      <c r="BT871" s="313"/>
      <c r="BU871" s="313"/>
      <c r="BV871" s="313"/>
      <c r="BW871" s="313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161"/>
      <c r="DQ871" s="161"/>
      <c r="DR871" s="161"/>
      <c r="DS871" s="161"/>
      <c r="DT871" s="161"/>
      <c r="DU871" s="161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HO871" s="6"/>
      <c r="HP871" s="6"/>
      <c r="HQ871" s="6"/>
      <c r="HR871" s="6"/>
      <c r="HS871" s="6"/>
      <c r="HT871" s="6"/>
      <c r="HU871" s="6"/>
      <c r="HV871" s="6"/>
      <c r="HW871" s="6"/>
      <c r="HX871" s="6"/>
      <c r="HY871" s="6"/>
      <c r="HZ871" s="6"/>
      <c r="IA871" s="6"/>
      <c r="IB871" s="6"/>
      <c r="IC871" s="6"/>
      <c r="ID871" s="6"/>
      <c r="IE871" s="6"/>
      <c r="IF871" s="6"/>
      <c r="IG871" s="6"/>
      <c r="IH871" s="6"/>
      <c r="II871" s="6"/>
      <c r="IJ871" s="6"/>
      <c r="IK871" s="6"/>
      <c r="IL871" s="6"/>
      <c r="IM871" s="6"/>
      <c r="IN871" s="6"/>
      <c r="IO871" s="6"/>
      <c r="IP871" s="6"/>
      <c r="IQ871" s="6"/>
      <c r="IR871" s="6"/>
      <c r="IS871" s="6"/>
      <c r="IT871" s="6"/>
      <c r="IU871" s="6"/>
      <c r="IV871" s="6"/>
      <c r="IW871" s="6"/>
      <c r="IX871" s="6"/>
      <c r="IY871" s="6"/>
      <c r="IZ871" s="6"/>
      <c r="JA871" s="314"/>
      <c r="JB871" s="314"/>
      <c r="JC871" s="314"/>
      <c r="JD871" s="314"/>
      <c r="JE871" s="314"/>
      <c r="JF871" s="314"/>
      <c r="JG871" s="314"/>
      <c r="JH871" s="314"/>
      <c r="JI871" s="314"/>
      <c r="JJ871" s="314"/>
      <c r="JK871" s="314"/>
      <c r="JL871" s="314"/>
      <c r="JM871" s="314"/>
      <c r="JN871" s="314"/>
      <c r="JO871" s="314"/>
      <c r="JP871" s="314"/>
      <c r="JQ871" s="314"/>
      <c r="JR871" s="314"/>
      <c r="JS871" s="314"/>
      <c r="JT871" s="314"/>
      <c r="JU871" s="314"/>
      <c r="JV871" s="314"/>
      <c r="JW871" s="314"/>
      <c r="JX871" s="314"/>
      <c r="JY871" s="314"/>
      <c r="JZ871" s="314"/>
      <c r="KA871" s="314"/>
      <c r="KB871" s="314"/>
      <c r="KC871" s="314"/>
      <c r="KD871" s="314"/>
      <c r="KE871" s="314"/>
      <c r="KF871" s="314"/>
      <c r="KG871" s="314"/>
      <c r="KH871" s="314"/>
      <c r="KI871" s="314"/>
      <c r="KJ871" s="314"/>
      <c r="KK871" s="314"/>
      <c r="KL871" s="6"/>
      <c r="KM871" s="6"/>
      <c r="KN871" s="6"/>
      <c r="KO871" s="6"/>
      <c r="KP871" s="6"/>
      <c r="KQ871" s="6"/>
      <c r="KR871" s="6"/>
      <c r="KS871" s="6"/>
      <c r="KT871" s="6"/>
    </row>
    <row r="872" spans="5:306" s="305" customFormat="1">
      <c r="E872" s="316"/>
      <c r="F872" s="316"/>
      <c r="G872" s="317"/>
      <c r="W872" s="6"/>
      <c r="X872" s="6"/>
      <c r="Y872" s="6"/>
      <c r="Z872" s="313"/>
      <c r="AA872" s="313"/>
      <c r="AB872" s="313"/>
      <c r="AC872" s="6"/>
      <c r="AD872" s="6"/>
      <c r="AE872" s="313"/>
      <c r="AF872" s="313"/>
      <c r="AG872" s="313"/>
      <c r="AH872" s="313"/>
      <c r="AI872" s="313"/>
      <c r="AJ872" s="6"/>
      <c r="AK872" s="6"/>
      <c r="AL872" s="313"/>
      <c r="AM872" s="313"/>
      <c r="AN872" s="313"/>
      <c r="AO872" s="313"/>
      <c r="AP872" s="313"/>
      <c r="AQ872" s="6"/>
      <c r="AR872" s="6"/>
      <c r="AS872" s="313"/>
      <c r="AT872" s="313"/>
      <c r="AU872" s="313"/>
      <c r="AV872" s="313"/>
      <c r="AW872" s="313"/>
      <c r="AX872" s="6"/>
      <c r="AY872" s="6"/>
      <c r="AZ872" s="313"/>
      <c r="BA872" s="313"/>
      <c r="BB872" s="313"/>
      <c r="BC872" s="313"/>
      <c r="BD872" s="313"/>
      <c r="BE872" s="6"/>
      <c r="BF872" s="6"/>
      <c r="BG872" s="313"/>
      <c r="BH872" s="313"/>
      <c r="BI872" s="313"/>
      <c r="BJ872" s="313"/>
      <c r="BK872" s="313"/>
      <c r="BL872" s="6"/>
      <c r="BM872" s="6"/>
      <c r="BN872" s="313"/>
      <c r="BO872" s="313"/>
      <c r="BP872" s="313"/>
      <c r="BQ872" s="313"/>
      <c r="BR872" s="313"/>
      <c r="BS872" s="313"/>
      <c r="BT872" s="313"/>
      <c r="BU872" s="313"/>
      <c r="BV872" s="313"/>
      <c r="BW872" s="313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161"/>
      <c r="DQ872" s="161"/>
      <c r="DR872" s="161"/>
      <c r="DS872" s="161"/>
      <c r="DT872" s="161"/>
      <c r="DU872" s="161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HO872" s="6"/>
      <c r="HP872" s="6"/>
      <c r="HQ872" s="6"/>
      <c r="HR872" s="6"/>
      <c r="HS872" s="6"/>
      <c r="HT872" s="6"/>
      <c r="HU872" s="6"/>
      <c r="HV872" s="6"/>
      <c r="HW872" s="6"/>
      <c r="HX872" s="6"/>
      <c r="HY872" s="6"/>
      <c r="HZ872" s="6"/>
      <c r="IA872" s="6"/>
      <c r="IB872" s="6"/>
      <c r="IC872" s="6"/>
      <c r="ID872" s="6"/>
      <c r="IE872" s="6"/>
      <c r="IF872" s="6"/>
      <c r="IG872" s="6"/>
      <c r="IH872" s="6"/>
      <c r="II872" s="6"/>
      <c r="IJ872" s="6"/>
      <c r="IK872" s="6"/>
      <c r="IL872" s="6"/>
      <c r="IM872" s="6"/>
      <c r="IN872" s="6"/>
      <c r="IO872" s="6"/>
      <c r="IP872" s="6"/>
      <c r="IQ872" s="6"/>
      <c r="IR872" s="6"/>
      <c r="IS872" s="6"/>
      <c r="IT872" s="6"/>
      <c r="IU872" s="6"/>
      <c r="IV872" s="6"/>
      <c r="IW872" s="6"/>
      <c r="IX872" s="6"/>
      <c r="IY872" s="6"/>
      <c r="IZ872" s="6"/>
      <c r="JA872" s="314"/>
      <c r="JB872" s="314"/>
      <c r="JC872" s="314"/>
      <c r="JD872" s="314"/>
      <c r="JE872" s="314"/>
      <c r="JF872" s="314"/>
      <c r="JG872" s="314"/>
      <c r="JH872" s="314"/>
      <c r="JI872" s="314"/>
      <c r="JJ872" s="314"/>
      <c r="JK872" s="314"/>
      <c r="JL872" s="314"/>
      <c r="JM872" s="314"/>
      <c r="JN872" s="314"/>
      <c r="JO872" s="314"/>
      <c r="JP872" s="314"/>
      <c r="JQ872" s="314"/>
      <c r="JR872" s="314"/>
      <c r="JS872" s="314"/>
      <c r="JT872" s="314"/>
      <c r="JU872" s="314"/>
      <c r="JV872" s="314"/>
      <c r="JW872" s="314"/>
      <c r="JX872" s="314"/>
      <c r="JY872" s="314"/>
      <c r="JZ872" s="314"/>
      <c r="KA872" s="314"/>
      <c r="KB872" s="314"/>
      <c r="KC872" s="314"/>
      <c r="KD872" s="314"/>
      <c r="KE872" s="314"/>
      <c r="KF872" s="314"/>
      <c r="KG872" s="314"/>
      <c r="KH872" s="314"/>
      <c r="KI872" s="314"/>
      <c r="KJ872" s="314"/>
      <c r="KK872" s="314"/>
      <c r="KL872" s="6"/>
      <c r="KM872" s="6"/>
      <c r="KN872" s="6"/>
      <c r="KO872" s="6"/>
      <c r="KP872" s="6"/>
      <c r="KQ872" s="6"/>
      <c r="KR872" s="6"/>
      <c r="KS872" s="6"/>
      <c r="KT872" s="6"/>
    </row>
    <row r="873" spans="5:306" s="305" customFormat="1">
      <c r="E873" s="316"/>
      <c r="F873" s="316"/>
      <c r="G873" s="317"/>
      <c r="W873" s="6"/>
      <c r="X873" s="6"/>
      <c r="Y873" s="6"/>
      <c r="Z873" s="313"/>
      <c r="AA873" s="313"/>
      <c r="AB873" s="313"/>
      <c r="AC873" s="6"/>
      <c r="AD873" s="6"/>
      <c r="AE873" s="313"/>
      <c r="AF873" s="313"/>
      <c r="AG873" s="313"/>
      <c r="AH873" s="313"/>
      <c r="AI873" s="313"/>
      <c r="AJ873" s="6"/>
      <c r="AK873" s="6"/>
      <c r="AL873" s="313"/>
      <c r="AM873" s="313"/>
      <c r="AN873" s="313"/>
      <c r="AO873" s="313"/>
      <c r="AP873" s="313"/>
      <c r="AQ873" s="6"/>
      <c r="AR873" s="6"/>
      <c r="AS873" s="313"/>
      <c r="AT873" s="313"/>
      <c r="AU873" s="313"/>
      <c r="AV873" s="313"/>
      <c r="AW873" s="313"/>
      <c r="AX873" s="6"/>
      <c r="AY873" s="6"/>
      <c r="AZ873" s="313"/>
      <c r="BA873" s="313"/>
      <c r="BB873" s="313"/>
      <c r="BC873" s="313"/>
      <c r="BD873" s="313"/>
      <c r="BE873" s="6"/>
      <c r="BF873" s="6"/>
      <c r="BG873" s="313"/>
      <c r="BH873" s="313"/>
      <c r="BI873" s="313"/>
      <c r="BJ873" s="313"/>
      <c r="BK873" s="313"/>
      <c r="BL873" s="6"/>
      <c r="BM873" s="6"/>
      <c r="BN873" s="313"/>
      <c r="BO873" s="313"/>
      <c r="BP873" s="313"/>
      <c r="BQ873" s="313"/>
      <c r="BR873" s="313"/>
      <c r="BS873" s="313"/>
      <c r="BT873" s="313"/>
      <c r="BU873" s="313"/>
      <c r="BV873" s="313"/>
      <c r="BW873" s="313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161"/>
      <c r="DQ873" s="161"/>
      <c r="DR873" s="161"/>
      <c r="DS873" s="161"/>
      <c r="DT873" s="161"/>
      <c r="DU873" s="161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HO873" s="6"/>
      <c r="HP873" s="6"/>
      <c r="HQ873" s="6"/>
      <c r="HR873" s="6"/>
      <c r="HS873" s="6"/>
      <c r="HT873" s="6"/>
      <c r="HU873" s="6"/>
      <c r="HV873" s="6"/>
      <c r="HW873" s="6"/>
      <c r="HX873" s="6"/>
      <c r="HY873" s="6"/>
      <c r="HZ873" s="6"/>
      <c r="IA873" s="6"/>
      <c r="IB873" s="6"/>
      <c r="IC873" s="6"/>
      <c r="ID873" s="6"/>
      <c r="IE873" s="6"/>
      <c r="IF873" s="6"/>
      <c r="IG873" s="6"/>
      <c r="IH873" s="6"/>
      <c r="II873" s="6"/>
      <c r="IJ873" s="6"/>
      <c r="IK873" s="6"/>
      <c r="IL873" s="6"/>
      <c r="IM873" s="6"/>
      <c r="IN873" s="6"/>
      <c r="IO873" s="6"/>
      <c r="IP873" s="6"/>
      <c r="IQ873" s="6"/>
      <c r="IR873" s="6"/>
      <c r="IS873" s="6"/>
      <c r="IT873" s="6"/>
      <c r="IU873" s="6"/>
      <c r="IV873" s="6"/>
      <c r="IW873" s="6"/>
      <c r="IX873" s="6"/>
      <c r="IY873" s="6"/>
      <c r="IZ873" s="6"/>
      <c r="JA873" s="314"/>
      <c r="JB873" s="314"/>
      <c r="JC873" s="314"/>
      <c r="JD873" s="314"/>
      <c r="JE873" s="314"/>
      <c r="JF873" s="314"/>
      <c r="JG873" s="314"/>
      <c r="JH873" s="314"/>
      <c r="JI873" s="314"/>
      <c r="JJ873" s="314"/>
      <c r="JK873" s="314"/>
      <c r="JL873" s="314"/>
      <c r="JM873" s="314"/>
      <c r="JN873" s="314"/>
      <c r="JO873" s="314"/>
      <c r="JP873" s="314"/>
      <c r="JQ873" s="314"/>
      <c r="JR873" s="314"/>
      <c r="JS873" s="314"/>
      <c r="JT873" s="314"/>
      <c r="JU873" s="314"/>
      <c r="JV873" s="314"/>
      <c r="JW873" s="314"/>
      <c r="JX873" s="314"/>
      <c r="JY873" s="314"/>
      <c r="JZ873" s="314"/>
      <c r="KA873" s="314"/>
      <c r="KB873" s="314"/>
      <c r="KC873" s="314"/>
      <c r="KD873" s="314"/>
      <c r="KE873" s="314"/>
      <c r="KF873" s="314"/>
      <c r="KG873" s="314"/>
      <c r="KH873" s="314"/>
      <c r="KI873" s="314"/>
      <c r="KJ873" s="314"/>
      <c r="KK873" s="314"/>
      <c r="KL873" s="6"/>
      <c r="KM873" s="6"/>
      <c r="KN873" s="6"/>
      <c r="KO873" s="6"/>
      <c r="KP873" s="6"/>
      <c r="KQ873" s="6"/>
      <c r="KR873" s="6"/>
      <c r="KS873" s="6"/>
      <c r="KT873" s="6"/>
    </row>
    <row r="874" spans="5:306" s="305" customFormat="1">
      <c r="E874" s="316"/>
      <c r="F874" s="316"/>
      <c r="G874" s="317"/>
      <c r="W874" s="6"/>
      <c r="X874" s="6"/>
      <c r="Y874" s="6"/>
      <c r="Z874" s="313"/>
      <c r="AA874" s="313"/>
      <c r="AB874" s="313"/>
      <c r="AC874" s="6"/>
      <c r="AD874" s="6"/>
      <c r="AE874" s="313"/>
      <c r="AF874" s="313"/>
      <c r="AG874" s="313"/>
      <c r="AH874" s="313"/>
      <c r="AI874" s="313"/>
      <c r="AJ874" s="6"/>
      <c r="AK874" s="6"/>
      <c r="AL874" s="313"/>
      <c r="AM874" s="313"/>
      <c r="AN874" s="313"/>
      <c r="AO874" s="313"/>
      <c r="AP874" s="313"/>
      <c r="AQ874" s="6"/>
      <c r="AR874" s="6"/>
      <c r="AS874" s="313"/>
      <c r="AT874" s="313"/>
      <c r="AU874" s="313"/>
      <c r="AV874" s="313"/>
      <c r="AW874" s="313"/>
      <c r="AX874" s="6"/>
      <c r="AY874" s="6"/>
      <c r="AZ874" s="313"/>
      <c r="BA874" s="313"/>
      <c r="BB874" s="313"/>
      <c r="BC874" s="313"/>
      <c r="BD874" s="313"/>
      <c r="BE874" s="6"/>
      <c r="BF874" s="6"/>
      <c r="BG874" s="313"/>
      <c r="BH874" s="313"/>
      <c r="BI874" s="313"/>
      <c r="BJ874" s="313"/>
      <c r="BK874" s="313"/>
      <c r="BL874" s="6"/>
      <c r="BM874" s="6"/>
      <c r="BN874" s="313"/>
      <c r="BO874" s="313"/>
      <c r="BP874" s="313"/>
      <c r="BQ874" s="313"/>
      <c r="BR874" s="313"/>
      <c r="BS874" s="313"/>
      <c r="BT874" s="313"/>
      <c r="BU874" s="313"/>
      <c r="BV874" s="313"/>
      <c r="BW874" s="313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161"/>
      <c r="DQ874" s="161"/>
      <c r="DR874" s="161"/>
      <c r="DS874" s="161"/>
      <c r="DT874" s="161"/>
      <c r="DU874" s="161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HO874" s="6"/>
      <c r="HP874" s="6"/>
      <c r="HQ874" s="6"/>
      <c r="HR874" s="6"/>
      <c r="HS874" s="6"/>
      <c r="HT874" s="6"/>
      <c r="HU874" s="6"/>
      <c r="HV874" s="6"/>
      <c r="HW874" s="6"/>
      <c r="HX874" s="6"/>
      <c r="HY874" s="6"/>
      <c r="HZ874" s="6"/>
      <c r="IA874" s="6"/>
      <c r="IB874" s="6"/>
      <c r="IC874" s="6"/>
      <c r="ID874" s="6"/>
      <c r="IE874" s="6"/>
      <c r="IF874" s="6"/>
      <c r="IG874" s="6"/>
      <c r="IH874" s="6"/>
      <c r="II874" s="6"/>
      <c r="IJ874" s="6"/>
      <c r="IK874" s="6"/>
      <c r="IL874" s="6"/>
      <c r="IM874" s="6"/>
      <c r="IN874" s="6"/>
      <c r="IO874" s="6"/>
      <c r="IP874" s="6"/>
      <c r="IQ874" s="6"/>
      <c r="IR874" s="6"/>
      <c r="IS874" s="6"/>
      <c r="IT874" s="6"/>
      <c r="IU874" s="6"/>
      <c r="IV874" s="6"/>
      <c r="IW874" s="6"/>
      <c r="IX874" s="6"/>
      <c r="IY874" s="6"/>
      <c r="IZ874" s="6"/>
      <c r="JA874" s="314"/>
      <c r="JB874" s="314"/>
      <c r="JC874" s="314"/>
      <c r="JD874" s="314"/>
      <c r="JE874" s="314"/>
      <c r="JF874" s="314"/>
      <c r="JG874" s="314"/>
      <c r="JH874" s="314"/>
      <c r="JI874" s="314"/>
      <c r="JJ874" s="314"/>
      <c r="JK874" s="314"/>
      <c r="JL874" s="314"/>
      <c r="JM874" s="314"/>
      <c r="JN874" s="314"/>
      <c r="JO874" s="314"/>
      <c r="JP874" s="314"/>
      <c r="JQ874" s="314"/>
      <c r="JR874" s="314"/>
      <c r="JS874" s="314"/>
      <c r="JT874" s="314"/>
      <c r="JU874" s="314"/>
      <c r="JV874" s="314"/>
      <c r="JW874" s="314"/>
      <c r="JX874" s="314"/>
      <c r="JY874" s="314"/>
      <c r="JZ874" s="314"/>
      <c r="KA874" s="314"/>
      <c r="KB874" s="314"/>
      <c r="KC874" s="314"/>
      <c r="KD874" s="314"/>
      <c r="KE874" s="314"/>
      <c r="KF874" s="314"/>
      <c r="KG874" s="314"/>
      <c r="KH874" s="314"/>
      <c r="KI874" s="314"/>
      <c r="KJ874" s="314"/>
      <c r="KK874" s="314"/>
      <c r="KL874" s="6"/>
      <c r="KM874" s="6"/>
      <c r="KN874" s="6"/>
      <c r="KO874" s="6"/>
      <c r="KP874" s="6"/>
      <c r="KQ874" s="6"/>
      <c r="KR874" s="6"/>
      <c r="KS874" s="6"/>
      <c r="KT874" s="6"/>
    </row>
    <row r="875" spans="5:306" s="305" customFormat="1">
      <c r="E875" s="316"/>
      <c r="F875" s="316"/>
      <c r="G875" s="317"/>
      <c r="W875" s="6"/>
      <c r="X875" s="6"/>
      <c r="Y875" s="6"/>
      <c r="Z875" s="313"/>
      <c r="AA875" s="313"/>
      <c r="AB875" s="313"/>
      <c r="AC875" s="6"/>
      <c r="AD875" s="6"/>
      <c r="AE875" s="313"/>
      <c r="AF875" s="313"/>
      <c r="AG875" s="313"/>
      <c r="AH875" s="313"/>
      <c r="AI875" s="313"/>
      <c r="AJ875" s="6"/>
      <c r="AK875" s="6"/>
      <c r="AL875" s="313"/>
      <c r="AM875" s="313"/>
      <c r="AN875" s="313"/>
      <c r="AO875" s="313"/>
      <c r="AP875" s="313"/>
      <c r="AQ875" s="6"/>
      <c r="AR875" s="6"/>
      <c r="AS875" s="313"/>
      <c r="AT875" s="313"/>
      <c r="AU875" s="313"/>
      <c r="AV875" s="313"/>
      <c r="AW875" s="313"/>
      <c r="AX875" s="6"/>
      <c r="AY875" s="6"/>
      <c r="AZ875" s="313"/>
      <c r="BA875" s="313"/>
      <c r="BB875" s="313"/>
      <c r="BC875" s="313"/>
      <c r="BD875" s="313"/>
      <c r="BE875" s="6"/>
      <c r="BF875" s="6"/>
      <c r="BG875" s="313"/>
      <c r="BH875" s="313"/>
      <c r="BI875" s="313"/>
      <c r="BJ875" s="313"/>
      <c r="BK875" s="313"/>
      <c r="BL875" s="6"/>
      <c r="BM875" s="6"/>
      <c r="BN875" s="313"/>
      <c r="BO875" s="313"/>
      <c r="BP875" s="313"/>
      <c r="BQ875" s="313"/>
      <c r="BR875" s="313"/>
      <c r="BS875" s="313"/>
      <c r="BT875" s="313"/>
      <c r="BU875" s="313"/>
      <c r="BV875" s="313"/>
      <c r="BW875" s="313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161"/>
      <c r="DQ875" s="161"/>
      <c r="DR875" s="161"/>
      <c r="DS875" s="161"/>
      <c r="DT875" s="161"/>
      <c r="DU875" s="161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HO875" s="6"/>
      <c r="HP875" s="6"/>
      <c r="HQ875" s="6"/>
      <c r="HR875" s="6"/>
      <c r="HS875" s="6"/>
      <c r="HT875" s="6"/>
      <c r="HU875" s="6"/>
      <c r="HV875" s="6"/>
      <c r="HW875" s="6"/>
      <c r="HX875" s="6"/>
      <c r="HY875" s="6"/>
      <c r="HZ875" s="6"/>
      <c r="IA875" s="6"/>
      <c r="IB875" s="6"/>
      <c r="IC875" s="6"/>
      <c r="ID875" s="6"/>
      <c r="IE875" s="6"/>
      <c r="IF875" s="6"/>
      <c r="IG875" s="6"/>
      <c r="IH875" s="6"/>
      <c r="II875" s="6"/>
      <c r="IJ875" s="6"/>
      <c r="IK875" s="6"/>
      <c r="IL875" s="6"/>
      <c r="IM875" s="6"/>
      <c r="IN875" s="6"/>
      <c r="IO875" s="6"/>
      <c r="IP875" s="6"/>
      <c r="IQ875" s="6"/>
      <c r="IR875" s="6"/>
      <c r="IS875" s="6"/>
      <c r="IT875" s="6"/>
      <c r="IU875" s="6"/>
      <c r="IV875" s="6"/>
      <c r="IW875" s="6"/>
      <c r="IX875" s="6"/>
      <c r="IY875" s="6"/>
      <c r="IZ875" s="6"/>
      <c r="JA875" s="314"/>
      <c r="JB875" s="314"/>
      <c r="JC875" s="314"/>
      <c r="JD875" s="314"/>
      <c r="JE875" s="314"/>
      <c r="JF875" s="314"/>
      <c r="JG875" s="314"/>
      <c r="JH875" s="314"/>
      <c r="JI875" s="314"/>
      <c r="JJ875" s="314"/>
      <c r="JK875" s="314"/>
      <c r="JL875" s="314"/>
      <c r="JM875" s="314"/>
      <c r="JN875" s="314"/>
      <c r="JO875" s="314"/>
      <c r="JP875" s="314"/>
      <c r="JQ875" s="314"/>
      <c r="JR875" s="314"/>
      <c r="JS875" s="314"/>
      <c r="JT875" s="314"/>
      <c r="JU875" s="314"/>
      <c r="JV875" s="314"/>
      <c r="JW875" s="314"/>
      <c r="JX875" s="314"/>
      <c r="JY875" s="314"/>
      <c r="JZ875" s="314"/>
      <c r="KA875" s="314"/>
      <c r="KB875" s="314"/>
      <c r="KC875" s="314"/>
      <c r="KD875" s="314"/>
      <c r="KE875" s="314"/>
      <c r="KF875" s="314"/>
      <c r="KG875" s="314"/>
      <c r="KH875" s="314"/>
      <c r="KI875" s="314"/>
      <c r="KJ875" s="314"/>
      <c r="KK875" s="314"/>
      <c r="KL875" s="6"/>
      <c r="KM875" s="6"/>
      <c r="KN875" s="6"/>
      <c r="KO875" s="6"/>
      <c r="KP875" s="6"/>
      <c r="KQ875" s="6"/>
      <c r="KR875" s="6"/>
      <c r="KS875" s="6"/>
      <c r="KT875" s="6"/>
    </row>
    <row r="876" spans="5:306" s="305" customFormat="1">
      <c r="E876" s="316"/>
      <c r="F876" s="316"/>
      <c r="G876" s="317"/>
      <c r="W876" s="6"/>
      <c r="X876" s="6"/>
      <c r="Y876" s="6"/>
      <c r="Z876" s="313"/>
      <c r="AA876" s="313"/>
      <c r="AB876" s="313"/>
      <c r="AC876" s="6"/>
      <c r="AD876" s="6"/>
      <c r="AE876" s="313"/>
      <c r="AF876" s="313"/>
      <c r="AG876" s="313"/>
      <c r="AH876" s="313"/>
      <c r="AI876" s="313"/>
      <c r="AJ876" s="6"/>
      <c r="AK876" s="6"/>
      <c r="AL876" s="313"/>
      <c r="AM876" s="313"/>
      <c r="AN876" s="313"/>
      <c r="AO876" s="313"/>
      <c r="AP876" s="313"/>
      <c r="AQ876" s="6"/>
      <c r="AR876" s="6"/>
      <c r="AS876" s="313"/>
      <c r="AT876" s="313"/>
      <c r="AU876" s="313"/>
      <c r="AV876" s="313"/>
      <c r="AW876" s="313"/>
      <c r="AX876" s="6"/>
      <c r="AY876" s="6"/>
      <c r="AZ876" s="313"/>
      <c r="BA876" s="313"/>
      <c r="BB876" s="313"/>
      <c r="BC876" s="313"/>
      <c r="BD876" s="313"/>
      <c r="BE876" s="6"/>
      <c r="BF876" s="6"/>
      <c r="BG876" s="313"/>
      <c r="BH876" s="313"/>
      <c r="BI876" s="313"/>
      <c r="BJ876" s="313"/>
      <c r="BK876" s="313"/>
      <c r="BL876" s="6"/>
      <c r="BM876" s="6"/>
      <c r="BN876" s="313"/>
      <c r="BO876" s="313"/>
      <c r="BP876" s="313"/>
      <c r="BQ876" s="313"/>
      <c r="BR876" s="313"/>
      <c r="BS876" s="313"/>
      <c r="BT876" s="313"/>
      <c r="BU876" s="313"/>
      <c r="BV876" s="313"/>
      <c r="BW876" s="313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161"/>
      <c r="DQ876" s="161"/>
      <c r="DR876" s="161"/>
      <c r="DS876" s="161"/>
      <c r="DT876" s="161"/>
      <c r="DU876" s="161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HO876" s="6"/>
      <c r="HP876" s="6"/>
      <c r="HQ876" s="6"/>
      <c r="HR876" s="6"/>
      <c r="HS876" s="6"/>
      <c r="HT876" s="6"/>
      <c r="HU876" s="6"/>
      <c r="HV876" s="6"/>
      <c r="HW876" s="6"/>
      <c r="HX876" s="6"/>
      <c r="HY876" s="6"/>
      <c r="HZ876" s="6"/>
      <c r="IA876" s="6"/>
      <c r="IB876" s="6"/>
      <c r="IC876" s="6"/>
      <c r="ID876" s="6"/>
      <c r="IE876" s="6"/>
      <c r="IF876" s="6"/>
      <c r="IG876" s="6"/>
      <c r="IH876" s="6"/>
      <c r="II876" s="6"/>
      <c r="IJ876" s="6"/>
      <c r="IK876" s="6"/>
      <c r="IL876" s="6"/>
      <c r="IM876" s="6"/>
      <c r="IN876" s="6"/>
      <c r="IO876" s="6"/>
      <c r="IP876" s="6"/>
      <c r="IQ876" s="6"/>
      <c r="IR876" s="6"/>
      <c r="IS876" s="6"/>
      <c r="IT876" s="6"/>
      <c r="IU876" s="6"/>
      <c r="IV876" s="6"/>
      <c r="IW876" s="6"/>
      <c r="IX876" s="6"/>
      <c r="IY876" s="6"/>
      <c r="IZ876" s="6"/>
      <c r="JA876" s="314"/>
      <c r="JB876" s="314"/>
      <c r="JC876" s="314"/>
      <c r="JD876" s="314"/>
      <c r="JE876" s="314"/>
      <c r="JF876" s="314"/>
      <c r="JG876" s="314"/>
      <c r="JH876" s="314"/>
      <c r="JI876" s="314"/>
      <c r="JJ876" s="314"/>
      <c r="JK876" s="314"/>
      <c r="JL876" s="314"/>
      <c r="JM876" s="314"/>
      <c r="JN876" s="314"/>
      <c r="JO876" s="314"/>
      <c r="JP876" s="314"/>
      <c r="JQ876" s="314"/>
      <c r="JR876" s="314"/>
      <c r="JS876" s="314"/>
      <c r="JT876" s="314"/>
      <c r="JU876" s="314"/>
      <c r="JV876" s="314"/>
      <c r="JW876" s="314"/>
      <c r="JX876" s="314"/>
      <c r="JY876" s="314"/>
      <c r="JZ876" s="314"/>
      <c r="KA876" s="314"/>
      <c r="KB876" s="314"/>
      <c r="KC876" s="314"/>
      <c r="KD876" s="314"/>
      <c r="KE876" s="314"/>
      <c r="KF876" s="314"/>
      <c r="KG876" s="314"/>
      <c r="KH876" s="314"/>
      <c r="KI876" s="314"/>
      <c r="KJ876" s="314"/>
      <c r="KK876" s="314"/>
      <c r="KL876" s="6"/>
      <c r="KM876" s="6"/>
      <c r="KN876" s="6"/>
      <c r="KO876" s="6"/>
      <c r="KP876" s="6"/>
      <c r="KQ876" s="6"/>
      <c r="KR876" s="6"/>
      <c r="KS876" s="6"/>
      <c r="KT876" s="6"/>
    </row>
    <row r="877" spans="5:306" s="305" customFormat="1">
      <c r="E877" s="316"/>
      <c r="F877" s="316"/>
      <c r="G877" s="317"/>
      <c r="W877" s="6"/>
      <c r="X877" s="6"/>
      <c r="Y877" s="6"/>
      <c r="Z877" s="313"/>
      <c r="AA877" s="313"/>
      <c r="AB877" s="313"/>
      <c r="AC877" s="6"/>
      <c r="AD877" s="6"/>
      <c r="AE877" s="313"/>
      <c r="AF877" s="313"/>
      <c r="AG877" s="313"/>
      <c r="AH877" s="313"/>
      <c r="AI877" s="313"/>
      <c r="AJ877" s="6"/>
      <c r="AK877" s="6"/>
      <c r="AL877" s="313"/>
      <c r="AM877" s="313"/>
      <c r="AN877" s="313"/>
      <c r="AO877" s="313"/>
      <c r="AP877" s="313"/>
      <c r="AQ877" s="6"/>
      <c r="AR877" s="6"/>
      <c r="AS877" s="313"/>
      <c r="AT877" s="313"/>
      <c r="AU877" s="313"/>
      <c r="AV877" s="313"/>
      <c r="AW877" s="313"/>
      <c r="AX877" s="6"/>
      <c r="AY877" s="6"/>
      <c r="AZ877" s="313"/>
      <c r="BA877" s="313"/>
      <c r="BB877" s="313"/>
      <c r="BC877" s="313"/>
      <c r="BD877" s="313"/>
      <c r="BE877" s="6"/>
      <c r="BF877" s="6"/>
      <c r="BG877" s="313"/>
      <c r="BH877" s="313"/>
      <c r="BI877" s="313"/>
      <c r="BJ877" s="313"/>
      <c r="BK877" s="313"/>
      <c r="BL877" s="6"/>
      <c r="BM877" s="6"/>
      <c r="BN877" s="313"/>
      <c r="BO877" s="313"/>
      <c r="BP877" s="313"/>
      <c r="BQ877" s="313"/>
      <c r="BR877" s="313"/>
      <c r="BS877" s="313"/>
      <c r="BT877" s="313"/>
      <c r="BU877" s="313"/>
      <c r="BV877" s="313"/>
      <c r="BW877" s="313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161"/>
      <c r="DQ877" s="161"/>
      <c r="DR877" s="161"/>
      <c r="DS877" s="161"/>
      <c r="DT877" s="161"/>
      <c r="DU877" s="161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HO877" s="6"/>
      <c r="HP877" s="6"/>
      <c r="HQ877" s="6"/>
      <c r="HR877" s="6"/>
      <c r="HS877" s="6"/>
      <c r="HT877" s="6"/>
      <c r="HU877" s="6"/>
      <c r="HV877" s="6"/>
      <c r="HW877" s="6"/>
      <c r="HX877" s="6"/>
      <c r="HY877" s="6"/>
      <c r="HZ877" s="6"/>
      <c r="IA877" s="6"/>
      <c r="IB877" s="6"/>
      <c r="IC877" s="6"/>
      <c r="ID877" s="6"/>
      <c r="IE877" s="6"/>
      <c r="IF877" s="6"/>
      <c r="IG877" s="6"/>
      <c r="IH877" s="6"/>
      <c r="II877" s="6"/>
      <c r="IJ877" s="6"/>
      <c r="IK877" s="6"/>
      <c r="IL877" s="6"/>
      <c r="IM877" s="6"/>
      <c r="IN877" s="6"/>
      <c r="IO877" s="6"/>
      <c r="IP877" s="6"/>
      <c r="IQ877" s="6"/>
      <c r="IR877" s="6"/>
      <c r="IS877" s="6"/>
      <c r="IT877" s="6"/>
      <c r="IU877" s="6"/>
      <c r="IV877" s="6"/>
      <c r="IW877" s="6"/>
      <c r="IX877" s="6"/>
      <c r="IY877" s="6"/>
      <c r="IZ877" s="6"/>
      <c r="JA877" s="314"/>
      <c r="JB877" s="314"/>
      <c r="JC877" s="314"/>
      <c r="JD877" s="314"/>
      <c r="JE877" s="314"/>
      <c r="JF877" s="314"/>
      <c r="JG877" s="314"/>
      <c r="JH877" s="314"/>
      <c r="JI877" s="314"/>
      <c r="JJ877" s="314"/>
      <c r="JK877" s="314"/>
      <c r="JL877" s="314"/>
      <c r="JM877" s="314"/>
      <c r="JN877" s="314"/>
      <c r="JO877" s="314"/>
      <c r="JP877" s="314"/>
      <c r="JQ877" s="314"/>
      <c r="JR877" s="314"/>
      <c r="JS877" s="314"/>
      <c r="JT877" s="314"/>
      <c r="JU877" s="314"/>
      <c r="JV877" s="314"/>
      <c r="JW877" s="314"/>
      <c r="JX877" s="314"/>
      <c r="JY877" s="314"/>
      <c r="JZ877" s="314"/>
      <c r="KA877" s="314"/>
      <c r="KB877" s="314"/>
      <c r="KC877" s="314"/>
      <c r="KD877" s="314"/>
      <c r="KE877" s="314"/>
      <c r="KF877" s="314"/>
      <c r="KG877" s="314"/>
      <c r="KH877" s="314"/>
      <c r="KI877" s="314"/>
      <c r="KJ877" s="314"/>
      <c r="KK877" s="314"/>
      <c r="KL877" s="6"/>
      <c r="KM877" s="6"/>
      <c r="KN877" s="6"/>
      <c r="KO877" s="6"/>
      <c r="KP877" s="6"/>
      <c r="KQ877" s="6"/>
      <c r="KR877" s="6"/>
      <c r="KS877" s="6"/>
      <c r="KT877" s="6"/>
    </row>
    <row r="878" spans="5:306" s="305" customFormat="1">
      <c r="E878" s="316"/>
      <c r="F878" s="316"/>
      <c r="G878" s="317"/>
      <c r="W878" s="6"/>
      <c r="X878" s="6"/>
      <c r="Y878" s="6"/>
      <c r="Z878" s="313"/>
      <c r="AA878" s="313"/>
      <c r="AB878" s="313"/>
      <c r="AC878" s="6"/>
      <c r="AD878" s="6"/>
      <c r="AE878" s="313"/>
      <c r="AF878" s="313"/>
      <c r="AG878" s="313"/>
      <c r="AH878" s="313"/>
      <c r="AI878" s="313"/>
      <c r="AJ878" s="6"/>
      <c r="AK878" s="6"/>
      <c r="AL878" s="313"/>
      <c r="AM878" s="313"/>
      <c r="AN878" s="313"/>
      <c r="AO878" s="313"/>
      <c r="AP878" s="313"/>
      <c r="AQ878" s="6"/>
      <c r="AR878" s="6"/>
      <c r="AS878" s="313"/>
      <c r="AT878" s="313"/>
      <c r="AU878" s="313"/>
      <c r="AV878" s="313"/>
      <c r="AW878" s="313"/>
      <c r="AX878" s="6"/>
      <c r="AY878" s="6"/>
      <c r="AZ878" s="313"/>
      <c r="BA878" s="313"/>
      <c r="BB878" s="313"/>
      <c r="BC878" s="313"/>
      <c r="BD878" s="313"/>
      <c r="BE878" s="6"/>
      <c r="BF878" s="6"/>
      <c r="BG878" s="313"/>
      <c r="BH878" s="313"/>
      <c r="BI878" s="313"/>
      <c r="BJ878" s="313"/>
      <c r="BK878" s="313"/>
      <c r="BL878" s="6"/>
      <c r="BM878" s="6"/>
      <c r="BN878" s="313"/>
      <c r="BO878" s="313"/>
      <c r="BP878" s="313"/>
      <c r="BQ878" s="313"/>
      <c r="BR878" s="313"/>
      <c r="BS878" s="313"/>
      <c r="BT878" s="313"/>
      <c r="BU878" s="313"/>
      <c r="BV878" s="313"/>
      <c r="BW878" s="313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161"/>
      <c r="DQ878" s="161"/>
      <c r="DR878" s="161"/>
      <c r="DS878" s="161"/>
      <c r="DT878" s="161"/>
      <c r="DU878" s="161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HO878" s="6"/>
      <c r="HP878" s="6"/>
      <c r="HQ878" s="6"/>
      <c r="HR878" s="6"/>
      <c r="HS878" s="6"/>
      <c r="HT878" s="6"/>
      <c r="HU878" s="6"/>
      <c r="HV878" s="6"/>
      <c r="HW878" s="6"/>
      <c r="HX878" s="6"/>
      <c r="HY878" s="6"/>
      <c r="HZ878" s="6"/>
      <c r="IA878" s="6"/>
      <c r="IB878" s="6"/>
      <c r="IC878" s="6"/>
      <c r="ID878" s="6"/>
      <c r="IE878" s="6"/>
      <c r="IF878" s="6"/>
      <c r="IG878" s="6"/>
      <c r="IH878" s="6"/>
      <c r="II878" s="6"/>
      <c r="IJ878" s="6"/>
      <c r="IK878" s="6"/>
      <c r="IL878" s="6"/>
      <c r="IM878" s="6"/>
      <c r="IN878" s="6"/>
      <c r="IO878" s="6"/>
      <c r="IP878" s="6"/>
      <c r="IQ878" s="6"/>
      <c r="IR878" s="6"/>
      <c r="IS878" s="6"/>
      <c r="IT878" s="6"/>
      <c r="IU878" s="6"/>
      <c r="IV878" s="6"/>
      <c r="IW878" s="6"/>
      <c r="IX878" s="6"/>
      <c r="IY878" s="6"/>
      <c r="IZ878" s="6"/>
      <c r="JA878" s="314"/>
      <c r="JB878" s="314"/>
      <c r="JC878" s="314"/>
      <c r="JD878" s="314"/>
      <c r="JE878" s="314"/>
      <c r="JF878" s="314"/>
      <c r="JG878" s="314"/>
      <c r="JH878" s="314"/>
      <c r="JI878" s="314"/>
      <c r="JJ878" s="314"/>
      <c r="JK878" s="314"/>
      <c r="JL878" s="314"/>
      <c r="JM878" s="314"/>
      <c r="JN878" s="314"/>
      <c r="JO878" s="314"/>
      <c r="JP878" s="314"/>
      <c r="JQ878" s="314"/>
      <c r="JR878" s="314"/>
      <c r="JS878" s="314"/>
      <c r="JT878" s="314"/>
      <c r="JU878" s="314"/>
      <c r="JV878" s="314"/>
      <c r="JW878" s="314"/>
      <c r="JX878" s="314"/>
      <c r="JY878" s="314"/>
      <c r="JZ878" s="314"/>
      <c r="KA878" s="314"/>
      <c r="KB878" s="314"/>
      <c r="KC878" s="314"/>
      <c r="KD878" s="314"/>
      <c r="KE878" s="314"/>
      <c r="KF878" s="314"/>
      <c r="KG878" s="314"/>
      <c r="KH878" s="314"/>
      <c r="KI878" s="314"/>
      <c r="KJ878" s="314"/>
      <c r="KK878" s="314"/>
      <c r="KL878" s="6"/>
      <c r="KM878" s="6"/>
      <c r="KN878" s="6"/>
      <c r="KO878" s="6"/>
      <c r="KP878" s="6"/>
      <c r="KQ878" s="6"/>
      <c r="KR878" s="6"/>
      <c r="KS878" s="6"/>
      <c r="KT878" s="6"/>
    </row>
    <row r="879" spans="5:306" s="305" customFormat="1">
      <c r="E879" s="316"/>
      <c r="F879" s="316"/>
      <c r="G879" s="317"/>
      <c r="W879" s="6"/>
      <c r="X879" s="6"/>
      <c r="Y879" s="6"/>
      <c r="Z879" s="313"/>
      <c r="AA879" s="313"/>
      <c r="AB879" s="313"/>
      <c r="AC879" s="6"/>
      <c r="AD879" s="6"/>
      <c r="AE879" s="313"/>
      <c r="AF879" s="313"/>
      <c r="AG879" s="313"/>
      <c r="AH879" s="313"/>
      <c r="AI879" s="313"/>
      <c r="AJ879" s="6"/>
      <c r="AK879" s="6"/>
      <c r="AL879" s="313"/>
      <c r="AM879" s="313"/>
      <c r="AN879" s="313"/>
      <c r="AO879" s="313"/>
      <c r="AP879" s="313"/>
      <c r="AQ879" s="6"/>
      <c r="AR879" s="6"/>
      <c r="AS879" s="313"/>
      <c r="AT879" s="313"/>
      <c r="AU879" s="313"/>
      <c r="AV879" s="313"/>
      <c r="AW879" s="313"/>
      <c r="AX879" s="6"/>
      <c r="AY879" s="6"/>
      <c r="AZ879" s="313"/>
      <c r="BA879" s="313"/>
      <c r="BB879" s="313"/>
      <c r="BC879" s="313"/>
      <c r="BD879" s="313"/>
      <c r="BE879" s="6"/>
      <c r="BF879" s="6"/>
      <c r="BG879" s="313"/>
      <c r="BH879" s="313"/>
      <c r="BI879" s="313"/>
      <c r="BJ879" s="313"/>
      <c r="BK879" s="313"/>
      <c r="BL879" s="6"/>
      <c r="BM879" s="6"/>
      <c r="BN879" s="313"/>
      <c r="BO879" s="313"/>
      <c r="BP879" s="313"/>
      <c r="BQ879" s="313"/>
      <c r="BR879" s="313"/>
      <c r="BS879" s="313"/>
      <c r="BT879" s="313"/>
      <c r="BU879" s="313"/>
      <c r="BV879" s="313"/>
      <c r="BW879" s="313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161"/>
      <c r="DQ879" s="161"/>
      <c r="DR879" s="161"/>
      <c r="DS879" s="161"/>
      <c r="DT879" s="161"/>
      <c r="DU879" s="161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HO879" s="6"/>
      <c r="HP879" s="6"/>
      <c r="HQ879" s="6"/>
      <c r="HR879" s="6"/>
      <c r="HS879" s="6"/>
      <c r="HT879" s="6"/>
      <c r="HU879" s="6"/>
      <c r="HV879" s="6"/>
      <c r="HW879" s="6"/>
      <c r="HX879" s="6"/>
      <c r="HY879" s="6"/>
      <c r="HZ879" s="6"/>
      <c r="IA879" s="6"/>
      <c r="IB879" s="6"/>
      <c r="IC879" s="6"/>
      <c r="ID879" s="6"/>
      <c r="IE879" s="6"/>
      <c r="IF879" s="6"/>
      <c r="IG879" s="6"/>
      <c r="IH879" s="6"/>
      <c r="II879" s="6"/>
      <c r="IJ879" s="6"/>
      <c r="IK879" s="6"/>
      <c r="IL879" s="6"/>
      <c r="IM879" s="6"/>
      <c r="IN879" s="6"/>
      <c r="IO879" s="6"/>
      <c r="IP879" s="6"/>
      <c r="IQ879" s="6"/>
      <c r="IR879" s="6"/>
      <c r="IS879" s="6"/>
      <c r="IT879" s="6"/>
      <c r="IU879" s="6"/>
      <c r="IV879" s="6"/>
      <c r="IW879" s="6"/>
      <c r="IX879" s="6"/>
      <c r="IY879" s="6"/>
      <c r="IZ879" s="6"/>
      <c r="JA879" s="314"/>
      <c r="JB879" s="314"/>
      <c r="JC879" s="314"/>
      <c r="JD879" s="314"/>
      <c r="JE879" s="314"/>
      <c r="JF879" s="314"/>
      <c r="JG879" s="314"/>
      <c r="JH879" s="314"/>
      <c r="JI879" s="314"/>
      <c r="JJ879" s="314"/>
      <c r="JK879" s="314"/>
      <c r="JL879" s="314"/>
      <c r="JM879" s="314"/>
      <c r="JN879" s="314"/>
      <c r="JO879" s="314"/>
      <c r="JP879" s="314"/>
      <c r="JQ879" s="314"/>
      <c r="JR879" s="314"/>
      <c r="JS879" s="314"/>
      <c r="JT879" s="314"/>
      <c r="JU879" s="314"/>
      <c r="JV879" s="314"/>
      <c r="JW879" s="314"/>
      <c r="JX879" s="314"/>
      <c r="JY879" s="314"/>
      <c r="JZ879" s="314"/>
      <c r="KA879" s="314"/>
      <c r="KB879" s="314"/>
      <c r="KC879" s="314"/>
      <c r="KD879" s="314"/>
      <c r="KE879" s="314"/>
      <c r="KF879" s="314"/>
      <c r="KG879" s="314"/>
      <c r="KH879" s="314"/>
      <c r="KI879" s="314"/>
      <c r="KJ879" s="314"/>
      <c r="KK879" s="314"/>
      <c r="KL879" s="6"/>
      <c r="KM879" s="6"/>
      <c r="KN879" s="6"/>
      <c r="KO879" s="6"/>
      <c r="KP879" s="6"/>
      <c r="KQ879" s="6"/>
      <c r="KR879" s="6"/>
      <c r="KS879" s="6"/>
      <c r="KT879" s="6"/>
    </row>
    <row r="880" spans="5:306" s="305" customFormat="1">
      <c r="E880" s="316"/>
      <c r="F880" s="316"/>
      <c r="G880" s="317"/>
      <c r="W880" s="6"/>
      <c r="X880" s="6"/>
      <c r="Y880" s="6"/>
      <c r="Z880" s="313"/>
      <c r="AA880" s="313"/>
      <c r="AB880" s="313"/>
      <c r="AC880" s="6"/>
      <c r="AD880" s="6"/>
      <c r="AE880" s="313"/>
      <c r="AF880" s="313"/>
      <c r="AG880" s="313"/>
      <c r="AH880" s="313"/>
      <c r="AI880" s="313"/>
      <c r="AJ880" s="6"/>
      <c r="AK880" s="6"/>
      <c r="AL880" s="313"/>
      <c r="AM880" s="313"/>
      <c r="AN880" s="313"/>
      <c r="AO880" s="313"/>
      <c r="AP880" s="313"/>
      <c r="AQ880" s="6"/>
      <c r="AR880" s="6"/>
      <c r="AS880" s="313"/>
      <c r="AT880" s="313"/>
      <c r="AU880" s="313"/>
      <c r="AV880" s="313"/>
      <c r="AW880" s="313"/>
      <c r="AX880" s="6"/>
      <c r="AY880" s="6"/>
      <c r="AZ880" s="313"/>
      <c r="BA880" s="313"/>
      <c r="BB880" s="313"/>
      <c r="BC880" s="313"/>
      <c r="BD880" s="313"/>
      <c r="BE880" s="6"/>
      <c r="BF880" s="6"/>
      <c r="BG880" s="313"/>
      <c r="BH880" s="313"/>
      <c r="BI880" s="313"/>
      <c r="BJ880" s="313"/>
      <c r="BK880" s="313"/>
      <c r="BL880" s="6"/>
      <c r="BM880" s="6"/>
      <c r="BN880" s="313"/>
      <c r="BO880" s="313"/>
      <c r="BP880" s="313"/>
      <c r="BQ880" s="313"/>
      <c r="BR880" s="313"/>
      <c r="BS880" s="313"/>
      <c r="BT880" s="313"/>
      <c r="BU880" s="313"/>
      <c r="BV880" s="313"/>
      <c r="BW880" s="313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161"/>
      <c r="DQ880" s="161"/>
      <c r="DR880" s="161"/>
      <c r="DS880" s="161"/>
      <c r="DT880" s="161"/>
      <c r="DU880" s="161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HO880" s="6"/>
      <c r="HP880" s="6"/>
      <c r="HQ880" s="6"/>
      <c r="HR880" s="6"/>
      <c r="HS880" s="6"/>
      <c r="HT880" s="6"/>
      <c r="HU880" s="6"/>
      <c r="HV880" s="6"/>
      <c r="HW880" s="6"/>
      <c r="HX880" s="6"/>
      <c r="HY880" s="6"/>
      <c r="HZ880" s="6"/>
      <c r="IA880" s="6"/>
      <c r="IB880" s="6"/>
      <c r="IC880" s="6"/>
      <c r="ID880" s="6"/>
      <c r="IE880" s="6"/>
      <c r="IF880" s="6"/>
      <c r="IG880" s="6"/>
      <c r="IH880" s="6"/>
      <c r="II880" s="6"/>
      <c r="IJ880" s="6"/>
      <c r="IK880" s="6"/>
      <c r="IL880" s="6"/>
      <c r="IM880" s="6"/>
      <c r="IN880" s="6"/>
      <c r="IO880" s="6"/>
      <c r="IP880" s="6"/>
      <c r="IQ880" s="6"/>
      <c r="IR880" s="6"/>
      <c r="IS880" s="6"/>
      <c r="IT880" s="6"/>
      <c r="IU880" s="6"/>
      <c r="IV880" s="6"/>
      <c r="IW880" s="6"/>
      <c r="IX880" s="6"/>
      <c r="IY880" s="6"/>
      <c r="IZ880" s="6"/>
      <c r="JA880" s="314"/>
      <c r="JB880" s="314"/>
      <c r="JC880" s="314"/>
      <c r="JD880" s="314"/>
      <c r="JE880" s="314"/>
      <c r="JF880" s="314"/>
      <c r="JG880" s="314"/>
      <c r="JH880" s="314"/>
      <c r="JI880" s="314"/>
      <c r="JJ880" s="314"/>
      <c r="JK880" s="314"/>
      <c r="JL880" s="314"/>
      <c r="JM880" s="314"/>
      <c r="JN880" s="314"/>
      <c r="JO880" s="314"/>
      <c r="JP880" s="314"/>
      <c r="JQ880" s="314"/>
      <c r="JR880" s="314"/>
      <c r="JS880" s="314"/>
      <c r="JT880" s="314"/>
      <c r="JU880" s="314"/>
      <c r="JV880" s="314"/>
      <c r="JW880" s="314"/>
      <c r="JX880" s="314"/>
      <c r="JY880" s="314"/>
      <c r="JZ880" s="314"/>
      <c r="KA880" s="314"/>
      <c r="KB880" s="314"/>
      <c r="KC880" s="314"/>
      <c r="KD880" s="314"/>
      <c r="KE880" s="314"/>
      <c r="KF880" s="314"/>
      <c r="KG880" s="314"/>
      <c r="KH880" s="314"/>
      <c r="KI880" s="314"/>
      <c r="KJ880" s="314"/>
      <c r="KK880" s="314"/>
      <c r="KL880" s="6"/>
      <c r="KM880" s="6"/>
      <c r="KN880" s="6"/>
      <c r="KO880" s="6"/>
      <c r="KP880" s="6"/>
      <c r="KQ880" s="6"/>
      <c r="KR880" s="6"/>
      <c r="KS880" s="6"/>
      <c r="KT880" s="6"/>
    </row>
    <row r="881" spans="5:306" s="305" customFormat="1">
      <c r="E881" s="316"/>
      <c r="F881" s="316"/>
      <c r="G881" s="317"/>
      <c r="W881" s="6"/>
      <c r="X881" s="6"/>
      <c r="Y881" s="6"/>
      <c r="Z881" s="313"/>
      <c r="AA881" s="313"/>
      <c r="AB881" s="313"/>
      <c r="AC881" s="6"/>
      <c r="AD881" s="6"/>
      <c r="AE881" s="313"/>
      <c r="AF881" s="313"/>
      <c r="AG881" s="313"/>
      <c r="AH881" s="313"/>
      <c r="AI881" s="313"/>
      <c r="AJ881" s="6"/>
      <c r="AK881" s="6"/>
      <c r="AL881" s="313"/>
      <c r="AM881" s="313"/>
      <c r="AN881" s="313"/>
      <c r="AO881" s="313"/>
      <c r="AP881" s="313"/>
      <c r="AQ881" s="6"/>
      <c r="AR881" s="6"/>
      <c r="AS881" s="313"/>
      <c r="AT881" s="313"/>
      <c r="AU881" s="313"/>
      <c r="AV881" s="313"/>
      <c r="AW881" s="313"/>
      <c r="AX881" s="6"/>
      <c r="AY881" s="6"/>
      <c r="AZ881" s="313"/>
      <c r="BA881" s="313"/>
      <c r="BB881" s="313"/>
      <c r="BC881" s="313"/>
      <c r="BD881" s="313"/>
      <c r="BE881" s="6"/>
      <c r="BF881" s="6"/>
      <c r="BG881" s="313"/>
      <c r="BH881" s="313"/>
      <c r="BI881" s="313"/>
      <c r="BJ881" s="313"/>
      <c r="BK881" s="313"/>
      <c r="BL881" s="6"/>
      <c r="BM881" s="6"/>
      <c r="BN881" s="313"/>
      <c r="BO881" s="313"/>
      <c r="BP881" s="313"/>
      <c r="BQ881" s="313"/>
      <c r="BR881" s="313"/>
      <c r="BS881" s="313"/>
      <c r="BT881" s="313"/>
      <c r="BU881" s="313"/>
      <c r="BV881" s="313"/>
      <c r="BW881" s="313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161"/>
      <c r="DQ881" s="161"/>
      <c r="DR881" s="161"/>
      <c r="DS881" s="161"/>
      <c r="DT881" s="161"/>
      <c r="DU881" s="161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HO881" s="6"/>
      <c r="HP881" s="6"/>
      <c r="HQ881" s="6"/>
      <c r="HR881" s="6"/>
      <c r="HS881" s="6"/>
      <c r="HT881" s="6"/>
      <c r="HU881" s="6"/>
      <c r="HV881" s="6"/>
      <c r="HW881" s="6"/>
      <c r="HX881" s="6"/>
      <c r="HY881" s="6"/>
      <c r="HZ881" s="6"/>
      <c r="IA881" s="6"/>
      <c r="IB881" s="6"/>
      <c r="IC881" s="6"/>
      <c r="ID881" s="6"/>
      <c r="IE881" s="6"/>
      <c r="IF881" s="6"/>
      <c r="IG881" s="6"/>
      <c r="IH881" s="6"/>
      <c r="II881" s="6"/>
      <c r="IJ881" s="6"/>
      <c r="IK881" s="6"/>
      <c r="IL881" s="6"/>
      <c r="IM881" s="6"/>
      <c r="IN881" s="6"/>
      <c r="IO881" s="6"/>
      <c r="IP881" s="6"/>
      <c r="IQ881" s="6"/>
      <c r="IR881" s="6"/>
      <c r="IS881" s="6"/>
      <c r="IT881" s="6"/>
      <c r="IU881" s="6"/>
      <c r="IV881" s="6"/>
      <c r="IW881" s="6"/>
      <c r="IX881" s="6"/>
      <c r="IY881" s="6"/>
      <c r="IZ881" s="6"/>
      <c r="JA881" s="314"/>
      <c r="JB881" s="314"/>
      <c r="JC881" s="314"/>
      <c r="JD881" s="314"/>
      <c r="JE881" s="314"/>
      <c r="JF881" s="314"/>
      <c r="JG881" s="314"/>
      <c r="JH881" s="314"/>
      <c r="JI881" s="314"/>
      <c r="JJ881" s="314"/>
      <c r="JK881" s="314"/>
      <c r="JL881" s="314"/>
      <c r="JM881" s="314"/>
      <c r="JN881" s="314"/>
      <c r="JO881" s="314"/>
      <c r="JP881" s="314"/>
      <c r="JQ881" s="314"/>
      <c r="JR881" s="314"/>
      <c r="JS881" s="314"/>
      <c r="JT881" s="314"/>
      <c r="JU881" s="314"/>
      <c r="JV881" s="314"/>
      <c r="JW881" s="314"/>
      <c r="JX881" s="314"/>
      <c r="JY881" s="314"/>
      <c r="JZ881" s="314"/>
      <c r="KA881" s="314"/>
      <c r="KB881" s="314"/>
      <c r="KC881" s="314"/>
      <c r="KD881" s="314"/>
      <c r="KE881" s="314"/>
      <c r="KF881" s="314"/>
      <c r="KG881" s="314"/>
      <c r="KH881" s="314"/>
      <c r="KI881" s="314"/>
      <c r="KJ881" s="314"/>
      <c r="KK881" s="314"/>
      <c r="KL881" s="6"/>
      <c r="KM881" s="6"/>
      <c r="KN881" s="6"/>
      <c r="KO881" s="6"/>
      <c r="KP881" s="6"/>
      <c r="KQ881" s="6"/>
      <c r="KR881" s="6"/>
      <c r="KS881" s="6"/>
      <c r="KT881" s="6"/>
    </row>
    <row r="882" spans="5:306" s="305" customFormat="1">
      <c r="E882" s="316"/>
      <c r="F882" s="316"/>
      <c r="G882" s="317"/>
      <c r="W882" s="6"/>
      <c r="X882" s="6"/>
      <c r="Y882" s="6"/>
      <c r="Z882" s="313"/>
      <c r="AA882" s="313"/>
      <c r="AB882" s="313"/>
      <c r="AC882" s="6"/>
      <c r="AD882" s="6"/>
      <c r="AE882" s="313"/>
      <c r="AF882" s="313"/>
      <c r="AG882" s="313"/>
      <c r="AH882" s="313"/>
      <c r="AI882" s="313"/>
      <c r="AJ882" s="6"/>
      <c r="AK882" s="6"/>
      <c r="AL882" s="313"/>
      <c r="AM882" s="313"/>
      <c r="AN882" s="313"/>
      <c r="AO882" s="313"/>
      <c r="AP882" s="313"/>
      <c r="AQ882" s="6"/>
      <c r="AR882" s="6"/>
      <c r="AS882" s="313"/>
      <c r="AT882" s="313"/>
      <c r="AU882" s="313"/>
      <c r="AV882" s="313"/>
      <c r="AW882" s="313"/>
      <c r="AX882" s="6"/>
      <c r="AY882" s="6"/>
      <c r="AZ882" s="313"/>
      <c r="BA882" s="313"/>
      <c r="BB882" s="313"/>
      <c r="BC882" s="313"/>
      <c r="BD882" s="313"/>
      <c r="BE882" s="6"/>
      <c r="BF882" s="6"/>
      <c r="BG882" s="313"/>
      <c r="BH882" s="313"/>
      <c r="BI882" s="313"/>
      <c r="BJ882" s="313"/>
      <c r="BK882" s="313"/>
      <c r="BL882" s="6"/>
      <c r="BM882" s="6"/>
      <c r="BN882" s="313"/>
      <c r="BO882" s="313"/>
      <c r="BP882" s="313"/>
      <c r="BQ882" s="313"/>
      <c r="BR882" s="313"/>
      <c r="BS882" s="313"/>
      <c r="BT882" s="313"/>
      <c r="BU882" s="313"/>
      <c r="BV882" s="313"/>
      <c r="BW882" s="313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161"/>
      <c r="DQ882" s="161"/>
      <c r="DR882" s="161"/>
      <c r="DS882" s="161"/>
      <c r="DT882" s="161"/>
      <c r="DU882" s="161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HO882" s="6"/>
      <c r="HP882" s="6"/>
      <c r="HQ882" s="6"/>
      <c r="HR882" s="6"/>
      <c r="HS882" s="6"/>
      <c r="HT882" s="6"/>
      <c r="HU882" s="6"/>
      <c r="HV882" s="6"/>
      <c r="HW882" s="6"/>
      <c r="HX882" s="6"/>
      <c r="HY882" s="6"/>
      <c r="HZ882" s="6"/>
      <c r="IA882" s="6"/>
      <c r="IB882" s="6"/>
      <c r="IC882" s="6"/>
      <c r="ID882" s="6"/>
      <c r="IE882" s="6"/>
      <c r="IF882" s="6"/>
      <c r="IG882" s="6"/>
      <c r="IH882" s="6"/>
      <c r="II882" s="6"/>
      <c r="IJ882" s="6"/>
      <c r="IK882" s="6"/>
      <c r="IL882" s="6"/>
      <c r="IM882" s="6"/>
      <c r="IN882" s="6"/>
      <c r="IO882" s="6"/>
      <c r="IP882" s="6"/>
      <c r="IQ882" s="6"/>
      <c r="IR882" s="6"/>
      <c r="IS882" s="6"/>
      <c r="IT882" s="6"/>
      <c r="IU882" s="6"/>
      <c r="IV882" s="6"/>
      <c r="IW882" s="6"/>
      <c r="IX882" s="6"/>
      <c r="IY882" s="6"/>
      <c r="IZ882" s="6"/>
      <c r="JA882" s="314"/>
      <c r="JB882" s="314"/>
      <c r="JC882" s="314"/>
      <c r="JD882" s="314"/>
      <c r="JE882" s="314"/>
      <c r="JF882" s="314"/>
      <c r="JG882" s="314"/>
      <c r="JH882" s="314"/>
      <c r="JI882" s="314"/>
      <c r="JJ882" s="314"/>
      <c r="JK882" s="314"/>
      <c r="JL882" s="314"/>
      <c r="JM882" s="314"/>
      <c r="JN882" s="314"/>
      <c r="JO882" s="314"/>
      <c r="JP882" s="314"/>
      <c r="JQ882" s="314"/>
      <c r="JR882" s="314"/>
      <c r="JS882" s="314"/>
      <c r="JT882" s="314"/>
      <c r="JU882" s="314"/>
      <c r="JV882" s="314"/>
      <c r="JW882" s="314"/>
      <c r="JX882" s="314"/>
      <c r="JY882" s="314"/>
      <c r="JZ882" s="314"/>
      <c r="KA882" s="314"/>
      <c r="KB882" s="314"/>
      <c r="KC882" s="314"/>
      <c r="KD882" s="314"/>
      <c r="KE882" s="314"/>
      <c r="KF882" s="314"/>
      <c r="KG882" s="314"/>
      <c r="KH882" s="314"/>
      <c r="KI882" s="314"/>
      <c r="KJ882" s="314"/>
      <c r="KK882" s="314"/>
      <c r="KL882" s="6"/>
      <c r="KM882" s="6"/>
      <c r="KN882" s="6"/>
      <c r="KO882" s="6"/>
      <c r="KP882" s="6"/>
      <c r="KQ882" s="6"/>
      <c r="KR882" s="6"/>
      <c r="KS882" s="6"/>
      <c r="KT882" s="6"/>
    </row>
    <row r="883" spans="5:306" s="305" customFormat="1">
      <c r="E883" s="316"/>
      <c r="F883" s="316"/>
      <c r="G883" s="317"/>
      <c r="W883" s="6"/>
      <c r="X883" s="6"/>
      <c r="Y883" s="6"/>
      <c r="Z883" s="313"/>
      <c r="AA883" s="313"/>
      <c r="AB883" s="313"/>
      <c r="AC883" s="6"/>
      <c r="AD883" s="6"/>
      <c r="AE883" s="313"/>
      <c r="AF883" s="313"/>
      <c r="AG883" s="313"/>
      <c r="AH883" s="313"/>
      <c r="AI883" s="313"/>
      <c r="AJ883" s="6"/>
      <c r="AK883" s="6"/>
      <c r="AL883" s="313"/>
      <c r="AM883" s="313"/>
      <c r="AN883" s="313"/>
      <c r="AO883" s="313"/>
      <c r="AP883" s="313"/>
      <c r="AQ883" s="6"/>
      <c r="AR883" s="6"/>
      <c r="AS883" s="313"/>
      <c r="AT883" s="313"/>
      <c r="AU883" s="313"/>
      <c r="AV883" s="313"/>
      <c r="AW883" s="313"/>
      <c r="AX883" s="6"/>
      <c r="AY883" s="6"/>
      <c r="AZ883" s="313"/>
      <c r="BA883" s="313"/>
      <c r="BB883" s="313"/>
      <c r="BC883" s="313"/>
      <c r="BD883" s="313"/>
      <c r="BE883" s="6"/>
      <c r="BF883" s="6"/>
      <c r="BG883" s="313"/>
      <c r="BH883" s="313"/>
      <c r="BI883" s="313"/>
      <c r="BJ883" s="313"/>
      <c r="BK883" s="313"/>
      <c r="BL883" s="6"/>
      <c r="BM883" s="6"/>
      <c r="BN883" s="313"/>
      <c r="BO883" s="313"/>
      <c r="BP883" s="313"/>
      <c r="BQ883" s="313"/>
      <c r="BR883" s="313"/>
      <c r="BS883" s="313"/>
      <c r="BT883" s="313"/>
      <c r="BU883" s="313"/>
      <c r="BV883" s="313"/>
      <c r="BW883" s="313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161"/>
      <c r="DQ883" s="161"/>
      <c r="DR883" s="161"/>
      <c r="DS883" s="161"/>
      <c r="DT883" s="161"/>
      <c r="DU883" s="161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HO883" s="6"/>
      <c r="HP883" s="6"/>
      <c r="HQ883" s="6"/>
      <c r="HR883" s="6"/>
      <c r="HS883" s="6"/>
      <c r="HT883" s="6"/>
      <c r="HU883" s="6"/>
      <c r="HV883" s="6"/>
      <c r="HW883" s="6"/>
      <c r="HX883" s="6"/>
      <c r="HY883" s="6"/>
      <c r="HZ883" s="6"/>
      <c r="IA883" s="6"/>
      <c r="IB883" s="6"/>
      <c r="IC883" s="6"/>
      <c r="ID883" s="6"/>
      <c r="IE883" s="6"/>
      <c r="IF883" s="6"/>
      <c r="IG883" s="6"/>
      <c r="IH883" s="6"/>
      <c r="II883" s="6"/>
      <c r="IJ883" s="6"/>
      <c r="IK883" s="6"/>
      <c r="IL883" s="6"/>
      <c r="IM883" s="6"/>
      <c r="IN883" s="6"/>
      <c r="IO883" s="6"/>
      <c r="IP883" s="6"/>
      <c r="IQ883" s="6"/>
      <c r="IR883" s="6"/>
      <c r="IS883" s="6"/>
      <c r="IT883" s="6"/>
      <c r="IU883" s="6"/>
      <c r="IV883" s="6"/>
      <c r="IW883" s="6"/>
      <c r="IX883" s="6"/>
      <c r="IY883" s="6"/>
      <c r="IZ883" s="6"/>
      <c r="JA883" s="314"/>
      <c r="JB883" s="314"/>
      <c r="JC883" s="314"/>
      <c r="JD883" s="314"/>
      <c r="JE883" s="314"/>
      <c r="JF883" s="314"/>
      <c r="JG883" s="314"/>
      <c r="JH883" s="314"/>
      <c r="JI883" s="314"/>
      <c r="JJ883" s="314"/>
      <c r="JK883" s="314"/>
      <c r="JL883" s="314"/>
      <c r="JM883" s="314"/>
      <c r="JN883" s="314"/>
      <c r="JO883" s="314"/>
      <c r="JP883" s="314"/>
      <c r="JQ883" s="314"/>
      <c r="JR883" s="314"/>
      <c r="JS883" s="314"/>
      <c r="JT883" s="314"/>
      <c r="JU883" s="314"/>
      <c r="JV883" s="314"/>
      <c r="JW883" s="314"/>
      <c r="JX883" s="314"/>
      <c r="JY883" s="314"/>
      <c r="JZ883" s="314"/>
      <c r="KA883" s="314"/>
      <c r="KB883" s="314"/>
      <c r="KC883" s="314"/>
      <c r="KD883" s="314"/>
      <c r="KE883" s="314"/>
      <c r="KF883" s="314"/>
      <c r="KG883" s="314"/>
      <c r="KH883" s="314"/>
      <c r="KI883" s="314"/>
      <c r="KJ883" s="314"/>
      <c r="KK883" s="314"/>
      <c r="KL883" s="6"/>
      <c r="KM883" s="6"/>
      <c r="KN883" s="6"/>
      <c r="KO883" s="6"/>
      <c r="KP883" s="6"/>
      <c r="KQ883" s="6"/>
      <c r="KR883" s="6"/>
      <c r="KS883" s="6"/>
      <c r="KT883" s="6"/>
    </row>
    <row r="884" spans="5:306" s="305" customFormat="1">
      <c r="E884" s="316"/>
      <c r="F884" s="316"/>
      <c r="G884" s="317"/>
      <c r="W884" s="6"/>
      <c r="X884" s="6"/>
      <c r="Y884" s="6"/>
      <c r="Z884" s="313"/>
      <c r="AA884" s="313"/>
      <c r="AB884" s="313"/>
      <c r="AC884" s="6"/>
      <c r="AD884" s="6"/>
      <c r="AE884" s="313"/>
      <c r="AF884" s="313"/>
      <c r="AG884" s="313"/>
      <c r="AH884" s="313"/>
      <c r="AI884" s="313"/>
      <c r="AJ884" s="6"/>
      <c r="AK884" s="6"/>
      <c r="AL884" s="313"/>
      <c r="AM884" s="313"/>
      <c r="AN884" s="313"/>
      <c r="AO884" s="313"/>
      <c r="AP884" s="313"/>
      <c r="AQ884" s="6"/>
      <c r="AR884" s="6"/>
      <c r="AS884" s="313"/>
      <c r="AT884" s="313"/>
      <c r="AU884" s="313"/>
      <c r="AV884" s="313"/>
      <c r="AW884" s="313"/>
      <c r="AX884" s="6"/>
      <c r="AY884" s="6"/>
      <c r="AZ884" s="313"/>
      <c r="BA884" s="313"/>
      <c r="BB884" s="313"/>
      <c r="BC884" s="313"/>
      <c r="BD884" s="313"/>
      <c r="BE884" s="6"/>
      <c r="BF884" s="6"/>
      <c r="BG884" s="313"/>
      <c r="BH884" s="313"/>
      <c r="BI884" s="313"/>
      <c r="BJ884" s="313"/>
      <c r="BK884" s="313"/>
      <c r="BL884" s="6"/>
      <c r="BM884" s="6"/>
      <c r="BN884" s="313"/>
      <c r="BO884" s="313"/>
      <c r="BP884" s="313"/>
      <c r="BQ884" s="313"/>
      <c r="BR884" s="313"/>
      <c r="BS884" s="313"/>
      <c r="BT884" s="313"/>
      <c r="BU884" s="313"/>
      <c r="BV884" s="313"/>
      <c r="BW884" s="313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161"/>
      <c r="DQ884" s="161"/>
      <c r="DR884" s="161"/>
      <c r="DS884" s="161"/>
      <c r="DT884" s="161"/>
      <c r="DU884" s="161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HO884" s="6"/>
      <c r="HP884" s="6"/>
      <c r="HQ884" s="6"/>
      <c r="HR884" s="6"/>
      <c r="HS884" s="6"/>
      <c r="HT884" s="6"/>
      <c r="HU884" s="6"/>
      <c r="HV884" s="6"/>
      <c r="HW884" s="6"/>
      <c r="HX884" s="6"/>
      <c r="HY884" s="6"/>
      <c r="HZ884" s="6"/>
      <c r="IA884" s="6"/>
      <c r="IB884" s="6"/>
      <c r="IC884" s="6"/>
      <c r="ID884" s="6"/>
      <c r="IE884" s="6"/>
      <c r="IF884" s="6"/>
      <c r="IG884" s="6"/>
      <c r="IH884" s="6"/>
      <c r="II884" s="6"/>
      <c r="IJ884" s="6"/>
      <c r="IK884" s="6"/>
      <c r="IL884" s="6"/>
      <c r="IM884" s="6"/>
      <c r="IN884" s="6"/>
      <c r="IO884" s="6"/>
      <c r="IP884" s="6"/>
      <c r="IQ884" s="6"/>
      <c r="IR884" s="6"/>
      <c r="IS884" s="6"/>
      <c r="IT884" s="6"/>
      <c r="IU884" s="6"/>
      <c r="IV884" s="6"/>
      <c r="IW884" s="6"/>
      <c r="IX884" s="6"/>
      <c r="IY884" s="6"/>
      <c r="IZ884" s="6"/>
      <c r="JA884" s="314"/>
      <c r="JB884" s="314"/>
      <c r="JC884" s="314"/>
      <c r="JD884" s="314"/>
      <c r="JE884" s="314"/>
      <c r="JF884" s="314"/>
      <c r="JG884" s="314"/>
      <c r="JH884" s="314"/>
      <c r="JI884" s="314"/>
      <c r="JJ884" s="314"/>
      <c r="JK884" s="314"/>
      <c r="JL884" s="314"/>
      <c r="JM884" s="314"/>
      <c r="JN884" s="314"/>
      <c r="JO884" s="314"/>
      <c r="JP884" s="314"/>
      <c r="JQ884" s="314"/>
      <c r="JR884" s="314"/>
      <c r="JS884" s="314"/>
      <c r="JT884" s="314"/>
      <c r="JU884" s="314"/>
      <c r="JV884" s="314"/>
      <c r="JW884" s="314"/>
      <c r="JX884" s="314"/>
      <c r="JY884" s="314"/>
      <c r="JZ884" s="314"/>
      <c r="KA884" s="314"/>
      <c r="KB884" s="314"/>
      <c r="KC884" s="314"/>
      <c r="KD884" s="314"/>
      <c r="KE884" s="314"/>
      <c r="KF884" s="314"/>
      <c r="KG884" s="314"/>
      <c r="KH884" s="314"/>
      <c r="KI884" s="314"/>
      <c r="KJ884" s="314"/>
      <c r="KK884" s="314"/>
      <c r="KL884" s="6"/>
      <c r="KM884" s="6"/>
      <c r="KN884" s="6"/>
      <c r="KO884" s="6"/>
      <c r="KP884" s="6"/>
      <c r="KQ884" s="6"/>
      <c r="KR884" s="6"/>
      <c r="KS884" s="6"/>
      <c r="KT884" s="6"/>
    </row>
    <row r="885" spans="5:306" s="305" customFormat="1">
      <c r="E885" s="316"/>
      <c r="F885" s="316"/>
      <c r="G885" s="317"/>
      <c r="W885" s="6"/>
      <c r="X885" s="6"/>
      <c r="Y885" s="6"/>
      <c r="Z885" s="313"/>
      <c r="AA885" s="313"/>
      <c r="AB885" s="313"/>
      <c r="AC885" s="6"/>
      <c r="AD885" s="6"/>
      <c r="AE885" s="313"/>
      <c r="AF885" s="313"/>
      <c r="AG885" s="313"/>
      <c r="AH885" s="313"/>
      <c r="AI885" s="313"/>
      <c r="AJ885" s="6"/>
      <c r="AK885" s="6"/>
      <c r="AL885" s="313"/>
      <c r="AM885" s="313"/>
      <c r="AN885" s="313"/>
      <c r="AO885" s="313"/>
      <c r="AP885" s="313"/>
      <c r="AQ885" s="6"/>
      <c r="AR885" s="6"/>
      <c r="AS885" s="313"/>
      <c r="AT885" s="313"/>
      <c r="AU885" s="313"/>
      <c r="AV885" s="313"/>
      <c r="AW885" s="313"/>
      <c r="AX885" s="6"/>
      <c r="AY885" s="6"/>
      <c r="AZ885" s="313"/>
      <c r="BA885" s="313"/>
      <c r="BB885" s="313"/>
      <c r="BC885" s="313"/>
      <c r="BD885" s="313"/>
      <c r="BE885" s="6"/>
      <c r="BF885" s="6"/>
      <c r="BG885" s="313"/>
      <c r="BH885" s="313"/>
      <c r="BI885" s="313"/>
      <c r="BJ885" s="313"/>
      <c r="BK885" s="313"/>
      <c r="BL885" s="6"/>
      <c r="BM885" s="6"/>
      <c r="BN885" s="313"/>
      <c r="BO885" s="313"/>
      <c r="BP885" s="313"/>
      <c r="BQ885" s="313"/>
      <c r="BR885" s="313"/>
      <c r="BS885" s="313"/>
      <c r="BT885" s="313"/>
      <c r="BU885" s="313"/>
      <c r="BV885" s="313"/>
      <c r="BW885" s="313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161"/>
      <c r="DQ885" s="161"/>
      <c r="DR885" s="161"/>
      <c r="DS885" s="161"/>
      <c r="DT885" s="161"/>
      <c r="DU885" s="161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HO885" s="6"/>
      <c r="HP885" s="6"/>
      <c r="HQ885" s="6"/>
      <c r="HR885" s="6"/>
      <c r="HS885" s="6"/>
      <c r="HT885" s="6"/>
      <c r="HU885" s="6"/>
      <c r="HV885" s="6"/>
      <c r="HW885" s="6"/>
      <c r="HX885" s="6"/>
      <c r="HY885" s="6"/>
      <c r="HZ885" s="6"/>
      <c r="IA885" s="6"/>
      <c r="IB885" s="6"/>
      <c r="IC885" s="6"/>
      <c r="ID885" s="6"/>
      <c r="IE885" s="6"/>
      <c r="IF885" s="6"/>
      <c r="IG885" s="6"/>
      <c r="IH885" s="6"/>
      <c r="II885" s="6"/>
      <c r="IJ885" s="6"/>
      <c r="IK885" s="6"/>
      <c r="IL885" s="6"/>
      <c r="IM885" s="6"/>
      <c r="IN885" s="6"/>
      <c r="IO885" s="6"/>
      <c r="IP885" s="6"/>
      <c r="IQ885" s="6"/>
      <c r="IR885" s="6"/>
      <c r="IS885" s="6"/>
      <c r="IT885" s="6"/>
      <c r="IU885" s="6"/>
      <c r="IV885" s="6"/>
      <c r="IW885" s="6"/>
      <c r="IX885" s="6"/>
      <c r="IY885" s="6"/>
      <c r="IZ885" s="6"/>
      <c r="JA885" s="314"/>
      <c r="JB885" s="314"/>
      <c r="JC885" s="314"/>
      <c r="JD885" s="314"/>
      <c r="JE885" s="314"/>
      <c r="JF885" s="314"/>
      <c r="JG885" s="314"/>
      <c r="JH885" s="314"/>
      <c r="JI885" s="314"/>
      <c r="JJ885" s="314"/>
      <c r="JK885" s="314"/>
      <c r="JL885" s="314"/>
      <c r="JM885" s="314"/>
      <c r="JN885" s="314"/>
      <c r="JO885" s="314"/>
      <c r="JP885" s="314"/>
      <c r="JQ885" s="314"/>
      <c r="JR885" s="314"/>
      <c r="JS885" s="314"/>
      <c r="JT885" s="314"/>
      <c r="JU885" s="314"/>
      <c r="JV885" s="314"/>
      <c r="JW885" s="314"/>
      <c r="JX885" s="314"/>
      <c r="JY885" s="314"/>
      <c r="JZ885" s="314"/>
      <c r="KA885" s="314"/>
      <c r="KB885" s="314"/>
      <c r="KC885" s="314"/>
      <c r="KD885" s="314"/>
      <c r="KE885" s="314"/>
      <c r="KF885" s="314"/>
      <c r="KG885" s="314"/>
      <c r="KH885" s="314"/>
      <c r="KI885" s="314"/>
      <c r="KJ885" s="314"/>
      <c r="KK885" s="314"/>
      <c r="KL885" s="6"/>
      <c r="KM885" s="6"/>
      <c r="KN885" s="6"/>
      <c r="KO885" s="6"/>
      <c r="KP885" s="6"/>
      <c r="KQ885" s="6"/>
      <c r="KR885" s="6"/>
      <c r="KS885" s="6"/>
      <c r="KT885" s="6"/>
    </row>
    <row r="886" spans="5:306" s="305" customFormat="1">
      <c r="E886" s="316"/>
      <c r="F886" s="316"/>
      <c r="G886" s="317"/>
      <c r="W886" s="6"/>
      <c r="X886" s="6"/>
      <c r="Y886" s="6"/>
      <c r="Z886" s="313"/>
      <c r="AA886" s="313"/>
      <c r="AB886" s="313"/>
      <c r="AC886" s="6"/>
      <c r="AD886" s="6"/>
      <c r="AE886" s="313"/>
      <c r="AF886" s="313"/>
      <c r="AG886" s="313"/>
      <c r="AH886" s="313"/>
      <c r="AI886" s="313"/>
      <c r="AJ886" s="6"/>
      <c r="AK886" s="6"/>
      <c r="AL886" s="313"/>
      <c r="AM886" s="313"/>
      <c r="AN886" s="313"/>
      <c r="AO886" s="313"/>
      <c r="AP886" s="313"/>
      <c r="AQ886" s="6"/>
      <c r="AR886" s="6"/>
      <c r="AS886" s="313"/>
      <c r="AT886" s="313"/>
      <c r="AU886" s="313"/>
      <c r="AV886" s="313"/>
      <c r="AW886" s="313"/>
      <c r="AX886" s="6"/>
      <c r="AY886" s="6"/>
      <c r="AZ886" s="313"/>
      <c r="BA886" s="313"/>
      <c r="BB886" s="313"/>
      <c r="BC886" s="313"/>
      <c r="BD886" s="313"/>
      <c r="BE886" s="6"/>
      <c r="BF886" s="6"/>
      <c r="BG886" s="313"/>
      <c r="BH886" s="313"/>
      <c r="BI886" s="313"/>
      <c r="BJ886" s="313"/>
      <c r="BK886" s="313"/>
      <c r="BL886" s="6"/>
      <c r="BM886" s="6"/>
      <c r="BN886" s="313"/>
      <c r="BO886" s="313"/>
      <c r="BP886" s="313"/>
      <c r="BQ886" s="313"/>
      <c r="BR886" s="313"/>
      <c r="BS886" s="313"/>
      <c r="BT886" s="313"/>
      <c r="BU886" s="313"/>
      <c r="BV886" s="313"/>
      <c r="BW886" s="313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161"/>
      <c r="DQ886" s="161"/>
      <c r="DR886" s="161"/>
      <c r="DS886" s="161"/>
      <c r="DT886" s="161"/>
      <c r="DU886" s="161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HO886" s="6"/>
      <c r="HP886" s="6"/>
      <c r="HQ886" s="6"/>
      <c r="HR886" s="6"/>
      <c r="HS886" s="6"/>
      <c r="HT886" s="6"/>
      <c r="HU886" s="6"/>
      <c r="HV886" s="6"/>
      <c r="HW886" s="6"/>
      <c r="HX886" s="6"/>
      <c r="HY886" s="6"/>
      <c r="HZ886" s="6"/>
      <c r="IA886" s="6"/>
      <c r="IB886" s="6"/>
      <c r="IC886" s="6"/>
      <c r="ID886" s="6"/>
      <c r="IE886" s="6"/>
      <c r="IF886" s="6"/>
      <c r="IG886" s="6"/>
      <c r="IH886" s="6"/>
      <c r="II886" s="6"/>
      <c r="IJ886" s="6"/>
      <c r="IK886" s="6"/>
      <c r="IL886" s="6"/>
      <c r="IM886" s="6"/>
      <c r="IN886" s="6"/>
      <c r="IO886" s="6"/>
      <c r="IP886" s="6"/>
      <c r="IQ886" s="6"/>
      <c r="IR886" s="6"/>
      <c r="IS886" s="6"/>
      <c r="IT886" s="6"/>
      <c r="IU886" s="6"/>
      <c r="IV886" s="6"/>
      <c r="IW886" s="6"/>
      <c r="IX886" s="6"/>
      <c r="IY886" s="6"/>
      <c r="IZ886" s="6"/>
      <c r="JA886" s="314"/>
      <c r="JB886" s="314"/>
      <c r="JC886" s="314"/>
      <c r="JD886" s="314"/>
      <c r="JE886" s="314"/>
      <c r="JF886" s="314"/>
      <c r="JG886" s="314"/>
      <c r="JH886" s="314"/>
      <c r="JI886" s="314"/>
      <c r="JJ886" s="314"/>
      <c r="JK886" s="314"/>
      <c r="JL886" s="314"/>
      <c r="JM886" s="314"/>
      <c r="JN886" s="314"/>
      <c r="JO886" s="314"/>
      <c r="JP886" s="314"/>
      <c r="JQ886" s="314"/>
      <c r="JR886" s="314"/>
      <c r="JS886" s="314"/>
      <c r="JT886" s="314"/>
      <c r="JU886" s="314"/>
      <c r="JV886" s="314"/>
      <c r="JW886" s="314"/>
      <c r="JX886" s="314"/>
      <c r="JY886" s="314"/>
      <c r="JZ886" s="314"/>
      <c r="KA886" s="314"/>
      <c r="KB886" s="314"/>
      <c r="KC886" s="314"/>
      <c r="KD886" s="314"/>
      <c r="KE886" s="314"/>
      <c r="KF886" s="314"/>
      <c r="KG886" s="314"/>
      <c r="KH886" s="314"/>
      <c r="KI886" s="314"/>
      <c r="KJ886" s="314"/>
      <c r="KK886" s="314"/>
      <c r="KL886" s="6"/>
      <c r="KM886" s="6"/>
      <c r="KN886" s="6"/>
      <c r="KO886" s="6"/>
      <c r="KP886" s="6"/>
      <c r="KQ886" s="6"/>
      <c r="KR886" s="6"/>
      <c r="KS886" s="6"/>
      <c r="KT886" s="6"/>
    </row>
    <row r="887" spans="5:306" s="305" customFormat="1">
      <c r="E887" s="316"/>
      <c r="F887" s="316"/>
      <c r="G887" s="317"/>
      <c r="W887" s="6"/>
      <c r="X887" s="6"/>
      <c r="Y887" s="6"/>
      <c r="Z887" s="313"/>
      <c r="AA887" s="313"/>
      <c r="AB887" s="313"/>
      <c r="AC887" s="6"/>
      <c r="AD887" s="6"/>
      <c r="AE887" s="313"/>
      <c r="AF887" s="313"/>
      <c r="AG887" s="313"/>
      <c r="AH887" s="313"/>
      <c r="AI887" s="313"/>
      <c r="AJ887" s="6"/>
      <c r="AK887" s="6"/>
      <c r="AL887" s="313"/>
      <c r="AM887" s="313"/>
      <c r="AN887" s="313"/>
      <c r="AO887" s="313"/>
      <c r="AP887" s="313"/>
      <c r="AQ887" s="6"/>
      <c r="AR887" s="6"/>
      <c r="AS887" s="313"/>
      <c r="AT887" s="313"/>
      <c r="AU887" s="313"/>
      <c r="AV887" s="313"/>
      <c r="AW887" s="313"/>
      <c r="AX887" s="6"/>
      <c r="AY887" s="6"/>
      <c r="AZ887" s="313"/>
      <c r="BA887" s="313"/>
      <c r="BB887" s="313"/>
      <c r="BC887" s="313"/>
      <c r="BD887" s="313"/>
      <c r="BE887" s="6"/>
      <c r="BF887" s="6"/>
      <c r="BG887" s="313"/>
      <c r="BH887" s="313"/>
      <c r="BI887" s="313"/>
      <c r="BJ887" s="313"/>
      <c r="BK887" s="313"/>
      <c r="BL887" s="6"/>
      <c r="BM887" s="6"/>
      <c r="BN887" s="313"/>
      <c r="BO887" s="313"/>
      <c r="BP887" s="313"/>
      <c r="BQ887" s="313"/>
      <c r="BR887" s="313"/>
      <c r="BS887" s="313"/>
      <c r="BT887" s="313"/>
      <c r="BU887" s="313"/>
      <c r="BV887" s="313"/>
      <c r="BW887" s="313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161"/>
      <c r="DQ887" s="161"/>
      <c r="DR887" s="161"/>
      <c r="DS887" s="161"/>
      <c r="DT887" s="161"/>
      <c r="DU887" s="161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HO887" s="6"/>
      <c r="HP887" s="6"/>
      <c r="HQ887" s="6"/>
      <c r="HR887" s="6"/>
      <c r="HS887" s="6"/>
      <c r="HT887" s="6"/>
      <c r="HU887" s="6"/>
      <c r="HV887" s="6"/>
      <c r="HW887" s="6"/>
      <c r="HX887" s="6"/>
      <c r="HY887" s="6"/>
      <c r="HZ887" s="6"/>
      <c r="IA887" s="6"/>
      <c r="IB887" s="6"/>
      <c r="IC887" s="6"/>
      <c r="ID887" s="6"/>
      <c r="IE887" s="6"/>
      <c r="IF887" s="6"/>
      <c r="IG887" s="6"/>
      <c r="IH887" s="6"/>
      <c r="II887" s="6"/>
      <c r="IJ887" s="6"/>
      <c r="IK887" s="6"/>
      <c r="IL887" s="6"/>
      <c r="IM887" s="6"/>
      <c r="IN887" s="6"/>
      <c r="IO887" s="6"/>
      <c r="IP887" s="6"/>
      <c r="IQ887" s="6"/>
      <c r="IR887" s="6"/>
      <c r="IS887" s="6"/>
      <c r="IT887" s="6"/>
      <c r="IU887" s="6"/>
      <c r="IV887" s="6"/>
      <c r="IW887" s="6"/>
      <c r="IX887" s="6"/>
      <c r="IY887" s="6"/>
      <c r="IZ887" s="6"/>
      <c r="JA887" s="314"/>
      <c r="JB887" s="314"/>
      <c r="JC887" s="314"/>
      <c r="JD887" s="314"/>
      <c r="JE887" s="314"/>
      <c r="JF887" s="314"/>
      <c r="JG887" s="314"/>
      <c r="JH887" s="314"/>
      <c r="JI887" s="314"/>
      <c r="JJ887" s="314"/>
      <c r="JK887" s="314"/>
      <c r="JL887" s="314"/>
      <c r="JM887" s="314"/>
      <c r="JN887" s="314"/>
      <c r="JO887" s="314"/>
      <c r="JP887" s="314"/>
      <c r="JQ887" s="314"/>
      <c r="JR887" s="314"/>
      <c r="JS887" s="314"/>
      <c r="JT887" s="314"/>
      <c r="JU887" s="314"/>
      <c r="JV887" s="314"/>
      <c r="JW887" s="314"/>
      <c r="JX887" s="314"/>
      <c r="JY887" s="314"/>
      <c r="JZ887" s="314"/>
      <c r="KA887" s="314"/>
      <c r="KB887" s="314"/>
      <c r="KC887" s="314"/>
      <c r="KD887" s="314"/>
      <c r="KE887" s="314"/>
      <c r="KF887" s="314"/>
      <c r="KG887" s="314"/>
      <c r="KH887" s="314"/>
      <c r="KI887" s="314"/>
      <c r="KJ887" s="314"/>
      <c r="KK887" s="314"/>
      <c r="KL887" s="6"/>
      <c r="KM887" s="6"/>
      <c r="KN887" s="6"/>
      <c r="KO887" s="6"/>
      <c r="KP887" s="6"/>
      <c r="KQ887" s="6"/>
      <c r="KR887" s="6"/>
      <c r="KS887" s="6"/>
      <c r="KT887" s="6"/>
    </row>
    <row r="888" spans="5:306" s="305" customFormat="1">
      <c r="E888" s="316"/>
      <c r="F888" s="316"/>
      <c r="G888" s="317"/>
      <c r="W888" s="6"/>
      <c r="X888" s="6"/>
      <c r="Y888" s="6"/>
      <c r="Z888" s="313"/>
      <c r="AA888" s="313"/>
      <c r="AB888" s="313"/>
      <c r="AC888" s="6"/>
      <c r="AD888" s="6"/>
      <c r="AE888" s="313"/>
      <c r="AF888" s="313"/>
      <c r="AG888" s="313"/>
      <c r="AH888" s="313"/>
      <c r="AI888" s="313"/>
      <c r="AJ888" s="6"/>
      <c r="AK888" s="6"/>
      <c r="AL888" s="313"/>
      <c r="AM888" s="313"/>
      <c r="AN888" s="313"/>
      <c r="AO888" s="313"/>
      <c r="AP888" s="313"/>
      <c r="AQ888" s="6"/>
      <c r="AR888" s="6"/>
      <c r="AS888" s="313"/>
      <c r="AT888" s="313"/>
      <c r="AU888" s="313"/>
      <c r="AV888" s="313"/>
      <c r="AW888" s="313"/>
      <c r="AX888" s="6"/>
      <c r="AY888" s="6"/>
      <c r="AZ888" s="313"/>
      <c r="BA888" s="313"/>
      <c r="BB888" s="313"/>
      <c r="BC888" s="313"/>
      <c r="BD888" s="313"/>
      <c r="BE888" s="6"/>
      <c r="BF888" s="6"/>
      <c r="BG888" s="313"/>
      <c r="BH888" s="313"/>
      <c r="BI888" s="313"/>
      <c r="BJ888" s="313"/>
      <c r="BK888" s="313"/>
      <c r="BL888" s="6"/>
      <c r="BM888" s="6"/>
      <c r="BN888" s="313"/>
      <c r="BO888" s="313"/>
      <c r="BP888" s="313"/>
      <c r="BQ888" s="313"/>
      <c r="BR888" s="313"/>
      <c r="BS888" s="313"/>
      <c r="BT888" s="313"/>
      <c r="BU888" s="313"/>
      <c r="BV888" s="313"/>
      <c r="BW888" s="313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161"/>
      <c r="DQ888" s="161"/>
      <c r="DR888" s="161"/>
      <c r="DS888" s="161"/>
      <c r="DT888" s="161"/>
      <c r="DU888" s="161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HO888" s="6"/>
      <c r="HP888" s="6"/>
      <c r="HQ888" s="6"/>
      <c r="HR888" s="6"/>
      <c r="HS888" s="6"/>
      <c r="HT888" s="6"/>
      <c r="HU888" s="6"/>
      <c r="HV888" s="6"/>
      <c r="HW888" s="6"/>
      <c r="HX888" s="6"/>
      <c r="HY888" s="6"/>
      <c r="HZ888" s="6"/>
      <c r="IA888" s="6"/>
      <c r="IB888" s="6"/>
      <c r="IC888" s="6"/>
      <c r="ID888" s="6"/>
      <c r="IE888" s="6"/>
      <c r="IF888" s="6"/>
      <c r="IG888" s="6"/>
      <c r="IH888" s="6"/>
      <c r="II888" s="6"/>
      <c r="IJ888" s="6"/>
      <c r="IK888" s="6"/>
      <c r="IL888" s="6"/>
      <c r="IM888" s="6"/>
      <c r="IN888" s="6"/>
      <c r="IO888" s="6"/>
      <c r="IP888" s="6"/>
      <c r="IQ888" s="6"/>
      <c r="IR888" s="6"/>
      <c r="IS888" s="6"/>
      <c r="IT888" s="6"/>
      <c r="IU888" s="6"/>
      <c r="IV888" s="6"/>
      <c r="IW888" s="6"/>
      <c r="IX888" s="6"/>
      <c r="IY888" s="6"/>
      <c r="IZ888" s="6"/>
      <c r="JA888" s="314"/>
      <c r="JB888" s="314"/>
      <c r="JC888" s="314"/>
      <c r="JD888" s="314"/>
      <c r="JE888" s="314"/>
      <c r="JF888" s="314"/>
      <c r="JG888" s="314"/>
      <c r="JH888" s="314"/>
      <c r="JI888" s="314"/>
      <c r="JJ888" s="314"/>
      <c r="JK888" s="314"/>
      <c r="JL888" s="314"/>
      <c r="JM888" s="314"/>
      <c r="JN888" s="314"/>
      <c r="JO888" s="314"/>
      <c r="JP888" s="314"/>
      <c r="JQ888" s="314"/>
      <c r="JR888" s="314"/>
      <c r="JS888" s="314"/>
      <c r="JT888" s="314"/>
      <c r="JU888" s="314"/>
      <c r="JV888" s="314"/>
      <c r="JW888" s="314"/>
      <c r="JX888" s="314"/>
      <c r="JY888" s="314"/>
      <c r="JZ888" s="314"/>
      <c r="KA888" s="314"/>
      <c r="KB888" s="314"/>
      <c r="KC888" s="314"/>
      <c r="KD888" s="314"/>
      <c r="KE888" s="314"/>
      <c r="KF888" s="314"/>
      <c r="KG888" s="314"/>
      <c r="KH888" s="314"/>
      <c r="KI888" s="314"/>
      <c r="KJ888" s="314"/>
      <c r="KK888" s="314"/>
      <c r="KL888" s="6"/>
      <c r="KM888" s="6"/>
      <c r="KN888" s="6"/>
      <c r="KO888" s="6"/>
      <c r="KP888" s="6"/>
      <c r="KQ888" s="6"/>
      <c r="KR888" s="6"/>
      <c r="KS888" s="6"/>
      <c r="KT888" s="6"/>
    </row>
    <row r="889" spans="5:306" s="305" customFormat="1">
      <c r="E889" s="316"/>
      <c r="F889" s="316"/>
      <c r="G889" s="317"/>
      <c r="W889" s="6"/>
      <c r="X889" s="6"/>
      <c r="Y889" s="6"/>
      <c r="Z889" s="313"/>
      <c r="AA889" s="313"/>
      <c r="AB889" s="313"/>
      <c r="AC889" s="6"/>
      <c r="AD889" s="6"/>
      <c r="AE889" s="313"/>
      <c r="AF889" s="313"/>
      <c r="AG889" s="313"/>
      <c r="AH889" s="313"/>
      <c r="AI889" s="313"/>
      <c r="AJ889" s="6"/>
      <c r="AK889" s="6"/>
      <c r="AL889" s="313"/>
      <c r="AM889" s="313"/>
      <c r="AN889" s="313"/>
      <c r="AO889" s="313"/>
      <c r="AP889" s="313"/>
      <c r="AQ889" s="6"/>
      <c r="AR889" s="6"/>
      <c r="AS889" s="313"/>
      <c r="AT889" s="313"/>
      <c r="AU889" s="313"/>
      <c r="AV889" s="313"/>
      <c r="AW889" s="313"/>
      <c r="AX889" s="6"/>
      <c r="AY889" s="6"/>
      <c r="AZ889" s="313"/>
      <c r="BA889" s="313"/>
      <c r="BB889" s="313"/>
      <c r="BC889" s="313"/>
      <c r="BD889" s="313"/>
      <c r="BE889" s="6"/>
      <c r="BF889" s="6"/>
      <c r="BG889" s="313"/>
      <c r="BH889" s="313"/>
      <c r="BI889" s="313"/>
      <c r="BJ889" s="313"/>
      <c r="BK889" s="313"/>
      <c r="BL889" s="6"/>
      <c r="BM889" s="6"/>
      <c r="BN889" s="313"/>
      <c r="BO889" s="313"/>
      <c r="BP889" s="313"/>
      <c r="BQ889" s="313"/>
      <c r="BR889" s="313"/>
      <c r="BS889" s="313"/>
      <c r="BT889" s="313"/>
      <c r="BU889" s="313"/>
      <c r="BV889" s="313"/>
      <c r="BW889" s="313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161"/>
      <c r="DQ889" s="161"/>
      <c r="DR889" s="161"/>
      <c r="DS889" s="161"/>
      <c r="DT889" s="161"/>
      <c r="DU889" s="161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HO889" s="6"/>
      <c r="HP889" s="6"/>
      <c r="HQ889" s="6"/>
      <c r="HR889" s="6"/>
      <c r="HS889" s="6"/>
      <c r="HT889" s="6"/>
      <c r="HU889" s="6"/>
      <c r="HV889" s="6"/>
      <c r="HW889" s="6"/>
      <c r="HX889" s="6"/>
      <c r="HY889" s="6"/>
      <c r="HZ889" s="6"/>
      <c r="IA889" s="6"/>
      <c r="IB889" s="6"/>
      <c r="IC889" s="6"/>
      <c r="ID889" s="6"/>
      <c r="IE889" s="6"/>
      <c r="IF889" s="6"/>
      <c r="IG889" s="6"/>
      <c r="IH889" s="6"/>
      <c r="II889" s="6"/>
      <c r="IJ889" s="6"/>
      <c r="IK889" s="6"/>
      <c r="IL889" s="6"/>
      <c r="IM889" s="6"/>
      <c r="IN889" s="6"/>
      <c r="IO889" s="6"/>
      <c r="IP889" s="6"/>
      <c r="IQ889" s="6"/>
      <c r="IR889" s="6"/>
      <c r="IS889" s="6"/>
      <c r="IT889" s="6"/>
      <c r="IU889" s="6"/>
      <c r="IV889" s="6"/>
      <c r="IW889" s="6"/>
      <c r="IX889" s="6"/>
      <c r="IY889" s="6"/>
      <c r="IZ889" s="6"/>
      <c r="JA889" s="314"/>
      <c r="JB889" s="314"/>
      <c r="JC889" s="314"/>
      <c r="JD889" s="314"/>
      <c r="JE889" s="314"/>
      <c r="JF889" s="314"/>
      <c r="JG889" s="314"/>
      <c r="JH889" s="314"/>
      <c r="JI889" s="314"/>
      <c r="JJ889" s="314"/>
      <c r="JK889" s="314"/>
      <c r="JL889" s="314"/>
      <c r="JM889" s="314"/>
      <c r="JN889" s="314"/>
      <c r="JO889" s="314"/>
      <c r="JP889" s="314"/>
      <c r="JQ889" s="314"/>
      <c r="JR889" s="314"/>
      <c r="JS889" s="314"/>
      <c r="JT889" s="314"/>
      <c r="JU889" s="314"/>
      <c r="JV889" s="314"/>
      <c r="JW889" s="314"/>
      <c r="JX889" s="314"/>
      <c r="JY889" s="314"/>
      <c r="JZ889" s="314"/>
      <c r="KA889" s="314"/>
      <c r="KB889" s="314"/>
      <c r="KC889" s="314"/>
      <c r="KD889" s="314"/>
      <c r="KE889" s="314"/>
      <c r="KF889" s="314"/>
      <c r="KG889" s="314"/>
      <c r="KH889" s="314"/>
      <c r="KI889" s="314"/>
      <c r="KJ889" s="314"/>
      <c r="KK889" s="314"/>
      <c r="KL889" s="6"/>
      <c r="KM889" s="6"/>
      <c r="KN889" s="6"/>
      <c r="KO889" s="6"/>
      <c r="KP889" s="6"/>
      <c r="KQ889" s="6"/>
      <c r="KR889" s="6"/>
      <c r="KS889" s="6"/>
      <c r="KT889" s="6"/>
    </row>
    <row r="890" spans="5:306" s="305" customFormat="1">
      <c r="E890" s="316"/>
      <c r="F890" s="316"/>
      <c r="G890" s="317"/>
      <c r="W890" s="6"/>
      <c r="X890" s="6"/>
      <c r="Y890" s="6"/>
      <c r="Z890" s="313"/>
      <c r="AA890" s="313"/>
      <c r="AB890" s="313"/>
      <c r="AC890" s="6"/>
      <c r="AD890" s="6"/>
      <c r="AE890" s="313"/>
      <c r="AF890" s="313"/>
      <c r="AG890" s="313"/>
      <c r="AH890" s="313"/>
      <c r="AI890" s="313"/>
      <c r="AJ890" s="6"/>
      <c r="AK890" s="6"/>
      <c r="AL890" s="313"/>
      <c r="AM890" s="313"/>
      <c r="AN890" s="313"/>
      <c r="AO890" s="313"/>
      <c r="AP890" s="313"/>
      <c r="AQ890" s="6"/>
      <c r="AR890" s="6"/>
      <c r="AS890" s="313"/>
      <c r="AT890" s="313"/>
      <c r="AU890" s="313"/>
      <c r="AV890" s="313"/>
      <c r="AW890" s="313"/>
      <c r="AX890" s="6"/>
      <c r="AY890" s="6"/>
      <c r="AZ890" s="313"/>
      <c r="BA890" s="313"/>
      <c r="BB890" s="313"/>
      <c r="BC890" s="313"/>
      <c r="BD890" s="313"/>
      <c r="BE890" s="6"/>
      <c r="BF890" s="6"/>
      <c r="BG890" s="313"/>
      <c r="BH890" s="313"/>
      <c r="BI890" s="313"/>
      <c r="BJ890" s="313"/>
      <c r="BK890" s="313"/>
      <c r="BL890" s="6"/>
      <c r="BM890" s="6"/>
      <c r="BN890" s="313"/>
      <c r="BO890" s="313"/>
      <c r="BP890" s="313"/>
      <c r="BQ890" s="313"/>
      <c r="BR890" s="313"/>
      <c r="BS890" s="313"/>
      <c r="BT890" s="313"/>
      <c r="BU890" s="313"/>
      <c r="BV890" s="313"/>
      <c r="BW890" s="313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161"/>
      <c r="DQ890" s="161"/>
      <c r="DR890" s="161"/>
      <c r="DS890" s="161"/>
      <c r="DT890" s="161"/>
      <c r="DU890" s="161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HO890" s="6"/>
      <c r="HP890" s="6"/>
      <c r="HQ890" s="6"/>
      <c r="HR890" s="6"/>
      <c r="HS890" s="6"/>
      <c r="HT890" s="6"/>
      <c r="HU890" s="6"/>
      <c r="HV890" s="6"/>
      <c r="HW890" s="6"/>
      <c r="HX890" s="6"/>
      <c r="HY890" s="6"/>
      <c r="HZ890" s="6"/>
      <c r="IA890" s="6"/>
      <c r="IB890" s="6"/>
      <c r="IC890" s="6"/>
      <c r="ID890" s="6"/>
      <c r="IE890" s="6"/>
      <c r="IF890" s="6"/>
      <c r="IG890" s="6"/>
      <c r="IH890" s="6"/>
      <c r="II890" s="6"/>
      <c r="IJ890" s="6"/>
      <c r="IK890" s="6"/>
      <c r="IL890" s="6"/>
      <c r="IM890" s="6"/>
      <c r="IN890" s="6"/>
      <c r="IO890" s="6"/>
      <c r="IP890" s="6"/>
      <c r="IQ890" s="6"/>
      <c r="IR890" s="6"/>
      <c r="IS890" s="6"/>
      <c r="IT890" s="6"/>
      <c r="IU890" s="6"/>
      <c r="IV890" s="6"/>
      <c r="IW890" s="6"/>
      <c r="IX890" s="6"/>
      <c r="IY890" s="6"/>
      <c r="IZ890" s="6"/>
      <c r="JA890" s="314"/>
      <c r="JB890" s="314"/>
      <c r="JC890" s="314"/>
      <c r="JD890" s="314"/>
      <c r="JE890" s="314"/>
      <c r="JF890" s="314"/>
      <c r="JG890" s="314"/>
      <c r="JH890" s="314"/>
      <c r="JI890" s="314"/>
      <c r="JJ890" s="314"/>
      <c r="JK890" s="314"/>
      <c r="JL890" s="314"/>
      <c r="JM890" s="314"/>
      <c r="JN890" s="314"/>
      <c r="JO890" s="314"/>
      <c r="JP890" s="314"/>
      <c r="JQ890" s="314"/>
      <c r="JR890" s="314"/>
      <c r="JS890" s="314"/>
      <c r="JT890" s="314"/>
      <c r="JU890" s="314"/>
      <c r="JV890" s="314"/>
      <c r="JW890" s="314"/>
      <c r="JX890" s="314"/>
      <c r="JY890" s="314"/>
      <c r="JZ890" s="314"/>
      <c r="KA890" s="314"/>
      <c r="KB890" s="314"/>
      <c r="KC890" s="314"/>
      <c r="KD890" s="314"/>
      <c r="KE890" s="314"/>
      <c r="KF890" s="314"/>
      <c r="KG890" s="314"/>
      <c r="KH890" s="314"/>
      <c r="KI890" s="314"/>
      <c r="KJ890" s="314"/>
      <c r="KK890" s="314"/>
      <c r="KL890" s="6"/>
      <c r="KM890" s="6"/>
      <c r="KN890" s="6"/>
      <c r="KO890" s="6"/>
      <c r="KP890" s="6"/>
      <c r="KQ890" s="6"/>
      <c r="KR890" s="6"/>
      <c r="KS890" s="6"/>
      <c r="KT890" s="6"/>
    </row>
    <row r="891" spans="5:306" s="305" customFormat="1">
      <c r="E891" s="316"/>
      <c r="F891" s="316"/>
      <c r="G891" s="317"/>
      <c r="W891" s="6"/>
      <c r="X891" s="6"/>
      <c r="Y891" s="6"/>
      <c r="Z891" s="313"/>
      <c r="AA891" s="313"/>
      <c r="AB891" s="313"/>
      <c r="AC891" s="6"/>
      <c r="AD891" s="6"/>
      <c r="AE891" s="313"/>
      <c r="AF891" s="313"/>
      <c r="AG891" s="313"/>
      <c r="AH891" s="313"/>
      <c r="AI891" s="313"/>
      <c r="AJ891" s="6"/>
      <c r="AK891" s="6"/>
      <c r="AL891" s="313"/>
      <c r="AM891" s="313"/>
      <c r="AN891" s="313"/>
      <c r="AO891" s="313"/>
      <c r="AP891" s="313"/>
      <c r="AQ891" s="6"/>
      <c r="AR891" s="6"/>
      <c r="AS891" s="313"/>
      <c r="AT891" s="313"/>
      <c r="AU891" s="313"/>
      <c r="AV891" s="313"/>
      <c r="AW891" s="313"/>
      <c r="AX891" s="6"/>
      <c r="AY891" s="6"/>
      <c r="AZ891" s="313"/>
      <c r="BA891" s="313"/>
      <c r="BB891" s="313"/>
      <c r="BC891" s="313"/>
      <c r="BD891" s="313"/>
      <c r="BE891" s="6"/>
      <c r="BF891" s="6"/>
      <c r="BG891" s="313"/>
      <c r="BH891" s="313"/>
      <c r="BI891" s="313"/>
      <c r="BJ891" s="313"/>
      <c r="BK891" s="313"/>
      <c r="BL891" s="6"/>
      <c r="BM891" s="6"/>
      <c r="BN891" s="313"/>
      <c r="BO891" s="313"/>
      <c r="BP891" s="313"/>
      <c r="BQ891" s="313"/>
      <c r="BR891" s="313"/>
      <c r="BS891" s="313"/>
      <c r="BT891" s="313"/>
      <c r="BU891" s="313"/>
      <c r="BV891" s="313"/>
      <c r="BW891" s="313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161"/>
      <c r="DQ891" s="161"/>
      <c r="DR891" s="161"/>
      <c r="DS891" s="161"/>
      <c r="DT891" s="161"/>
      <c r="DU891" s="161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HO891" s="6"/>
      <c r="HP891" s="6"/>
      <c r="HQ891" s="6"/>
      <c r="HR891" s="6"/>
      <c r="HS891" s="6"/>
      <c r="HT891" s="6"/>
      <c r="HU891" s="6"/>
      <c r="HV891" s="6"/>
      <c r="HW891" s="6"/>
      <c r="HX891" s="6"/>
      <c r="HY891" s="6"/>
      <c r="HZ891" s="6"/>
      <c r="IA891" s="6"/>
      <c r="IB891" s="6"/>
      <c r="IC891" s="6"/>
      <c r="ID891" s="6"/>
      <c r="IE891" s="6"/>
      <c r="IF891" s="6"/>
      <c r="IG891" s="6"/>
      <c r="IH891" s="6"/>
      <c r="II891" s="6"/>
      <c r="IJ891" s="6"/>
      <c r="IK891" s="6"/>
      <c r="IL891" s="6"/>
      <c r="IM891" s="6"/>
      <c r="IN891" s="6"/>
      <c r="IO891" s="6"/>
      <c r="IP891" s="6"/>
      <c r="IQ891" s="6"/>
      <c r="IR891" s="6"/>
      <c r="IS891" s="6"/>
      <c r="IT891" s="6"/>
      <c r="IU891" s="6"/>
      <c r="IV891" s="6"/>
      <c r="IW891" s="6"/>
      <c r="IX891" s="6"/>
      <c r="IY891" s="6"/>
      <c r="IZ891" s="6"/>
      <c r="JA891" s="314"/>
      <c r="JB891" s="314"/>
      <c r="JC891" s="314"/>
      <c r="JD891" s="314"/>
      <c r="JE891" s="314"/>
      <c r="JF891" s="314"/>
      <c r="JG891" s="314"/>
      <c r="JH891" s="314"/>
      <c r="JI891" s="314"/>
      <c r="JJ891" s="314"/>
      <c r="JK891" s="314"/>
      <c r="JL891" s="314"/>
      <c r="JM891" s="314"/>
      <c r="JN891" s="314"/>
      <c r="JO891" s="314"/>
      <c r="JP891" s="314"/>
      <c r="JQ891" s="314"/>
      <c r="JR891" s="314"/>
      <c r="JS891" s="314"/>
      <c r="JT891" s="314"/>
      <c r="JU891" s="314"/>
      <c r="JV891" s="314"/>
      <c r="JW891" s="314"/>
      <c r="JX891" s="314"/>
      <c r="JY891" s="314"/>
      <c r="JZ891" s="314"/>
      <c r="KA891" s="314"/>
      <c r="KB891" s="314"/>
      <c r="KC891" s="314"/>
      <c r="KD891" s="314"/>
      <c r="KE891" s="314"/>
      <c r="KF891" s="314"/>
      <c r="KG891" s="314"/>
      <c r="KH891" s="314"/>
      <c r="KI891" s="314"/>
      <c r="KJ891" s="314"/>
      <c r="KK891" s="314"/>
      <c r="KL891" s="6"/>
      <c r="KM891" s="6"/>
      <c r="KN891" s="6"/>
      <c r="KO891" s="6"/>
      <c r="KP891" s="6"/>
      <c r="KQ891" s="6"/>
      <c r="KR891" s="6"/>
      <c r="KS891" s="6"/>
      <c r="KT891" s="6"/>
    </row>
    <row r="892" spans="5:306" s="305" customFormat="1">
      <c r="E892" s="316"/>
      <c r="F892" s="316"/>
      <c r="G892" s="317"/>
      <c r="W892" s="6"/>
      <c r="X892" s="6"/>
      <c r="Y892" s="6"/>
      <c r="Z892" s="313"/>
      <c r="AA892" s="313"/>
      <c r="AB892" s="313"/>
      <c r="AC892" s="6"/>
      <c r="AD892" s="6"/>
      <c r="AE892" s="313"/>
      <c r="AF892" s="313"/>
      <c r="AG892" s="313"/>
      <c r="AH892" s="313"/>
      <c r="AI892" s="313"/>
      <c r="AJ892" s="6"/>
      <c r="AK892" s="6"/>
      <c r="AL892" s="313"/>
      <c r="AM892" s="313"/>
      <c r="AN892" s="313"/>
      <c r="AO892" s="313"/>
      <c r="AP892" s="313"/>
      <c r="AQ892" s="6"/>
      <c r="AR892" s="6"/>
      <c r="AS892" s="313"/>
      <c r="AT892" s="313"/>
      <c r="AU892" s="313"/>
      <c r="AV892" s="313"/>
      <c r="AW892" s="313"/>
      <c r="AX892" s="6"/>
      <c r="AY892" s="6"/>
      <c r="AZ892" s="313"/>
      <c r="BA892" s="313"/>
      <c r="BB892" s="313"/>
      <c r="BC892" s="313"/>
      <c r="BD892" s="313"/>
      <c r="BE892" s="6"/>
      <c r="BF892" s="6"/>
      <c r="BG892" s="313"/>
      <c r="BH892" s="313"/>
      <c r="BI892" s="313"/>
      <c r="BJ892" s="313"/>
      <c r="BK892" s="313"/>
      <c r="BL892" s="6"/>
      <c r="BM892" s="6"/>
      <c r="BN892" s="313"/>
      <c r="BO892" s="313"/>
      <c r="BP892" s="313"/>
      <c r="BQ892" s="313"/>
      <c r="BR892" s="313"/>
      <c r="BS892" s="313"/>
      <c r="BT892" s="313"/>
      <c r="BU892" s="313"/>
      <c r="BV892" s="313"/>
      <c r="BW892" s="313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161"/>
      <c r="DQ892" s="161"/>
      <c r="DR892" s="161"/>
      <c r="DS892" s="161"/>
      <c r="DT892" s="161"/>
      <c r="DU892" s="161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HO892" s="6"/>
      <c r="HP892" s="6"/>
      <c r="HQ892" s="6"/>
      <c r="HR892" s="6"/>
      <c r="HS892" s="6"/>
      <c r="HT892" s="6"/>
      <c r="HU892" s="6"/>
      <c r="HV892" s="6"/>
      <c r="HW892" s="6"/>
      <c r="HX892" s="6"/>
      <c r="HY892" s="6"/>
      <c r="HZ892" s="6"/>
      <c r="IA892" s="6"/>
      <c r="IB892" s="6"/>
      <c r="IC892" s="6"/>
      <c r="ID892" s="6"/>
      <c r="IE892" s="6"/>
      <c r="IF892" s="6"/>
      <c r="IG892" s="6"/>
      <c r="IH892" s="6"/>
      <c r="II892" s="6"/>
      <c r="IJ892" s="6"/>
      <c r="IK892" s="6"/>
      <c r="IL892" s="6"/>
      <c r="IM892" s="6"/>
      <c r="IN892" s="6"/>
      <c r="IO892" s="6"/>
      <c r="IP892" s="6"/>
      <c r="IQ892" s="6"/>
      <c r="IR892" s="6"/>
      <c r="IS892" s="6"/>
      <c r="IT892" s="6"/>
      <c r="IU892" s="6"/>
      <c r="IV892" s="6"/>
      <c r="IW892" s="6"/>
      <c r="IX892" s="6"/>
      <c r="IY892" s="6"/>
      <c r="IZ892" s="6"/>
      <c r="JA892" s="314"/>
      <c r="JB892" s="314"/>
      <c r="JC892" s="314"/>
      <c r="JD892" s="314"/>
      <c r="JE892" s="314"/>
      <c r="JF892" s="314"/>
      <c r="JG892" s="314"/>
      <c r="JH892" s="314"/>
      <c r="JI892" s="314"/>
      <c r="JJ892" s="314"/>
      <c r="JK892" s="314"/>
      <c r="JL892" s="314"/>
      <c r="JM892" s="314"/>
      <c r="JN892" s="314"/>
      <c r="JO892" s="314"/>
      <c r="JP892" s="314"/>
      <c r="JQ892" s="314"/>
      <c r="JR892" s="314"/>
      <c r="JS892" s="314"/>
      <c r="JT892" s="314"/>
      <c r="JU892" s="314"/>
      <c r="JV892" s="314"/>
      <c r="JW892" s="314"/>
      <c r="JX892" s="314"/>
      <c r="JY892" s="314"/>
      <c r="JZ892" s="314"/>
      <c r="KA892" s="314"/>
      <c r="KB892" s="314"/>
      <c r="KC892" s="314"/>
      <c r="KD892" s="314"/>
      <c r="KE892" s="314"/>
      <c r="KF892" s="314"/>
      <c r="KG892" s="314"/>
      <c r="KH892" s="314"/>
      <c r="KI892" s="314"/>
      <c r="KJ892" s="314"/>
      <c r="KK892" s="314"/>
      <c r="KL892" s="6"/>
      <c r="KM892" s="6"/>
      <c r="KN892" s="6"/>
      <c r="KO892" s="6"/>
      <c r="KP892" s="6"/>
      <c r="KQ892" s="6"/>
      <c r="KR892" s="6"/>
      <c r="KS892" s="6"/>
      <c r="KT892" s="6"/>
    </row>
    <row r="893" spans="5:306" s="305" customFormat="1">
      <c r="E893" s="316"/>
      <c r="F893" s="316"/>
      <c r="G893" s="317"/>
      <c r="W893" s="6"/>
      <c r="X893" s="6"/>
      <c r="Y893" s="6"/>
      <c r="Z893" s="313"/>
      <c r="AA893" s="313"/>
      <c r="AB893" s="313"/>
      <c r="AC893" s="6"/>
      <c r="AD893" s="6"/>
      <c r="AE893" s="313"/>
      <c r="AF893" s="313"/>
      <c r="AG893" s="313"/>
      <c r="AH893" s="313"/>
      <c r="AI893" s="313"/>
      <c r="AJ893" s="6"/>
      <c r="AK893" s="6"/>
      <c r="AL893" s="313"/>
      <c r="AM893" s="313"/>
      <c r="AN893" s="313"/>
      <c r="AO893" s="313"/>
      <c r="AP893" s="313"/>
      <c r="AQ893" s="6"/>
      <c r="AR893" s="6"/>
      <c r="AS893" s="313"/>
      <c r="AT893" s="313"/>
      <c r="AU893" s="313"/>
      <c r="AV893" s="313"/>
      <c r="AW893" s="313"/>
      <c r="AX893" s="6"/>
      <c r="AY893" s="6"/>
      <c r="AZ893" s="313"/>
      <c r="BA893" s="313"/>
      <c r="BB893" s="313"/>
      <c r="BC893" s="313"/>
      <c r="BD893" s="313"/>
      <c r="BE893" s="6"/>
      <c r="BF893" s="6"/>
      <c r="BG893" s="313"/>
      <c r="BH893" s="313"/>
      <c r="BI893" s="313"/>
      <c r="BJ893" s="313"/>
      <c r="BK893" s="313"/>
      <c r="BL893" s="6"/>
      <c r="BM893" s="6"/>
      <c r="BN893" s="313"/>
      <c r="BO893" s="313"/>
      <c r="BP893" s="313"/>
      <c r="BQ893" s="313"/>
      <c r="BR893" s="313"/>
      <c r="BS893" s="313"/>
      <c r="BT893" s="313"/>
      <c r="BU893" s="313"/>
      <c r="BV893" s="313"/>
      <c r="BW893" s="313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161"/>
      <c r="DQ893" s="161"/>
      <c r="DR893" s="161"/>
      <c r="DS893" s="161"/>
      <c r="DT893" s="161"/>
      <c r="DU893" s="161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HO893" s="6"/>
      <c r="HP893" s="6"/>
      <c r="HQ893" s="6"/>
      <c r="HR893" s="6"/>
      <c r="HS893" s="6"/>
      <c r="HT893" s="6"/>
      <c r="HU893" s="6"/>
      <c r="HV893" s="6"/>
      <c r="HW893" s="6"/>
      <c r="HX893" s="6"/>
      <c r="HY893" s="6"/>
      <c r="HZ893" s="6"/>
      <c r="IA893" s="6"/>
      <c r="IB893" s="6"/>
      <c r="IC893" s="6"/>
      <c r="ID893" s="6"/>
      <c r="IE893" s="6"/>
      <c r="IF893" s="6"/>
      <c r="IG893" s="6"/>
      <c r="IH893" s="6"/>
      <c r="II893" s="6"/>
      <c r="IJ893" s="6"/>
      <c r="IK893" s="6"/>
      <c r="IL893" s="6"/>
      <c r="IM893" s="6"/>
      <c r="IN893" s="6"/>
      <c r="IO893" s="6"/>
      <c r="IP893" s="6"/>
      <c r="IQ893" s="6"/>
      <c r="IR893" s="6"/>
      <c r="IS893" s="6"/>
      <c r="IT893" s="6"/>
      <c r="IU893" s="6"/>
      <c r="IV893" s="6"/>
      <c r="IW893" s="6"/>
      <c r="IX893" s="6"/>
      <c r="IY893" s="6"/>
      <c r="IZ893" s="6"/>
      <c r="JA893" s="314"/>
      <c r="JB893" s="314"/>
      <c r="JC893" s="314"/>
      <c r="JD893" s="314"/>
      <c r="JE893" s="314"/>
      <c r="JF893" s="314"/>
      <c r="JG893" s="314"/>
      <c r="JH893" s="314"/>
      <c r="JI893" s="314"/>
      <c r="JJ893" s="314"/>
      <c r="JK893" s="314"/>
      <c r="JL893" s="314"/>
      <c r="JM893" s="314"/>
      <c r="JN893" s="314"/>
      <c r="JO893" s="314"/>
      <c r="JP893" s="314"/>
      <c r="JQ893" s="314"/>
      <c r="JR893" s="314"/>
      <c r="JS893" s="314"/>
      <c r="JT893" s="314"/>
      <c r="JU893" s="314"/>
      <c r="JV893" s="314"/>
      <c r="JW893" s="314"/>
      <c r="JX893" s="314"/>
      <c r="JY893" s="314"/>
      <c r="JZ893" s="314"/>
      <c r="KA893" s="314"/>
      <c r="KB893" s="314"/>
      <c r="KC893" s="314"/>
      <c r="KD893" s="314"/>
      <c r="KE893" s="314"/>
      <c r="KF893" s="314"/>
      <c r="KG893" s="314"/>
      <c r="KH893" s="314"/>
      <c r="KI893" s="314"/>
      <c r="KJ893" s="314"/>
      <c r="KK893" s="314"/>
      <c r="KL893" s="6"/>
      <c r="KM893" s="6"/>
      <c r="KN893" s="6"/>
      <c r="KO893" s="6"/>
      <c r="KP893" s="6"/>
      <c r="KQ893" s="6"/>
      <c r="KR893" s="6"/>
      <c r="KS893" s="6"/>
      <c r="KT893" s="6"/>
    </row>
    <row r="894" spans="5:306" s="305" customFormat="1">
      <c r="E894" s="316"/>
      <c r="F894" s="316"/>
      <c r="G894" s="317"/>
      <c r="W894" s="6"/>
      <c r="X894" s="6"/>
      <c r="Y894" s="6"/>
      <c r="Z894" s="313"/>
      <c r="AA894" s="313"/>
      <c r="AB894" s="313"/>
      <c r="AC894" s="6"/>
      <c r="AD894" s="6"/>
      <c r="AE894" s="313"/>
      <c r="AF894" s="313"/>
      <c r="AG894" s="313"/>
      <c r="AH894" s="313"/>
      <c r="AI894" s="313"/>
      <c r="AJ894" s="6"/>
      <c r="AK894" s="6"/>
      <c r="AL894" s="313"/>
      <c r="AM894" s="313"/>
      <c r="AN894" s="313"/>
      <c r="AO894" s="313"/>
      <c r="AP894" s="313"/>
      <c r="AQ894" s="6"/>
      <c r="AR894" s="6"/>
      <c r="AS894" s="313"/>
      <c r="AT894" s="313"/>
      <c r="AU894" s="313"/>
      <c r="AV894" s="313"/>
      <c r="AW894" s="313"/>
      <c r="AX894" s="6"/>
      <c r="AY894" s="6"/>
      <c r="AZ894" s="313"/>
      <c r="BA894" s="313"/>
      <c r="BB894" s="313"/>
      <c r="BC894" s="313"/>
      <c r="BD894" s="313"/>
      <c r="BE894" s="6"/>
      <c r="BF894" s="6"/>
      <c r="BG894" s="313"/>
      <c r="BH894" s="313"/>
      <c r="BI894" s="313"/>
      <c r="BJ894" s="313"/>
      <c r="BK894" s="313"/>
      <c r="BL894" s="6"/>
      <c r="BM894" s="6"/>
      <c r="BN894" s="313"/>
      <c r="BO894" s="313"/>
      <c r="BP894" s="313"/>
      <c r="BQ894" s="313"/>
      <c r="BR894" s="313"/>
      <c r="BS894" s="313"/>
      <c r="BT894" s="313"/>
      <c r="BU894" s="313"/>
      <c r="BV894" s="313"/>
      <c r="BW894" s="313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161"/>
      <c r="DQ894" s="161"/>
      <c r="DR894" s="161"/>
      <c r="DS894" s="161"/>
      <c r="DT894" s="161"/>
      <c r="DU894" s="161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HO894" s="6"/>
      <c r="HP894" s="6"/>
      <c r="HQ894" s="6"/>
      <c r="HR894" s="6"/>
      <c r="HS894" s="6"/>
      <c r="HT894" s="6"/>
      <c r="HU894" s="6"/>
      <c r="HV894" s="6"/>
      <c r="HW894" s="6"/>
      <c r="HX894" s="6"/>
      <c r="HY894" s="6"/>
      <c r="HZ894" s="6"/>
      <c r="IA894" s="6"/>
      <c r="IB894" s="6"/>
      <c r="IC894" s="6"/>
      <c r="ID894" s="6"/>
      <c r="IE894" s="6"/>
      <c r="IF894" s="6"/>
      <c r="IG894" s="6"/>
      <c r="IH894" s="6"/>
      <c r="II894" s="6"/>
      <c r="IJ894" s="6"/>
      <c r="IK894" s="6"/>
      <c r="IL894" s="6"/>
      <c r="IM894" s="6"/>
      <c r="IN894" s="6"/>
      <c r="IO894" s="6"/>
      <c r="IP894" s="6"/>
      <c r="IQ894" s="6"/>
      <c r="IR894" s="6"/>
      <c r="IS894" s="6"/>
      <c r="IT894" s="6"/>
      <c r="IU894" s="6"/>
      <c r="IV894" s="6"/>
      <c r="IW894" s="6"/>
      <c r="IX894" s="6"/>
      <c r="IY894" s="6"/>
      <c r="IZ894" s="6"/>
      <c r="JA894" s="314"/>
      <c r="JB894" s="314"/>
      <c r="JC894" s="314"/>
      <c r="JD894" s="314"/>
      <c r="JE894" s="314"/>
      <c r="JF894" s="314"/>
      <c r="JG894" s="314"/>
      <c r="JH894" s="314"/>
      <c r="JI894" s="314"/>
      <c r="JJ894" s="314"/>
      <c r="JK894" s="314"/>
      <c r="JL894" s="314"/>
      <c r="JM894" s="314"/>
      <c r="JN894" s="314"/>
      <c r="JO894" s="314"/>
      <c r="JP894" s="314"/>
      <c r="JQ894" s="314"/>
      <c r="JR894" s="314"/>
      <c r="JS894" s="314"/>
      <c r="JT894" s="314"/>
      <c r="JU894" s="314"/>
      <c r="JV894" s="314"/>
      <c r="JW894" s="314"/>
      <c r="JX894" s="314"/>
      <c r="JY894" s="314"/>
      <c r="JZ894" s="314"/>
      <c r="KA894" s="314"/>
      <c r="KB894" s="314"/>
      <c r="KC894" s="314"/>
      <c r="KD894" s="314"/>
      <c r="KE894" s="314"/>
      <c r="KF894" s="314"/>
      <c r="KG894" s="314"/>
      <c r="KH894" s="314"/>
      <c r="KI894" s="314"/>
      <c r="KJ894" s="314"/>
      <c r="KK894" s="314"/>
      <c r="KL894" s="6"/>
      <c r="KM894" s="6"/>
      <c r="KN894" s="6"/>
      <c r="KO894" s="6"/>
      <c r="KP894" s="6"/>
      <c r="KQ894" s="6"/>
      <c r="KR894" s="6"/>
      <c r="KS894" s="6"/>
      <c r="KT894" s="6"/>
    </row>
    <row r="895" spans="5:306" s="305" customFormat="1">
      <c r="E895" s="316"/>
      <c r="F895" s="316"/>
      <c r="G895" s="317"/>
      <c r="W895" s="6"/>
      <c r="X895" s="6"/>
      <c r="Y895" s="6"/>
      <c r="Z895" s="313"/>
      <c r="AA895" s="313"/>
      <c r="AB895" s="313"/>
      <c r="AC895" s="6"/>
      <c r="AD895" s="6"/>
      <c r="AE895" s="313"/>
      <c r="AF895" s="313"/>
      <c r="AG895" s="313"/>
      <c r="AH895" s="313"/>
      <c r="AI895" s="313"/>
      <c r="AJ895" s="6"/>
      <c r="AK895" s="6"/>
      <c r="AL895" s="313"/>
      <c r="AM895" s="313"/>
      <c r="AN895" s="313"/>
      <c r="AO895" s="313"/>
      <c r="AP895" s="313"/>
      <c r="AQ895" s="6"/>
      <c r="AR895" s="6"/>
      <c r="AS895" s="313"/>
      <c r="AT895" s="313"/>
      <c r="AU895" s="313"/>
      <c r="AV895" s="313"/>
      <c r="AW895" s="313"/>
      <c r="AX895" s="6"/>
      <c r="AY895" s="6"/>
      <c r="AZ895" s="313"/>
      <c r="BA895" s="313"/>
      <c r="BB895" s="313"/>
      <c r="BC895" s="313"/>
      <c r="BD895" s="313"/>
      <c r="BE895" s="6"/>
      <c r="BF895" s="6"/>
      <c r="BG895" s="313"/>
      <c r="BH895" s="313"/>
      <c r="BI895" s="313"/>
      <c r="BJ895" s="313"/>
      <c r="BK895" s="313"/>
      <c r="BL895" s="6"/>
      <c r="BM895" s="6"/>
      <c r="BN895" s="313"/>
      <c r="BO895" s="313"/>
      <c r="BP895" s="313"/>
      <c r="BQ895" s="313"/>
      <c r="BR895" s="313"/>
      <c r="BS895" s="313"/>
      <c r="BT895" s="313"/>
      <c r="BU895" s="313"/>
      <c r="BV895" s="313"/>
      <c r="BW895" s="313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161"/>
      <c r="DQ895" s="161"/>
      <c r="DR895" s="161"/>
      <c r="DS895" s="161"/>
      <c r="DT895" s="161"/>
      <c r="DU895" s="161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HO895" s="6"/>
      <c r="HP895" s="6"/>
      <c r="HQ895" s="6"/>
      <c r="HR895" s="6"/>
      <c r="HS895" s="6"/>
      <c r="HT895" s="6"/>
      <c r="HU895" s="6"/>
      <c r="HV895" s="6"/>
      <c r="HW895" s="6"/>
      <c r="HX895" s="6"/>
      <c r="HY895" s="6"/>
      <c r="HZ895" s="6"/>
      <c r="IA895" s="6"/>
      <c r="IB895" s="6"/>
      <c r="IC895" s="6"/>
      <c r="ID895" s="6"/>
      <c r="IE895" s="6"/>
      <c r="IF895" s="6"/>
      <c r="IG895" s="6"/>
      <c r="IH895" s="6"/>
      <c r="II895" s="6"/>
      <c r="IJ895" s="6"/>
      <c r="IK895" s="6"/>
      <c r="IL895" s="6"/>
      <c r="IM895" s="6"/>
      <c r="IN895" s="6"/>
      <c r="IO895" s="6"/>
      <c r="IP895" s="6"/>
      <c r="IQ895" s="6"/>
      <c r="IR895" s="6"/>
      <c r="IS895" s="6"/>
      <c r="IT895" s="6"/>
      <c r="IU895" s="6"/>
      <c r="IV895" s="6"/>
      <c r="IW895" s="6"/>
      <c r="IX895" s="6"/>
      <c r="IY895" s="6"/>
      <c r="IZ895" s="6"/>
      <c r="JA895" s="314"/>
      <c r="JB895" s="314"/>
      <c r="JC895" s="314"/>
      <c r="JD895" s="314"/>
      <c r="JE895" s="314"/>
      <c r="JF895" s="314"/>
      <c r="JG895" s="314"/>
      <c r="JH895" s="314"/>
      <c r="JI895" s="314"/>
      <c r="JJ895" s="314"/>
      <c r="JK895" s="314"/>
      <c r="JL895" s="314"/>
      <c r="JM895" s="314"/>
      <c r="JN895" s="314"/>
      <c r="JO895" s="314"/>
      <c r="JP895" s="314"/>
      <c r="JQ895" s="314"/>
      <c r="JR895" s="314"/>
      <c r="JS895" s="314"/>
      <c r="JT895" s="314"/>
      <c r="JU895" s="314"/>
      <c r="JV895" s="314"/>
      <c r="JW895" s="314"/>
      <c r="JX895" s="314"/>
      <c r="JY895" s="314"/>
      <c r="JZ895" s="314"/>
      <c r="KA895" s="314"/>
      <c r="KB895" s="314"/>
      <c r="KC895" s="314"/>
      <c r="KD895" s="314"/>
      <c r="KE895" s="314"/>
      <c r="KF895" s="314"/>
      <c r="KG895" s="314"/>
      <c r="KH895" s="314"/>
      <c r="KI895" s="314"/>
      <c r="KJ895" s="314"/>
      <c r="KK895" s="314"/>
      <c r="KL895" s="6"/>
      <c r="KM895" s="6"/>
      <c r="KN895" s="6"/>
      <c r="KO895" s="6"/>
      <c r="KP895" s="6"/>
      <c r="KQ895" s="6"/>
      <c r="KR895" s="6"/>
      <c r="KS895" s="6"/>
      <c r="KT895" s="6"/>
    </row>
    <row r="896" spans="5:306" s="305" customFormat="1">
      <c r="E896" s="316"/>
      <c r="F896" s="316"/>
      <c r="G896" s="317"/>
      <c r="W896" s="6"/>
      <c r="X896" s="6"/>
      <c r="Y896" s="6"/>
      <c r="Z896" s="313"/>
      <c r="AA896" s="313"/>
      <c r="AB896" s="313"/>
      <c r="AC896" s="6"/>
      <c r="AD896" s="6"/>
      <c r="AE896" s="313"/>
      <c r="AF896" s="313"/>
      <c r="AG896" s="313"/>
      <c r="AH896" s="313"/>
      <c r="AI896" s="313"/>
      <c r="AJ896" s="6"/>
      <c r="AK896" s="6"/>
      <c r="AL896" s="313"/>
      <c r="AM896" s="313"/>
      <c r="AN896" s="313"/>
      <c r="AO896" s="313"/>
      <c r="AP896" s="313"/>
      <c r="AQ896" s="6"/>
      <c r="AR896" s="6"/>
      <c r="AS896" s="313"/>
      <c r="AT896" s="313"/>
      <c r="AU896" s="313"/>
      <c r="AV896" s="313"/>
      <c r="AW896" s="313"/>
      <c r="AX896" s="6"/>
      <c r="AY896" s="6"/>
      <c r="AZ896" s="313"/>
      <c r="BA896" s="313"/>
      <c r="BB896" s="313"/>
      <c r="BC896" s="313"/>
      <c r="BD896" s="313"/>
      <c r="BE896" s="6"/>
      <c r="BF896" s="6"/>
      <c r="BG896" s="313"/>
      <c r="BH896" s="313"/>
      <c r="BI896" s="313"/>
      <c r="BJ896" s="313"/>
      <c r="BK896" s="313"/>
      <c r="BL896" s="6"/>
      <c r="BM896" s="6"/>
      <c r="BN896" s="313"/>
      <c r="BO896" s="313"/>
      <c r="BP896" s="313"/>
      <c r="BQ896" s="313"/>
      <c r="BR896" s="313"/>
      <c r="BS896" s="313"/>
      <c r="BT896" s="313"/>
      <c r="BU896" s="313"/>
      <c r="BV896" s="313"/>
      <c r="BW896" s="313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161"/>
      <c r="DQ896" s="161"/>
      <c r="DR896" s="161"/>
      <c r="DS896" s="161"/>
      <c r="DT896" s="161"/>
      <c r="DU896" s="161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HO896" s="6"/>
      <c r="HP896" s="6"/>
      <c r="HQ896" s="6"/>
      <c r="HR896" s="6"/>
      <c r="HS896" s="6"/>
      <c r="HT896" s="6"/>
      <c r="HU896" s="6"/>
      <c r="HV896" s="6"/>
      <c r="HW896" s="6"/>
      <c r="HX896" s="6"/>
      <c r="HY896" s="6"/>
      <c r="HZ896" s="6"/>
      <c r="IA896" s="6"/>
      <c r="IB896" s="6"/>
      <c r="IC896" s="6"/>
      <c r="ID896" s="6"/>
      <c r="IE896" s="6"/>
      <c r="IF896" s="6"/>
      <c r="IG896" s="6"/>
      <c r="IH896" s="6"/>
      <c r="II896" s="6"/>
      <c r="IJ896" s="6"/>
      <c r="IK896" s="6"/>
      <c r="IL896" s="6"/>
      <c r="IM896" s="6"/>
      <c r="IN896" s="6"/>
      <c r="IO896" s="6"/>
      <c r="IP896" s="6"/>
      <c r="IQ896" s="6"/>
      <c r="IR896" s="6"/>
      <c r="IS896" s="6"/>
      <c r="IT896" s="6"/>
      <c r="IU896" s="6"/>
      <c r="IV896" s="6"/>
      <c r="IW896" s="6"/>
      <c r="IX896" s="6"/>
      <c r="IY896" s="6"/>
      <c r="IZ896" s="6"/>
      <c r="JA896" s="314"/>
      <c r="JB896" s="314"/>
      <c r="JC896" s="314"/>
      <c r="JD896" s="314"/>
      <c r="JE896" s="314"/>
      <c r="JF896" s="314"/>
      <c r="JG896" s="314"/>
      <c r="JH896" s="314"/>
      <c r="JI896" s="314"/>
      <c r="JJ896" s="314"/>
      <c r="JK896" s="314"/>
      <c r="JL896" s="314"/>
      <c r="JM896" s="314"/>
      <c r="JN896" s="314"/>
      <c r="JO896" s="314"/>
      <c r="JP896" s="314"/>
      <c r="JQ896" s="314"/>
      <c r="JR896" s="314"/>
      <c r="JS896" s="314"/>
      <c r="JT896" s="314"/>
      <c r="JU896" s="314"/>
      <c r="JV896" s="314"/>
      <c r="JW896" s="314"/>
      <c r="JX896" s="314"/>
      <c r="JY896" s="314"/>
      <c r="JZ896" s="314"/>
      <c r="KA896" s="314"/>
      <c r="KB896" s="314"/>
      <c r="KC896" s="314"/>
      <c r="KD896" s="314"/>
      <c r="KE896" s="314"/>
      <c r="KF896" s="314"/>
      <c r="KG896" s="314"/>
      <c r="KH896" s="314"/>
      <c r="KI896" s="314"/>
      <c r="KJ896" s="314"/>
      <c r="KK896" s="314"/>
      <c r="KL896" s="6"/>
      <c r="KM896" s="6"/>
      <c r="KN896" s="6"/>
      <c r="KO896" s="6"/>
      <c r="KP896" s="6"/>
      <c r="KQ896" s="6"/>
      <c r="KR896" s="6"/>
      <c r="KS896" s="6"/>
      <c r="KT896" s="6"/>
    </row>
    <row r="897" spans="5:306" s="305" customFormat="1">
      <c r="E897" s="316"/>
      <c r="F897" s="316"/>
      <c r="G897" s="317"/>
      <c r="W897" s="6"/>
      <c r="X897" s="6"/>
      <c r="Y897" s="6"/>
      <c r="Z897" s="313"/>
      <c r="AA897" s="313"/>
      <c r="AB897" s="313"/>
      <c r="AC897" s="6"/>
      <c r="AD897" s="6"/>
      <c r="AE897" s="313"/>
      <c r="AF897" s="313"/>
      <c r="AG897" s="313"/>
      <c r="AH897" s="313"/>
      <c r="AI897" s="313"/>
      <c r="AJ897" s="6"/>
      <c r="AK897" s="6"/>
      <c r="AL897" s="313"/>
      <c r="AM897" s="313"/>
      <c r="AN897" s="313"/>
      <c r="AO897" s="313"/>
      <c r="AP897" s="313"/>
      <c r="AQ897" s="6"/>
      <c r="AR897" s="6"/>
      <c r="AS897" s="313"/>
      <c r="AT897" s="313"/>
      <c r="AU897" s="313"/>
      <c r="AV897" s="313"/>
      <c r="AW897" s="313"/>
      <c r="AX897" s="6"/>
      <c r="AY897" s="6"/>
      <c r="AZ897" s="313"/>
      <c r="BA897" s="313"/>
      <c r="BB897" s="313"/>
      <c r="BC897" s="313"/>
      <c r="BD897" s="313"/>
      <c r="BE897" s="6"/>
      <c r="BF897" s="6"/>
      <c r="BG897" s="313"/>
      <c r="BH897" s="313"/>
      <c r="BI897" s="313"/>
      <c r="BJ897" s="313"/>
      <c r="BK897" s="313"/>
      <c r="BL897" s="6"/>
      <c r="BM897" s="6"/>
      <c r="BN897" s="313"/>
      <c r="BO897" s="313"/>
      <c r="BP897" s="313"/>
      <c r="BQ897" s="313"/>
      <c r="BR897" s="313"/>
      <c r="BS897" s="313"/>
      <c r="BT897" s="313"/>
      <c r="BU897" s="313"/>
      <c r="BV897" s="313"/>
      <c r="BW897" s="313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161"/>
      <c r="DQ897" s="161"/>
      <c r="DR897" s="161"/>
      <c r="DS897" s="161"/>
      <c r="DT897" s="161"/>
      <c r="DU897" s="161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HO897" s="6"/>
      <c r="HP897" s="6"/>
      <c r="HQ897" s="6"/>
      <c r="HR897" s="6"/>
      <c r="HS897" s="6"/>
      <c r="HT897" s="6"/>
      <c r="HU897" s="6"/>
      <c r="HV897" s="6"/>
      <c r="HW897" s="6"/>
      <c r="HX897" s="6"/>
      <c r="HY897" s="6"/>
      <c r="HZ897" s="6"/>
      <c r="IA897" s="6"/>
      <c r="IB897" s="6"/>
      <c r="IC897" s="6"/>
      <c r="ID897" s="6"/>
      <c r="IE897" s="6"/>
      <c r="IF897" s="6"/>
      <c r="IG897" s="6"/>
      <c r="IH897" s="6"/>
      <c r="II897" s="6"/>
      <c r="IJ897" s="6"/>
      <c r="IK897" s="6"/>
      <c r="IL897" s="6"/>
      <c r="IM897" s="6"/>
      <c r="IN897" s="6"/>
      <c r="IO897" s="6"/>
      <c r="IP897" s="6"/>
      <c r="IQ897" s="6"/>
      <c r="IR897" s="6"/>
      <c r="IS897" s="6"/>
      <c r="IT897" s="6"/>
      <c r="IU897" s="6"/>
      <c r="IV897" s="6"/>
      <c r="IW897" s="6"/>
      <c r="IX897" s="6"/>
      <c r="IY897" s="6"/>
      <c r="IZ897" s="6"/>
      <c r="JA897" s="314"/>
      <c r="JB897" s="314"/>
      <c r="JC897" s="314"/>
      <c r="JD897" s="314"/>
      <c r="JE897" s="314"/>
      <c r="JF897" s="314"/>
      <c r="JG897" s="314"/>
      <c r="JH897" s="314"/>
      <c r="JI897" s="314"/>
      <c r="JJ897" s="314"/>
      <c r="JK897" s="314"/>
      <c r="JL897" s="314"/>
      <c r="JM897" s="314"/>
      <c r="JN897" s="314"/>
      <c r="JO897" s="314"/>
      <c r="JP897" s="314"/>
      <c r="JQ897" s="314"/>
      <c r="JR897" s="314"/>
      <c r="JS897" s="314"/>
      <c r="JT897" s="314"/>
      <c r="JU897" s="314"/>
      <c r="JV897" s="314"/>
      <c r="JW897" s="314"/>
      <c r="JX897" s="314"/>
      <c r="JY897" s="314"/>
      <c r="JZ897" s="314"/>
      <c r="KA897" s="314"/>
      <c r="KB897" s="314"/>
      <c r="KC897" s="314"/>
      <c r="KD897" s="314"/>
      <c r="KE897" s="314"/>
      <c r="KF897" s="314"/>
      <c r="KG897" s="314"/>
      <c r="KH897" s="314"/>
      <c r="KI897" s="314"/>
      <c r="KJ897" s="314"/>
      <c r="KK897" s="314"/>
      <c r="KL897" s="6"/>
      <c r="KM897" s="6"/>
      <c r="KN897" s="6"/>
      <c r="KO897" s="6"/>
      <c r="KP897" s="6"/>
      <c r="KQ897" s="6"/>
      <c r="KR897" s="6"/>
      <c r="KS897" s="6"/>
      <c r="KT897" s="6"/>
    </row>
    <row r="898" spans="5:306" s="305" customFormat="1">
      <c r="E898" s="316"/>
      <c r="F898" s="316"/>
      <c r="G898" s="317"/>
      <c r="W898" s="6"/>
      <c r="X898" s="6"/>
      <c r="Y898" s="6"/>
      <c r="Z898" s="313"/>
      <c r="AA898" s="313"/>
      <c r="AB898" s="313"/>
      <c r="AC898" s="6"/>
      <c r="AD898" s="6"/>
      <c r="AE898" s="313"/>
      <c r="AF898" s="313"/>
      <c r="AG898" s="313"/>
      <c r="AH898" s="313"/>
      <c r="AI898" s="313"/>
      <c r="AJ898" s="6"/>
      <c r="AK898" s="6"/>
      <c r="AL898" s="313"/>
      <c r="AM898" s="313"/>
      <c r="AN898" s="313"/>
      <c r="AO898" s="313"/>
      <c r="AP898" s="313"/>
      <c r="AQ898" s="6"/>
      <c r="AR898" s="6"/>
      <c r="AS898" s="313"/>
      <c r="AT898" s="313"/>
      <c r="AU898" s="313"/>
      <c r="AV898" s="313"/>
      <c r="AW898" s="313"/>
      <c r="AX898" s="6"/>
      <c r="AY898" s="6"/>
      <c r="AZ898" s="313"/>
      <c r="BA898" s="313"/>
      <c r="BB898" s="313"/>
      <c r="BC898" s="313"/>
      <c r="BD898" s="313"/>
      <c r="BE898" s="6"/>
      <c r="BF898" s="6"/>
      <c r="BG898" s="313"/>
      <c r="BH898" s="313"/>
      <c r="BI898" s="313"/>
      <c r="BJ898" s="313"/>
      <c r="BK898" s="313"/>
      <c r="BL898" s="6"/>
      <c r="BM898" s="6"/>
      <c r="BN898" s="313"/>
      <c r="BO898" s="313"/>
      <c r="BP898" s="313"/>
      <c r="BQ898" s="313"/>
      <c r="BR898" s="313"/>
      <c r="BS898" s="313"/>
      <c r="BT898" s="313"/>
      <c r="BU898" s="313"/>
      <c r="BV898" s="313"/>
      <c r="BW898" s="313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161"/>
      <c r="DQ898" s="161"/>
      <c r="DR898" s="161"/>
      <c r="DS898" s="161"/>
      <c r="DT898" s="161"/>
      <c r="DU898" s="161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HO898" s="6"/>
      <c r="HP898" s="6"/>
      <c r="HQ898" s="6"/>
      <c r="HR898" s="6"/>
      <c r="HS898" s="6"/>
      <c r="HT898" s="6"/>
      <c r="HU898" s="6"/>
      <c r="HV898" s="6"/>
      <c r="HW898" s="6"/>
      <c r="HX898" s="6"/>
      <c r="HY898" s="6"/>
      <c r="HZ898" s="6"/>
      <c r="IA898" s="6"/>
      <c r="IB898" s="6"/>
      <c r="IC898" s="6"/>
      <c r="ID898" s="6"/>
      <c r="IE898" s="6"/>
      <c r="IF898" s="6"/>
      <c r="IG898" s="6"/>
      <c r="IH898" s="6"/>
      <c r="II898" s="6"/>
      <c r="IJ898" s="6"/>
      <c r="IK898" s="6"/>
      <c r="IL898" s="6"/>
      <c r="IM898" s="6"/>
      <c r="IN898" s="6"/>
      <c r="IO898" s="6"/>
      <c r="IP898" s="6"/>
      <c r="IQ898" s="6"/>
      <c r="IR898" s="6"/>
      <c r="IS898" s="6"/>
      <c r="IT898" s="6"/>
      <c r="IU898" s="6"/>
      <c r="IV898" s="6"/>
      <c r="IW898" s="6"/>
      <c r="IX898" s="6"/>
      <c r="IY898" s="6"/>
      <c r="IZ898" s="6"/>
      <c r="JA898" s="314"/>
      <c r="JB898" s="314"/>
      <c r="JC898" s="314"/>
      <c r="JD898" s="314"/>
      <c r="JE898" s="314"/>
      <c r="JF898" s="314"/>
      <c r="JG898" s="314"/>
      <c r="JH898" s="314"/>
      <c r="JI898" s="314"/>
      <c r="JJ898" s="314"/>
      <c r="JK898" s="314"/>
      <c r="JL898" s="314"/>
      <c r="JM898" s="314"/>
      <c r="JN898" s="314"/>
      <c r="JO898" s="314"/>
      <c r="JP898" s="314"/>
      <c r="JQ898" s="314"/>
      <c r="JR898" s="314"/>
      <c r="JS898" s="314"/>
      <c r="JT898" s="314"/>
      <c r="JU898" s="314"/>
      <c r="JV898" s="314"/>
      <c r="JW898" s="314"/>
      <c r="JX898" s="314"/>
      <c r="JY898" s="314"/>
      <c r="JZ898" s="314"/>
      <c r="KA898" s="314"/>
      <c r="KB898" s="314"/>
      <c r="KC898" s="314"/>
      <c r="KD898" s="314"/>
      <c r="KE898" s="314"/>
      <c r="KF898" s="314"/>
      <c r="KG898" s="314"/>
      <c r="KH898" s="314"/>
      <c r="KI898" s="314"/>
      <c r="KJ898" s="314"/>
      <c r="KK898" s="314"/>
      <c r="KL898" s="6"/>
      <c r="KM898" s="6"/>
      <c r="KN898" s="6"/>
      <c r="KO898" s="6"/>
      <c r="KP898" s="6"/>
      <c r="KQ898" s="6"/>
      <c r="KR898" s="6"/>
      <c r="KS898" s="6"/>
      <c r="KT898" s="6"/>
    </row>
    <row r="899" spans="5:306" s="305" customFormat="1">
      <c r="E899" s="316"/>
      <c r="F899" s="316"/>
      <c r="G899" s="317"/>
      <c r="W899" s="6"/>
      <c r="X899" s="6"/>
      <c r="Y899" s="6"/>
      <c r="Z899" s="313"/>
      <c r="AA899" s="313"/>
      <c r="AB899" s="313"/>
      <c r="AC899" s="6"/>
      <c r="AD899" s="6"/>
      <c r="AE899" s="313"/>
      <c r="AF899" s="313"/>
      <c r="AG899" s="313"/>
      <c r="AH899" s="313"/>
      <c r="AI899" s="313"/>
      <c r="AJ899" s="6"/>
      <c r="AK899" s="6"/>
      <c r="AL899" s="313"/>
      <c r="AM899" s="313"/>
      <c r="AN899" s="313"/>
      <c r="AO899" s="313"/>
      <c r="AP899" s="313"/>
      <c r="AQ899" s="6"/>
      <c r="AR899" s="6"/>
      <c r="AS899" s="313"/>
      <c r="AT899" s="313"/>
      <c r="AU899" s="313"/>
      <c r="AV899" s="313"/>
      <c r="AW899" s="313"/>
      <c r="AX899" s="6"/>
      <c r="AY899" s="6"/>
      <c r="AZ899" s="313"/>
      <c r="BA899" s="313"/>
      <c r="BB899" s="313"/>
      <c r="BC899" s="313"/>
      <c r="BD899" s="313"/>
      <c r="BE899" s="6"/>
      <c r="BF899" s="6"/>
      <c r="BG899" s="313"/>
      <c r="BH899" s="313"/>
      <c r="BI899" s="313"/>
      <c r="BJ899" s="313"/>
      <c r="BK899" s="313"/>
      <c r="BL899" s="6"/>
      <c r="BM899" s="6"/>
      <c r="BN899" s="313"/>
      <c r="BO899" s="313"/>
      <c r="BP899" s="313"/>
      <c r="BQ899" s="313"/>
      <c r="BR899" s="313"/>
      <c r="BS899" s="313"/>
      <c r="BT899" s="313"/>
      <c r="BU899" s="313"/>
      <c r="BV899" s="313"/>
      <c r="BW899" s="313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161"/>
      <c r="DQ899" s="161"/>
      <c r="DR899" s="161"/>
      <c r="DS899" s="161"/>
      <c r="DT899" s="161"/>
      <c r="DU899" s="161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HO899" s="6"/>
      <c r="HP899" s="6"/>
      <c r="HQ899" s="6"/>
      <c r="HR899" s="6"/>
      <c r="HS899" s="6"/>
      <c r="HT899" s="6"/>
      <c r="HU899" s="6"/>
      <c r="HV899" s="6"/>
      <c r="HW899" s="6"/>
      <c r="HX899" s="6"/>
      <c r="HY899" s="6"/>
      <c r="HZ899" s="6"/>
      <c r="IA899" s="6"/>
      <c r="IB899" s="6"/>
      <c r="IC899" s="6"/>
      <c r="ID899" s="6"/>
      <c r="IE899" s="6"/>
      <c r="IF899" s="6"/>
      <c r="IG899" s="6"/>
      <c r="IH899" s="6"/>
      <c r="II899" s="6"/>
      <c r="IJ899" s="6"/>
      <c r="IK899" s="6"/>
      <c r="IL899" s="6"/>
      <c r="IM899" s="6"/>
      <c r="IN899" s="6"/>
      <c r="IO899" s="6"/>
      <c r="IP899" s="6"/>
      <c r="IQ899" s="6"/>
      <c r="IR899" s="6"/>
      <c r="IS899" s="6"/>
      <c r="IT899" s="6"/>
      <c r="IU899" s="6"/>
      <c r="IV899" s="6"/>
      <c r="IW899" s="6"/>
      <c r="IX899" s="6"/>
      <c r="IY899" s="6"/>
      <c r="IZ899" s="6"/>
      <c r="JA899" s="314"/>
      <c r="JB899" s="314"/>
      <c r="JC899" s="314"/>
      <c r="JD899" s="314"/>
      <c r="JE899" s="314"/>
      <c r="JF899" s="314"/>
      <c r="JG899" s="314"/>
      <c r="JH899" s="314"/>
      <c r="JI899" s="314"/>
      <c r="JJ899" s="314"/>
      <c r="JK899" s="314"/>
      <c r="JL899" s="314"/>
      <c r="JM899" s="314"/>
      <c r="JN899" s="314"/>
      <c r="JO899" s="314"/>
      <c r="JP899" s="314"/>
      <c r="JQ899" s="314"/>
      <c r="JR899" s="314"/>
      <c r="JS899" s="314"/>
      <c r="JT899" s="314"/>
      <c r="JU899" s="314"/>
      <c r="JV899" s="314"/>
      <c r="JW899" s="314"/>
      <c r="JX899" s="314"/>
      <c r="JY899" s="314"/>
      <c r="JZ899" s="314"/>
      <c r="KA899" s="314"/>
      <c r="KB899" s="314"/>
      <c r="KC899" s="314"/>
      <c r="KD899" s="314"/>
      <c r="KE899" s="314"/>
      <c r="KF899" s="314"/>
      <c r="KG899" s="314"/>
      <c r="KH899" s="314"/>
      <c r="KI899" s="314"/>
      <c r="KJ899" s="314"/>
      <c r="KK899" s="314"/>
      <c r="KL899" s="6"/>
      <c r="KM899" s="6"/>
      <c r="KN899" s="6"/>
      <c r="KO899" s="6"/>
      <c r="KP899" s="6"/>
      <c r="KQ899" s="6"/>
      <c r="KR899" s="6"/>
      <c r="KS899" s="6"/>
      <c r="KT899" s="6"/>
    </row>
    <row r="900" spans="5:306" s="305" customFormat="1">
      <c r="E900" s="316"/>
      <c r="F900" s="316"/>
      <c r="G900" s="317"/>
      <c r="W900" s="6"/>
      <c r="X900" s="6"/>
      <c r="Y900" s="6"/>
      <c r="Z900" s="313"/>
      <c r="AA900" s="313"/>
      <c r="AB900" s="313"/>
      <c r="AC900" s="6"/>
      <c r="AD900" s="6"/>
      <c r="AE900" s="313"/>
      <c r="AF900" s="313"/>
      <c r="AG900" s="313"/>
      <c r="AH900" s="313"/>
      <c r="AI900" s="313"/>
      <c r="AJ900" s="6"/>
      <c r="AK900" s="6"/>
      <c r="AL900" s="313"/>
      <c r="AM900" s="313"/>
      <c r="AN900" s="313"/>
      <c r="AO900" s="313"/>
      <c r="AP900" s="313"/>
      <c r="AQ900" s="6"/>
      <c r="AR900" s="6"/>
      <c r="AS900" s="313"/>
      <c r="AT900" s="313"/>
      <c r="AU900" s="313"/>
      <c r="AV900" s="313"/>
      <c r="AW900" s="313"/>
      <c r="AX900" s="6"/>
      <c r="AY900" s="6"/>
      <c r="AZ900" s="313"/>
      <c r="BA900" s="313"/>
      <c r="BB900" s="313"/>
      <c r="BC900" s="313"/>
      <c r="BD900" s="313"/>
      <c r="BE900" s="6"/>
      <c r="BF900" s="6"/>
      <c r="BG900" s="313"/>
      <c r="BH900" s="313"/>
      <c r="BI900" s="313"/>
      <c r="BJ900" s="313"/>
      <c r="BK900" s="313"/>
      <c r="BL900" s="6"/>
      <c r="BM900" s="6"/>
      <c r="BN900" s="313"/>
      <c r="BO900" s="313"/>
      <c r="BP900" s="313"/>
      <c r="BQ900" s="313"/>
      <c r="BR900" s="313"/>
      <c r="BS900" s="313"/>
      <c r="BT900" s="313"/>
      <c r="BU900" s="313"/>
      <c r="BV900" s="313"/>
      <c r="BW900" s="313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161"/>
      <c r="DQ900" s="161"/>
      <c r="DR900" s="161"/>
      <c r="DS900" s="161"/>
      <c r="DT900" s="161"/>
      <c r="DU900" s="161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HO900" s="6"/>
      <c r="HP900" s="6"/>
      <c r="HQ900" s="6"/>
      <c r="HR900" s="6"/>
      <c r="HS900" s="6"/>
      <c r="HT900" s="6"/>
      <c r="HU900" s="6"/>
      <c r="HV900" s="6"/>
      <c r="HW900" s="6"/>
      <c r="HX900" s="6"/>
      <c r="HY900" s="6"/>
      <c r="HZ900" s="6"/>
      <c r="IA900" s="6"/>
      <c r="IB900" s="6"/>
      <c r="IC900" s="6"/>
      <c r="ID900" s="6"/>
      <c r="IE900" s="6"/>
      <c r="IF900" s="6"/>
      <c r="IG900" s="6"/>
      <c r="IH900" s="6"/>
      <c r="II900" s="6"/>
      <c r="IJ900" s="6"/>
      <c r="IK900" s="6"/>
      <c r="IL900" s="6"/>
      <c r="IM900" s="6"/>
      <c r="IN900" s="6"/>
      <c r="IO900" s="6"/>
      <c r="IP900" s="6"/>
      <c r="IQ900" s="6"/>
      <c r="IR900" s="6"/>
      <c r="IS900" s="6"/>
      <c r="IT900" s="6"/>
      <c r="IU900" s="6"/>
      <c r="IV900" s="6"/>
      <c r="IW900" s="6"/>
      <c r="IX900" s="6"/>
      <c r="IY900" s="6"/>
      <c r="IZ900" s="6"/>
      <c r="JA900" s="314"/>
      <c r="JB900" s="314"/>
      <c r="JC900" s="314"/>
      <c r="JD900" s="314"/>
      <c r="JE900" s="314"/>
      <c r="JF900" s="314"/>
      <c r="JG900" s="314"/>
      <c r="JH900" s="314"/>
      <c r="JI900" s="314"/>
      <c r="JJ900" s="314"/>
      <c r="JK900" s="314"/>
      <c r="JL900" s="314"/>
      <c r="JM900" s="314"/>
      <c r="JN900" s="314"/>
      <c r="JO900" s="314"/>
      <c r="JP900" s="314"/>
      <c r="JQ900" s="314"/>
      <c r="JR900" s="314"/>
      <c r="JS900" s="314"/>
      <c r="JT900" s="314"/>
      <c r="JU900" s="314"/>
      <c r="JV900" s="314"/>
      <c r="JW900" s="314"/>
      <c r="JX900" s="314"/>
      <c r="JY900" s="314"/>
      <c r="JZ900" s="314"/>
      <c r="KA900" s="314"/>
      <c r="KB900" s="314"/>
      <c r="KC900" s="314"/>
      <c r="KD900" s="314"/>
      <c r="KE900" s="314"/>
      <c r="KF900" s="314"/>
      <c r="KG900" s="314"/>
      <c r="KH900" s="314"/>
      <c r="KI900" s="314"/>
      <c r="KJ900" s="314"/>
      <c r="KK900" s="314"/>
      <c r="KL900" s="6"/>
      <c r="KM900" s="6"/>
      <c r="KN900" s="6"/>
      <c r="KO900" s="6"/>
      <c r="KP900" s="6"/>
      <c r="KQ900" s="6"/>
      <c r="KR900" s="6"/>
      <c r="KS900" s="6"/>
      <c r="KT900" s="6"/>
    </row>
    <row r="901" spans="5:306" s="305" customFormat="1">
      <c r="E901" s="316"/>
      <c r="F901" s="316"/>
      <c r="G901" s="317"/>
      <c r="W901" s="6"/>
      <c r="X901" s="6"/>
      <c r="Y901" s="6"/>
      <c r="Z901" s="313"/>
      <c r="AA901" s="313"/>
      <c r="AB901" s="313"/>
      <c r="AC901" s="6"/>
      <c r="AD901" s="6"/>
      <c r="AE901" s="313"/>
      <c r="AF901" s="313"/>
      <c r="AG901" s="313"/>
      <c r="AH901" s="313"/>
      <c r="AI901" s="313"/>
      <c r="AJ901" s="6"/>
      <c r="AK901" s="6"/>
      <c r="AL901" s="313"/>
      <c r="AM901" s="313"/>
      <c r="AN901" s="313"/>
      <c r="AO901" s="313"/>
      <c r="AP901" s="313"/>
      <c r="AQ901" s="6"/>
      <c r="AR901" s="6"/>
      <c r="AS901" s="313"/>
      <c r="AT901" s="313"/>
      <c r="AU901" s="313"/>
      <c r="AV901" s="313"/>
      <c r="AW901" s="313"/>
      <c r="AX901" s="6"/>
      <c r="AY901" s="6"/>
      <c r="AZ901" s="313"/>
      <c r="BA901" s="313"/>
      <c r="BB901" s="313"/>
      <c r="BC901" s="313"/>
      <c r="BD901" s="313"/>
      <c r="BE901" s="6"/>
      <c r="BF901" s="6"/>
      <c r="BG901" s="313"/>
      <c r="BH901" s="313"/>
      <c r="BI901" s="313"/>
      <c r="BJ901" s="313"/>
      <c r="BK901" s="313"/>
      <c r="BL901" s="6"/>
      <c r="BM901" s="6"/>
      <c r="BN901" s="313"/>
      <c r="BO901" s="313"/>
      <c r="BP901" s="313"/>
      <c r="BQ901" s="313"/>
      <c r="BR901" s="313"/>
      <c r="BS901" s="313"/>
      <c r="BT901" s="313"/>
      <c r="BU901" s="313"/>
      <c r="BV901" s="313"/>
      <c r="BW901" s="313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161"/>
      <c r="DQ901" s="161"/>
      <c r="DR901" s="161"/>
      <c r="DS901" s="161"/>
      <c r="DT901" s="161"/>
      <c r="DU901" s="161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314"/>
      <c r="JB901" s="314"/>
      <c r="JC901" s="314"/>
      <c r="JD901" s="314"/>
      <c r="JE901" s="314"/>
      <c r="JF901" s="314"/>
      <c r="JG901" s="314"/>
      <c r="JH901" s="314"/>
      <c r="JI901" s="314"/>
      <c r="JJ901" s="314"/>
      <c r="JK901" s="314"/>
      <c r="JL901" s="314"/>
      <c r="JM901" s="314"/>
      <c r="JN901" s="314"/>
      <c r="JO901" s="314"/>
      <c r="JP901" s="314"/>
      <c r="JQ901" s="314"/>
      <c r="JR901" s="314"/>
      <c r="JS901" s="314"/>
      <c r="JT901" s="314"/>
      <c r="JU901" s="314"/>
      <c r="JV901" s="314"/>
      <c r="JW901" s="314"/>
      <c r="JX901" s="314"/>
      <c r="JY901" s="314"/>
      <c r="JZ901" s="314"/>
      <c r="KA901" s="314"/>
      <c r="KB901" s="314"/>
      <c r="KC901" s="314"/>
      <c r="KD901" s="314"/>
      <c r="KE901" s="314"/>
      <c r="KF901" s="314"/>
      <c r="KG901" s="314"/>
      <c r="KH901" s="314"/>
      <c r="KI901" s="314"/>
      <c r="KJ901" s="314"/>
      <c r="KK901" s="314"/>
      <c r="KL901" s="6"/>
      <c r="KM901" s="6"/>
      <c r="KN901" s="6"/>
      <c r="KO901" s="6"/>
      <c r="KP901" s="6"/>
      <c r="KQ901" s="6"/>
      <c r="KR901" s="6"/>
      <c r="KS901" s="6"/>
      <c r="KT901" s="6"/>
    </row>
    <row r="902" spans="5:306" s="305" customFormat="1">
      <c r="E902" s="316"/>
      <c r="F902" s="316"/>
      <c r="G902" s="317"/>
      <c r="W902" s="6"/>
      <c r="X902" s="6"/>
      <c r="Y902" s="6"/>
      <c r="Z902" s="313"/>
      <c r="AA902" s="313"/>
      <c r="AB902" s="313"/>
      <c r="AC902" s="6"/>
      <c r="AD902" s="6"/>
      <c r="AE902" s="313"/>
      <c r="AF902" s="313"/>
      <c r="AG902" s="313"/>
      <c r="AH902" s="313"/>
      <c r="AI902" s="313"/>
      <c r="AJ902" s="6"/>
      <c r="AK902" s="6"/>
      <c r="AL902" s="313"/>
      <c r="AM902" s="313"/>
      <c r="AN902" s="313"/>
      <c r="AO902" s="313"/>
      <c r="AP902" s="313"/>
      <c r="AQ902" s="6"/>
      <c r="AR902" s="6"/>
      <c r="AS902" s="313"/>
      <c r="AT902" s="313"/>
      <c r="AU902" s="313"/>
      <c r="AV902" s="313"/>
      <c r="AW902" s="313"/>
      <c r="AX902" s="6"/>
      <c r="AY902" s="6"/>
      <c r="AZ902" s="313"/>
      <c r="BA902" s="313"/>
      <c r="BB902" s="313"/>
      <c r="BC902" s="313"/>
      <c r="BD902" s="313"/>
      <c r="BE902" s="6"/>
      <c r="BF902" s="6"/>
      <c r="BG902" s="313"/>
      <c r="BH902" s="313"/>
      <c r="BI902" s="313"/>
      <c r="BJ902" s="313"/>
      <c r="BK902" s="313"/>
      <c r="BL902" s="6"/>
      <c r="BM902" s="6"/>
      <c r="BN902" s="313"/>
      <c r="BO902" s="313"/>
      <c r="BP902" s="313"/>
      <c r="BQ902" s="313"/>
      <c r="BR902" s="313"/>
      <c r="BS902" s="313"/>
      <c r="BT902" s="313"/>
      <c r="BU902" s="313"/>
      <c r="BV902" s="313"/>
      <c r="BW902" s="313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161"/>
      <c r="DQ902" s="161"/>
      <c r="DR902" s="161"/>
      <c r="DS902" s="161"/>
      <c r="DT902" s="161"/>
      <c r="DU902" s="161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HO902" s="6"/>
      <c r="HP902" s="6"/>
      <c r="HQ902" s="6"/>
      <c r="HR902" s="6"/>
      <c r="HS902" s="6"/>
      <c r="HT902" s="6"/>
      <c r="HU902" s="6"/>
      <c r="HV902" s="6"/>
      <c r="HW902" s="6"/>
      <c r="HX902" s="6"/>
      <c r="HY902" s="6"/>
      <c r="HZ902" s="6"/>
      <c r="IA902" s="6"/>
      <c r="IB902" s="6"/>
      <c r="IC902" s="6"/>
      <c r="ID902" s="6"/>
      <c r="IE902" s="6"/>
      <c r="IF902" s="6"/>
      <c r="IG902" s="6"/>
      <c r="IH902" s="6"/>
      <c r="II902" s="6"/>
      <c r="IJ902" s="6"/>
      <c r="IK902" s="6"/>
      <c r="IL902" s="6"/>
      <c r="IM902" s="6"/>
      <c r="IN902" s="6"/>
      <c r="IO902" s="6"/>
      <c r="IP902" s="6"/>
      <c r="IQ902" s="6"/>
      <c r="IR902" s="6"/>
      <c r="IS902" s="6"/>
      <c r="IT902" s="6"/>
      <c r="IU902" s="6"/>
      <c r="IV902" s="6"/>
      <c r="IW902" s="6"/>
      <c r="IX902" s="6"/>
      <c r="IY902" s="6"/>
      <c r="IZ902" s="6"/>
      <c r="JA902" s="314"/>
      <c r="JB902" s="314"/>
      <c r="JC902" s="314"/>
      <c r="JD902" s="314"/>
      <c r="JE902" s="314"/>
      <c r="JF902" s="314"/>
      <c r="JG902" s="314"/>
      <c r="JH902" s="314"/>
      <c r="JI902" s="314"/>
      <c r="JJ902" s="314"/>
      <c r="JK902" s="314"/>
      <c r="JL902" s="314"/>
      <c r="JM902" s="314"/>
      <c r="JN902" s="314"/>
      <c r="JO902" s="314"/>
      <c r="JP902" s="314"/>
      <c r="JQ902" s="314"/>
      <c r="JR902" s="314"/>
      <c r="JS902" s="314"/>
      <c r="JT902" s="314"/>
      <c r="JU902" s="314"/>
      <c r="JV902" s="314"/>
      <c r="JW902" s="314"/>
      <c r="JX902" s="314"/>
      <c r="JY902" s="314"/>
      <c r="JZ902" s="314"/>
      <c r="KA902" s="314"/>
      <c r="KB902" s="314"/>
      <c r="KC902" s="314"/>
      <c r="KD902" s="314"/>
      <c r="KE902" s="314"/>
      <c r="KF902" s="314"/>
      <c r="KG902" s="314"/>
      <c r="KH902" s="314"/>
      <c r="KI902" s="314"/>
      <c r="KJ902" s="314"/>
      <c r="KK902" s="314"/>
      <c r="KL902" s="6"/>
      <c r="KM902" s="6"/>
      <c r="KN902" s="6"/>
      <c r="KO902" s="6"/>
      <c r="KP902" s="6"/>
      <c r="KQ902" s="6"/>
      <c r="KR902" s="6"/>
      <c r="KS902" s="6"/>
      <c r="KT902" s="6"/>
    </row>
    <row r="903" spans="5:306" s="305" customFormat="1">
      <c r="E903" s="316"/>
      <c r="F903" s="316"/>
      <c r="G903" s="317"/>
      <c r="W903" s="6"/>
      <c r="X903" s="6"/>
      <c r="Y903" s="6"/>
      <c r="Z903" s="313"/>
      <c r="AA903" s="313"/>
      <c r="AB903" s="313"/>
      <c r="AC903" s="6"/>
      <c r="AD903" s="6"/>
      <c r="AE903" s="313"/>
      <c r="AF903" s="313"/>
      <c r="AG903" s="313"/>
      <c r="AH903" s="313"/>
      <c r="AI903" s="313"/>
      <c r="AJ903" s="6"/>
      <c r="AK903" s="6"/>
      <c r="AL903" s="313"/>
      <c r="AM903" s="313"/>
      <c r="AN903" s="313"/>
      <c r="AO903" s="313"/>
      <c r="AP903" s="313"/>
      <c r="AQ903" s="6"/>
      <c r="AR903" s="6"/>
      <c r="AS903" s="313"/>
      <c r="AT903" s="313"/>
      <c r="AU903" s="313"/>
      <c r="AV903" s="313"/>
      <c r="AW903" s="313"/>
      <c r="AX903" s="6"/>
      <c r="AY903" s="6"/>
      <c r="AZ903" s="313"/>
      <c r="BA903" s="313"/>
      <c r="BB903" s="313"/>
      <c r="BC903" s="313"/>
      <c r="BD903" s="313"/>
      <c r="BE903" s="6"/>
      <c r="BF903" s="6"/>
      <c r="BG903" s="313"/>
      <c r="BH903" s="313"/>
      <c r="BI903" s="313"/>
      <c r="BJ903" s="313"/>
      <c r="BK903" s="313"/>
      <c r="BL903" s="6"/>
      <c r="BM903" s="6"/>
      <c r="BN903" s="313"/>
      <c r="BO903" s="313"/>
      <c r="BP903" s="313"/>
      <c r="BQ903" s="313"/>
      <c r="BR903" s="313"/>
      <c r="BS903" s="313"/>
      <c r="BT903" s="313"/>
      <c r="BU903" s="313"/>
      <c r="BV903" s="313"/>
      <c r="BW903" s="313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161"/>
      <c r="DQ903" s="161"/>
      <c r="DR903" s="161"/>
      <c r="DS903" s="161"/>
      <c r="DT903" s="161"/>
      <c r="DU903" s="161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HO903" s="6"/>
      <c r="HP903" s="6"/>
      <c r="HQ903" s="6"/>
      <c r="HR903" s="6"/>
      <c r="HS903" s="6"/>
      <c r="HT903" s="6"/>
      <c r="HU903" s="6"/>
      <c r="HV903" s="6"/>
      <c r="HW903" s="6"/>
      <c r="HX903" s="6"/>
      <c r="HY903" s="6"/>
      <c r="HZ903" s="6"/>
      <c r="IA903" s="6"/>
      <c r="IB903" s="6"/>
      <c r="IC903" s="6"/>
      <c r="ID903" s="6"/>
      <c r="IE903" s="6"/>
      <c r="IF903" s="6"/>
      <c r="IG903" s="6"/>
      <c r="IH903" s="6"/>
      <c r="II903" s="6"/>
      <c r="IJ903" s="6"/>
      <c r="IK903" s="6"/>
      <c r="IL903" s="6"/>
      <c r="IM903" s="6"/>
      <c r="IN903" s="6"/>
      <c r="IO903" s="6"/>
      <c r="IP903" s="6"/>
      <c r="IQ903" s="6"/>
      <c r="IR903" s="6"/>
      <c r="IS903" s="6"/>
      <c r="IT903" s="6"/>
      <c r="IU903" s="6"/>
      <c r="IV903" s="6"/>
      <c r="IW903" s="6"/>
      <c r="IX903" s="6"/>
      <c r="IY903" s="6"/>
      <c r="IZ903" s="6"/>
      <c r="JA903" s="314"/>
      <c r="JB903" s="314"/>
      <c r="JC903" s="314"/>
      <c r="JD903" s="314"/>
      <c r="JE903" s="314"/>
      <c r="JF903" s="314"/>
      <c r="JG903" s="314"/>
      <c r="JH903" s="314"/>
      <c r="JI903" s="314"/>
      <c r="JJ903" s="314"/>
      <c r="JK903" s="314"/>
      <c r="JL903" s="314"/>
      <c r="JM903" s="314"/>
      <c r="JN903" s="314"/>
      <c r="JO903" s="314"/>
      <c r="JP903" s="314"/>
      <c r="JQ903" s="314"/>
      <c r="JR903" s="314"/>
      <c r="JS903" s="314"/>
      <c r="JT903" s="314"/>
      <c r="JU903" s="314"/>
      <c r="JV903" s="314"/>
      <c r="JW903" s="314"/>
      <c r="JX903" s="314"/>
      <c r="JY903" s="314"/>
      <c r="JZ903" s="314"/>
      <c r="KA903" s="314"/>
      <c r="KB903" s="314"/>
      <c r="KC903" s="314"/>
      <c r="KD903" s="314"/>
      <c r="KE903" s="314"/>
      <c r="KF903" s="314"/>
      <c r="KG903" s="314"/>
      <c r="KH903" s="314"/>
      <c r="KI903" s="314"/>
      <c r="KJ903" s="314"/>
      <c r="KK903" s="314"/>
      <c r="KL903" s="6"/>
      <c r="KM903" s="6"/>
      <c r="KN903" s="6"/>
      <c r="KO903" s="6"/>
      <c r="KP903" s="6"/>
      <c r="KQ903" s="6"/>
      <c r="KR903" s="6"/>
      <c r="KS903" s="6"/>
      <c r="KT903" s="6"/>
    </row>
    <row r="904" spans="5:306" s="305" customFormat="1">
      <c r="E904" s="316"/>
      <c r="F904" s="316"/>
      <c r="G904" s="317"/>
      <c r="W904" s="6"/>
      <c r="X904" s="6"/>
      <c r="Y904" s="6"/>
      <c r="Z904" s="313"/>
      <c r="AA904" s="313"/>
      <c r="AB904" s="313"/>
      <c r="AC904" s="6"/>
      <c r="AD904" s="6"/>
      <c r="AE904" s="313"/>
      <c r="AF904" s="313"/>
      <c r="AG904" s="313"/>
      <c r="AH904" s="313"/>
      <c r="AI904" s="313"/>
      <c r="AJ904" s="6"/>
      <c r="AK904" s="6"/>
      <c r="AL904" s="313"/>
      <c r="AM904" s="313"/>
      <c r="AN904" s="313"/>
      <c r="AO904" s="313"/>
      <c r="AP904" s="313"/>
      <c r="AQ904" s="6"/>
      <c r="AR904" s="6"/>
      <c r="AS904" s="313"/>
      <c r="AT904" s="313"/>
      <c r="AU904" s="313"/>
      <c r="AV904" s="313"/>
      <c r="AW904" s="313"/>
      <c r="AX904" s="6"/>
      <c r="AY904" s="6"/>
      <c r="AZ904" s="313"/>
      <c r="BA904" s="313"/>
      <c r="BB904" s="313"/>
      <c r="BC904" s="313"/>
      <c r="BD904" s="313"/>
      <c r="BE904" s="6"/>
      <c r="BF904" s="6"/>
      <c r="BG904" s="313"/>
      <c r="BH904" s="313"/>
      <c r="BI904" s="313"/>
      <c r="BJ904" s="313"/>
      <c r="BK904" s="313"/>
      <c r="BL904" s="6"/>
      <c r="BM904" s="6"/>
      <c r="BN904" s="313"/>
      <c r="BO904" s="313"/>
      <c r="BP904" s="313"/>
      <c r="BQ904" s="313"/>
      <c r="BR904" s="313"/>
      <c r="BS904" s="313"/>
      <c r="BT904" s="313"/>
      <c r="BU904" s="313"/>
      <c r="BV904" s="313"/>
      <c r="BW904" s="313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161"/>
      <c r="DQ904" s="161"/>
      <c r="DR904" s="161"/>
      <c r="DS904" s="161"/>
      <c r="DT904" s="161"/>
      <c r="DU904" s="161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HO904" s="6"/>
      <c r="HP904" s="6"/>
      <c r="HQ904" s="6"/>
      <c r="HR904" s="6"/>
      <c r="HS904" s="6"/>
      <c r="HT904" s="6"/>
      <c r="HU904" s="6"/>
      <c r="HV904" s="6"/>
      <c r="HW904" s="6"/>
      <c r="HX904" s="6"/>
      <c r="HY904" s="6"/>
      <c r="HZ904" s="6"/>
      <c r="IA904" s="6"/>
      <c r="IB904" s="6"/>
      <c r="IC904" s="6"/>
      <c r="ID904" s="6"/>
      <c r="IE904" s="6"/>
      <c r="IF904" s="6"/>
      <c r="IG904" s="6"/>
      <c r="IH904" s="6"/>
      <c r="II904" s="6"/>
      <c r="IJ904" s="6"/>
      <c r="IK904" s="6"/>
      <c r="IL904" s="6"/>
      <c r="IM904" s="6"/>
      <c r="IN904" s="6"/>
      <c r="IO904" s="6"/>
      <c r="IP904" s="6"/>
      <c r="IQ904" s="6"/>
      <c r="IR904" s="6"/>
      <c r="IS904" s="6"/>
      <c r="IT904" s="6"/>
      <c r="IU904" s="6"/>
      <c r="IV904" s="6"/>
      <c r="IW904" s="6"/>
      <c r="IX904" s="6"/>
      <c r="IY904" s="6"/>
      <c r="IZ904" s="6"/>
      <c r="JA904" s="314"/>
      <c r="JB904" s="314"/>
      <c r="JC904" s="314"/>
      <c r="JD904" s="314"/>
      <c r="JE904" s="314"/>
      <c r="JF904" s="314"/>
      <c r="JG904" s="314"/>
      <c r="JH904" s="314"/>
      <c r="JI904" s="314"/>
      <c r="JJ904" s="314"/>
      <c r="JK904" s="314"/>
      <c r="JL904" s="314"/>
      <c r="JM904" s="314"/>
      <c r="JN904" s="314"/>
      <c r="JO904" s="314"/>
      <c r="JP904" s="314"/>
      <c r="JQ904" s="314"/>
      <c r="JR904" s="314"/>
      <c r="JS904" s="314"/>
      <c r="JT904" s="314"/>
      <c r="JU904" s="314"/>
      <c r="JV904" s="314"/>
      <c r="JW904" s="314"/>
      <c r="JX904" s="314"/>
      <c r="JY904" s="314"/>
      <c r="JZ904" s="314"/>
      <c r="KA904" s="314"/>
      <c r="KB904" s="314"/>
      <c r="KC904" s="314"/>
      <c r="KD904" s="314"/>
      <c r="KE904" s="314"/>
      <c r="KF904" s="314"/>
      <c r="KG904" s="314"/>
      <c r="KH904" s="314"/>
      <c r="KI904" s="314"/>
      <c r="KJ904" s="314"/>
      <c r="KK904" s="314"/>
      <c r="KL904" s="6"/>
      <c r="KM904" s="6"/>
      <c r="KN904" s="6"/>
      <c r="KO904" s="6"/>
      <c r="KP904" s="6"/>
      <c r="KQ904" s="6"/>
      <c r="KR904" s="6"/>
      <c r="KS904" s="6"/>
      <c r="KT904" s="6"/>
    </row>
    <row r="905" spans="5:306" s="305" customFormat="1">
      <c r="E905" s="316"/>
      <c r="F905" s="316"/>
      <c r="G905" s="317"/>
      <c r="W905" s="6"/>
      <c r="X905" s="6"/>
      <c r="Y905" s="6"/>
      <c r="Z905" s="313"/>
      <c r="AA905" s="313"/>
      <c r="AB905" s="313"/>
      <c r="AC905" s="6"/>
      <c r="AD905" s="6"/>
      <c r="AE905" s="313"/>
      <c r="AF905" s="313"/>
      <c r="AG905" s="313"/>
      <c r="AH905" s="313"/>
      <c r="AI905" s="313"/>
      <c r="AJ905" s="6"/>
      <c r="AK905" s="6"/>
      <c r="AL905" s="313"/>
      <c r="AM905" s="313"/>
      <c r="AN905" s="313"/>
      <c r="AO905" s="313"/>
      <c r="AP905" s="313"/>
      <c r="AQ905" s="6"/>
      <c r="AR905" s="6"/>
      <c r="AS905" s="313"/>
      <c r="AT905" s="313"/>
      <c r="AU905" s="313"/>
      <c r="AV905" s="313"/>
      <c r="AW905" s="313"/>
      <c r="AX905" s="6"/>
      <c r="AY905" s="6"/>
      <c r="AZ905" s="313"/>
      <c r="BA905" s="313"/>
      <c r="BB905" s="313"/>
      <c r="BC905" s="313"/>
      <c r="BD905" s="313"/>
      <c r="BE905" s="6"/>
      <c r="BF905" s="6"/>
      <c r="BG905" s="313"/>
      <c r="BH905" s="313"/>
      <c r="BI905" s="313"/>
      <c r="BJ905" s="313"/>
      <c r="BK905" s="313"/>
      <c r="BL905" s="6"/>
      <c r="BM905" s="6"/>
      <c r="BN905" s="313"/>
      <c r="BO905" s="313"/>
      <c r="BP905" s="313"/>
      <c r="BQ905" s="313"/>
      <c r="BR905" s="313"/>
      <c r="BS905" s="313"/>
      <c r="BT905" s="313"/>
      <c r="BU905" s="313"/>
      <c r="BV905" s="313"/>
      <c r="BW905" s="313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161"/>
      <c r="DQ905" s="161"/>
      <c r="DR905" s="161"/>
      <c r="DS905" s="161"/>
      <c r="DT905" s="161"/>
      <c r="DU905" s="161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HO905" s="6"/>
      <c r="HP905" s="6"/>
      <c r="HQ905" s="6"/>
      <c r="HR905" s="6"/>
      <c r="HS905" s="6"/>
      <c r="HT905" s="6"/>
      <c r="HU905" s="6"/>
      <c r="HV905" s="6"/>
      <c r="HW905" s="6"/>
      <c r="HX905" s="6"/>
      <c r="HY905" s="6"/>
      <c r="HZ905" s="6"/>
      <c r="IA905" s="6"/>
      <c r="IB905" s="6"/>
      <c r="IC905" s="6"/>
      <c r="ID905" s="6"/>
      <c r="IE905" s="6"/>
      <c r="IF905" s="6"/>
      <c r="IG905" s="6"/>
      <c r="IH905" s="6"/>
      <c r="II905" s="6"/>
      <c r="IJ905" s="6"/>
      <c r="IK905" s="6"/>
      <c r="IL905" s="6"/>
      <c r="IM905" s="6"/>
      <c r="IN905" s="6"/>
      <c r="IO905" s="6"/>
      <c r="IP905" s="6"/>
      <c r="IQ905" s="6"/>
      <c r="IR905" s="6"/>
      <c r="IS905" s="6"/>
      <c r="IT905" s="6"/>
      <c r="IU905" s="6"/>
      <c r="IV905" s="6"/>
      <c r="IW905" s="6"/>
      <c r="IX905" s="6"/>
      <c r="IY905" s="6"/>
      <c r="IZ905" s="6"/>
      <c r="JA905" s="314"/>
      <c r="JB905" s="314"/>
      <c r="JC905" s="314"/>
      <c r="JD905" s="314"/>
      <c r="JE905" s="314"/>
      <c r="JF905" s="314"/>
      <c r="JG905" s="314"/>
      <c r="JH905" s="314"/>
      <c r="JI905" s="314"/>
      <c r="JJ905" s="314"/>
      <c r="JK905" s="314"/>
      <c r="JL905" s="314"/>
      <c r="JM905" s="314"/>
      <c r="JN905" s="314"/>
      <c r="JO905" s="314"/>
      <c r="JP905" s="314"/>
      <c r="JQ905" s="314"/>
      <c r="JR905" s="314"/>
      <c r="JS905" s="314"/>
      <c r="JT905" s="314"/>
      <c r="JU905" s="314"/>
      <c r="JV905" s="314"/>
      <c r="JW905" s="314"/>
      <c r="JX905" s="314"/>
      <c r="JY905" s="314"/>
      <c r="JZ905" s="314"/>
      <c r="KA905" s="314"/>
      <c r="KB905" s="314"/>
      <c r="KC905" s="314"/>
      <c r="KD905" s="314"/>
      <c r="KE905" s="314"/>
      <c r="KF905" s="314"/>
      <c r="KG905" s="314"/>
      <c r="KH905" s="314"/>
      <c r="KI905" s="314"/>
      <c r="KJ905" s="314"/>
      <c r="KK905" s="314"/>
      <c r="KL905" s="6"/>
      <c r="KM905" s="6"/>
      <c r="KN905" s="6"/>
      <c r="KO905" s="6"/>
      <c r="KP905" s="6"/>
      <c r="KQ905" s="6"/>
      <c r="KR905" s="6"/>
      <c r="KS905" s="6"/>
      <c r="KT905" s="6"/>
    </row>
    <row r="906" spans="5:306" s="305" customFormat="1">
      <c r="E906" s="316"/>
      <c r="F906" s="316"/>
      <c r="G906" s="317"/>
      <c r="W906" s="6"/>
      <c r="X906" s="6"/>
      <c r="Y906" s="6"/>
      <c r="Z906" s="313"/>
      <c r="AA906" s="313"/>
      <c r="AB906" s="313"/>
      <c r="AC906" s="6"/>
      <c r="AD906" s="6"/>
      <c r="AE906" s="313"/>
      <c r="AF906" s="313"/>
      <c r="AG906" s="313"/>
      <c r="AH906" s="313"/>
      <c r="AI906" s="313"/>
      <c r="AJ906" s="6"/>
      <c r="AK906" s="6"/>
      <c r="AL906" s="313"/>
      <c r="AM906" s="313"/>
      <c r="AN906" s="313"/>
      <c r="AO906" s="313"/>
      <c r="AP906" s="313"/>
      <c r="AQ906" s="6"/>
      <c r="AR906" s="6"/>
      <c r="AS906" s="313"/>
      <c r="AT906" s="313"/>
      <c r="AU906" s="313"/>
      <c r="AV906" s="313"/>
      <c r="AW906" s="313"/>
      <c r="AX906" s="6"/>
      <c r="AY906" s="6"/>
      <c r="AZ906" s="313"/>
      <c r="BA906" s="313"/>
      <c r="BB906" s="313"/>
      <c r="BC906" s="313"/>
      <c r="BD906" s="313"/>
      <c r="BE906" s="6"/>
      <c r="BF906" s="6"/>
      <c r="BG906" s="313"/>
      <c r="BH906" s="313"/>
      <c r="BI906" s="313"/>
      <c r="BJ906" s="313"/>
      <c r="BK906" s="313"/>
      <c r="BL906" s="6"/>
      <c r="BM906" s="6"/>
      <c r="BN906" s="313"/>
      <c r="BO906" s="313"/>
      <c r="BP906" s="313"/>
      <c r="BQ906" s="313"/>
      <c r="BR906" s="313"/>
      <c r="BS906" s="313"/>
      <c r="BT906" s="313"/>
      <c r="BU906" s="313"/>
      <c r="BV906" s="313"/>
      <c r="BW906" s="313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161"/>
      <c r="DQ906" s="161"/>
      <c r="DR906" s="161"/>
      <c r="DS906" s="161"/>
      <c r="DT906" s="161"/>
      <c r="DU906" s="161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HO906" s="6"/>
      <c r="HP906" s="6"/>
      <c r="HQ906" s="6"/>
      <c r="HR906" s="6"/>
      <c r="HS906" s="6"/>
      <c r="HT906" s="6"/>
      <c r="HU906" s="6"/>
      <c r="HV906" s="6"/>
      <c r="HW906" s="6"/>
      <c r="HX906" s="6"/>
      <c r="HY906" s="6"/>
      <c r="HZ906" s="6"/>
      <c r="IA906" s="6"/>
      <c r="IB906" s="6"/>
      <c r="IC906" s="6"/>
      <c r="ID906" s="6"/>
      <c r="IE906" s="6"/>
      <c r="IF906" s="6"/>
      <c r="IG906" s="6"/>
      <c r="IH906" s="6"/>
      <c r="II906" s="6"/>
      <c r="IJ906" s="6"/>
      <c r="IK906" s="6"/>
      <c r="IL906" s="6"/>
      <c r="IM906" s="6"/>
      <c r="IN906" s="6"/>
      <c r="IO906" s="6"/>
      <c r="IP906" s="6"/>
      <c r="IQ906" s="6"/>
      <c r="IR906" s="6"/>
      <c r="IS906" s="6"/>
      <c r="IT906" s="6"/>
      <c r="IU906" s="6"/>
      <c r="IV906" s="6"/>
      <c r="IW906" s="6"/>
      <c r="IX906" s="6"/>
      <c r="IY906" s="6"/>
      <c r="IZ906" s="6"/>
      <c r="JA906" s="314"/>
      <c r="JB906" s="314"/>
      <c r="JC906" s="314"/>
      <c r="JD906" s="314"/>
      <c r="JE906" s="314"/>
      <c r="JF906" s="314"/>
      <c r="JG906" s="314"/>
      <c r="JH906" s="314"/>
      <c r="JI906" s="314"/>
      <c r="JJ906" s="314"/>
      <c r="JK906" s="314"/>
      <c r="JL906" s="314"/>
      <c r="JM906" s="314"/>
      <c r="JN906" s="314"/>
      <c r="JO906" s="314"/>
      <c r="JP906" s="314"/>
      <c r="JQ906" s="314"/>
      <c r="JR906" s="314"/>
      <c r="JS906" s="314"/>
      <c r="JT906" s="314"/>
      <c r="JU906" s="314"/>
      <c r="JV906" s="314"/>
      <c r="JW906" s="314"/>
      <c r="JX906" s="314"/>
      <c r="JY906" s="314"/>
      <c r="JZ906" s="314"/>
      <c r="KA906" s="314"/>
      <c r="KB906" s="314"/>
      <c r="KC906" s="314"/>
      <c r="KD906" s="314"/>
      <c r="KE906" s="314"/>
      <c r="KF906" s="314"/>
      <c r="KG906" s="314"/>
      <c r="KH906" s="314"/>
      <c r="KI906" s="314"/>
      <c r="KJ906" s="314"/>
      <c r="KK906" s="314"/>
      <c r="KL906" s="6"/>
      <c r="KM906" s="6"/>
      <c r="KN906" s="6"/>
      <c r="KO906" s="6"/>
      <c r="KP906" s="6"/>
      <c r="KQ906" s="6"/>
      <c r="KR906" s="6"/>
      <c r="KS906" s="6"/>
      <c r="KT906" s="6"/>
    </row>
    <row r="907" spans="5:306" s="305" customFormat="1">
      <c r="E907" s="316"/>
      <c r="F907" s="316"/>
      <c r="G907" s="317"/>
      <c r="W907" s="6"/>
      <c r="X907" s="6"/>
      <c r="Y907" s="6"/>
      <c r="Z907" s="313"/>
      <c r="AA907" s="313"/>
      <c r="AB907" s="313"/>
      <c r="AC907" s="6"/>
      <c r="AD907" s="6"/>
      <c r="AE907" s="313"/>
      <c r="AF907" s="313"/>
      <c r="AG907" s="313"/>
      <c r="AH907" s="313"/>
      <c r="AI907" s="313"/>
      <c r="AJ907" s="6"/>
      <c r="AK907" s="6"/>
      <c r="AL907" s="313"/>
      <c r="AM907" s="313"/>
      <c r="AN907" s="313"/>
      <c r="AO907" s="313"/>
      <c r="AP907" s="313"/>
      <c r="AQ907" s="6"/>
      <c r="AR907" s="6"/>
      <c r="AS907" s="313"/>
      <c r="AT907" s="313"/>
      <c r="AU907" s="313"/>
      <c r="AV907" s="313"/>
      <c r="AW907" s="313"/>
      <c r="AX907" s="6"/>
      <c r="AY907" s="6"/>
      <c r="AZ907" s="313"/>
      <c r="BA907" s="313"/>
      <c r="BB907" s="313"/>
      <c r="BC907" s="313"/>
      <c r="BD907" s="313"/>
      <c r="BE907" s="6"/>
      <c r="BF907" s="6"/>
      <c r="BG907" s="313"/>
      <c r="BH907" s="313"/>
      <c r="BI907" s="313"/>
      <c r="BJ907" s="313"/>
      <c r="BK907" s="313"/>
      <c r="BL907" s="6"/>
      <c r="BM907" s="6"/>
      <c r="BN907" s="313"/>
      <c r="BO907" s="313"/>
      <c r="BP907" s="313"/>
      <c r="BQ907" s="313"/>
      <c r="BR907" s="313"/>
      <c r="BS907" s="313"/>
      <c r="BT907" s="313"/>
      <c r="BU907" s="313"/>
      <c r="BV907" s="313"/>
      <c r="BW907" s="313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161"/>
      <c r="DQ907" s="161"/>
      <c r="DR907" s="161"/>
      <c r="DS907" s="161"/>
      <c r="DT907" s="161"/>
      <c r="DU907" s="161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HO907" s="6"/>
      <c r="HP907" s="6"/>
      <c r="HQ907" s="6"/>
      <c r="HR907" s="6"/>
      <c r="HS907" s="6"/>
      <c r="HT907" s="6"/>
      <c r="HU907" s="6"/>
      <c r="HV907" s="6"/>
      <c r="HW907" s="6"/>
      <c r="HX907" s="6"/>
      <c r="HY907" s="6"/>
      <c r="HZ907" s="6"/>
      <c r="IA907" s="6"/>
      <c r="IB907" s="6"/>
      <c r="IC907" s="6"/>
      <c r="ID907" s="6"/>
      <c r="IE907" s="6"/>
      <c r="IF907" s="6"/>
      <c r="IG907" s="6"/>
      <c r="IH907" s="6"/>
      <c r="II907" s="6"/>
      <c r="IJ907" s="6"/>
      <c r="IK907" s="6"/>
      <c r="IL907" s="6"/>
      <c r="IM907" s="6"/>
      <c r="IN907" s="6"/>
      <c r="IO907" s="6"/>
      <c r="IP907" s="6"/>
      <c r="IQ907" s="6"/>
      <c r="IR907" s="6"/>
      <c r="IS907" s="6"/>
      <c r="IT907" s="6"/>
      <c r="IU907" s="6"/>
      <c r="IV907" s="6"/>
      <c r="IW907" s="6"/>
      <c r="IX907" s="6"/>
      <c r="IY907" s="6"/>
      <c r="IZ907" s="6"/>
      <c r="JA907" s="314"/>
      <c r="JB907" s="314"/>
      <c r="JC907" s="314"/>
      <c r="JD907" s="314"/>
      <c r="JE907" s="314"/>
      <c r="JF907" s="314"/>
      <c r="JG907" s="314"/>
      <c r="JH907" s="314"/>
      <c r="JI907" s="314"/>
      <c r="JJ907" s="314"/>
      <c r="JK907" s="314"/>
      <c r="JL907" s="314"/>
      <c r="JM907" s="314"/>
      <c r="JN907" s="314"/>
      <c r="JO907" s="314"/>
      <c r="JP907" s="314"/>
      <c r="JQ907" s="314"/>
      <c r="JR907" s="314"/>
      <c r="JS907" s="314"/>
      <c r="JT907" s="314"/>
      <c r="JU907" s="314"/>
      <c r="JV907" s="314"/>
      <c r="JW907" s="314"/>
      <c r="JX907" s="314"/>
      <c r="JY907" s="314"/>
      <c r="JZ907" s="314"/>
      <c r="KA907" s="314"/>
      <c r="KB907" s="314"/>
      <c r="KC907" s="314"/>
      <c r="KD907" s="314"/>
      <c r="KE907" s="314"/>
      <c r="KF907" s="314"/>
      <c r="KG907" s="314"/>
      <c r="KH907" s="314"/>
      <c r="KI907" s="314"/>
      <c r="KJ907" s="314"/>
      <c r="KK907" s="314"/>
      <c r="KL907" s="6"/>
      <c r="KM907" s="6"/>
      <c r="KN907" s="6"/>
      <c r="KO907" s="6"/>
      <c r="KP907" s="6"/>
      <c r="KQ907" s="6"/>
      <c r="KR907" s="6"/>
      <c r="KS907" s="6"/>
      <c r="KT907" s="6"/>
    </row>
    <row r="908" spans="5:306" s="305" customFormat="1">
      <c r="E908" s="316"/>
      <c r="F908" s="316"/>
      <c r="G908" s="317"/>
      <c r="W908" s="6"/>
      <c r="X908" s="6"/>
      <c r="Y908" s="6"/>
      <c r="Z908" s="313"/>
      <c r="AA908" s="313"/>
      <c r="AB908" s="313"/>
      <c r="AC908" s="6"/>
      <c r="AD908" s="6"/>
      <c r="AE908" s="313"/>
      <c r="AF908" s="313"/>
      <c r="AG908" s="313"/>
      <c r="AH908" s="313"/>
      <c r="AI908" s="313"/>
      <c r="AJ908" s="6"/>
      <c r="AK908" s="6"/>
      <c r="AL908" s="313"/>
      <c r="AM908" s="313"/>
      <c r="AN908" s="313"/>
      <c r="AO908" s="313"/>
      <c r="AP908" s="313"/>
      <c r="AQ908" s="6"/>
      <c r="AR908" s="6"/>
      <c r="AS908" s="313"/>
      <c r="AT908" s="313"/>
      <c r="AU908" s="313"/>
      <c r="AV908" s="313"/>
      <c r="AW908" s="313"/>
      <c r="AX908" s="6"/>
      <c r="AY908" s="6"/>
      <c r="AZ908" s="313"/>
      <c r="BA908" s="313"/>
      <c r="BB908" s="313"/>
      <c r="BC908" s="313"/>
      <c r="BD908" s="313"/>
      <c r="BE908" s="6"/>
      <c r="BF908" s="6"/>
      <c r="BG908" s="313"/>
      <c r="BH908" s="313"/>
      <c r="BI908" s="313"/>
      <c r="BJ908" s="313"/>
      <c r="BK908" s="313"/>
      <c r="BL908" s="6"/>
      <c r="BM908" s="6"/>
      <c r="BN908" s="313"/>
      <c r="BO908" s="313"/>
      <c r="BP908" s="313"/>
      <c r="BQ908" s="313"/>
      <c r="BR908" s="313"/>
      <c r="BS908" s="313"/>
      <c r="BT908" s="313"/>
      <c r="BU908" s="313"/>
      <c r="BV908" s="313"/>
      <c r="BW908" s="313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161"/>
      <c r="DQ908" s="161"/>
      <c r="DR908" s="161"/>
      <c r="DS908" s="161"/>
      <c r="DT908" s="161"/>
      <c r="DU908" s="161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HO908" s="6"/>
      <c r="HP908" s="6"/>
      <c r="HQ908" s="6"/>
      <c r="HR908" s="6"/>
      <c r="HS908" s="6"/>
      <c r="HT908" s="6"/>
      <c r="HU908" s="6"/>
      <c r="HV908" s="6"/>
      <c r="HW908" s="6"/>
      <c r="HX908" s="6"/>
      <c r="HY908" s="6"/>
      <c r="HZ908" s="6"/>
      <c r="IA908" s="6"/>
      <c r="IB908" s="6"/>
      <c r="IC908" s="6"/>
      <c r="ID908" s="6"/>
      <c r="IE908" s="6"/>
      <c r="IF908" s="6"/>
      <c r="IG908" s="6"/>
      <c r="IH908" s="6"/>
      <c r="II908" s="6"/>
      <c r="IJ908" s="6"/>
      <c r="IK908" s="6"/>
      <c r="IL908" s="6"/>
      <c r="IM908" s="6"/>
      <c r="IN908" s="6"/>
      <c r="IO908" s="6"/>
      <c r="IP908" s="6"/>
      <c r="IQ908" s="6"/>
      <c r="IR908" s="6"/>
      <c r="IS908" s="6"/>
      <c r="IT908" s="6"/>
      <c r="IU908" s="6"/>
      <c r="IV908" s="6"/>
      <c r="IW908" s="6"/>
      <c r="IX908" s="6"/>
      <c r="IY908" s="6"/>
      <c r="IZ908" s="6"/>
      <c r="JA908" s="314"/>
      <c r="JB908" s="314"/>
      <c r="JC908" s="314"/>
      <c r="JD908" s="314"/>
      <c r="JE908" s="314"/>
      <c r="JF908" s="314"/>
      <c r="JG908" s="314"/>
      <c r="JH908" s="314"/>
      <c r="JI908" s="314"/>
      <c r="JJ908" s="314"/>
      <c r="JK908" s="314"/>
      <c r="JL908" s="314"/>
      <c r="JM908" s="314"/>
      <c r="JN908" s="314"/>
      <c r="JO908" s="314"/>
      <c r="JP908" s="314"/>
      <c r="JQ908" s="314"/>
      <c r="JR908" s="314"/>
      <c r="JS908" s="314"/>
      <c r="JT908" s="314"/>
      <c r="JU908" s="314"/>
      <c r="JV908" s="314"/>
      <c r="JW908" s="314"/>
      <c r="JX908" s="314"/>
      <c r="JY908" s="314"/>
      <c r="JZ908" s="314"/>
      <c r="KA908" s="314"/>
      <c r="KB908" s="314"/>
      <c r="KC908" s="314"/>
      <c r="KD908" s="314"/>
      <c r="KE908" s="314"/>
      <c r="KF908" s="314"/>
      <c r="KG908" s="314"/>
      <c r="KH908" s="314"/>
      <c r="KI908" s="314"/>
      <c r="KJ908" s="314"/>
      <c r="KK908" s="314"/>
      <c r="KL908" s="6"/>
      <c r="KM908" s="6"/>
      <c r="KN908" s="6"/>
      <c r="KO908" s="6"/>
      <c r="KP908" s="6"/>
      <c r="KQ908" s="6"/>
      <c r="KR908" s="6"/>
      <c r="KS908" s="6"/>
      <c r="KT908" s="6"/>
    </row>
    <row r="909" spans="5:306" s="305" customFormat="1">
      <c r="E909" s="316"/>
      <c r="F909" s="316"/>
      <c r="G909" s="317"/>
      <c r="W909" s="6"/>
      <c r="X909" s="6"/>
      <c r="Y909" s="6"/>
      <c r="Z909" s="313"/>
      <c r="AA909" s="313"/>
      <c r="AB909" s="313"/>
      <c r="AC909" s="6"/>
      <c r="AD909" s="6"/>
      <c r="AE909" s="313"/>
      <c r="AF909" s="313"/>
      <c r="AG909" s="313"/>
      <c r="AH909" s="313"/>
      <c r="AI909" s="313"/>
      <c r="AJ909" s="6"/>
      <c r="AK909" s="6"/>
      <c r="AL909" s="313"/>
      <c r="AM909" s="313"/>
      <c r="AN909" s="313"/>
      <c r="AO909" s="313"/>
      <c r="AP909" s="313"/>
      <c r="AQ909" s="6"/>
      <c r="AR909" s="6"/>
      <c r="AS909" s="313"/>
      <c r="AT909" s="313"/>
      <c r="AU909" s="313"/>
      <c r="AV909" s="313"/>
      <c r="AW909" s="313"/>
      <c r="AX909" s="6"/>
      <c r="AY909" s="6"/>
      <c r="AZ909" s="313"/>
      <c r="BA909" s="313"/>
      <c r="BB909" s="313"/>
      <c r="BC909" s="313"/>
      <c r="BD909" s="313"/>
      <c r="BE909" s="6"/>
      <c r="BF909" s="6"/>
      <c r="BG909" s="313"/>
      <c r="BH909" s="313"/>
      <c r="BI909" s="313"/>
      <c r="BJ909" s="313"/>
      <c r="BK909" s="313"/>
      <c r="BL909" s="6"/>
      <c r="BM909" s="6"/>
      <c r="BN909" s="313"/>
      <c r="BO909" s="313"/>
      <c r="BP909" s="313"/>
      <c r="BQ909" s="313"/>
      <c r="BR909" s="313"/>
      <c r="BS909" s="313"/>
      <c r="BT909" s="313"/>
      <c r="BU909" s="313"/>
      <c r="BV909" s="313"/>
      <c r="BW909" s="313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161"/>
      <c r="DQ909" s="161"/>
      <c r="DR909" s="161"/>
      <c r="DS909" s="161"/>
      <c r="DT909" s="161"/>
      <c r="DU909" s="161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HO909" s="6"/>
      <c r="HP909" s="6"/>
      <c r="HQ909" s="6"/>
      <c r="HR909" s="6"/>
      <c r="HS909" s="6"/>
      <c r="HT909" s="6"/>
      <c r="HU909" s="6"/>
      <c r="HV909" s="6"/>
      <c r="HW909" s="6"/>
      <c r="HX909" s="6"/>
      <c r="HY909" s="6"/>
      <c r="HZ909" s="6"/>
      <c r="IA909" s="6"/>
      <c r="IB909" s="6"/>
      <c r="IC909" s="6"/>
      <c r="ID909" s="6"/>
      <c r="IE909" s="6"/>
      <c r="IF909" s="6"/>
      <c r="IG909" s="6"/>
      <c r="IH909" s="6"/>
      <c r="II909" s="6"/>
      <c r="IJ909" s="6"/>
      <c r="IK909" s="6"/>
      <c r="IL909" s="6"/>
      <c r="IM909" s="6"/>
      <c r="IN909" s="6"/>
      <c r="IO909" s="6"/>
      <c r="IP909" s="6"/>
      <c r="IQ909" s="6"/>
      <c r="IR909" s="6"/>
      <c r="IS909" s="6"/>
      <c r="IT909" s="6"/>
      <c r="IU909" s="6"/>
      <c r="IV909" s="6"/>
      <c r="IW909" s="6"/>
      <c r="IX909" s="6"/>
      <c r="IY909" s="6"/>
      <c r="IZ909" s="6"/>
      <c r="JA909" s="314"/>
      <c r="JB909" s="314"/>
      <c r="JC909" s="314"/>
      <c r="JD909" s="314"/>
      <c r="JE909" s="314"/>
      <c r="JF909" s="314"/>
      <c r="JG909" s="314"/>
      <c r="JH909" s="314"/>
      <c r="JI909" s="314"/>
      <c r="JJ909" s="314"/>
      <c r="JK909" s="314"/>
      <c r="JL909" s="314"/>
      <c r="JM909" s="314"/>
      <c r="JN909" s="314"/>
      <c r="JO909" s="314"/>
      <c r="JP909" s="314"/>
      <c r="JQ909" s="314"/>
      <c r="JR909" s="314"/>
      <c r="JS909" s="314"/>
      <c r="JT909" s="314"/>
      <c r="JU909" s="314"/>
      <c r="JV909" s="314"/>
      <c r="JW909" s="314"/>
      <c r="JX909" s="314"/>
      <c r="JY909" s="314"/>
      <c r="JZ909" s="314"/>
      <c r="KA909" s="314"/>
      <c r="KB909" s="314"/>
      <c r="KC909" s="314"/>
      <c r="KD909" s="314"/>
      <c r="KE909" s="314"/>
      <c r="KF909" s="314"/>
      <c r="KG909" s="314"/>
      <c r="KH909" s="314"/>
      <c r="KI909" s="314"/>
      <c r="KJ909" s="314"/>
      <c r="KK909" s="314"/>
      <c r="KL909" s="6"/>
      <c r="KM909" s="6"/>
      <c r="KN909" s="6"/>
      <c r="KO909" s="6"/>
      <c r="KP909" s="6"/>
      <c r="KQ909" s="6"/>
      <c r="KR909" s="6"/>
      <c r="KS909" s="6"/>
      <c r="KT909" s="6"/>
    </row>
    <row r="910" spans="5:306" s="305" customFormat="1">
      <c r="E910" s="316"/>
      <c r="F910" s="316"/>
      <c r="G910" s="317"/>
      <c r="W910" s="6"/>
      <c r="X910" s="6"/>
      <c r="Y910" s="6"/>
      <c r="Z910" s="313"/>
      <c r="AA910" s="313"/>
      <c r="AB910" s="313"/>
      <c r="AC910" s="6"/>
      <c r="AD910" s="6"/>
      <c r="AE910" s="313"/>
      <c r="AF910" s="313"/>
      <c r="AG910" s="313"/>
      <c r="AH910" s="313"/>
      <c r="AI910" s="313"/>
      <c r="AJ910" s="6"/>
      <c r="AK910" s="6"/>
      <c r="AL910" s="313"/>
      <c r="AM910" s="313"/>
      <c r="AN910" s="313"/>
      <c r="AO910" s="313"/>
      <c r="AP910" s="313"/>
      <c r="AQ910" s="6"/>
      <c r="AR910" s="6"/>
      <c r="AS910" s="313"/>
      <c r="AT910" s="313"/>
      <c r="AU910" s="313"/>
      <c r="AV910" s="313"/>
      <c r="AW910" s="313"/>
      <c r="AX910" s="6"/>
      <c r="AY910" s="6"/>
      <c r="AZ910" s="313"/>
      <c r="BA910" s="313"/>
      <c r="BB910" s="313"/>
      <c r="BC910" s="313"/>
      <c r="BD910" s="313"/>
      <c r="BE910" s="6"/>
      <c r="BF910" s="6"/>
      <c r="BG910" s="313"/>
      <c r="BH910" s="313"/>
      <c r="BI910" s="313"/>
      <c r="BJ910" s="313"/>
      <c r="BK910" s="313"/>
      <c r="BL910" s="6"/>
      <c r="BM910" s="6"/>
      <c r="BN910" s="313"/>
      <c r="BO910" s="313"/>
      <c r="BP910" s="313"/>
      <c r="BQ910" s="313"/>
      <c r="BR910" s="313"/>
      <c r="BS910" s="313"/>
      <c r="BT910" s="313"/>
      <c r="BU910" s="313"/>
      <c r="BV910" s="313"/>
      <c r="BW910" s="313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161"/>
      <c r="DQ910" s="161"/>
      <c r="DR910" s="161"/>
      <c r="DS910" s="161"/>
      <c r="DT910" s="161"/>
      <c r="DU910" s="161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HO910" s="6"/>
      <c r="HP910" s="6"/>
      <c r="HQ910" s="6"/>
      <c r="HR910" s="6"/>
      <c r="HS910" s="6"/>
      <c r="HT910" s="6"/>
      <c r="HU910" s="6"/>
      <c r="HV910" s="6"/>
      <c r="HW910" s="6"/>
      <c r="HX910" s="6"/>
      <c r="HY910" s="6"/>
      <c r="HZ910" s="6"/>
      <c r="IA910" s="6"/>
      <c r="IB910" s="6"/>
      <c r="IC910" s="6"/>
      <c r="ID910" s="6"/>
      <c r="IE910" s="6"/>
      <c r="IF910" s="6"/>
      <c r="IG910" s="6"/>
      <c r="IH910" s="6"/>
      <c r="II910" s="6"/>
      <c r="IJ910" s="6"/>
      <c r="IK910" s="6"/>
      <c r="IL910" s="6"/>
      <c r="IM910" s="6"/>
      <c r="IN910" s="6"/>
      <c r="IO910" s="6"/>
      <c r="IP910" s="6"/>
      <c r="IQ910" s="6"/>
      <c r="IR910" s="6"/>
      <c r="IS910" s="6"/>
      <c r="IT910" s="6"/>
      <c r="IU910" s="6"/>
      <c r="IV910" s="6"/>
      <c r="IW910" s="6"/>
      <c r="IX910" s="6"/>
      <c r="IY910" s="6"/>
      <c r="IZ910" s="6"/>
      <c r="JA910" s="314"/>
      <c r="JB910" s="314"/>
      <c r="JC910" s="314"/>
      <c r="JD910" s="314"/>
      <c r="JE910" s="314"/>
      <c r="JF910" s="314"/>
      <c r="JG910" s="314"/>
      <c r="JH910" s="314"/>
      <c r="JI910" s="314"/>
      <c r="JJ910" s="314"/>
      <c r="JK910" s="314"/>
      <c r="JL910" s="314"/>
      <c r="JM910" s="314"/>
      <c r="JN910" s="314"/>
      <c r="JO910" s="314"/>
      <c r="JP910" s="314"/>
      <c r="JQ910" s="314"/>
      <c r="JR910" s="314"/>
      <c r="JS910" s="314"/>
      <c r="JT910" s="314"/>
      <c r="JU910" s="314"/>
      <c r="JV910" s="314"/>
      <c r="JW910" s="314"/>
      <c r="JX910" s="314"/>
      <c r="JY910" s="314"/>
      <c r="JZ910" s="314"/>
      <c r="KA910" s="314"/>
      <c r="KB910" s="314"/>
      <c r="KC910" s="314"/>
      <c r="KD910" s="314"/>
      <c r="KE910" s="314"/>
      <c r="KF910" s="314"/>
      <c r="KG910" s="314"/>
      <c r="KH910" s="314"/>
      <c r="KI910" s="314"/>
      <c r="KJ910" s="314"/>
      <c r="KK910" s="314"/>
      <c r="KL910" s="6"/>
      <c r="KM910" s="6"/>
      <c r="KN910" s="6"/>
      <c r="KO910" s="6"/>
      <c r="KP910" s="6"/>
      <c r="KQ910" s="6"/>
      <c r="KR910" s="6"/>
      <c r="KS910" s="6"/>
      <c r="KT910" s="6"/>
    </row>
    <row r="911" spans="5:306" s="305" customFormat="1">
      <c r="E911" s="316"/>
      <c r="F911" s="316"/>
      <c r="G911" s="317"/>
      <c r="W911" s="6"/>
      <c r="X911" s="6"/>
      <c r="Y911" s="6"/>
      <c r="Z911" s="313"/>
      <c r="AA911" s="313"/>
      <c r="AB911" s="313"/>
      <c r="AC911" s="6"/>
      <c r="AD911" s="6"/>
      <c r="AE911" s="313"/>
      <c r="AF911" s="313"/>
      <c r="AG911" s="313"/>
      <c r="AH911" s="313"/>
      <c r="AI911" s="313"/>
      <c r="AJ911" s="6"/>
      <c r="AK911" s="6"/>
      <c r="AL911" s="313"/>
      <c r="AM911" s="313"/>
      <c r="AN911" s="313"/>
      <c r="AO911" s="313"/>
      <c r="AP911" s="313"/>
      <c r="AQ911" s="6"/>
      <c r="AR911" s="6"/>
      <c r="AS911" s="313"/>
      <c r="AT911" s="313"/>
      <c r="AU911" s="313"/>
      <c r="AV911" s="313"/>
      <c r="AW911" s="313"/>
      <c r="AX911" s="6"/>
      <c r="AY911" s="6"/>
      <c r="AZ911" s="313"/>
      <c r="BA911" s="313"/>
      <c r="BB911" s="313"/>
      <c r="BC911" s="313"/>
      <c r="BD911" s="313"/>
      <c r="BE911" s="6"/>
      <c r="BF911" s="6"/>
      <c r="BG911" s="313"/>
      <c r="BH911" s="313"/>
      <c r="BI911" s="313"/>
      <c r="BJ911" s="313"/>
      <c r="BK911" s="313"/>
      <c r="BL911" s="6"/>
      <c r="BM911" s="6"/>
      <c r="BN911" s="313"/>
      <c r="BO911" s="313"/>
      <c r="BP911" s="313"/>
      <c r="BQ911" s="313"/>
      <c r="BR911" s="313"/>
      <c r="BS911" s="313"/>
      <c r="BT911" s="313"/>
      <c r="BU911" s="313"/>
      <c r="BV911" s="313"/>
      <c r="BW911" s="313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161"/>
      <c r="DQ911" s="161"/>
      <c r="DR911" s="161"/>
      <c r="DS911" s="161"/>
      <c r="DT911" s="161"/>
      <c r="DU911" s="161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HO911" s="6"/>
      <c r="HP911" s="6"/>
      <c r="HQ911" s="6"/>
      <c r="HR911" s="6"/>
      <c r="HS911" s="6"/>
      <c r="HT911" s="6"/>
      <c r="HU911" s="6"/>
      <c r="HV911" s="6"/>
      <c r="HW911" s="6"/>
      <c r="HX911" s="6"/>
      <c r="HY911" s="6"/>
      <c r="HZ911" s="6"/>
      <c r="IA911" s="6"/>
      <c r="IB911" s="6"/>
      <c r="IC911" s="6"/>
      <c r="ID911" s="6"/>
      <c r="IE911" s="6"/>
      <c r="IF911" s="6"/>
      <c r="IG911" s="6"/>
      <c r="IH911" s="6"/>
      <c r="II911" s="6"/>
      <c r="IJ911" s="6"/>
      <c r="IK911" s="6"/>
      <c r="IL911" s="6"/>
      <c r="IM911" s="6"/>
      <c r="IN911" s="6"/>
      <c r="IO911" s="6"/>
      <c r="IP911" s="6"/>
      <c r="IQ911" s="6"/>
      <c r="IR911" s="6"/>
      <c r="IS911" s="6"/>
      <c r="IT911" s="6"/>
      <c r="IU911" s="6"/>
      <c r="IV911" s="6"/>
      <c r="IW911" s="6"/>
      <c r="IX911" s="6"/>
      <c r="IY911" s="6"/>
      <c r="IZ911" s="6"/>
      <c r="JA911" s="314"/>
      <c r="JB911" s="314"/>
      <c r="JC911" s="314"/>
      <c r="JD911" s="314"/>
      <c r="JE911" s="314"/>
      <c r="JF911" s="314"/>
      <c r="JG911" s="314"/>
      <c r="JH911" s="314"/>
      <c r="JI911" s="314"/>
      <c r="JJ911" s="314"/>
      <c r="JK911" s="314"/>
      <c r="JL911" s="314"/>
      <c r="JM911" s="314"/>
      <c r="JN911" s="314"/>
      <c r="JO911" s="314"/>
      <c r="JP911" s="314"/>
      <c r="JQ911" s="314"/>
      <c r="JR911" s="314"/>
      <c r="JS911" s="314"/>
      <c r="JT911" s="314"/>
      <c r="JU911" s="314"/>
      <c r="JV911" s="314"/>
      <c r="JW911" s="314"/>
      <c r="JX911" s="314"/>
      <c r="JY911" s="314"/>
      <c r="JZ911" s="314"/>
      <c r="KA911" s="314"/>
      <c r="KB911" s="314"/>
      <c r="KC911" s="314"/>
      <c r="KD911" s="314"/>
      <c r="KE911" s="314"/>
      <c r="KF911" s="314"/>
      <c r="KG911" s="314"/>
      <c r="KH911" s="314"/>
      <c r="KI911" s="314"/>
      <c r="KJ911" s="314"/>
      <c r="KK911" s="314"/>
      <c r="KL911" s="6"/>
      <c r="KM911" s="6"/>
      <c r="KN911" s="6"/>
      <c r="KO911" s="6"/>
      <c r="KP911" s="6"/>
      <c r="KQ911" s="6"/>
      <c r="KR911" s="6"/>
      <c r="KS911" s="6"/>
      <c r="KT911" s="6"/>
    </row>
    <row r="912" spans="5:306" s="305" customFormat="1">
      <c r="E912" s="316"/>
      <c r="F912" s="316"/>
      <c r="G912" s="317"/>
      <c r="W912" s="6"/>
      <c r="X912" s="6"/>
      <c r="Y912" s="6"/>
      <c r="Z912" s="313"/>
      <c r="AA912" s="313"/>
      <c r="AB912" s="313"/>
      <c r="AC912" s="6"/>
      <c r="AD912" s="6"/>
      <c r="AE912" s="313"/>
      <c r="AF912" s="313"/>
      <c r="AG912" s="313"/>
      <c r="AH912" s="313"/>
      <c r="AI912" s="313"/>
      <c r="AJ912" s="6"/>
      <c r="AK912" s="6"/>
      <c r="AL912" s="313"/>
      <c r="AM912" s="313"/>
      <c r="AN912" s="313"/>
      <c r="AO912" s="313"/>
      <c r="AP912" s="313"/>
      <c r="AQ912" s="6"/>
      <c r="AR912" s="6"/>
      <c r="AS912" s="313"/>
      <c r="AT912" s="313"/>
      <c r="AU912" s="313"/>
      <c r="AV912" s="313"/>
      <c r="AW912" s="313"/>
      <c r="AX912" s="6"/>
      <c r="AY912" s="6"/>
      <c r="AZ912" s="313"/>
      <c r="BA912" s="313"/>
      <c r="BB912" s="313"/>
      <c r="BC912" s="313"/>
      <c r="BD912" s="313"/>
      <c r="BE912" s="6"/>
      <c r="BF912" s="6"/>
      <c r="BG912" s="313"/>
      <c r="BH912" s="313"/>
      <c r="BI912" s="313"/>
      <c r="BJ912" s="313"/>
      <c r="BK912" s="313"/>
      <c r="BL912" s="6"/>
      <c r="BM912" s="6"/>
      <c r="BN912" s="313"/>
      <c r="BO912" s="313"/>
      <c r="BP912" s="313"/>
      <c r="BQ912" s="313"/>
      <c r="BR912" s="313"/>
      <c r="BS912" s="313"/>
      <c r="BT912" s="313"/>
      <c r="BU912" s="313"/>
      <c r="BV912" s="313"/>
      <c r="BW912" s="313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161"/>
      <c r="DQ912" s="161"/>
      <c r="DR912" s="161"/>
      <c r="DS912" s="161"/>
      <c r="DT912" s="161"/>
      <c r="DU912" s="161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HO912" s="6"/>
      <c r="HP912" s="6"/>
      <c r="HQ912" s="6"/>
      <c r="HR912" s="6"/>
      <c r="HS912" s="6"/>
      <c r="HT912" s="6"/>
      <c r="HU912" s="6"/>
      <c r="HV912" s="6"/>
      <c r="HW912" s="6"/>
      <c r="HX912" s="6"/>
      <c r="HY912" s="6"/>
      <c r="HZ912" s="6"/>
      <c r="IA912" s="6"/>
      <c r="IB912" s="6"/>
      <c r="IC912" s="6"/>
      <c r="ID912" s="6"/>
      <c r="IE912" s="6"/>
      <c r="IF912" s="6"/>
      <c r="IG912" s="6"/>
      <c r="IH912" s="6"/>
      <c r="II912" s="6"/>
      <c r="IJ912" s="6"/>
      <c r="IK912" s="6"/>
      <c r="IL912" s="6"/>
      <c r="IM912" s="6"/>
      <c r="IN912" s="6"/>
      <c r="IO912" s="6"/>
      <c r="IP912" s="6"/>
      <c r="IQ912" s="6"/>
      <c r="IR912" s="6"/>
      <c r="IS912" s="6"/>
      <c r="IT912" s="6"/>
      <c r="IU912" s="6"/>
      <c r="IV912" s="6"/>
      <c r="IW912" s="6"/>
      <c r="IX912" s="6"/>
      <c r="IY912" s="6"/>
      <c r="IZ912" s="6"/>
      <c r="JA912" s="314"/>
      <c r="JB912" s="314"/>
      <c r="JC912" s="314"/>
      <c r="JD912" s="314"/>
      <c r="JE912" s="314"/>
      <c r="JF912" s="314"/>
      <c r="JG912" s="314"/>
      <c r="JH912" s="314"/>
      <c r="JI912" s="314"/>
      <c r="JJ912" s="314"/>
      <c r="JK912" s="314"/>
      <c r="JL912" s="314"/>
      <c r="JM912" s="314"/>
      <c r="JN912" s="314"/>
      <c r="JO912" s="314"/>
      <c r="JP912" s="314"/>
      <c r="JQ912" s="314"/>
      <c r="JR912" s="314"/>
      <c r="JS912" s="314"/>
      <c r="JT912" s="314"/>
      <c r="JU912" s="314"/>
      <c r="JV912" s="314"/>
      <c r="JW912" s="314"/>
      <c r="JX912" s="314"/>
      <c r="JY912" s="314"/>
      <c r="JZ912" s="314"/>
      <c r="KA912" s="314"/>
      <c r="KB912" s="314"/>
      <c r="KC912" s="314"/>
      <c r="KD912" s="314"/>
      <c r="KE912" s="314"/>
      <c r="KF912" s="314"/>
      <c r="KG912" s="314"/>
      <c r="KH912" s="314"/>
      <c r="KI912" s="314"/>
      <c r="KJ912" s="314"/>
      <c r="KK912" s="314"/>
      <c r="KL912" s="6"/>
      <c r="KM912" s="6"/>
      <c r="KN912" s="6"/>
      <c r="KO912" s="6"/>
      <c r="KP912" s="6"/>
      <c r="KQ912" s="6"/>
      <c r="KR912" s="6"/>
      <c r="KS912" s="6"/>
      <c r="KT912" s="6"/>
    </row>
    <row r="913" spans="5:306" s="305" customFormat="1">
      <c r="E913" s="316"/>
      <c r="F913" s="316"/>
      <c r="G913" s="317"/>
      <c r="W913" s="6"/>
      <c r="X913" s="6"/>
      <c r="Y913" s="6"/>
      <c r="Z913" s="313"/>
      <c r="AA913" s="313"/>
      <c r="AB913" s="313"/>
      <c r="AC913" s="6"/>
      <c r="AD913" s="6"/>
      <c r="AE913" s="313"/>
      <c r="AF913" s="313"/>
      <c r="AG913" s="313"/>
      <c r="AH913" s="313"/>
      <c r="AI913" s="313"/>
      <c r="AJ913" s="6"/>
      <c r="AK913" s="6"/>
      <c r="AL913" s="313"/>
      <c r="AM913" s="313"/>
      <c r="AN913" s="313"/>
      <c r="AO913" s="313"/>
      <c r="AP913" s="313"/>
      <c r="AQ913" s="6"/>
      <c r="AR913" s="6"/>
      <c r="AS913" s="313"/>
      <c r="AT913" s="313"/>
      <c r="AU913" s="313"/>
      <c r="AV913" s="313"/>
      <c r="AW913" s="313"/>
      <c r="AX913" s="6"/>
      <c r="AY913" s="6"/>
      <c r="AZ913" s="313"/>
      <c r="BA913" s="313"/>
      <c r="BB913" s="313"/>
      <c r="BC913" s="313"/>
      <c r="BD913" s="313"/>
      <c r="BE913" s="6"/>
      <c r="BF913" s="6"/>
      <c r="BG913" s="313"/>
      <c r="BH913" s="313"/>
      <c r="BI913" s="313"/>
      <c r="BJ913" s="313"/>
      <c r="BK913" s="313"/>
      <c r="BL913" s="6"/>
      <c r="BM913" s="6"/>
      <c r="BN913" s="313"/>
      <c r="BO913" s="313"/>
      <c r="BP913" s="313"/>
      <c r="BQ913" s="313"/>
      <c r="BR913" s="313"/>
      <c r="BS913" s="313"/>
      <c r="BT913" s="313"/>
      <c r="BU913" s="313"/>
      <c r="BV913" s="313"/>
      <c r="BW913" s="313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161"/>
      <c r="DQ913" s="161"/>
      <c r="DR913" s="161"/>
      <c r="DS913" s="161"/>
      <c r="DT913" s="161"/>
      <c r="DU913" s="161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HO913" s="6"/>
      <c r="HP913" s="6"/>
      <c r="HQ913" s="6"/>
      <c r="HR913" s="6"/>
      <c r="HS913" s="6"/>
      <c r="HT913" s="6"/>
      <c r="HU913" s="6"/>
      <c r="HV913" s="6"/>
      <c r="HW913" s="6"/>
      <c r="HX913" s="6"/>
      <c r="HY913" s="6"/>
      <c r="HZ913" s="6"/>
      <c r="IA913" s="6"/>
      <c r="IB913" s="6"/>
      <c r="IC913" s="6"/>
      <c r="ID913" s="6"/>
      <c r="IE913" s="6"/>
      <c r="IF913" s="6"/>
      <c r="IG913" s="6"/>
      <c r="IH913" s="6"/>
      <c r="II913" s="6"/>
      <c r="IJ913" s="6"/>
      <c r="IK913" s="6"/>
      <c r="IL913" s="6"/>
      <c r="IM913" s="6"/>
      <c r="IN913" s="6"/>
      <c r="IO913" s="6"/>
      <c r="IP913" s="6"/>
      <c r="IQ913" s="6"/>
      <c r="IR913" s="6"/>
      <c r="IS913" s="6"/>
      <c r="IT913" s="6"/>
      <c r="IU913" s="6"/>
      <c r="IV913" s="6"/>
      <c r="IW913" s="6"/>
      <c r="IX913" s="6"/>
      <c r="IY913" s="6"/>
      <c r="IZ913" s="6"/>
      <c r="JA913" s="314"/>
      <c r="JB913" s="314"/>
      <c r="JC913" s="314"/>
      <c r="JD913" s="314"/>
      <c r="JE913" s="314"/>
      <c r="JF913" s="314"/>
      <c r="JG913" s="314"/>
      <c r="JH913" s="314"/>
      <c r="JI913" s="314"/>
      <c r="JJ913" s="314"/>
      <c r="JK913" s="314"/>
      <c r="JL913" s="314"/>
      <c r="JM913" s="314"/>
      <c r="JN913" s="314"/>
      <c r="JO913" s="314"/>
      <c r="JP913" s="314"/>
      <c r="JQ913" s="314"/>
      <c r="JR913" s="314"/>
      <c r="JS913" s="314"/>
      <c r="JT913" s="314"/>
      <c r="JU913" s="314"/>
      <c r="JV913" s="314"/>
      <c r="JW913" s="314"/>
      <c r="JX913" s="314"/>
      <c r="JY913" s="314"/>
      <c r="JZ913" s="314"/>
      <c r="KA913" s="314"/>
      <c r="KB913" s="314"/>
      <c r="KC913" s="314"/>
      <c r="KD913" s="314"/>
      <c r="KE913" s="314"/>
      <c r="KF913" s="314"/>
      <c r="KG913" s="314"/>
      <c r="KH913" s="314"/>
      <c r="KI913" s="314"/>
      <c r="KJ913" s="314"/>
      <c r="KK913" s="314"/>
      <c r="KL913" s="6"/>
      <c r="KM913" s="6"/>
      <c r="KN913" s="6"/>
      <c r="KO913" s="6"/>
      <c r="KP913" s="6"/>
      <c r="KQ913" s="6"/>
      <c r="KR913" s="6"/>
      <c r="KS913" s="6"/>
      <c r="KT913" s="6"/>
    </row>
    <row r="914" spans="5:306" s="305" customFormat="1">
      <c r="E914" s="316"/>
      <c r="F914" s="316"/>
      <c r="G914" s="317"/>
      <c r="W914" s="6"/>
      <c r="X914" s="6"/>
      <c r="Y914" s="6"/>
      <c r="Z914" s="313"/>
      <c r="AA914" s="313"/>
      <c r="AB914" s="313"/>
      <c r="AC914" s="6"/>
      <c r="AD914" s="6"/>
      <c r="AE914" s="313"/>
      <c r="AF914" s="313"/>
      <c r="AG914" s="313"/>
      <c r="AH914" s="313"/>
      <c r="AI914" s="313"/>
      <c r="AJ914" s="6"/>
      <c r="AK914" s="6"/>
      <c r="AL914" s="313"/>
      <c r="AM914" s="313"/>
      <c r="AN914" s="313"/>
      <c r="AO914" s="313"/>
      <c r="AP914" s="313"/>
      <c r="AQ914" s="6"/>
      <c r="AR914" s="6"/>
      <c r="AS914" s="313"/>
      <c r="AT914" s="313"/>
      <c r="AU914" s="313"/>
      <c r="AV914" s="313"/>
      <c r="AW914" s="313"/>
      <c r="AX914" s="6"/>
      <c r="AY914" s="6"/>
      <c r="AZ914" s="313"/>
      <c r="BA914" s="313"/>
      <c r="BB914" s="313"/>
      <c r="BC914" s="313"/>
      <c r="BD914" s="313"/>
      <c r="BE914" s="6"/>
      <c r="BF914" s="6"/>
      <c r="BG914" s="313"/>
      <c r="BH914" s="313"/>
      <c r="BI914" s="313"/>
      <c r="BJ914" s="313"/>
      <c r="BK914" s="313"/>
      <c r="BL914" s="6"/>
      <c r="BM914" s="6"/>
      <c r="BN914" s="313"/>
      <c r="BO914" s="313"/>
      <c r="BP914" s="313"/>
      <c r="BQ914" s="313"/>
      <c r="BR914" s="313"/>
      <c r="BS914" s="313"/>
      <c r="BT914" s="313"/>
      <c r="BU914" s="313"/>
      <c r="BV914" s="313"/>
      <c r="BW914" s="313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161"/>
      <c r="DQ914" s="161"/>
      <c r="DR914" s="161"/>
      <c r="DS914" s="161"/>
      <c r="DT914" s="161"/>
      <c r="DU914" s="161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HO914" s="6"/>
      <c r="HP914" s="6"/>
      <c r="HQ914" s="6"/>
      <c r="HR914" s="6"/>
      <c r="HS914" s="6"/>
      <c r="HT914" s="6"/>
      <c r="HU914" s="6"/>
      <c r="HV914" s="6"/>
      <c r="HW914" s="6"/>
      <c r="HX914" s="6"/>
      <c r="HY914" s="6"/>
      <c r="HZ914" s="6"/>
      <c r="IA914" s="6"/>
      <c r="IB914" s="6"/>
      <c r="IC914" s="6"/>
      <c r="ID914" s="6"/>
      <c r="IE914" s="6"/>
      <c r="IF914" s="6"/>
      <c r="IG914" s="6"/>
      <c r="IH914" s="6"/>
      <c r="II914" s="6"/>
      <c r="IJ914" s="6"/>
      <c r="IK914" s="6"/>
      <c r="IL914" s="6"/>
      <c r="IM914" s="6"/>
      <c r="IN914" s="6"/>
      <c r="IO914" s="6"/>
      <c r="IP914" s="6"/>
      <c r="IQ914" s="6"/>
      <c r="IR914" s="6"/>
      <c r="IS914" s="6"/>
      <c r="IT914" s="6"/>
      <c r="IU914" s="6"/>
      <c r="IV914" s="6"/>
      <c r="IW914" s="6"/>
      <c r="IX914" s="6"/>
      <c r="IY914" s="6"/>
      <c r="IZ914" s="6"/>
      <c r="JA914" s="314"/>
      <c r="JB914" s="314"/>
      <c r="JC914" s="314"/>
      <c r="JD914" s="314"/>
      <c r="JE914" s="314"/>
      <c r="JF914" s="314"/>
      <c r="JG914" s="314"/>
      <c r="JH914" s="314"/>
      <c r="JI914" s="314"/>
      <c r="JJ914" s="314"/>
      <c r="JK914" s="314"/>
      <c r="JL914" s="314"/>
      <c r="JM914" s="314"/>
      <c r="JN914" s="314"/>
      <c r="JO914" s="314"/>
      <c r="JP914" s="314"/>
      <c r="JQ914" s="314"/>
      <c r="JR914" s="314"/>
      <c r="JS914" s="314"/>
      <c r="JT914" s="314"/>
      <c r="JU914" s="314"/>
      <c r="JV914" s="314"/>
      <c r="JW914" s="314"/>
      <c r="JX914" s="314"/>
      <c r="JY914" s="314"/>
      <c r="JZ914" s="314"/>
      <c r="KA914" s="314"/>
      <c r="KB914" s="314"/>
      <c r="KC914" s="314"/>
      <c r="KD914" s="314"/>
      <c r="KE914" s="314"/>
      <c r="KF914" s="314"/>
      <c r="KG914" s="314"/>
      <c r="KH914" s="314"/>
      <c r="KI914" s="314"/>
      <c r="KJ914" s="314"/>
      <c r="KK914" s="314"/>
      <c r="KL914" s="6"/>
      <c r="KM914" s="6"/>
      <c r="KN914" s="6"/>
      <c r="KO914" s="6"/>
      <c r="KP914" s="6"/>
      <c r="KQ914" s="6"/>
      <c r="KR914" s="6"/>
      <c r="KS914" s="6"/>
      <c r="KT914" s="6"/>
    </row>
    <row r="915" spans="5:306" s="305" customFormat="1">
      <c r="E915" s="316"/>
      <c r="F915" s="316"/>
      <c r="G915" s="317"/>
      <c r="W915" s="6"/>
      <c r="X915" s="6"/>
      <c r="Y915" s="6"/>
      <c r="Z915" s="313"/>
      <c r="AA915" s="313"/>
      <c r="AB915" s="313"/>
      <c r="AC915" s="6"/>
      <c r="AD915" s="6"/>
      <c r="AE915" s="313"/>
      <c r="AF915" s="313"/>
      <c r="AG915" s="313"/>
      <c r="AH915" s="313"/>
      <c r="AI915" s="313"/>
      <c r="AJ915" s="6"/>
      <c r="AK915" s="6"/>
      <c r="AL915" s="313"/>
      <c r="AM915" s="313"/>
      <c r="AN915" s="313"/>
      <c r="AO915" s="313"/>
      <c r="AP915" s="313"/>
      <c r="AQ915" s="6"/>
      <c r="AR915" s="6"/>
      <c r="AS915" s="313"/>
      <c r="AT915" s="313"/>
      <c r="AU915" s="313"/>
      <c r="AV915" s="313"/>
      <c r="AW915" s="313"/>
      <c r="AX915" s="6"/>
      <c r="AY915" s="6"/>
      <c r="AZ915" s="313"/>
      <c r="BA915" s="313"/>
      <c r="BB915" s="313"/>
      <c r="BC915" s="313"/>
      <c r="BD915" s="313"/>
      <c r="BE915" s="6"/>
      <c r="BF915" s="6"/>
      <c r="BG915" s="313"/>
      <c r="BH915" s="313"/>
      <c r="BI915" s="313"/>
      <c r="BJ915" s="313"/>
      <c r="BK915" s="313"/>
      <c r="BL915" s="6"/>
      <c r="BM915" s="6"/>
      <c r="BN915" s="313"/>
      <c r="BO915" s="313"/>
      <c r="BP915" s="313"/>
      <c r="BQ915" s="313"/>
      <c r="BR915" s="313"/>
      <c r="BS915" s="313"/>
      <c r="BT915" s="313"/>
      <c r="BU915" s="313"/>
      <c r="BV915" s="313"/>
      <c r="BW915" s="313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161"/>
      <c r="DQ915" s="161"/>
      <c r="DR915" s="161"/>
      <c r="DS915" s="161"/>
      <c r="DT915" s="161"/>
      <c r="DU915" s="161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HO915" s="6"/>
      <c r="HP915" s="6"/>
      <c r="HQ915" s="6"/>
      <c r="HR915" s="6"/>
      <c r="HS915" s="6"/>
      <c r="HT915" s="6"/>
      <c r="HU915" s="6"/>
      <c r="HV915" s="6"/>
      <c r="HW915" s="6"/>
      <c r="HX915" s="6"/>
      <c r="HY915" s="6"/>
      <c r="HZ915" s="6"/>
      <c r="IA915" s="6"/>
      <c r="IB915" s="6"/>
      <c r="IC915" s="6"/>
      <c r="ID915" s="6"/>
      <c r="IE915" s="6"/>
      <c r="IF915" s="6"/>
      <c r="IG915" s="6"/>
      <c r="IH915" s="6"/>
      <c r="II915" s="6"/>
      <c r="IJ915" s="6"/>
      <c r="IK915" s="6"/>
      <c r="IL915" s="6"/>
      <c r="IM915" s="6"/>
      <c r="IN915" s="6"/>
      <c r="IO915" s="6"/>
      <c r="IP915" s="6"/>
      <c r="IQ915" s="6"/>
      <c r="IR915" s="6"/>
      <c r="IS915" s="6"/>
      <c r="IT915" s="6"/>
      <c r="IU915" s="6"/>
      <c r="IV915" s="6"/>
      <c r="IW915" s="6"/>
      <c r="IX915" s="6"/>
      <c r="IY915" s="6"/>
      <c r="IZ915" s="6"/>
      <c r="JA915" s="314"/>
      <c r="JB915" s="314"/>
      <c r="JC915" s="314"/>
      <c r="JD915" s="314"/>
      <c r="JE915" s="314"/>
      <c r="JF915" s="314"/>
      <c r="JG915" s="314"/>
      <c r="JH915" s="314"/>
      <c r="JI915" s="314"/>
      <c r="JJ915" s="314"/>
      <c r="JK915" s="314"/>
      <c r="JL915" s="314"/>
      <c r="JM915" s="314"/>
      <c r="JN915" s="314"/>
      <c r="JO915" s="314"/>
      <c r="JP915" s="314"/>
      <c r="JQ915" s="314"/>
      <c r="JR915" s="314"/>
      <c r="JS915" s="314"/>
      <c r="JT915" s="314"/>
      <c r="JU915" s="314"/>
      <c r="JV915" s="314"/>
      <c r="JW915" s="314"/>
      <c r="JX915" s="314"/>
      <c r="JY915" s="314"/>
      <c r="JZ915" s="314"/>
      <c r="KA915" s="314"/>
      <c r="KB915" s="314"/>
      <c r="KC915" s="314"/>
      <c r="KD915" s="314"/>
      <c r="KE915" s="314"/>
      <c r="KF915" s="314"/>
      <c r="KG915" s="314"/>
      <c r="KH915" s="314"/>
      <c r="KI915" s="314"/>
      <c r="KJ915" s="314"/>
      <c r="KK915" s="314"/>
      <c r="KL915" s="6"/>
      <c r="KM915" s="6"/>
      <c r="KN915" s="6"/>
      <c r="KO915" s="6"/>
      <c r="KP915" s="6"/>
      <c r="KQ915" s="6"/>
      <c r="KR915" s="6"/>
      <c r="KS915" s="6"/>
      <c r="KT915" s="6"/>
    </row>
    <row r="916" spans="5:306" s="305" customFormat="1">
      <c r="E916" s="316"/>
      <c r="F916" s="316"/>
      <c r="G916" s="317"/>
      <c r="W916" s="6"/>
      <c r="X916" s="6"/>
      <c r="Y916" s="6"/>
      <c r="Z916" s="313"/>
      <c r="AA916" s="313"/>
      <c r="AB916" s="313"/>
      <c r="AC916" s="6"/>
      <c r="AD916" s="6"/>
      <c r="AE916" s="313"/>
      <c r="AF916" s="313"/>
      <c r="AG916" s="313"/>
      <c r="AH916" s="313"/>
      <c r="AI916" s="313"/>
      <c r="AJ916" s="6"/>
      <c r="AK916" s="6"/>
      <c r="AL916" s="313"/>
      <c r="AM916" s="313"/>
      <c r="AN916" s="313"/>
      <c r="AO916" s="313"/>
      <c r="AP916" s="313"/>
      <c r="AQ916" s="6"/>
      <c r="AR916" s="6"/>
      <c r="AS916" s="313"/>
      <c r="AT916" s="313"/>
      <c r="AU916" s="313"/>
      <c r="AV916" s="313"/>
      <c r="AW916" s="313"/>
      <c r="AX916" s="6"/>
      <c r="AY916" s="6"/>
      <c r="AZ916" s="313"/>
      <c r="BA916" s="313"/>
      <c r="BB916" s="313"/>
      <c r="BC916" s="313"/>
      <c r="BD916" s="313"/>
      <c r="BE916" s="6"/>
      <c r="BF916" s="6"/>
      <c r="BG916" s="313"/>
      <c r="BH916" s="313"/>
      <c r="BI916" s="313"/>
      <c r="BJ916" s="313"/>
      <c r="BK916" s="313"/>
      <c r="BL916" s="6"/>
      <c r="BM916" s="6"/>
      <c r="BN916" s="313"/>
      <c r="BO916" s="313"/>
      <c r="BP916" s="313"/>
      <c r="BQ916" s="313"/>
      <c r="BR916" s="313"/>
      <c r="BS916" s="313"/>
      <c r="BT916" s="313"/>
      <c r="BU916" s="313"/>
      <c r="BV916" s="313"/>
      <c r="BW916" s="313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161"/>
      <c r="DQ916" s="161"/>
      <c r="DR916" s="161"/>
      <c r="DS916" s="161"/>
      <c r="DT916" s="161"/>
      <c r="DU916" s="161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HO916" s="6"/>
      <c r="HP916" s="6"/>
      <c r="HQ916" s="6"/>
      <c r="HR916" s="6"/>
      <c r="HS916" s="6"/>
      <c r="HT916" s="6"/>
      <c r="HU916" s="6"/>
      <c r="HV916" s="6"/>
      <c r="HW916" s="6"/>
      <c r="HX916" s="6"/>
      <c r="HY916" s="6"/>
      <c r="HZ916" s="6"/>
      <c r="IA916" s="6"/>
      <c r="IB916" s="6"/>
      <c r="IC916" s="6"/>
      <c r="ID916" s="6"/>
      <c r="IE916" s="6"/>
      <c r="IF916" s="6"/>
      <c r="IG916" s="6"/>
      <c r="IH916" s="6"/>
      <c r="II916" s="6"/>
      <c r="IJ916" s="6"/>
      <c r="IK916" s="6"/>
      <c r="IL916" s="6"/>
      <c r="IM916" s="6"/>
      <c r="IN916" s="6"/>
      <c r="IO916" s="6"/>
      <c r="IP916" s="6"/>
      <c r="IQ916" s="6"/>
      <c r="IR916" s="6"/>
      <c r="IS916" s="6"/>
      <c r="IT916" s="6"/>
      <c r="IU916" s="6"/>
      <c r="IV916" s="6"/>
      <c r="IW916" s="6"/>
      <c r="IX916" s="6"/>
      <c r="IY916" s="6"/>
      <c r="IZ916" s="6"/>
      <c r="JA916" s="314"/>
      <c r="JB916" s="314"/>
      <c r="JC916" s="314"/>
      <c r="JD916" s="314"/>
      <c r="JE916" s="314"/>
      <c r="JF916" s="314"/>
      <c r="JG916" s="314"/>
      <c r="JH916" s="314"/>
      <c r="JI916" s="314"/>
      <c r="JJ916" s="314"/>
      <c r="JK916" s="314"/>
      <c r="JL916" s="314"/>
      <c r="JM916" s="314"/>
      <c r="JN916" s="314"/>
      <c r="JO916" s="314"/>
      <c r="JP916" s="314"/>
      <c r="JQ916" s="314"/>
      <c r="JR916" s="314"/>
      <c r="JS916" s="314"/>
      <c r="JT916" s="314"/>
      <c r="JU916" s="314"/>
      <c r="JV916" s="314"/>
      <c r="JW916" s="314"/>
      <c r="JX916" s="314"/>
      <c r="JY916" s="314"/>
      <c r="JZ916" s="314"/>
      <c r="KA916" s="314"/>
      <c r="KB916" s="314"/>
      <c r="KC916" s="314"/>
      <c r="KD916" s="314"/>
      <c r="KE916" s="314"/>
      <c r="KF916" s="314"/>
      <c r="KG916" s="314"/>
      <c r="KH916" s="314"/>
      <c r="KI916" s="314"/>
      <c r="KJ916" s="314"/>
      <c r="KK916" s="314"/>
      <c r="KL916" s="6"/>
      <c r="KM916" s="6"/>
      <c r="KN916" s="6"/>
      <c r="KO916" s="6"/>
      <c r="KP916" s="6"/>
      <c r="KQ916" s="6"/>
      <c r="KR916" s="6"/>
      <c r="KS916" s="6"/>
      <c r="KT916" s="6"/>
    </row>
    <row r="917" spans="5:306" s="305" customFormat="1">
      <c r="E917" s="316"/>
      <c r="F917" s="316"/>
      <c r="G917" s="317"/>
      <c r="W917" s="6"/>
      <c r="X917" s="6"/>
      <c r="Y917" s="6"/>
      <c r="Z917" s="313"/>
      <c r="AA917" s="313"/>
      <c r="AB917" s="313"/>
      <c r="AC917" s="6"/>
      <c r="AD917" s="6"/>
      <c r="AE917" s="313"/>
      <c r="AF917" s="313"/>
      <c r="AG917" s="313"/>
      <c r="AH917" s="313"/>
      <c r="AI917" s="313"/>
      <c r="AJ917" s="6"/>
      <c r="AK917" s="6"/>
      <c r="AL917" s="313"/>
      <c r="AM917" s="313"/>
      <c r="AN917" s="313"/>
      <c r="AO917" s="313"/>
      <c r="AP917" s="313"/>
      <c r="AQ917" s="6"/>
      <c r="AR917" s="6"/>
      <c r="AS917" s="313"/>
      <c r="AT917" s="313"/>
      <c r="AU917" s="313"/>
      <c r="AV917" s="313"/>
      <c r="AW917" s="313"/>
      <c r="AX917" s="6"/>
      <c r="AY917" s="6"/>
      <c r="AZ917" s="313"/>
      <c r="BA917" s="313"/>
      <c r="BB917" s="313"/>
      <c r="BC917" s="313"/>
      <c r="BD917" s="313"/>
      <c r="BE917" s="6"/>
      <c r="BF917" s="6"/>
      <c r="BG917" s="313"/>
      <c r="BH917" s="313"/>
      <c r="BI917" s="313"/>
      <c r="BJ917" s="313"/>
      <c r="BK917" s="313"/>
      <c r="BL917" s="6"/>
      <c r="BM917" s="6"/>
      <c r="BN917" s="313"/>
      <c r="BO917" s="313"/>
      <c r="BP917" s="313"/>
      <c r="BQ917" s="313"/>
      <c r="BR917" s="313"/>
      <c r="BS917" s="313"/>
      <c r="BT917" s="313"/>
      <c r="BU917" s="313"/>
      <c r="BV917" s="313"/>
      <c r="BW917" s="313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161"/>
      <c r="DQ917" s="161"/>
      <c r="DR917" s="161"/>
      <c r="DS917" s="161"/>
      <c r="DT917" s="161"/>
      <c r="DU917" s="161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HO917" s="6"/>
      <c r="HP917" s="6"/>
      <c r="HQ917" s="6"/>
      <c r="HR917" s="6"/>
      <c r="HS917" s="6"/>
      <c r="HT917" s="6"/>
      <c r="HU917" s="6"/>
      <c r="HV917" s="6"/>
      <c r="HW917" s="6"/>
      <c r="HX917" s="6"/>
      <c r="HY917" s="6"/>
      <c r="HZ917" s="6"/>
      <c r="IA917" s="6"/>
      <c r="IB917" s="6"/>
      <c r="IC917" s="6"/>
      <c r="ID917" s="6"/>
      <c r="IE917" s="6"/>
      <c r="IF917" s="6"/>
      <c r="IG917" s="6"/>
      <c r="IH917" s="6"/>
      <c r="II917" s="6"/>
      <c r="IJ917" s="6"/>
      <c r="IK917" s="6"/>
      <c r="IL917" s="6"/>
      <c r="IM917" s="6"/>
      <c r="IN917" s="6"/>
      <c r="IO917" s="6"/>
      <c r="IP917" s="6"/>
      <c r="IQ917" s="6"/>
      <c r="IR917" s="6"/>
      <c r="IS917" s="6"/>
      <c r="IT917" s="6"/>
      <c r="IU917" s="6"/>
      <c r="IV917" s="6"/>
      <c r="IW917" s="6"/>
      <c r="IX917" s="6"/>
      <c r="IY917" s="6"/>
      <c r="IZ917" s="6"/>
      <c r="JA917" s="314"/>
      <c r="JB917" s="314"/>
      <c r="JC917" s="314"/>
      <c r="JD917" s="314"/>
      <c r="JE917" s="314"/>
      <c r="JF917" s="314"/>
      <c r="JG917" s="314"/>
      <c r="JH917" s="314"/>
      <c r="JI917" s="314"/>
      <c r="JJ917" s="314"/>
      <c r="JK917" s="314"/>
      <c r="JL917" s="314"/>
      <c r="JM917" s="314"/>
      <c r="JN917" s="314"/>
      <c r="JO917" s="314"/>
      <c r="JP917" s="314"/>
      <c r="JQ917" s="314"/>
      <c r="JR917" s="314"/>
      <c r="JS917" s="314"/>
      <c r="JT917" s="314"/>
      <c r="JU917" s="314"/>
      <c r="JV917" s="314"/>
      <c r="JW917" s="314"/>
      <c r="JX917" s="314"/>
      <c r="JY917" s="314"/>
      <c r="JZ917" s="314"/>
      <c r="KA917" s="314"/>
      <c r="KB917" s="314"/>
      <c r="KC917" s="314"/>
      <c r="KD917" s="314"/>
      <c r="KE917" s="314"/>
      <c r="KF917" s="314"/>
      <c r="KG917" s="314"/>
      <c r="KH917" s="314"/>
      <c r="KI917" s="314"/>
      <c r="KJ917" s="314"/>
      <c r="KK917" s="314"/>
      <c r="KL917" s="6"/>
      <c r="KM917" s="6"/>
      <c r="KN917" s="6"/>
      <c r="KO917" s="6"/>
      <c r="KP917" s="6"/>
      <c r="KQ917" s="6"/>
      <c r="KR917" s="6"/>
      <c r="KS917" s="6"/>
      <c r="KT917" s="6"/>
    </row>
    <row r="918" spans="5:306" s="305" customFormat="1">
      <c r="E918" s="316"/>
      <c r="F918" s="316"/>
      <c r="G918" s="317"/>
      <c r="W918" s="6"/>
      <c r="X918" s="6"/>
      <c r="Y918" s="6"/>
      <c r="Z918" s="313"/>
      <c r="AA918" s="313"/>
      <c r="AB918" s="313"/>
      <c r="AC918" s="6"/>
      <c r="AD918" s="6"/>
      <c r="AE918" s="313"/>
      <c r="AF918" s="313"/>
      <c r="AG918" s="313"/>
      <c r="AH918" s="313"/>
      <c r="AI918" s="313"/>
      <c r="AJ918" s="6"/>
      <c r="AK918" s="6"/>
      <c r="AL918" s="313"/>
      <c r="AM918" s="313"/>
      <c r="AN918" s="313"/>
      <c r="AO918" s="313"/>
      <c r="AP918" s="313"/>
      <c r="AQ918" s="6"/>
      <c r="AR918" s="6"/>
      <c r="AS918" s="313"/>
      <c r="AT918" s="313"/>
      <c r="AU918" s="313"/>
      <c r="AV918" s="313"/>
      <c r="AW918" s="313"/>
      <c r="AX918" s="6"/>
      <c r="AY918" s="6"/>
      <c r="AZ918" s="313"/>
      <c r="BA918" s="313"/>
      <c r="BB918" s="313"/>
      <c r="BC918" s="313"/>
      <c r="BD918" s="313"/>
      <c r="BE918" s="6"/>
      <c r="BF918" s="6"/>
      <c r="BG918" s="313"/>
      <c r="BH918" s="313"/>
      <c r="BI918" s="313"/>
      <c r="BJ918" s="313"/>
      <c r="BK918" s="313"/>
      <c r="BL918" s="6"/>
      <c r="BM918" s="6"/>
      <c r="BN918" s="313"/>
      <c r="BO918" s="313"/>
      <c r="BP918" s="313"/>
      <c r="BQ918" s="313"/>
      <c r="BR918" s="313"/>
      <c r="BS918" s="313"/>
      <c r="BT918" s="313"/>
      <c r="BU918" s="313"/>
      <c r="BV918" s="313"/>
      <c r="BW918" s="313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161"/>
      <c r="DQ918" s="161"/>
      <c r="DR918" s="161"/>
      <c r="DS918" s="161"/>
      <c r="DT918" s="161"/>
      <c r="DU918" s="161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HO918" s="6"/>
      <c r="HP918" s="6"/>
      <c r="HQ918" s="6"/>
      <c r="HR918" s="6"/>
      <c r="HS918" s="6"/>
      <c r="HT918" s="6"/>
      <c r="HU918" s="6"/>
      <c r="HV918" s="6"/>
      <c r="HW918" s="6"/>
      <c r="HX918" s="6"/>
      <c r="HY918" s="6"/>
      <c r="HZ918" s="6"/>
      <c r="IA918" s="6"/>
      <c r="IB918" s="6"/>
      <c r="IC918" s="6"/>
      <c r="ID918" s="6"/>
      <c r="IE918" s="6"/>
      <c r="IF918" s="6"/>
      <c r="IG918" s="6"/>
      <c r="IH918" s="6"/>
      <c r="II918" s="6"/>
      <c r="IJ918" s="6"/>
      <c r="IK918" s="6"/>
      <c r="IL918" s="6"/>
      <c r="IM918" s="6"/>
      <c r="IN918" s="6"/>
      <c r="IO918" s="6"/>
      <c r="IP918" s="6"/>
      <c r="IQ918" s="6"/>
      <c r="IR918" s="6"/>
      <c r="IS918" s="6"/>
      <c r="IT918" s="6"/>
      <c r="IU918" s="6"/>
      <c r="IV918" s="6"/>
      <c r="IW918" s="6"/>
      <c r="IX918" s="6"/>
      <c r="IY918" s="6"/>
      <c r="IZ918" s="6"/>
      <c r="JA918" s="314"/>
      <c r="JB918" s="314"/>
      <c r="JC918" s="314"/>
      <c r="JD918" s="314"/>
      <c r="JE918" s="314"/>
      <c r="JF918" s="314"/>
      <c r="JG918" s="314"/>
      <c r="JH918" s="314"/>
      <c r="JI918" s="314"/>
      <c r="JJ918" s="314"/>
      <c r="JK918" s="314"/>
      <c r="JL918" s="314"/>
      <c r="JM918" s="314"/>
      <c r="JN918" s="314"/>
      <c r="JO918" s="314"/>
      <c r="JP918" s="314"/>
      <c r="JQ918" s="314"/>
      <c r="JR918" s="314"/>
      <c r="JS918" s="314"/>
      <c r="JT918" s="314"/>
      <c r="JU918" s="314"/>
      <c r="JV918" s="314"/>
      <c r="JW918" s="314"/>
      <c r="JX918" s="314"/>
      <c r="JY918" s="314"/>
      <c r="JZ918" s="314"/>
      <c r="KA918" s="314"/>
      <c r="KB918" s="314"/>
      <c r="KC918" s="314"/>
      <c r="KD918" s="314"/>
      <c r="KE918" s="314"/>
      <c r="KF918" s="314"/>
      <c r="KG918" s="314"/>
      <c r="KH918" s="314"/>
      <c r="KI918" s="314"/>
      <c r="KJ918" s="314"/>
      <c r="KK918" s="314"/>
      <c r="KL918" s="6"/>
      <c r="KM918" s="6"/>
      <c r="KN918" s="6"/>
      <c r="KO918" s="6"/>
      <c r="KP918" s="6"/>
      <c r="KQ918" s="6"/>
      <c r="KR918" s="6"/>
      <c r="KS918" s="6"/>
      <c r="KT918" s="6"/>
    </row>
    <row r="919" spans="5:306" s="305" customFormat="1">
      <c r="E919" s="316"/>
      <c r="F919" s="316"/>
      <c r="G919" s="317"/>
      <c r="W919" s="6"/>
      <c r="X919" s="6"/>
      <c r="Y919" s="6"/>
      <c r="Z919" s="313"/>
      <c r="AA919" s="313"/>
      <c r="AB919" s="313"/>
      <c r="AC919" s="6"/>
      <c r="AD919" s="6"/>
      <c r="AE919" s="313"/>
      <c r="AF919" s="313"/>
      <c r="AG919" s="313"/>
      <c r="AH919" s="313"/>
      <c r="AI919" s="313"/>
      <c r="AJ919" s="6"/>
      <c r="AK919" s="6"/>
      <c r="AL919" s="313"/>
      <c r="AM919" s="313"/>
      <c r="AN919" s="313"/>
      <c r="AO919" s="313"/>
      <c r="AP919" s="313"/>
      <c r="AQ919" s="6"/>
      <c r="AR919" s="6"/>
      <c r="AS919" s="313"/>
      <c r="AT919" s="313"/>
      <c r="AU919" s="313"/>
      <c r="AV919" s="313"/>
      <c r="AW919" s="313"/>
      <c r="AX919" s="6"/>
      <c r="AY919" s="6"/>
      <c r="AZ919" s="313"/>
      <c r="BA919" s="313"/>
      <c r="BB919" s="313"/>
      <c r="BC919" s="313"/>
      <c r="BD919" s="313"/>
      <c r="BE919" s="6"/>
      <c r="BF919" s="6"/>
      <c r="BG919" s="313"/>
      <c r="BH919" s="313"/>
      <c r="BI919" s="313"/>
      <c r="BJ919" s="313"/>
      <c r="BK919" s="313"/>
      <c r="BL919" s="6"/>
      <c r="BM919" s="6"/>
      <c r="BN919" s="313"/>
      <c r="BO919" s="313"/>
      <c r="BP919" s="313"/>
      <c r="BQ919" s="313"/>
      <c r="BR919" s="313"/>
      <c r="BS919" s="313"/>
      <c r="BT919" s="313"/>
      <c r="BU919" s="313"/>
      <c r="BV919" s="313"/>
      <c r="BW919" s="313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161"/>
      <c r="DQ919" s="161"/>
      <c r="DR919" s="161"/>
      <c r="DS919" s="161"/>
      <c r="DT919" s="161"/>
      <c r="DU919" s="161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HO919" s="6"/>
      <c r="HP919" s="6"/>
      <c r="HQ919" s="6"/>
      <c r="HR919" s="6"/>
      <c r="HS919" s="6"/>
      <c r="HT919" s="6"/>
      <c r="HU919" s="6"/>
      <c r="HV919" s="6"/>
      <c r="HW919" s="6"/>
      <c r="HX919" s="6"/>
      <c r="HY919" s="6"/>
      <c r="HZ919" s="6"/>
      <c r="IA919" s="6"/>
      <c r="IB919" s="6"/>
      <c r="IC919" s="6"/>
      <c r="ID919" s="6"/>
      <c r="IE919" s="6"/>
      <c r="IF919" s="6"/>
      <c r="IG919" s="6"/>
      <c r="IH919" s="6"/>
      <c r="II919" s="6"/>
      <c r="IJ919" s="6"/>
      <c r="IK919" s="6"/>
      <c r="IL919" s="6"/>
      <c r="IM919" s="6"/>
      <c r="IN919" s="6"/>
      <c r="IO919" s="6"/>
      <c r="IP919" s="6"/>
      <c r="IQ919" s="6"/>
      <c r="IR919" s="6"/>
      <c r="IS919" s="6"/>
      <c r="IT919" s="6"/>
      <c r="IU919" s="6"/>
      <c r="IV919" s="6"/>
      <c r="IW919" s="6"/>
      <c r="IX919" s="6"/>
      <c r="IY919" s="6"/>
      <c r="IZ919" s="6"/>
      <c r="JA919" s="314"/>
      <c r="JB919" s="314"/>
      <c r="JC919" s="314"/>
      <c r="JD919" s="314"/>
      <c r="JE919" s="314"/>
      <c r="JF919" s="314"/>
      <c r="JG919" s="314"/>
      <c r="JH919" s="314"/>
      <c r="JI919" s="314"/>
      <c r="JJ919" s="314"/>
      <c r="JK919" s="314"/>
      <c r="JL919" s="314"/>
      <c r="JM919" s="314"/>
      <c r="JN919" s="314"/>
      <c r="JO919" s="314"/>
      <c r="JP919" s="314"/>
      <c r="JQ919" s="314"/>
      <c r="JR919" s="314"/>
      <c r="JS919" s="314"/>
      <c r="JT919" s="314"/>
      <c r="JU919" s="314"/>
      <c r="JV919" s="314"/>
      <c r="JW919" s="314"/>
      <c r="JX919" s="314"/>
      <c r="JY919" s="314"/>
      <c r="JZ919" s="314"/>
      <c r="KA919" s="314"/>
      <c r="KB919" s="314"/>
      <c r="KC919" s="314"/>
      <c r="KD919" s="314"/>
      <c r="KE919" s="314"/>
      <c r="KF919" s="314"/>
      <c r="KG919" s="314"/>
      <c r="KH919" s="314"/>
      <c r="KI919" s="314"/>
      <c r="KJ919" s="314"/>
      <c r="KK919" s="314"/>
      <c r="KL919" s="6"/>
      <c r="KM919" s="6"/>
      <c r="KN919" s="6"/>
      <c r="KO919" s="6"/>
      <c r="KP919" s="6"/>
      <c r="KQ919" s="6"/>
      <c r="KR919" s="6"/>
      <c r="KS919" s="6"/>
      <c r="KT919" s="6"/>
    </row>
    <row r="920" spans="5:306" s="305" customFormat="1">
      <c r="E920" s="316"/>
      <c r="F920" s="316"/>
      <c r="G920" s="317"/>
      <c r="W920" s="6"/>
      <c r="X920" s="6"/>
      <c r="Y920" s="6"/>
      <c r="Z920" s="313"/>
      <c r="AA920" s="313"/>
      <c r="AB920" s="313"/>
      <c r="AC920" s="6"/>
      <c r="AD920" s="6"/>
      <c r="AE920" s="313"/>
      <c r="AF920" s="313"/>
      <c r="AG920" s="313"/>
      <c r="AH920" s="313"/>
      <c r="AI920" s="313"/>
      <c r="AJ920" s="6"/>
      <c r="AK920" s="6"/>
      <c r="AL920" s="313"/>
      <c r="AM920" s="313"/>
      <c r="AN920" s="313"/>
      <c r="AO920" s="313"/>
      <c r="AP920" s="313"/>
      <c r="AQ920" s="6"/>
      <c r="AR920" s="6"/>
      <c r="AS920" s="313"/>
      <c r="AT920" s="313"/>
      <c r="AU920" s="313"/>
      <c r="AV920" s="313"/>
      <c r="AW920" s="313"/>
      <c r="AX920" s="6"/>
      <c r="AY920" s="6"/>
      <c r="AZ920" s="313"/>
      <c r="BA920" s="313"/>
      <c r="BB920" s="313"/>
      <c r="BC920" s="313"/>
      <c r="BD920" s="313"/>
      <c r="BE920" s="6"/>
      <c r="BF920" s="6"/>
      <c r="BG920" s="313"/>
      <c r="BH920" s="313"/>
      <c r="BI920" s="313"/>
      <c r="BJ920" s="313"/>
      <c r="BK920" s="313"/>
      <c r="BL920" s="6"/>
      <c r="BM920" s="6"/>
      <c r="BN920" s="313"/>
      <c r="BO920" s="313"/>
      <c r="BP920" s="313"/>
      <c r="BQ920" s="313"/>
      <c r="BR920" s="313"/>
      <c r="BS920" s="313"/>
      <c r="BT920" s="313"/>
      <c r="BU920" s="313"/>
      <c r="BV920" s="313"/>
      <c r="BW920" s="313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161"/>
      <c r="DQ920" s="161"/>
      <c r="DR920" s="161"/>
      <c r="DS920" s="161"/>
      <c r="DT920" s="161"/>
      <c r="DU920" s="161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HO920" s="6"/>
      <c r="HP920" s="6"/>
      <c r="HQ920" s="6"/>
      <c r="HR920" s="6"/>
      <c r="HS920" s="6"/>
      <c r="HT920" s="6"/>
      <c r="HU920" s="6"/>
      <c r="HV920" s="6"/>
      <c r="HW920" s="6"/>
      <c r="HX920" s="6"/>
      <c r="HY920" s="6"/>
      <c r="HZ920" s="6"/>
      <c r="IA920" s="6"/>
      <c r="IB920" s="6"/>
      <c r="IC920" s="6"/>
      <c r="ID920" s="6"/>
      <c r="IE920" s="6"/>
      <c r="IF920" s="6"/>
      <c r="IG920" s="6"/>
      <c r="IH920" s="6"/>
      <c r="II920" s="6"/>
      <c r="IJ920" s="6"/>
      <c r="IK920" s="6"/>
      <c r="IL920" s="6"/>
      <c r="IM920" s="6"/>
      <c r="IN920" s="6"/>
      <c r="IO920" s="6"/>
      <c r="IP920" s="6"/>
      <c r="IQ920" s="6"/>
      <c r="IR920" s="6"/>
      <c r="IS920" s="6"/>
      <c r="IT920" s="6"/>
      <c r="IU920" s="6"/>
      <c r="IV920" s="6"/>
      <c r="IW920" s="6"/>
      <c r="IX920" s="6"/>
      <c r="IY920" s="6"/>
      <c r="IZ920" s="6"/>
      <c r="JA920" s="314"/>
      <c r="JB920" s="314"/>
      <c r="JC920" s="314"/>
      <c r="JD920" s="314"/>
      <c r="JE920" s="314"/>
      <c r="JF920" s="314"/>
      <c r="JG920" s="314"/>
      <c r="JH920" s="314"/>
      <c r="JI920" s="314"/>
      <c r="JJ920" s="314"/>
      <c r="JK920" s="314"/>
      <c r="JL920" s="314"/>
      <c r="JM920" s="314"/>
      <c r="JN920" s="314"/>
      <c r="JO920" s="314"/>
      <c r="JP920" s="314"/>
      <c r="JQ920" s="314"/>
      <c r="JR920" s="314"/>
      <c r="JS920" s="314"/>
      <c r="JT920" s="314"/>
      <c r="JU920" s="314"/>
      <c r="JV920" s="314"/>
      <c r="JW920" s="314"/>
      <c r="JX920" s="314"/>
      <c r="JY920" s="314"/>
      <c r="JZ920" s="314"/>
      <c r="KA920" s="314"/>
      <c r="KB920" s="314"/>
      <c r="KC920" s="314"/>
      <c r="KD920" s="314"/>
      <c r="KE920" s="314"/>
      <c r="KF920" s="314"/>
      <c r="KG920" s="314"/>
      <c r="KH920" s="314"/>
      <c r="KI920" s="314"/>
      <c r="KJ920" s="314"/>
      <c r="KK920" s="314"/>
      <c r="KL920" s="6"/>
      <c r="KM920" s="6"/>
      <c r="KN920" s="6"/>
      <c r="KO920" s="6"/>
      <c r="KP920" s="6"/>
      <c r="KQ920" s="6"/>
      <c r="KR920" s="6"/>
      <c r="KS920" s="6"/>
      <c r="KT920" s="6"/>
    </row>
    <row r="921" spans="5:306" s="305" customFormat="1">
      <c r="E921" s="316"/>
      <c r="F921" s="316"/>
      <c r="G921" s="317"/>
      <c r="W921" s="6"/>
      <c r="X921" s="6"/>
      <c r="Y921" s="6"/>
      <c r="Z921" s="313"/>
      <c r="AA921" s="313"/>
      <c r="AB921" s="313"/>
      <c r="AC921" s="6"/>
      <c r="AD921" s="6"/>
      <c r="AE921" s="313"/>
      <c r="AF921" s="313"/>
      <c r="AG921" s="313"/>
      <c r="AH921" s="313"/>
      <c r="AI921" s="313"/>
      <c r="AJ921" s="6"/>
      <c r="AK921" s="6"/>
      <c r="AL921" s="313"/>
      <c r="AM921" s="313"/>
      <c r="AN921" s="313"/>
      <c r="AO921" s="313"/>
      <c r="AP921" s="313"/>
      <c r="AQ921" s="6"/>
      <c r="AR921" s="6"/>
      <c r="AS921" s="313"/>
      <c r="AT921" s="313"/>
      <c r="AU921" s="313"/>
      <c r="AV921" s="313"/>
      <c r="AW921" s="313"/>
      <c r="AX921" s="6"/>
      <c r="AY921" s="6"/>
      <c r="AZ921" s="313"/>
      <c r="BA921" s="313"/>
      <c r="BB921" s="313"/>
      <c r="BC921" s="313"/>
      <c r="BD921" s="313"/>
      <c r="BE921" s="6"/>
      <c r="BF921" s="6"/>
      <c r="BG921" s="313"/>
      <c r="BH921" s="313"/>
      <c r="BI921" s="313"/>
      <c r="BJ921" s="313"/>
      <c r="BK921" s="313"/>
      <c r="BL921" s="6"/>
      <c r="BM921" s="6"/>
      <c r="BN921" s="313"/>
      <c r="BO921" s="313"/>
      <c r="BP921" s="313"/>
      <c r="BQ921" s="313"/>
      <c r="BR921" s="313"/>
      <c r="BS921" s="313"/>
      <c r="BT921" s="313"/>
      <c r="BU921" s="313"/>
      <c r="BV921" s="313"/>
      <c r="BW921" s="313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161"/>
      <c r="DQ921" s="161"/>
      <c r="DR921" s="161"/>
      <c r="DS921" s="161"/>
      <c r="DT921" s="161"/>
      <c r="DU921" s="161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HO921" s="6"/>
      <c r="HP921" s="6"/>
      <c r="HQ921" s="6"/>
      <c r="HR921" s="6"/>
      <c r="HS921" s="6"/>
      <c r="HT921" s="6"/>
      <c r="HU921" s="6"/>
      <c r="HV921" s="6"/>
      <c r="HW921" s="6"/>
      <c r="HX921" s="6"/>
      <c r="HY921" s="6"/>
      <c r="HZ921" s="6"/>
      <c r="IA921" s="6"/>
      <c r="IB921" s="6"/>
      <c r="IC921" s="6"/>
      <c r="ID921" s="6"/>
      <c r="IE921" s="6"/>
      <c r="IF921" s="6"/>
      <c r="IG921" s="6"/>
      <c r="IH921" s="6"/>
      <c r="II921" s="6"/>
      <c r="IJ921" s="6"/>
      <c r="IK921" s="6"/>
      <c r="IL921" s="6"/>
      <c r="IM921" s="6"/>
      <c r="IN921" s="6"/>
      <c r="IO921" s="6"/>
      <c r="IP921" s="6"/>
      <c r="IQ921" s="6"/>
      <c r="IR921" s="6"/>
      <c r="IS921" s="6"/>
      <c r="IT921" s="6"/>
      <c r="IU921" s="6"/>
      <c r="IV921" s="6"/>
      <c r="IW921" s="6"/>
      <c r="IX921" s="6"/>
      <c r="IY921" s="6"/>
      <c r="IZ921" s="6"/>
      <c r="JA921" s="314"/>
      <c r="JB921" s="314"/>
      <c r="JC921" s="314"/>
      <c r="JD921" s="314"/>
      <c r="JE921" s="314"/>
      <c r="JF921" s="314"/>
      <c r="JG921" s="314"/>
      <c r="JH921" s="314"/>
      <c r="JI921" s="314"/>
      <c r="JJ921" s="314"/>
      <c r="JK921" s="314"/>
      <c r="JL921" s="314"/>
      <c r="JM921" s="314"/>
      <c r="JN921" s="314"/>
      <c r="JO921" s="314"/>
      <c r="JP921" s="314"/>
      <c r="JQ921" s="314"/>
      <c r="JR921" s="314"/>
      <c r="JS921" s="314"/>
      <c r="JT921" s="314"/>
      <c r="JU921" s="314"/>
      <c r="JV921" s="314"/>
      <c r="JW921" s="314"/>
      <c r="JX921" s="314"/>
      <c r="JY921" s="314"/>
      <c r="JZ921" s="314"/>
      <c r="KA921" s="314"/>
      <c r="KB921" s="314"/>
      <c r="KC921" s="314"/>
      <c r="KD921" s="314"/>
      <c r="KE921" s="314"/>
      <c r="KF921" s="314"/>
      <c r="KG921" s="314"/>
      <c r="KH921" s="314"/>
      <c r="KI921" s="314"/>
      <c r="KJ921" s="314"/>
      <c r="KK921" s="314"/>
      <c r="KL921" s="6"/>
      <c r="KM921" s="6"/>
      <c r="KN921" s="6"/>
      <c r="KO921" s="6"/>
      <c r="KP921" s="6"/>
      <c r="KQ921" s="6"/>
      <c r="KR921" s="6"/>
      <c r="KS921" s="6"/>
      <c r="KT921" s="6"/>
    </row>
    <row r="922" spans="5:306" s="305" customFormat="1">
      <c r="E922" s="316"/>
      <c r="F922" s="316"/>
      <c r="G922" s="317"/>
      <c r="W922" s="6"/>
      <c r="X922" s="6"/>
      <c r="Y922" s="6"/>
      <c r="Z922" s="313"/>
      <c r="AA922" s="313"/>
      <c r="AB922" s="313"/>
      <c r="AC922" s="6"/>
      <c r="AD922" s="6"/>
      <c r="AE922" s="313"/>
      <c r="AF922" s="313"/>
      <c r="AG922" s="313"/>
      <c r="AH922" s="313"/>
      <c r="AI922" s="313"/>
      <c r="AJ922" s="6"/>
      <c r="AK922" s="6"/>
      <c r="AL922" s="313"/>
      <c r="AM922" s="313"/>
      <c r="AN922" s="313"/>
      <c r="AO922" s="313"/>
      <c r="AP922" s="313"/>
      <c r="AQ922" s="6"/>
      <c r="AR922" s="6"/>
      <c r="AS922" s="313"/>
      <c r="AT922" s="313"/>
      <c r="AU922" s="313"/>
      <c r="AV922" s="313"/>
      <c r="AW922" s="313"/>
      <c r="AX922" s="6"/>
      <c r="AY922" s="6"/>
      <c r="AZ922" s="313"/>
      <c r="BA922" s="313"/>
      <c r="BB922" s="313"/>
      <c r="BC922" s="313"/>
      <c r="BD922" s="313"/>
      <c r="BE922" s="6"/>
      <c r="BF922" s="6"/>
      <c r="BG922" s="313"/>
      <c r="BH922" s="313"/>
      <c r="BI922" s="313"/>
      <c r="BJ922" s="313"/>
      <c r="BK922" s="313"/>
      <c r="BL922" s="6"/>
      <c r="BM922" s="6"/>
      <c r="BN922" s="313"/>
      <c r="BO922" s="313"/>
      <c r="BP922" s="313"/>
      <c r="BQ922" s="313"/>
      <c r="BR922" s="313"/>
      <c r="BS922" s="313"/>
      <c r="BT922" s="313"/>
      <c r="BU922" s="313"/>
      <c r="BV922" s="313"/>
      <c r="BW922" s="313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161"/>
      <c r="DQ922" s="161"/>
      <c r="DR922" s="161"/>
      <c r="DS922" s="161"/>
      <c r="DT922" s="161"/>
      <c r="DU922" s="161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HO922" s="6"/>
      <c r="HP922" s="6"/>
      <c r="HQ922" s="6"/>
      <c r="HR922" s="6"/>
      <c r="HS922" s="6"/>
      <c r="HT922" s="6"/>
      <c r="HU922" s="6"/>
      <c r="HV922" s="6"/>
      <c r="HW922" s="6"/>
      <c r="HX922" s="6"/>
      <c r="HY922" s="6"/>
      <c r="HZ922" s="6"/>
      <c r="IA922" s="6"/>
      <c r="IB922" s="6"/>
      <c r="IC922" s="6"/>
      <c r="ID922" s="6"/>
      <c r="IE922" s="6"/>
      <c r="IF922" s="6"/>
      <c r="IG922" s="6"/>
      <c r="IH922" s="6"/>
      <c r="II922" s="6"/>
      <c r="IJ922" s="6"/>
      <c r="IK922" s="6"/>
      <c r="IL922" s="6"/>
      <c r="IM922" s="6"/>
      <c r="IN922" s="6"/>
      <c r="IO922" s="6"/>
      <c r="IP922" s="6"/>
      <c r="IQ922" s="6"/>
      <c r="IR922" s="6"/>
      <c r="IS922" s="6"/>
      <c r="IT922" s="6"/>
      <c r="IU922" s="6"/>
      <c r="IV922" s="6"/>
      <c r="IW922" s="6"/>
      <c r="IX922" s="6"/>
      <c r="IY922" s="6"/>
      <c r="IZ922" s="6"/>
      <c r="JA922" s="314"/>
      <c r="JB922" s="314"/>
      <c r="JC922" s="314"/>
      <c r="JD922" s="314"/>
      <c r="JE922" s="314"/>
      <c r="JF922" s="314"/>
      <c r="JG922" s="314"/>
      <c r="JH922" s="314"/>
      <c r="JI922" s="314"/>
      <c r="JJ922" s="314"/>
      <c r="JK922" s="314"/>
      <c r="JL922" s="314"/>
      <c r="JM922" s="314"/>
      <c r="JN922" s="314"/>
      <c r="JO922" s="314"/>
      <c r="JP922" s="314"/>
      <c r="JQ922" s="314"/>
      <c r="JR922" s="314"/>
      <c r="JS922" s="314"/>
      <c r="JT922" s="314"/>
      <c r="JU922" s="314"/>
      <c r="JV922" s="314"/>
      <c r="JW922" s="314"/>
      <c r="JX922" s="314"/>
      <c r="JY922" s="314"/>
      <c r="JZ922" s="314"/>
      <c r="KA922" s="314"/>
      <c r="KB922" s="314"/>
      <c r="KC922" s="314"/>
      <c r="KD922" s="314"/>
      <c r="KE922" s="314"/>
      <c r="KF922" s="314"/>
      <c r="KG922" s="314"/>
      <c r="KH922" s="314"/>
      <c r="KI922" s="314"/>
      <c r="KJ922" s="314"/>
      <c r="KK922" s="314"/>
      <c r="KL922" s="6"/>
      <c r="KM922" s="6"/>
      <c r="KN922" s="6"/>
      <c r="KO922" s="6"/>
      <c r="KP922" s="6"/>
      <c r="KQ922" s="6"/>
      <c r="KR922" s="6"/>
      <c r="KS922" s="6"/>
      <c r="KT922" s="6"/>
    </row>
    <row r="923" spans="5:306" s="305" customFormat="1">
      <c r="E923" s="316"/>
      <c r="F923" s="316"/>
      <c r="G923" s="317"/>
      <c r="W923" s="6"/>
      <c r="X923" s="6"/>
      <c r="Y923" s="6"/>
      <c r="Z923" s="313"/>
      <c r="AA923" s="313"/>
      <c r="AB923" s="313"/>
      <c r="AC923" s="6"/>
      <c r="AD923" s="6"/>
      <c r="AE923" s="313"/>
      <c r="AF923" s="313"/>
      <c r="AG923" s="313"/>
      <c r="AH923" s="313"/>
      <c r="AI923" s="313"/>
      <c r="AJ923" s="6"/>
      <c r="AK923" s="6"/>
      <c r="AL923" s="313"/>
      <c r="AM923" s="313"/>
      <c r="AN923" s="313"/>
      <c r="AO923" s="313"/>
      <c r="AP923" s="313"/>
      <c r="AQ923" s="6"/>
      <c r="AR923" s="6"/>
      <c r="AS923" s="313"/>
      <c r="AT923" s="313"/>
      <c r="AU923" s="313"/>
      <c r="AV923" s="313"/>
      <c r="AW923" s="313"/>
      <c r="AX923" s="6"/>
      <c r="AY923" s="6"/>
      <c r="AZ923" s="313"/>
      <c r="BA923" s="313"/>
      <c r="BB923" s="313"/>
      <c r="BC923" s="313"/>
      <c r="BD923" s="313"/>
      <c r="BE923" s="6"/>
      <c r="BF923" s="6"/>
      <c r="BG923" s="313"/>
      <c r="BH923" s="313"/>
      <c r="BI923" s="313"/>
      <c r="BJ923" s="313"/>
      <c r="BK923" s="313"/>
      <c r="BL923" s="6"/>
      <c r="BM923" s="6"/>
      <c r="BN923" s="313"/>
      <c r="BO923" s="313"/>
      <c r="BP923" s="313"/>
      <c r="BQ923" s="313"/>
      <c r="BR923" s="313"/>
      <c r="BS923" s="313"/>
      <c r="BT923" s="313"/>
      <c r="BU923" s="313"/>
      <c r="BV923" s="313"/>
      <c r="BW923" s="313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161"/>
      <c r="DQ923" s="161"/>
      <c r="DR923" s="161"/>
      <c r="DS923" s="161"/>
      <c r="DT923" s="161"/>
      <c r="DU923" s="161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HO923" s="6"/>
      <c r="HP923" s="6"/>
      <c r="HQ923" s="6"/>
      <c r="HR923" s="6"/>
      <c r="HS923" s="6"/>
      <c r="HT923" s="6"/>
      <c r="HU923" s="6"/>
      <c r="HV923" s="6"/>
      <c r="HW923" s="6"/>
      <c r="HX923" s="6"/>
      <c r="HY923" s="6"/>
      <c r="HZ923" s="6"/>
      <c r="IA923" s="6"/>
      <c r="IB923" s="6"/>
      <c r="IC923" s="6"/>
      <c r="ID923" s="6"/>
      <c r="IE923" s="6"/>
      <c r="IF923" s="6"/>
      <c r="IG923" s="6"/>
      <c r="IH923" s="6"/>
      <c r="II923" s="6"/>
      <c r="IJ923" s="6"/>
      <c r="IK923" s="6"/>
      <c r="IL923" s="6"/>
      <c r="IM923" s="6"/>
      <c r="IN923" s="6"/>
      <c r="IO923" s="6"/>
      <c r="IP923" s="6"/>
      <c r="IQ923" s="6"/>
      <c r="IR923" s="6"/>
      <c r="IS923" s="6"/>
      <c r="IT923" s="6"/>
      <c r="IU923" s="6"/>
      <c r="IV923" s="6"/>
      <c r="IW923" s="6"/>
      <c r="IX923" s="6"/>
      <c r="IY923" s="6"/>
      <c r="IZ923" s="6"/>
      <c r="JA923" s="314"/>
      <c r="JB923" s="314"/>
      <c r="JC923" s="314"/>
      <c r="JD923" s="314"/>
      <c r="JE923" s="314"/>
      <c r="JF923" s="314"/>
      <c r="JG923" s="314"/>
      <c r="JH923" s="314"/>
      <c r="JI923" s="314"/>
      <c r="JJ923" s="314"/>
      <c r="JK923" s="314"/>
      <c r="JL923" s="314"/>
      <c r="JM923" s="314"/>
      <c r="JN923" s="314"/>
      <c r="JO923" s="314"/>
      <c r="JP923" s="314"/>
      <c r="JQ923" s="314"/>
      <c r="JR923" s="314"/>
      <c r="JS923" s="314"/>
      <c r="JT923" s="314"/>
      <c r="JU923" s="314"/>
      <c r="JV923" s="314"/>
      <c r="JW923" s="314"/>
      <c r="JX923" s="314"/>
      <c r="JY923" s="314"/>
      <c r="JZ923" s="314"/>
      <c r="KA923" s="314"/>
      <c r="KB923" s="314"/>
      <c r="KC923" s="314"/>
      <c r="KD923" s="314"/>
      <c r="KE923" s="314"/>
      <c r="KF923" s="314"/>
      <c r="KG923" s="314"/>
      <c r="KH923" s="314"/>
      <c r="KI923" s="314"/>
      <c r="KJ923" s="314"/>
      <c r="KK923" s="314"/>
      <c r="KL923" s="6"/>
      <c r="KM923" s="6"/>
      <c r="KN923" s="6"/>
      <c r="KO923" s="6"/>
      <c r="KP923" s="6"/>
      <c r="KQ923" s="6"/>
      <c r="KR923" s="6"/>
      <c r="KS923" s="6"/>
      <c r="KT923" s="6"/>
    </row>
    <row r="924" spans="5:306" s="305" customFormat="1">
      <c r="E924" s="316"/>
      <c r="F924" s="316"/>
      <c r="G924" s="317"/>
      <c r="W924" s="6"/>
      <c r="X924" s="6"/>
      <c r="Y924" s="6"/>
      <c r="Z924" s="313"/>
      <c r="AA924" s="313"/>
      <c r="AB924" s="313"/>
      <c r="AC924" s="6"/>
      <c r="AD924" s="6"/>
      <c r="AE924" s="313"/>
      <c r="AF924" s="313"/>
      <c r="AG924" s="313"/>
      <c r="AH924" s="313"/>
      <c r="AI924" s="313"/>
      <c r="AJ924" s="6"/>
      <c r="AK924" s="6"/>
      <c r="AL924" s="313"/>
      <c r="AM924" s="313"/>
      <c r="AN924" s="313"/>
      <c r="AO924" s="313"/>
      <c r="AP924" s="313"/>
      <c r="AQ924" s="6"/>
      <c r="AR924" s="6"/>
      <c r="AS924" s="313"/>
      <c r="AT924" s="313"/>
      <c r="AU924" s="313"/>
      <c r="AV924" s="313"/>
      <c r="AW924" s="313"/>
      <c r="AX924" s="6"/>
      <c r="AY924" s="6"/>
      <c r="AZ924" s="313"/>
      <c r="BA924" s="313"/>
      <c r="BB924" s="313"/>
      <c r="BC924" s="313"/>
      <c r="BD924" s="313"/>
      <c r="BE924" s="6"/>
      <c r="BF924" s="6"/>
      <c r="BG924" s="313"/>
      <c r="BH924" s="313"/>
      <c r="BI924" s="313"/>
      <c r="BJ924" s="313"/>
      <c r="BK924" s="313"/>
      <c r="BL924" s="6"/>
      <c r="BM924" s="6"/>
      <c r="BN924" s="313"/>
      <c r="BO924" s="313"/>
      <c r="BP924" s="313"/>
      <c r="BQ924" s="313"/>
      <c r="BR924" s="313"/>
      <c r="BS924" s="313"/>
      <c r="BT924" s="313"/>
      <c r="BU924" s="313"/>
      <c r="BV924" s="313"/>
      <c r="BW924" s="313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161"/>
      <c r="DQ924" s="161"/>
      <c r="DR924" s="161"/>
      <c r="DS924" s="161"/>
      <c r="DT924" s="161"/>
      <c r="DU924" s="161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HO924" s="6"/>
      <c r="HP924" s="6"/>
      <c r="HQ924" s="6"/>
      <c r="HR924" s="6"/>
      <c r="HS924" s="6"/>
      <c r="HT924" s="6"/>
      <c r="HU924" s="6"/>
      <c r="HV924" s="6"/>
      <c r="HW924" s="6"/>
      <c r="HX924" s="6"/>
      <c r="HY924" s="6"/>
      <c r="HZ924" s="6"/>
      <c r="IA924" s="6"/>
      <c r="IB924" s="6"/>
      <c r="IC924" s="6"/>
      <c r="ID924" s="6"/>
      <c r="IE924" s="6"/>
      <c r="IF924" s="6"/>
      <c r="IG924" s="6"/>
      <c r="IH924" s="6"/>
      <c r="II924" s="6"/>
      <c r="IJ924" s="6"/>
      <c r="IK924" s="6"/>
      <c r="IL924" s="6"/>
      <c r="IM924" s="6"/>
      <c r="IN924" s="6"/>
      <c r="IO924" s="6"/>
      <c r="IP924" s="6"/>
      <c r="IQ924" s="6"/>
      <c r="IR924" s="6"/>
      <c r="IS924" s="6"/>
      <c r="IT924" s="6"/>
      <c r="IU924" s="6"/>
      <c r="IV924" s="6"/>
      <c r="IW924" s="6"/>
      <c r="IX924" s="6"/>
      <c r="IY924" s="6"/>
      <c r="IZ924" s="6"/>
      <c r="JA924" s="314"/>
      <c r="JB924" s="314"/>
      <c r="JC924" s="314"/>
      <c r="JD924" s="314"/>
      <c r="JE924" s="314"/>
      <c r="JF924" s="314"/>
      <c r="JG924" s="314"/>
      <c r="JH924" s="314"/>
      <c r="JI924" s="314"/>
      <c r="JJ924" s="314"/>
      <c r="JK924" s="314"/>
      <c r="JL924" s="314"/>
      <c r="JM924" s="314"/>
      <c r="JN924" s="314"/>
      <c r="JO924" s="314"/>
      <c r="JP924" s="314"/>
      <c r="JQ924" s="314"/>
      <c r="JR924" s="314"/>
      <c r="JS924" s="314"/>
      <c r="JT924" s="314"/>
      <c r="JU924" s="314"/>
      <c r="JV924" s="314"/>
      <c r="JW924" s="314"/>
      <c r="JX924" s="314"/>
      <c r="JY924" s="314"/>
      <c r="JZ924" s="314"/>
      <c r="KA924" s="314"/>
      <c r="KB924" s="314"/>
      <c r="KC924" s="314"/>
      <c r="KD924" s="314"/>
      <c r="KE924" s="314"/>
      <c r="KF924" s="314"/>
      <c r="KG924" s="314"/>
      <c r="KH924" s="314"/>
      <c r="KI924" s="314"/>
      <c r="KJ924" s="314"/>
      <c r="KK924" s="314"/>
      <c r="KL924" s="6"/>
      <c r="KM924" s="6"/>
      <c r="KN924" s="6"/>
      <c r="KO924" s="6"/>
      <c r="KP924" s="6"/>
      <c r="KQ924" s="6"/>
      <c r="KR924" s="6"/>
      <c r="KS924" s="6"/>
      <c r="KT924" s="6"/>
    </row>
    <row r="925" spans="5:306" s="305" customFormat="1">
      <c r="E925" s="316"/>
      <c r="F925" s="316"/>
      <c r="G925" s="317"/>
      <c r="W925" s="6"/>
      <c r="X925" s="6"/>
      <c r="Y925" s="6"/>
      <c r="Z925" s="313"/>
      <c r="AA925" s="313"/>
      <c r="AB925" s="313"/>
      <c r="AC925" s="6"/>
      <c r="AD925" s="6"/>
      <c r="AE925" s="313"/>
      <c r="AF925" s="313"/>
      <c r="AG925" s="313"/>
      <c r="AH925" s="313"/>
      <c r="AI925" s="313"/>
      <c r="AJ925" s="6"/>
      <c r="AK925" s="6"/>
      <c r="AL925" s="313"/>
      <c r="AM925" s="313"/>
      <c r="AN925" s="313"/>
      <c r="AO925" s="313"/>
      <c r="AP925" s="313"/>
      <c r="AQ925" s="6"/>
      <c r="AR925" s="6"/>
      <c r="AS925" s="313"/>
      <c r="AT925" s="313"/>
      <c r="AU925" s="313"/>
      <c r="AV925" s="313"/>
      <c r="AW925" s="313"/>
      <c r="AX925" s="6"/>
      <c r="AY925" s="6"/>
      <c r="AZ925" s="313"/>
      <c r="BA925" s="313"/>
      <c r="BB925" s="313"/>
      <c r="BC925" s="313"/>
      <c r="BD925" s="313"/>
      <c r="BE925" s="6"/>
      <c r="BF925" s="6"/>
      <c r="BG925" s="313"/>
      <c r="BH925" s="313"/>
      <c r="BI925" s="313"/>
      <c r="BJ925" s="313"/>
      <c r="BK925" s="313"/>
      <c r="BL925" s="6"/>
      <c r="BM925" s="6"/>
      <c r="BN925" s="313"/>
      <c r="BO925" s="313"/>
      <c r="BP925" s="313"/>
      <c r="BQ925" s="313"/>
      <c r="BR925" s="313"/>
      <c r="BS925" s="313"/>
      <c r="BT925" s="313"/>
      <c r="BU925" s="313"/>
      <c r="BV925" s="313"/>
      <c r="BW925" s="313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161"/>
      <c r="DQ925" s="161"/>
      <c r="DR925" s="161"/>
      <c r="DS925" s="161"/>
      <c r="DT925" s="161"/>
      <c r="DU925" s="161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HO925" s="6"/>
      <c r="HP925" s="6"/>
      <c r="HQ925" s="6"/>
      <c r="HR925" s="6"/>
      <c r="HS925" s="6"/>
      <c r="HT925" s="6"/>
      <c r="HU925" s="6"/>
      <c r="HV925" s="6"/>
      <c r="HW925" s="6"/>
      <c r="HX925" s="6"/>
      <c r="HY925" s="6"/>
      <c r="HZ925" s="6"/>
      <c r="IA925" s="6"/>
      <c r="IB925" s="6"/>
      <c r="IC925" s="6"/>
      <c r="ID925" s="6"/>
      <c r="IE925" s="6"/>
      <c r="IF925" s="6"/>
      <c r="IG925" s="6"/>
      <c r="IH925" s="6"/>
      <c r="II925" s="6"/>
      <c r="IJ925" s="6"/>
      <c r="IK925" s="6"/>
      <c r="IL925" s="6"/>
      <c r="IM925" s="6"/>
      <c r="IN925" s="6"/>
      <c r="IO925" s="6"/>
      <c r="IP925" s="6"/>
      <c r="IQ925" s="6"/>
      <c r="IR925" s="6"/>
      <c r="IS925" s="6"/>
      <c r="IT925" s="6"/>
      <c r="IU925" s="6"/>
      <c r="IV925" s="6"/>
      <c r="IW925" s="6"/>
      <c r="IX925" s="6"/>
      <c r="IY925" s="6"/>
      <c r="IZ925" s="6"/>
      <c r="JA925" s="314"/>
      <c r="JB925" s="314"/>
      <c r="JC925" s="314"/>
      <c r="JD925" s="314"/>
      <c r="JE925" s="314"/>
      <c r="JF925" s="314"/>
      <c r="JG925" s="314"/>
      <c r="JH925" s="314"/>
      <c r="JI925" s="314"/>
      <c r="JJ925" s="314"/>
      <c r="JK925" s="314"/>
      <c r="JL925" s="314"/>
      <c r="JM925" s="314"/>
      <c r="JN925" s="314"/>
      <c r="JO925" s="314"/>
      <c r="JP925" s="314"/>
      <c r="JQ925" s="314"/>
      <c r="JR925" s="314"/>
      <c r="JS925" s="314"/>
      <c r="JT925" s="314"/>
      <c r="JU925" s="314"/>
      <c r="JV925" s="314"/>
      <c r="JW925" s="314"/>
      <c r="JX925" s="314"/>
      <c r="JY925" s="314"/>
      <c r="JZ925" s="314"/>
      <c r="KA925" s="314"/>
      <c r="KB925" s="314"/>
      <c r="KC925" s="314"/>
      <c r="KD925" s="314"/>
      <c r="KE925" s="314"/>
      <c r="KF925" s="314"/>
      <c r="KG925" s="314"/>
      <c r="KH925" s="314"/>
      <c r="KI925" s="314"/>
      <c r="KJ925" s="314"/>
      <c r="KK925" s="314"/>
      <c r="KL925" s="6"/>
      <c r="KM925" s="6"/>
      <c r="KN925" s="6"/>
      <c r="KO925" s="6"/>
      <c r="KP925" s="6"/>
      <c r="KQ925" s="6"/>
      <c r="KR925" s="6"/>
      <c r="KS925" s="6"/>
      <c r="KT925" s="6"/>
    </row>
    <row r="926" spans="5:306" s="305" customFormat="1">
      <c r="E926" s="316"/>
      <c r="F926" s="316"/>
      <c r="G926" s="317"/>
      <c r="W926" s="6"/>
      <c r="X926" s="6"/>
      <c r="Y926" s="6"/>
      <c r="Z926" s="313"/>
      <c r="AA926" s="313"/>
      <c r="AB926" s="313"/>
      <c r="AC926" s="6"/>
      <c r="AD926" s="6"/>
      <c r="AE926" s="313"/>
      <c r="AF926" s="313"/>
      <c r="AG926" s="313"/>
      <c r="AH926" s="313"/>
      <c r="AI926" s="313"/>
      <c r="AJ926" s="6"/>
      <c r="AK926" s="6"/>
      <c r="AL926" s="313"/>
      <c r="AM926" s="313"/>
      <c r="AN926" s="313"/>
      <c r="AO926" s="313"/>
      <c r="AP926" s="313"/>
      <c r="AQ926" s="6"/>
      <c r="AR926" s="6"/>
      <c r="AS926" s="313"/>
      <c r="AT926" s="313"/>
      <c r="AU926" s="313"/>
      <c r="AV926" s="313"/>
      <c r="AW926" s="313"/>
      <c r="AX926" s="6"/>
      <c r="AY926" s="6"/>
      <c r="AZ926" s="313"/>
      <c r="BA926" s="313"/>
      <c r="BB926" s="313"/>
      <c r="BC926" s="313"/>
      <c r="BD926" s="313"/>
      <c r="BE926" s="6"/>
      <c r="BF926" s="6"/>
      <c r="BG926" s="313"/>
      <c r="BH926" s="313"/>
      <c r="BI926" s="313"/>
      <c r="BJ926" s="313"/>
      <c r="BK926" s="313"/>
      <c r="BL926" s="6"/>
      <c r="BM926" s="6"/>
      <c r="BN926" s="313"/>
      <c r="BO926" s="313"/>
      <c r="BP926" s="313"/>
      <c r="BQ926" s="313"/>
      <c r="BR926" s="313"/>
      <c r="BS926" s="313"/>
      <c r="BT926" s="313"/>
      <c r="BU926" s="313"/>
      <c r="BV926" s="313"/>
      <c r="BW926" s="313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161"/>
      <c r="DQ926" s="161"/>
      <c r="DR926" s="161"/>
      <c r="DS926" s="161"/>
      <c r="DT926" s="161"/>
      <c r="DU926" s="161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HO926" s="6"/>
      <c r="HP926" s="6"/>
      <c r="HQ926" s="6"/>
      <c r="HR926" s="6"/>
      <c r="HS926" s="6"/>
      <c r="HT926" s="6"/>
      <c r="HU926" s="6"/>
      <c r="HV926" s="6"/>
      <c r="HW926" s="6"/>
      <c r="HX926" s="6"/>
      <c r="HY926" s="6"/>
      <c r="HZ926" s="6"/>
      <c r="IA926" s="6"/>
      <c r="IB926" s="6"/>
      <c r="IC926" s="6"/>
      <c r="ID926" s="6"/>
      <c r="IE926" s="6"/>
      <c r="IF926" s="6"/>
      <c r="IG926" s="6"/>
      <c r="IH926" s="6"/>
      <c r="II926" s="6"/>
      <c r="IJ926" s="6"/>
      <c r="IK926" s="6"/>
      <c r="IL926" s="6"/>
      <c r="IM926" s="6"/>
      <c r="IN926" s="6"/>
      <c r="IO926" s="6"/>
      <c r="IP926" s="6"/>
      <c r="IQ926" s="6"/>
      <c r="IR926" s="6"/>
      <c r="IS926" s="6"/>
      <c r="IT926" s="6"/>
      <c r="IU926" s="6"/>
      <c r="IV926" s="6"/>
      <c r="IW926" s="6"/>
      <c r="IX926" s="6"/>
      <c r="IY926" s="6"/>
      <c r="IZ926" s="6"/>
      <c r="JA926" s="314"/>
      <c r="JB926" s="314"/>
      <c r="JC926" s="314"/>
      <c r="JD926" s="314"/>
      <c r="JE926" s="314"/>
      <c r="JF926" s="314"/>
      <c r="JG926" s="314"/>
      <c r="JH926" s="314"/>
      <c r="JI926" s="314"/>
      <c r="JJ926" s="314"/>
      <c r="JK926" s="314"/>
      <c r="JL926" s="314"/>
      <c r="JM926" s="314"/>
      <c r="JN926" s="314"/>
      <c r="JO926" s="314"/>
      <c r="JP926" s="314"/>
      <c r="JQ926" s="314"/>
      <c r="JR926" s="314"/>
      <c r="JS926" s="314"/>
      <c r="JT926" s="314"/>
      <c r="JU926" s="314"/>
      <c r="JV926" s="314"/>
      <c r="JW926" s="314"/>
      <c r="JX926" s="314"/>
      <c r="JY926" s="314"/>
      <c r="JZ926" s="314"/>
      <c r="KA926" s="314"/>
      <c r="KB926" s="314"/>
      <c r="KC926" s="314"/>
      <c r="KD926" s="314"/>
      <c r="KE926" s="314"/>
      <c r="KF926" s="314"/>
      <c r="KG926" s="314"/>
      <c r="KH926" s="314"/>
      <c r="KI926" s="314"/>
      <c r="KJ926" s="314"/>
      <c r="KK926" s="314"/>
      <c r="KL926" s="6"/>
      <c r="KM926" s="6"/>
      <c r="KN926" s="6"/>
      <c r="KO926" s="6"/>
      <c r="KP926" s="6"/>
      <c r="KQ926" s="6"/>
      <c r="KR926" s="6"/>
      <c r="KS926" s="6"/>
      <c r="KT926" s="6"/>
    </row>
    <row r="927" spans="5:306" s="305" customFormat="1">
      <c r="E927" s="316"/>
      <c r="F927" s="316"/>
      <c r="G927" s="317"/>
      <c r="W927" s="6"/>
      <c r="X927" s="6"/>
      <c r="Y927" s="6"/>
      <c r="Z927" s="313"/>
      <c r="AA927" s="313"/>
      <c r="AB927" s="313"/>
      <c r="AC927" s="6"/>
      <c r="AD927" s="6"/>
      <c r="AE927" s="313"/>
      <c r="AF927" s="313"/>
      <c r="AG927" s="313"/>
      <c r="AH927" s="313"/>
      <c r="AI927" s="313"/>
      <c r="AJ927" s="6"/>
      <c r="AK927" s="6"/>
      <c r="AL927" s="313"/>
      <c r="AM927" s="313"/>
      <c r="AN927" s="313"/>
      <c r="AO927" s="313"/>
      <c r="AP927" s="313"/>
      <c r="AQ927" s="6"/>
      <c r="AR927" s="6"/>
      <c r="AS927" s="313"/>
      <c r="AT927" s="313"/>
      <c r="AU927" s="313"/>
      <c r="AV927" s="313"/>
      <c r="AW927" s="313"/>
      <c r="AX927" s="6"/>
      <c r="AY927" s="6"/>
      <c r="AZ927" s="313"/>
      <c r="BA927" s="313"/>
      <c r="BB927" s="313"/>
      <c r="BC927" s="313"/>
      <c r="BD927" s="313"/>
      <c r="BE927" s="6"/>
      <c r="BF927" s="6"/>
      <c r="BG927" s="313"/>
      <c r="BH927" s="313"/>
      <c r="BI927" s="313"/>
      <c r="BJ927" s="313"/>
      <c r="BK927" s="313"/>
      <c r="BL927" s="6"/>
      <c r="BM927" s="6"/>
      <c r="BN927" s="313"/>
      <c r="BO927" s="313"/>
      <c r="BP927" s="313"/>
      <c r="BQ927" s="313"/>
      <c r="BR927" s="313"/>
      <c r="BS927" s="313"/>
      <c r="BT927" s="313"/>
      <c r="BU927" s="313"/>
      <c r="BV927" s="313"/>
      <c r="BW927" s="313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161"/>
      <c r="DQ927" s="161"/>
      <c r="DR927" s="161"/>
      <c r="DS927" s="161"/>
      <c r="DT927" s="161"/>
      <c r="DU927" s="161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HO927" s="6"/>
      <c r="HP927" s="6"/>
      <c r="HQ927" s="6"/>
      <c r="HR927" s="6"/>
      <c r="HS927" s="6"/>
      <c r="HT927" s="6"/>
      <c r="HU927" s="6"/>
      <c r="HV927" s="6"/>
      <c r="HW927" s="6"/>
      <c r="HX927" s="6"/>
      <c r="HY927" s="6"/>
      <c r="HZ927" s="6"/>
      <c r="IA927" s="6"/>
      <c r="IB927" s="6"/>
      <c r="IC927" s="6"/>
      <c r="ID927" s="6"/>
      <c r="IE927" s="6"/>
      <c r="IF927" s="6"/>
      <c r="IG927" s="6"/>
      <c r="IH927" s="6"/>
      <c r="II927" s="6"/>
      <c r="IJ927" s="6"/>
      <c r="IK927" s="6"/>
      <c r="IL927" s="6"/>
      <c r="IM927" s="6"/>
      <c r="IN927" s="6"/>
      <c r="IO927" s="6"/>
      <c r="IP927" s="6"/>
      <c r="IQ927" s="6"/>
      <c r="IR927" s="6"/>
      <c r="IS927" s="6"/>
      <c r="IT927" s="6"/>
      <c r="IU927" s="6"/>
      <c r="IV927" s="6"/>
      <c r="IW927" s="6"/>
      <c r="IX927" s="6"/>
      <c r="IY927" s="6"/>
      <c r="IZ927" s="6"/>
      <c r="JA927" s="314"/>
      <c r="JB927" s="314"/>
      <c r="JC927" s="314"/>
      <c r="JD927" s="314"/>
      <c r="JE927" s="314"/>
      <c r="JF927" s="314"/>
      <c r="JG927" s="314"/>
      <c r="JH927" s="314"/>
      <c r="JI927" s="314"/>
      <c r="JJ927" s="314"/>
      <c r="JK927" s="314"/>
      <c r="JL927" s="314"/>
      <c r="JM927" s="314"/>
      <c r="JN927" s="314"/>
      <c r="JO927" s="314"/>
      <c r="JP927" s="314"/>
      <c r="JQ927" s="314"/>
      <c r="JR927" s="314"/>
      <c r="JS927" s="314"/>
      <c r="JT927" s="314"/>
      <c r="JU927" s="314"/>
      <c r="JV927" s="314"/>
      <c r="JW927" s="314"/>
      <c r="JX927" s="314"/>
      <c r="JY927" s="314"/>
      <c r="JZ927" s="314"/>
      <c r="KA927" s="314"/>
      <c r="KB927" s="314"/>
      <c r="KC927" s="314"/>
      <c r="KD927" s="314"/>
      <c r="KE927" s="314"/>
      <c r="KF927" s="314"/>
      <c r="KG927" s="314"/>
      <c r="KH927" s="314"/>
      <c r="KI927" s="314"/>
      <c r="KJ927" s="314"/>
      <c r="KK927" s="314"/>
      <c r="KL927" s="6"/>
      <c r="KM927" s="6"/>
      <c r="KN927" s="6"/>
      <c r="KO927" s="6"/>
      <c r="KP927" s="6"/>
      <c r="KQ927" s="6"/>
      <c r="KR927" s="6"/>
      <c r="KS927" s="6"/>
      <c r="KT927" s="6"/>
    </row>
    <row r="928" spans="5:306" s="305" customFormat="1">
      <c r="E928" s="316"/>
      <c r="F928" s="316"/>
      <c r="G928" s="317"/>
      <c r="W928" s="6"/>
      <c r="X928" s="6"/>
      <c r="Y928" s="6"/>
      <c r="Z928" s="313"/>
      <c r="AA928" s="313"/>
      <c r="AB928" s="313"/>
      <c r="AC928" s="6"/>
      <c r="AD928" s="6"/>
      <c r="AE928" s="313"/>
      <c r="AF928" s="313"/>
      <c r="AG928" s="313"/>
      <c r="AH928" s="313"/>
      <c r="AI928" s="313"/>
      <c r="AJ928" s="6"/>
      <c r="AK928" s="6"/>
      <c r="AL928" s="313"/>
      <c r="AM928" s="313"/>
      <c r="AN928" s="313"/>
      <c r="AO928" s="313"/>
      <c r="AP928" s="313"/>
      <c r="AQ928" s="6"/>
      <c r="AR928" s="6"/>
      <c r="AS928" s="313"/>
      <c r="AT928" s="313"/>
      <c r="AU928" s="313"/>
      <c r="AV928" s="313"/>
      <c r="AW928" s="313"/>
      <c r="AX928" s="6"/>
      <c r="AY928" s="6"/>
      <c r="AZ928" s="313"/>
      <c r="BA928" s="313"/>
      <c r="BB928" s="313"/>
      <c r="BC928" s="313"/>
      <c r="BD928" s="313"/>
      <c r="BE928" s="6"/>
      <c r="BF928" s="6"/>
      <c r="BG928" s="313"/>
      <c r="BH928" s="313"/>
      <c r="BI928" s="313"/>
      <c r="BJ928" s="313"/>
      <c r="BK928" s="313"/>
      <c r="BL928" s="6"/>
      <c r="BM928" s="6"/>
      <c r="BN928" s="313"/>
      <c r="BO928" s="313"/>
      <c r="BP928" s="313"/>
      <c r="BQ928" s="313"/>
      <c r="BR928" s="313"/>
      <c r="BS928" s="313"/>
      <c r="BT928" s="313"/>
      <c r="BU928" s="313"/>
      <c r="BV928" s="313"/>
      <c r="BW928" s="313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161"/>
      <c r="DQ928" s="161"/>
      <c r="DR928" s="161"/>
      <c r="DS928" s="161"/>
      <c r="DT928" s="161"/>
      <c r="DU928" s="161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HO928" s="6"/>
      <c r="HP928" s="6"/>
      <c r="HQ928" s="6"/>
      <c r="HR928" s="6"/>
      <c r="HS928" s="6"/>
      <c r="HT928" s="6"/>
      <c r="HU928" s="6"/>
      <c r="HV928" s="6"/>
      <c r="HW928" s="6"/>
      <c r="HX928" s="6"/>
      <c r="HY928" s="6"/>
      <c r="HZ928" s="6"/>
      <c r="IA928" s="6"/>
      <c r="IB928" s="6"/>
      <c r="IC928" s="6"/>
      <c r="ID928" s="6"/>
      <c r="IE928" s="6"/>
      <c r="IF928" s="6"/>
      <c r="IG928" s="6"/>
      <c r="IH928" s="6"/>
      <c r="II928" s="6"/>
      <c r="IJ928" s="6"/>
      <c r="IK928" s="6"/>
      <c r="IL928" s="6"/>
      <c r="IM928" s="6"/>
      <c r="IN928" s="6"/>
      <c r="IO928" s="6"/>
      <c r="IP928" s="6"/>
      <c r="IQ928" s="6"/>
      <c r="IR928" s="6"/>
      <c r="IS928" s="6"/>
      <c r="IT928" s="6"/>
      <c r="IU928" s="6"/>
      <c r="IV928" s="6"/>
      <c r="IW928" s="6"/>
      <c r="IX928" s="6"/>
      <c r="IY928" s="6"/>
      <c r="IZ928" s="6"/>
      <c r="JA928" s="314"/>
      <c r="JB928" s="314"/>
      <c r="JC928" s="314"/>
      <c r="JD928" s="314"/>
      <c r="JE928" s="314"/>
      <c r="JF928" s="314"/>
      <c r="JG928" s="314"/>
      <c r="JH928" s="314"/>
      <c r="JI928" s="314"/>
      <c r="JJ928" s="314"/>
      <c r="JK928" s="314"/>
      <c r="JL928" s="314"/>
      <c r="JM928" s="314"/>
      <c r="JN928" s="314"/>
      <c r="JO928" s="314"/>
      <c r="JP928" s="314"/>
      <c r="JQ928" s="314"/>
      <c r="JR928" s="314"/>
      <c r="JS928" s="314"/>
      <c r="JT928" s="314"/>
      <c r="JU928" s="314"/>
      <c r="JV928" s="314"/>
      <c r="JW928" s="314"/>
      <c r="JX928" s="314"/>
      <c r="JY928" s="314"/>
      <c r="JZ928" s="314"/>
      <c r="KA928" s="314"/>
      <c r="KB928" s="314"/>
      <c r="KC928" s="314"/>
      <c r="KD928" s="314"/>
      <c r="KE928" s="314"/>
      <c r="KF928" s="314"/>
      <c r="KG928" s="314"/>
      <c r="KH928" s="314"/>
      <c r="KI928" s="314"/>
      <c r="KJ928" s="314"/>
      <c r="KK928" s="314"/>
      <c r="KL928" s="6"/>
      <c r="KM928" s="6"/>
      <c r="KN928" s="6"/>
      <c r="KO928" s="6"/>
      <c r="KP928" s="6"/>
      <c r="KQ928" s="6"/>
      <c r="KR928" s="6"/>
      <c r="KS928" s="6"/>
      <c r="KT928" s="6"/>
    </row>
    <row r="929" spans="5:306" s="305" customFormat="1">
      <c r="E929" s="316"/>
      <c r="F929" s="316"/>
      <c r="G929" s="317"/>
      <c r="W929" s="6"/>
      <c r="X929" s="6"/>
      <c r="Y929" s="6"/>
      <c r="Z929" s="313"/>
      <c r="AA929" s="313"/>
      <c r="AB929" s="313"/>
      <c r="AC929" s="6"/>
      <c r="AD929" s="6"/>
      <c r="AE929" s="313"/>
      <c r="AF929" s="313"/>
      <c r="AG929" s="313"/>
      <c r="AH929" s="313"/>
      <c r="AI929" s="313"/>
      <c r="AJ929" s="6"/>
      <c r="AK929" s="6"/>
      <c r="AL929" s="313"/>
      <c r="AM929" s="313"/>
      <c r="AN929" s="313"/>
      <c r="AO929" s="313"/>
      <c r="AP929" s="313"/>
      <c r="AQ929" s="6"/>
      <c r="AR929" s="6"/>
      <c r="AS929" s="313"/>
      <c r="AT929" s="313"/>
      <c r="AU929" s="313"/>
      <c r="AV929" s="313"/>
      <c r="AW929" s="313"/>
      <c r="AX929" s="6"/>
      <c r="AY929" s="6"/>
      <c r="AZ929" s="313"/>
      <c r="BA929" s="313"/>
      <c r="BB929" s="313"/>
      <c r="BC929" s="313"/>
      <c r="BD929" s="313"/>
      <c r="BE929" s="6"/>
      <c r="BF929" s="6"/>
      <c r="BG929" s="313"/>
      <c r="BH929" s="313"/>
      <c r="BI929" s="313"/>
      <c r="BJ929" s="313"/>
      <c r="BK929" s="313"/>
      <c r="BL929" s="6"/>
      <c r="BM929" s="6"/>
      <c r="BN929" s="313"/>
      <c r="BO929" s="313"/>
      <c r="BP929" s="313"/>
      <c r="BQ929" s="313"/>
      <c r="BR929" s="313"/>
      <c r="BS929" s="313"/>
      <c r="BT929" s="313"/>
      <c r="BU929" s="313"/>
      <c r="BV929" s="313"/>
      <c r="BW929" s="313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161"/>
      <c r="DQ929" s="161"/>
      <c r="DR929" s="161"/>
      <c r="DS929" s="161"/>
      <c r="DT929" s="161"/>
      <c r="DU929" s="161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HO929" s="6"/>
      <c r="HP929" s="6"/>
      <c r="HQ929" s="6"/>
      <c r="HR929" s="6"/>
      <c r="HS929" s="6"/>
      <c r="HT929" s="6"/>
      <c r="HU929" s="6"/>
      <c r="HV929" s="6"/>
      <c r="HW929" s="6"/>
      <c r="HX929" s="6"/>
      <c r="HY929" s="6"/>
      <c r="HZ929" s="6"/>
      <c r="IA929" s="6"/>
      <c r="IB929" s="6"/>
      <c r="IC929" s="6"/>
      <c r="ID929" s="6"/>
      <c r="IE929" s="6"/>
      <c r="IF929" s="6"/>
      <c r="IG929" s="6"/>
      <c r="IH929" s="6"/>
      <c r="II929" s="6"/>
      <c r="IJ929" s="6"/>
      <c r="IK929" s="6"/>
      <c r="IL929" s="6"/>
      <c r="IM929" s="6"/>
      <c r="IN929" s="6"/>
      <c r="IO929" s="6"/>
      <c r="IP929" s="6"/>
      <c r="IQ929" s="6"/>
      <c r="IR929" s="6"/>
      <c r="IS929" s="6"/>
      <c r="IT929" s="6"/>
      <c r="IU929" s="6"/>
      <c r="IV929" s="6"/>
      <c r="IW929" s="6"/>
      <c r="IX929" s="6"/>
      <c r="IY929" s="6"/>
      <c r="IZ929" s="6"/>
      <c r="JA929" s="314"/>
      <c r="JB929" s="314"/>
      <c r="JC929" s="314"/>
      <c r="JD929" s="314"/>
      <c r="JE929" s="314"/>
      <c r="JF929" s="314"/>
      <c r="JG929" s="314"/>
      <c r="JH929" s="314"/>
      <c r="JI929" s="314"/>
      <c r="JJ929" s="314"/>
      <c r="JK929" s="314"/>
      <c r="JL929" s="314"/>
      <c r="JM929" s="314"/>
      <c r="JN929" s="314"/>
      <c r="JO929" s="314"/>
      <c r="JP929" s="314"/>
      <c r="JQ929" s="314"/>
      <c r="JR929" s="314"/>
      <c r="JS929" s="314"/>
      <c r="JT929" s="314"/>
      <c r="JU929" s="314"/>
      <c r="JV929" s="314"/>
      <c r="JW929" s="314"/>
      <c r="JX929" s="314"/>
      <c r="JY929" s="314"/>
      <c r="JZ929" s="314"/>
      <c r="KA929" s="314"/>
      <c r="KB929" s="314"/>
      <c r="KC929" s="314"/>
      <c r="KD929" s="314"/>
      <c r="KE929" s="314"/>
      <c r="KF929" s="314"/>
      <c r="KG929" s="314"/>
      <c r="KH929" s="314"/>
      <c r="KI929" s="314"/>
      <c r="KJ929" s="314"/>
      <c r="KK929" s="314"/>
      <c r="KL929" s="6"/>
      <c r="KM929" s="6"/>
      <c r="KN929" s="6"/>
      <c r="KO929" s="6"/>
      <c r="KP929" s="6"/>
      <c r="KQ929" s="6"/>
      <c r="KR929" s="6"/>
      <c r="KS929" s="6"/>
      <c r="KT929" s="6"/>
    </row>
    <row r="930" spans="5:306" s="305" customFormat="1">
      <c r="E930" s="316"/>
      <c r="F930" s="316"/>
      <c r="G930" s="317"/>
      <c r="W930" s="6"/>
      <c r="X930" s="6"/>
      <c r="Y930" s="6"/>
      <c r="Z930" s="313"/>
      <c r="AA930" s="313"/>
      <c r="AB930" s="313"/>
      <c r="AC930" s="6"/>
      <c r="AD930" s="6"/>
      <c r="AE930" s="313"/>
      <c r="AF930" s="313"/>
      <c r="AG930" s="313"/>
      <c r="AH930" s="313"/>
      <c r="AI930" s="313"/>
      <c r="AJ930" s="6"/>
      <c r="AK930" s="6"/>
      <c r="AL930" s="313"/>
      <c r="AM930" s="313"/>
      <c r="AN930" s="313"/>
      <c r="AO930" s="313"/>
      <c r="AP930" s="313"/>
      <c r="AQ930" s="6"/>
      <c r="AR930" s="6"/>
      <c r="AS930" s="313"/>
      <c r="AT930" s="313"/>
      <c r="AU930" s="313"/>
      <c r="AV930" s="313"/>
      <c r="AW930" s="313"/>
      <c r="AX930" s="6"/>
      <c r="AY930" s="6"/>
      <c r="AZ930" s="313"/>
      <c r="BA930" s="313"/>
      <c r="BB930" s="313"/>
      <c r="BC930" s="313"/>
      <c r="BD930" s="313"/>
      <c r="BE930" s="6"/>
      <c r="BF930" s="6"/>
      <c r="BG930" s="313"/>
      <c r="BH930" s="313"/>
      <c r="BI930" s="313"/>
      <c r="BJ930" s="313"/>
      <c r="BK930" s="313"/>
      <c r="BL930" s="6"/>
      <c r="BM930" s="6"/>
      <c r="BN930" s="313"/>
      <c r="BO930" s="313"/>
      <c r="BP930" s="313"/>
      <c r="BQ930" s="313"/>
      <c r="BR930" s="313"/>
      <c r="BS930" s="313"/>
      <c r="BT930" s="313"/>
      <c r="BU930" s="313"/>
      <c r="BV930" s="313"/>
      <c r="BW930" s="313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161"/>
      <c r="DQ930" s="161"/>
      <c r="DR930" s="161"/>
      <c r="DS930" s="161"/>
      <c r="DT930" s="161"/>
      <c r="DU930" s="161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HO930" s="6"/>
      <c r="HP930" s="6"/>
      <c r="HQ930" s="6"/>
      <c r="HR930" s="6"/>
      <c r="HS930" s="6"/>
      <c r="HT930" s="6"/>
      <c r="HU930" s="6"/>
      <c r="HV930" s="6"/>
      <c r="HW930" s="6"/>
      <c r="HX930" s="6"/>
      <c r="HY930" s="6"/>
      <c r="HZ930" s="6"/>
      <c r="IA930" s="6"/>
      <c r="IB930" s="6"/>
      <c r="IC930" s="6"/>
      <c r="ID930" s="6"/>
      <c r="IE930" s="6"/>
      <c r="IF930" s="6"/>
      <c r="IG930" s="6"/>
      <c r="IH930" s="6"/>
      <c r="II930" s="6"/>
      <c r="IJ930" s="6"/>
      <c r="IK930" s="6"/>
      <c r="IL930" s="6"/>
      <c r="IM930" s="6"/>
      <c r="IN930" s="6"/>
      <c r="IO930" s="6"/>
      <c r="IP930" s="6"/>
      <c r="IQ930" s="6"/>
      <c r="IR930" s="6"/>
      <c r="IS930" s="6"/>
      <c r="IT930" s="6"/>
      <c r="IU930" s="6"/>
      <c r="IV930" s="6"/>
      <c r="IW930" s="6"/>
      <c r="IX930" s="6"/>
      <c r="IY930" s="6"/>
      <c r="IZ930" s="6"/>
      <c r="JA930" s="314"/>
      <c r="JB930" s="314"/>
      <c r="JC930" s="314"/>
      <c r="JD930" s="314"/>
      <c r="JE930" s="314"/>
      <c r="JF930" s="314"/>
      <c r="JG930" s="314"/>
      <c r="JH930" s="314"/>
      <c r="JI930" s="314"/>
      <c r="JJ930" s="314"/>
      <c r="JK930" s="314"/>
      <c r="JL930" s="314"/>
      <c r="JM930" s="314"/>
      <c r="JN930" s="314"/>
      <c r="JO930" s="314"/>
      <c r="JP930" s="314"/>
      <c r="JQ930" s="314"/>
      <c r="JR930" s="314"/>
      <c r="JS930" s="314"/>
      <c r="JT930" s="314"/>
      <c r="JU930" s="314"/>
      <c r="JV930" s="314"/>
      <c r="JW930" s="314"/>
      <c r="JX930" s="314"/>
      <c r="JY930" s="314"/>
      <c r="JZ930" s="314"/>
      <c r="KA930" s="314"/>
      <c r="KB930" s="314"/>
      <c r="KC930" s="314"/>
      <c r="KD930" s="314"/>
      <c r="KE930" s="314"/>
      <c r="KF930" s="314"/>
      <c r="KG930" s="314"/>
      <c r="KH930" s="314"/>
      <c r="KI930" s="314"/>
      <c r="KJ930" s="314"/>
      <c r="KK930" s="314"/>
      <c r="KL930" s="6"/>
      <c r="KM930" s="6"/>
      <c r="KN930" s="6"/>
      <c r="KO930" s="6"/>
      <c r="KP930" s="6"/>
      <c r="KQ930" s="6"/>
      <c r="KR930" s="6"/>
      <c r="KS930" s="6"/>
      <c r="KT930" s="6"/>
    </row>
    <row r="931" spans="5:306" s="305" customFormat="1">
      <c r="E931" s="316"/>
      <c r="F931" s="316"/>
      <c r="G931" s="317"/>
      <c r="W931" s="6"/>
      <c r="X931" s="6"/>
      <c r="Y931" s="6"/>
      <c r="Z931" s="313"/>
      <c r="AA931" s="313"/>
      <c r="AB931" s="313"/>
      <c r="AC931" s="6"/>
      <c r="AD931" s="6"/>
      <c r="AE931" s="313"/>
      <c r="AF931" s="313"/>
      <c r="AG931" s="313"/>
      <c r="AH931" s="313"/>
      <c r="AI931" s="313"/>
      <c r="AJ931" s="6"/>
      <c r="AK931" s="6"/>
      <c r="AL931" s="313"/>
      <c r="AM931" s="313"/>
      <c r="AN931" s="313"/>
      <c r="AO931" s="313"/>
      <c r="AP931" s="313"/>
      <c r="AQ931" s="6"/>
      <c r="AR931" s="6"/>
      <c r="AS931" s="313"/>
      <c r="AT931" s="313"/>
      <c r="AU931" s="313"/>
      <c r="AV931" s="313"/>
      <c r="AW931" s="313"/>
      <c r="AX931" s="6"/>
      <c r="AY931" s="6"/>
      <c r="AZ931" s="313"/>
      <c r="BA931" s="313"/>
      <c r="BB931" s="313"/>
      <c r="BC931" s="313"/>
      <c r="BD931" s="313"/>
      <c r="BE931" s="6"/>
      <c r="BF931" s="6"/>
      <c r="BG931" s="313"/>
      <c r="BH931" s="313"/>
      <c r="BI931" s="313"/>
      <c r="BJ931" s="313"/>
      <c r="BK931" s="313"/>
      <c r="BL931" s="6"/>
      <c r="BM931" s="6"/>
      <c r="BN931" s="313"/>
      <c r="BO931" s="313"/>
      <c r="BP931" s="313"/>
      <c r="BQ931" s="313"/>
      <c r="BR931" s="313"/>
      <c r="BS931" s="313"/>
      <c r="BT931" s="313"/>
      <c r="BU931" s="313"/>
      <c r="BV931" s="313"/>
      <c r="BW931" s="313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161"/>
      <c r="DQ931" s="161"/>
      <c r="DR931" s="161"/>
      <c r="DS931" s="161"/>
      <c r="DT931" s="161"/>
      <c r="DU931" s="161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HO931" s="6"/>
      <c r="HP931" s="6"/>
      <c r="HQ931" s="6"/>
      <c r="HR931" s="6"/>
      <c r="HS931" s="6"/>
      <c r="HT931" s="6"/>
      <c r="HU931" s="6"/>
      <c r="HV931" s="6"/>
      <c r="HW931" s="6"/>
      <c r="HX931" s="6"/>
      <c r="HY931" s="6"/>
      <c r="HZ931" s="6"/>
      <c r="IA931" s="6"/>
      <c r="IB931" s="6"/>
      <c r="IC931" s="6"/>
      <c r="ID931" s="6"/>
      <c r="IE931" s="6"/>
      <c r="IF931" s="6"/>
      <c r="IG931" s="6"/>
      <c r="IH931" s="6"/>
      <c r="II931" s="6"/>
      <c r="IJ931" s="6"/>
      <c r="IK931" s="6"/>
      <c r="IL931" s="6"/>
      <c r="IM931" s="6"/>
      <c r="IN931" s="6"/>
      <c r="IO931" s="6"/>
      <c r="IP931" s="6"/>
      <c r="IQ931" s="6"/>
      <c r="IR931" s="6"/>
      <c r="IS931" s="6"/>
      <c r="IT931" s="6"/>
      <c r="IU931" s="6"/>
      <c r="IV931" s="6"/>
      <c r="IW931" s="6"/>
      <c r="IX931" s="6"/>
      <c r="IY931" s="6"/>
      <c r="IZ931" s="6"/>
      <c r="JA931" s="314"/>
      <c r="JB931" s="314"/>
      <c r="JC931" s="314"/>
      <c r="JD931" s="314"/>
      <c r="JE931" s="314"/>
      <c r="JF931" s="314"/>
      <c r="JG931" s="314"/>
      <c r="JH931" s="314"/>
      <c r="JI931" s="314"/>
      <c r="JJ931" s="314"/>
      <c r="JK931" s="314"/>
      <c r="JL931" s="314"/>
      <c r="JM931" s="314"/>
      <c r="JN931" s="314"/>
      <c r="JO931" s="314"/>
      <c r="JP931" s="314"/>
      <c r="JQ931" s="314"/>
      <c r="JR931" s="314"/>
      <c r="JS931" s="314"/>
      <c r="JT931" s="314"/>
      <c r="JU931" s="314"/>
      <c r="JV931" s="314"/>
      <c r="JW931" s="314"/>
      <c r="JX931" s="314"/>
      <c r="JY931" s="314"/>
      <c r="JZ931" s="314"/>
      <c r="KA931" s="314"/>
      <c r="KB931" s="314"/>
      <c r="KC931" s="314"/>
      <c r="KD931" s="314"/>
      <c r="KE931" s="314"/>
      <c r="KF931" s="314"/>
      <c r="KG931" s="314"/>
      <c r="KH931" s="314"/>
      <c r="KI931" s="314"/>
      <c r="KJ931" s="314"/>
      <c r="KK931" s="314"/>
      <c r="KL931" s="6"/>
      <c r="KM931" s="6"/>
      <c r="KN931" s="6"/>
      <c r="KO931" s="6"/>
      <c r="KP931" s="6"/>
      <c r="KQ931" s="6"/>
      <c r="KR931" s="6"/>
      <c r="KS931" s="6"/>
      <c r="KT931" s="6"/>
    </row>
    <row r="932" spans="5:306" s="305" customFormat="1">
      <c r="E932" s="316"/>
      <c r="F932" s="316"/>
      <c r="G932" s="317"/>
      <c r="W932" s="6"/>
      <c r="X932" s="6"/>
      <c r="Y932" s="6"/>
      <c r="Z932" s="313"/>
      <c r="AA932" s="313"/>
      <c r="AB932" s="313"/>
      <c r="AC932" s="6"/>
      <c r="AD932" s="6"/>
      <c r="AE932" s="313"/>
      <c r="AF932" s="313"/>
      <c r="AG932" s="313"/>
      <c r="AH932" s="313"/>
      <c r="AI932" s="313"/>
      <c r="AJ932" s="6"/>
      <c r="AK932" s="6"/>
      <c r="AL932" s="313"/>
      <c r="AM932" s="313"/>
      <c r="AN932" s="313"/>
      <c r="AO932" s="313"/>
      <c r="AP932" s="313"/>
      <c r="AQ932" s="6"/>
      <c r="AR932" s="6"/>
      <c r="AS932" s="313"/>
      <c r="AT932" s="313"/>
      <c r="AU932" s="313"/>
      <c r="AV932" s="313"/>
      <c r="AW932" s="313"/>
      <c r="AX932" s="6"/>
      <c r="AY932" s="6"/>
      <c r="AZ932" s="313"/>
      <c r="BA932" s="313"/>
      <c r="BB932" s="313"/>
      <c r="BC932" s="313"/>
      <c r="BD932" s="313"/>
      <c r="BE932" s="6"/>
      <c r="BF932" s="6"/>
      <c r="BG932" s="313"/>
      <c r="BH932" s="313"/>
      <c r="BI932" s="313"/>
      <c r="BJ932" s="313"/>
      <c r="BK932" s="313"/>
      <c r="BL932" s="6"/>
      <c r="BM932" s="6"/>
      <c r="BN932" s="313"/>
      <c r="BO932" s="313"/>
      <c r="BP932" s="313"/>
      <c r="BQ932" s="313"/>
      <c r="BR932" s="313"/>
      <c r="BS932" s="313"/>
      <c r="BT932" s="313"/>
      <c r="BU932" s="313"/>
      <c r="BV932" s="313"/>
      <c r="BW932" s="313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161"/>
      <c r="DQ932" s="161"/>
      <c r="DR932" s="161"/>
      <c r="DS932" s="161"/>
      <c r="DT932" s="161"/>
      <c r="DU932" s="161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HO932" s="6"/>
      <c r="HP932" s="6"/>
      <c r="HQ932" s="6"/>
      <c r="HR932" s="6"/>
      <c r="HS932" s="6"/>
      <c r="HT932" s="6"/>
      <c r="HU932" s="6"/>
      <c r="HV932" s="6"/>
      <c r="HW932" s="6"/>
      <c r="HX932" s="6"/>
      <c r="HY932" s="6"/>
      <c r="HZ932" s="6"/>
      <c r="IA932" s="6"/>
      <c r="IB932" s="6"/>
      <c r="IC932" s="6"/>
      <c r="ID932" s="6"/>
      <c r="IE932" s="6"/>
      <c r="IF932" s="6"/>
      <c r="IG932" s="6"/>
      <c r="IH932" s="6"/>
      <c r="II932" s="6"/>
      <c r="IJ932" s="6"/>
      <c r="IK932" s="6"/>
      <c r="IL932" s="6"/>
      <c r="IM932" s="6"/>
      <c r="IN932" s="6"/>
      <c r="IO932" s="6"/>
      <c r="IP932" s="6"/>
      <c r="IQ932" s="6"/>
      <c r="IR932" s="6"/>
      <c r="IS932" s="6"/>
      <c r="IT932" s="6"/>
      <c r="IU932" s="6"/>
      <c r="IV932" s="6"/>
      <c r="IW932" s="6"/>
      <c r="IX932" s="6"/>
      <c r="IY932" s="6"/>
      <c r="IZ932" s="6"/>
      <c r="JA932" s="314"/>
      <c r="JB932" s="314"/>
      <c r="JC932" s="314"/>
      <c r="JD932" s="314"/>
      <c r="JE932" s="314"/>
      <c r="JF932" s="314"/>
      <c r="JG932" s="314"/>
      <c r="JH932" s="314"/>
      <c r="JI932" s="314"/>
      <c r="JJ932" s="314"/>
      <c r="JK932" s="314"/>
      <c r="JL932" s="314"/>
      <c r="JM932" s="314"/>
      <c r="JN932" s="314"/>
      <c r="JO932" s="314"/>
      <c r="JP932" s="314"/>
      <c r="JQ932" s="314"/>
      <c r="JR932" s="314"/>
      <c r="JS932" s="314"/>
      <c r="JT932" s="314"/>
      <c r="JU932" s="314"/>
      <c r="JV932" s="314"/>
      <c r="JW932" s="314"/>
      <c r="JX932" s="314"/>
      <c r="JY932" s="314"/>
      <c r="JZ932" s="314"/>
      <c r="KA932" s="314"/>
      <c r="KB932" s="314"/>
      <c r="KC932" s="314"/>
      <c r="KD932" s="314"/>
      <c r="KE932" s="314"/>
      <c r="KF932" s="314"/>
      <c r="KG932" s="314"/>
      <c r="KH932" s="314"/>
      <c r="KI932" s="314"/>
      <c r="KJ932" s="314"/>
      <c r="KK932" s="314"/>
      <c r="KL932" s="6"/>
      <c r="KM932" s="6"/>
      <c r="KN932" s="6"/>
      <c r="KO932" s="6"/>
      <c r="KP932" s="6"/>
      <c r="KQ932" s="6"/>
      <c r="KR932" s="6"/>
      <c r="KS932" s="6"/>
      <c r="KT932" s="6"/>
    </row>
    <row r="933" spans="5:306" s="305" customFormat="1">
      <c r="E933" s="316"/>
      <c r="F933" s="316"/>
      <c r="G933" s="317"/>
      <c r="W933" s="6"/>
      <c r="X933" s="6"/>
      <c r="Y933" s="6"/>
      <c r="Z933" s="313"/>
      <c r="AA933" s="313"/>
      <c r="AB933" s="313"/>
      <c r="AC933" s="6"/>
      <c r="AD933" s="6"/>
      <c r="AE933" s="313"/>
      <c r="AF933" s="313"/>
      <c r="AG933" s="313"/>
      <c r="AH933" s="313"/>
      <c r="AI933" s="313"/>
      <c r="AJ933" s="6"/>
      <c r="AK933" s="6"/>
      <c r="AL933" s="313"/>
      <c r="AM933" s="313"/>
      <c r="AN933" s="313"/>
      <c r="AO933" s="313"/>
      <c r="AP933" s="313"/>
      <c r="AQ933" s="6"/>
      <c r="AR933" s="6"/>
      <c r="AS933" s="313"/>
      <c r="AT933" s="313"/>
      <c r="AU933" s="313"/>
      <c r="AV933" s="313"/>
      <c r="AW933" s="313"/>
      <c r="AX933" s="6"/>
      <c r="AY933" s="6"/>
      <c r="AZ933" s="313"/>
      <c r="BA933" s="313"/>
      <c r="BB933" s="313"/>
      <c r="BC933" s="313"/>
      <c r="BD933" s="313"/>
      <c r="BE933" s="6"/>
      <c r="BF933" s="6"/>
      <c r="BG933" s="313"/>
      <c r="BH933" s="313"/>
      <c r="BI933" s="313"/>
      <c r="BJ933" s="313"/>
      <c r="BK933" s="313"/>
      <c r="BL933" s="6"/>
      <c r="BM933" s="6"/>
      <c r="BN933" s="313"/>
      <c r="BO933" s="313"/>
      <c r="BP933" s="313"/>
      <c r="BQ933" s="313"/>
      <c r="BR933" s="313"/>
      <c r="BS933" s="313"/>
      <c r="BT933" s="313"/>
      <c r="BU933" s="313"/>
      <c r="BV933" s="313"/>
      <c r="BW933" s="313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161"/>
      <c r="DQ933" s="161"/>
      <c r="DR933" s="161"/>
      <c r="DS933" s="161"/>
      <c r="DT933" s="161"/>
      <c r="DU933" s="161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HO933" s="6"/>
      <c r="HP933" s="6"/>
      <c r="HQ933" s="6"/>
      <c r="HR933" s="6"/>
      <c r="HS933" s="6"/>
      <c r="HT933" s="6"/>
      <c r="HU933" s="6"/>
      <c r="HV933" s="6"/>
      <c r="HW933" s="6"/>
      <c r="HX933" s="6"/>
      <c r="HY933" s="6"/>
      <c r="HZ933" s="6"/>
      <c r="IA933" s="6"/>
      <c r="IB933" s="6"/>
      <c r="IC933" s="6"/>
      <c r="ID933" s="6"/>
      <c r="IE933" s="6"/>
      <c r="IF933" s="6"/>
      <c r="IG933" s="6"/>
      <c r="IH933" s="6"/>
      <c r="II933" s="6"/>
      <c r="IJ933" s="6"/>
      <c r="IK933" s="6"/>
      <c r="IL933" s="6"/>
      <c r="IM933" s="6"/>
      <c r="IN933" s="6"/>
      <c r="IO933" s="6"/>
      <c r="IP933" s="6"/>
      <c r="IQ933" s="6"/>
      <c r="IR933" s="6"/>
      <c r="IS933" s="6"/>
      <c r="IT933" s="6"/>
      <c r="IU933" s="6"/>
      <c r="IV933" s="6"/>
      <c r="IW933" s="6"/>
      <c r="IX933" s="6"/>
      <c r="IY933" s="6"/>
      <c r="IZ933" s="6"/>
      <c r="JA933" s="314"/>
      <c r="JB933" s="314"/>
      <c r="JC933" s="314"/>
      <c r="JD933" s="314"/>
      <c r="JE933" s="314"/>
      <c r="JF933" s="314"/>
      <c r="JG933" s="314"/>
      <c r="JH933" s="314"/>
      <c r="JI933" s="314"/>
      <c r="JJ933" s="314"/>
      <c r="JK933" s="314"/>
      <c r="JL933" s="314"/>
      <c r="JM933" s="314"/>
      <c r="JN933" s="314"/>
      <c r="JO933" s="314"/>
      <c r="JP933" s="314"/>
      <c r="JQ933" s="314"/>
      <c r="JR933" s="314"/>
      <c r="JS933" s="314"/>
      <c r="JT933" s="314"/>
      <c r="JU933" s="314"/>
      <c r="JV933" s="314"/>
      <c r="JW933" s="314"/>
      <c r="JX933" s="314"/>
      <c r="JY933" s="314"/>
      <c r="JZ933" s="314"/>
      <c r="KA933" s="314"/>
      <c r="KB933" s="314"/>
      <c r="KC933" s="314"/>
      <c r="KD933" s="314"/>
      <c r="KE933" s="314"/>
      <c r="KF933" s="314"/>
      <c r="KG933" s="314"/>
      <c r="KH933" s="314"/>
      <c r="KI933" s="314"/>
      <c r="KJ933" s="314"/>
      <c r="KK933" s="314"/>
      <c r="KL933" s="6"/>
      <c r="KM933" s="6"/>
      <c r="KN933" s="6"/>
      <c r="KO933" s="6"/>
      <c r="KP933" s="6"/>
      <c r="KQ933" s="6"/>
      <c r="KR933" s="6"/>
      <c r="KS933" s="6"/>
      <c r="KT933" s="6"/>
    </row>
    <row r="934" spans="5:306" s="305" customFormat="1">
      <c r="E934" s="316"/>
      <c r="F934" s="316"/>
      <c r="G934" s="317"/>
      <c r="W934" s="6"/>
      <c r="X934" s="6"/>
      <c r="Y934" s="6"/>
      <c r="Z934" s="313"/>
      <c r="AA934" s="313"/>
      <c r="AB934" s="313"/>
      <c r="AC934" s="6"/>
      <c r="AD934" s="6"/>
      <c r="AE934" s="313"/>
      <c r="AF934" s="313"/>
      <c r="AG934" s="313"/>
      <c r="AH934" s="313"/>
      <c r="AI934" s="313"/>
      <c r="AJ934" s="6"/>
      <c r="AK934" s="6"/>
      <c r="AL934" s="313"/>
      <c r="AM934" s="313"/>
      <c r="AN934" s="313"/>
      <c r="AO934" s="313"/>
      <c r="AP934" s="313"/>
      <c r="AQ934" s="6"/>
      <c r="AR934" s="6"/>
      <c r="AS934" s="313"/>
      <c r="AT934" s="313"/>
      <c r="AU934" s="313"/>
      <c r="AV934" s="313"/>
      <c r="AW934" s="313"/>
      <c r="AX934" s="6"/>
      <c r="AY934" s="6"/>
      <c r="AZ934" s="313"/>
      <c r="BA934" s="313"/>
      <c r="BB934" s="313"/>
      <c r="BC934" s="313"/>
      <c r="BD934" s="313"/>
      <c r="BE934" s="6"/>
      <c r="BF934" s="6"/>
      <c r="BG934" s="313"/>
      <c r="BH934" s="313"/>
      <c r="BI934" s="313"/>
      <c r="BJ934" s="313"/>
      <c r="BK934" s="313"/>
      <c r="BL934" s="6"/>
      <c r="BM934" s="6"/>
      <c r="BN934" s="313"/>
      <c r="BO934" s="313"/>
      <c r="BP934" s="313"/>
      <c r="BQ934" s="313"/>
      <c r="BR934" s="313"/>
      <c r="BS934" s="313"/>
      <c r="BT934" s="313"/>
      <c r="BU934" s="313"/>
      <c r="BV934" s="313"/>
      <c r="BW934" s="313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161"/>
      <c r="DQ934" s="161"/>
      <c r="DR934" s="161"/>
      <c r="DS934" s="161"/>
      <c r="DT934" s="161"/>
      <c r="DU934" s="161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HO934" s="6"/>
      <c r="HP934" s="6"/>
      <c r="HQ934" s="6"/>
      <c r="HR934" s="6"/>
      <c r="HS934" s="6"/>
      <c r="HT934" s="6"/>
      <c r="HU934" s="6"/>
      <c r="HV934" s="6"/>
      <c r="HW934" s="6"/>
      <c r="HX934" s="6"/>
      <c r="HY934" s="6"/>
      <c r="HZ934" s="6"/>
      <c r="IA934" s="6"/>
      <c r="IB934" s="6"/>
      <c r="IC934" s="6"/>
      <c r="ID934" s="6"/>
      <c r="IE934" s="6"/>
      <c r="IF934" s="6"/>
      <c r="IG934" s="6"/>
      <c r="IH934" s="6"/>
      <c r="II934" s="6"/>
      <c r="IJ934" s="6"/>
      <c r="IK934" s="6"/>
      <c r="IL934" s="6"/>
      <c r="IM934" s="6"/>
      <c r="IN934" s="6"/>
      <c r="IO934" s="6"/>
      <c r="IP934" s="6"/>
      <c r="IQ934" s="6"/>
      <c r="IR934" s="6"/>
      <c r="IS934" s="6"/>
      <c r="IT934" s="6"/>
      <c r="IU934" s="6"/>
      <c r="IV934" s="6"/>
      <c r="IW934" s="6"/>
      <c r="IX934" s="6"/>
      <c r="IY934" s="6"/>
      <c r="IZ934" s="6"/>
      <c r="JA934" s="314"/>
      <c r="JB934" s="314"/>
      <c r="JC934" s="314"/>
      <c r="JD934" s="314"/>
      <c r="JE934" s="314"/>
      <c r="JF934" s="314"/>
      <c r="JG934" s="314"/>
      <c r="JH934" s="314"/>
      <c r="JI934" s="314"/>
      <c r="JJ934" s="314"/>
      <c r="JK934" s="314"/>
      <c r="JL934" s="314"/>
      <c r="JM934" s="314"/>
      <c r="JN934" s="314"/>
      <c r="JO934" s="314"/>
      <c r="JP934" s="314"/>
      <c r="JQ934" s="314"/>
      <c r="JR934" s="314"/>
      <c r="JS934" s="314"/>
      <c r="JT934" s="314"/>
      <c r="JU934" s="314"/>
      <c r="JV934" s="314"/>
      <c r="JW934" s="314"/>
      <c r="JX934" s="314"/>
      <c r="JY934" s="314"/>
      <c r="JZ934" s="314"/>
      <c r="KA934" s="314"/>
      <c r="KB934" s="314"/>
      <c r="KC934" s="314"/>
      <c r="KD934" s="314"/>
      <c r="KE934" s="314"/>
      <c r="KF934" s="314"/>
      <c r="KG934" s="314"/>
      <c r="KH934" s="314"/>
      <c r="KI934" s="314"/>
      <c r="KJ934" s="314"/>
      <c r="KK934" s="314"/>
      <c r="KL934" s="6"/>
      <c r="KM934" s="6"/>
      <c r="KN934" s="6"/>
      <c r="KO934" s="6"/>
      <c r="KP934" s="6"/>
      <c r="KQ934" s="6"/>
      <c r="KR934" s="6"/>
      <c r="KS934" s="6"/>
      <c r="KT934" s="6"/>
    </row>
    <row r="935" spans="5:306" s="305" customFormat="1">
      <c r="E935" s="316"/>
      <c r="F935" s="316"/>
      <c r="G935" s="317"/>
      <c r="W935" s="6"/>
      <c r="X935" s="6"/>
      <c r="Y935" s="6"/>
      <c r="Z935" s="313"/>
      <c r="AA935" s="313"/>
      <c r="AB935" s="313"/>
      <c r="AC935" s="6"/>
      <c r="AD935" s="6"/>
      <c r="AE935" s="313"/>
      <c r="AF935" s="313"/>
      <c r="AG935" s="313"/>
      <c r="AH935" s="313"/>
      <c r="AI935" s="313"/>
      <c r="AJ935" s="6"/>
      <c r="AK935" s="6"/>
      <c r="AL935" s="313"/>
      <c r="AM935" s="313"/>
      <c r="AN935" s="313"/>
      <c r="AO935" s="313"/>
      <c r="AP935" s="313"/>
      <c r="AQ935" s="6"/>
      <c r="AR935" s="6"/>
      <c r="AS935" s="313"/>
      <c r="AT935" s="313"/>
      <c r="AU935" s="313"/>
      <c r="AV935" s="313"/>
      <c r="AW935" s="313"/>
      <c r="AX935" s="6"/>
      <c r="AY935" s="6"/>
      <c r="AZ935" s="313"/>
      <c r="BA935" s="313"/>
      <c r="BB935" s="313"/>
      <c r="BC935" s="313"/>
      <c r="BD935" s="313"/>
      <c r="BE935" s="6"/>
      <c r="BF935" s="6"/>
      <c r="BG935" s="313"/>
      <c r="BH935" s="313"/>
      <c r="BI935" s="313"/>
      <c r="BJ935" s="313"/>
      <c r="BK935" s="313"/>
      <c r="BL935" s="6"/>
      <c r="BM935" s="6"/>
      <c r="BN935" s="313"/>
      <c r="BO935" s="313"/>
      <c r="BP935" s="313"/>
      <c r="BQ935" s="313"/>
      <c r="BR935" s="313"/>
      <c r="BS935" s="313"/>
      <c r="BT935" s="313"/>
      <c r="BU935" s="313"/>
      <c r="BV935" s="313"/>
      <c r="BW935" s="313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161"/>
      <c r="DQ935" s="161"/>
      <c r="DR935" s="161"/>
      <c r="DS935" s="161"/>
      <c r="DT935" s="161"/>
      <c r="DU935" s="161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HO935" s="6"/>
      <c r="HP935" s="6"/>
      <c r="HQ935" s="6"/>
      <c r="HR935" s="6"/>
      <c r="HS935" s="6"/>
      <c r="HT935" s="6"/>
      <c r="HU935" s="6"/>
      <c r="HV935" s="6"/>
      <c r="HW935" s="6"/>
      <c r="HX935" s="6"/>
      <c r="HY935" s="6"/>
      <c r="HZ935" s="6"/>
      <c r="IA935" s="6"/>
      <c r="IB935" s="6"/>
      <c r="IC935" s="6"/>
      <c r="ID935" s="6"/>
      <c r="IE935" s="6"/>
      <c r="IF935" s="6"/>
      <c r="IG935" s="6"/>
      <c r="IH935" s="6"/>
      <c r="II935" s="6"/>
      <c r="IJ935" s="6"/>
      <c r="IK935" s="6"/>
      <c r="IL935" s="6"/>
      <c r="IM935" s="6"/>
      <c r="IN935" s="6"/>
      <c r="IO935" s="6"/>
      <c r="IP935" s="6"/>
      <c r="IQ935" s="6"/>
      <c r="IR935" s="6"/>
      <c r="IS935" s="6"/>
      <c r="IT935" s="6"/>
      <c r="IU935" s="6"/>
      <c r="IV935" s="6"/>
      <c r="IW935" s="6"/>
      <c r="IX935" s="6"/>
      <c r="IY935" s="6"/>
      <c r="IZ935" s="6"/>
      <c r="JA935" s="314"/>
      <c r="JB935" s="314"/>
      <c r="JC935" s="314"/>
      <c r="JD935" s="314"/>
      <c r="JE935" s="314"/>
      <c r="JF935" s="314"/>
      <c r="JG935" s="314"/>
      <c r="JH935" s="314"/>
      <c r="JI935" s="314"/>
      <c r="JJ935" s="314"/>
      <c r="JK935" s="314"/>
      <c r="JL935" s="314"/>
      <c r="JM935" s="314"/>
      <c r="JN935" s="314"/>
      <c r="JO935" s="314"/>
      <c r="JP935" s="314"/>
      <c r="JQ935" s="314"/>
      <c r="JR935" s="314"/>
      <c r="JS935" s="314"/>
      <c r="JT935" s="314"/>
      <c r="JU935" s="314"/>
      <c r="JV935" s="314"/>
      <c r="JW935" s="314"/>
      <c r="JX935" s="314"/>
      <c r="JY935" s="314"/>
      <c r="JZ935" s="314"/>
      <c r="KA935" s="314"/>
      <c r="KB935" s="314"/>
      <c r="KC935" s="314"/>
      <c r="KD935" s="314"/>
      <c r="KE935" s="314"/>
      <c r="KF935" s="314"/>
      <c r="KG935" s="314"/>
      <c r="KH935" s="314"/>
      <c r="KI935" s="314"/>
      <c r="KJ935" s="314"/>
      <c r="KK935" s="314"/>
      <c r="KL935" s="6"/>
      <c r="KM935" s="6"/>
      <c r="KN935" s="6"/>
      <c r="KO935" s="6"/>
      <c r="KP935" s="6"/>
      <c r="KQ935" s="6"/>
      <c r="KR935" s="6"/>
      <c r="KS935" s="6"/>
      <c r="KT935" s="6"/>
    </row>
    <row r="936" spans="5:306" s="305" customFormat="1">
      <c r="E936" s="316"/>
      <c r="F936" s="316"/>
      <c r="G936" s="317"/>
      <c r="W936" s="6"/>
      <c r="X936" s="6"/>
      <c r="Y936" s="6"/>
      <c r="Z936" s="313"/>
      <c r="AA936" s="313"/>
      <c r="AB936" s="313"/>
      <c r="AC936" s="6"/>
      <c r="AD936" s="6"/>
      <c r="AE936" s="313"/>
      <c r="AF936" s="313"/>
      <c r="AG936" s="313"/>
      <c r="AH936" s="313"/>
      <c r="AI936" s="313"/>
      <c r="AJ936" s="6"/>
      <c r="AK936" s="6"/>
      <c r="AL936" s="313"/>
      <c r="AM936" s="313"/>
      <c r="AN936" s="313"/>
      <c r="AO936" s="313"/>
      <c r="AP936" s="313"/>
      <c r="AQ936" s="6"/>
      <c r="AR936" s="6"/>
      <c r="AS936" s="313"/>
      <c r="AT936" s="313"/>
      <c r="AU936" s="313"/>
      <c r="AV936" s="313"/>
      <c r="AW936" s="313"/>
      <c r="AX936" s="6"/>
      <c r="AY936" s="6"/>
      <c r="AZ936" s="313"/>
      <c r="BA936" s="313"/>
      <c r="BB936" s="313"/>
      <c r="BC936" s="313"/>
      <c r="BD936" s="313"/>
      <c r="BE936" s="6"/>
      <c r="BF936" s="6"/>
      <c r="BG936" s="313"/>
      <c r="BH936" s="313"/>
      <c r="BI936" s="313"/>
      <c r="BJ936" s="313"/>
      <c r="BK936" s="313"/>
      <c r="BL936" s="6"/>
      <c r="BM936" s="6"/>
      <c r="BN936" s="313"/>
      <c r="BO936" s="313"/>
      <c r="BP936" s="313"/>
      <c r="BQ936" s="313"/>
      <c r="BR936" s="313"/>
      <c r="BS936" s="313"/>
      <c r="BT936" s="313"/>
      <c r="BU936" s="313"/>
      <c r="BV936" s="313"/>
      <c r="BW936" s="313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161"/>
      <c r="DQ936" s="161"/>
      <c r="DR936" s="161"/>
      <c r="DS936" s="161"/>
      <c r="DT936" s="161"/>
      <c r="DU936" s="161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HO936" s="6"/>
      <c r="HP936" s="6"/>
      <c r="HQ936" s="6"/>
      <c r="HR936" s="6"/>
      <c r="HS936" s="6"/>
      <c r="HT936" s="6"/>
      <c r="HU936" s="6"/>
      <c r="HV936" s="6"/>
      <c r="HW936" s="6"/>
      <c r="HX936" s="6"/>
      <c r="HY936" s="6"/>
      <c r="HZ936" s="6"/>
      <c r="IA936" s="6"/>
      <c r="IB936" s="6"/>
      <c r="IC936" s="6"/>
      <c r="ID936" s="6"/>
      <c r="IE936" s="6"/>
      <c r="IF936" s="6"/>
      <c r="IG936" s="6"/>
      <c r="IH936" s="6"/>
      <c r="II936" s="6"/>
      <c r="IJ936" s="6"/>
      <c r="IK936" s="6"/>
      <c r="IL936" s="6"/>
      <c r="IM936" s="6"/>
      <c r="IN936" s="6"/>
      <c r="IO936" s="6"/>
      <c r="IP936" s="6"/>
      <c r="IQ936" s="6"/>
      <c r="IR936" s="6"/>
      <c r="IS936" s="6"/>
      <c r="IT936" s="6"/>
      <c r="IU936" s="6"/>
      <c r="IV936" s="6"/>
      <c r="IW936" s="6"/>
      <c r="IX936" s="6"/>
      <c r="IY936" s="6"/>
      <c r="IZ936" s="6"/>
      <c r="JA936" s="314"/>
      <c r="JB936" s="314"/>
      <c r="JC936" s="314"/>
      <c r="JD936" s="314"/>
      <c r="JE936" s="314"/>
      <c r="JF936" s="314"/>
      <c r="JG936" s="314"/>
      <c r="JH936" s="314"/>
      <c r="JI936" s="314"/>
      <c r="JJ936" s="314"/>
      <c r="JK936" s="314"/>
      <c r="JL936" s="314"/>
      <c r="JM936" s="314"/>
      <c r="JN936" s="314"/>
      <c r="JO936" s="314"/>
      <c r="JP936" s="314"/>
      <c r="JQ936" s="314"/>
      <c r="JR936" s="314"/>
      <c r="JS936" s="314"/>
      <c r="JT936" s="314"/>
      <c r="JU936" s="314"/>
      <c r="JV936" s="314"/>
      <c r="JW936" s="314"/>
      <c r="JX936" s="314"/>
      <c r="JY936" s="314"/>
      <c r="JZ936" s="314"/>
      <c r="KA936" s="314"/>
      <c r="KB936" s="314"/>
      <c r="KC936" s="314"/>
      <c r="KD936" s="314"/>
      <c r="KE936" s="314"/>
      <c r="KF936" s="314"/>
      <c r="KG936" s="314"/>
      <c r="KH936" s="314"/>
      <c r="KI936" s="314"/>
      <c r="KJ936" s="314"/>
      <c r="KK936" s="314"/>
      <c r="KL936" s="6"/>
      <c r="KM936" s="6"/>
      <c r="KN936" s="6"/>
      <c r="KO936" s="6"/>
      <c r="KP936" s="6"/>
      <c r="KQ936" s="6"/>
      <c r="KR936" s="6"/>
      <c r="KS936" s="6"/>
      <c r="KT936" s="6"/>
    </row>
    <row r="937" spans="5:306" s="305" customFormat="1">
      <c r="E937" s="316"/>
      <c r="F937" s="316"/>
      <c r="G937" s="317"/>
      <c r="W937" s="6"/>
      <c r="X937" s="6"/>
      <c r="Y937" s="6"/>
      <c r="Z937" s="313"/>
      <c r="AA937" s="313"/>
      <c r="AB937" s="313"/>
      <c r="AC937" s="6"/>
      <c r="AD937" s="6"/>
      <c r="AE937" s="313"/>
      <c r="AF937" s="313"/>
      <c r="AG937" s="313"/>
      <c r="AH937" s="313"/>
      <c r="AI937" s="313"/>
      <c r="AJ937" s="6"/>
      <c r="AK937" s="6"/>
      <c r="AL937" s="313"/>
      <c r="AM937" s="313"/>
      <c r="AN937" s="313"/>
      <c r="AO937" s="313"/>
      <c r="AP937" s="313"/>
      <c r="AQ937" s="6"/>
      <c r="AR937" s="6"/>
      <c r="AS937" s="313"/>
      <c r="AT937" s="313"/>
      <c r="AU937" s="313"/>
      <c r="AV937" s="313"/>
      <c r="AW937" s="313"/>
      <c r="AX937" s="6"/>
      <c r="AY937" s="6"/>
      <c r="AZ937" s="313"/>
      <c r="BA937" s="313"/>
      <c r="BB937" s="313"/>
      <c r="BC937" s="313"/>
      <c r="BD937" s="313"/>
      <c r="BE937" s="6"/>
      <c r="BF937" s="6"/>
      <c r="BG937" s="313"/>
      <c r="BH937" s="313"/>
      <c r="BI937" s="313"/>
      <c r="BJ937" s="313"/>
      <c r="BK937" s="313"/>
      <c r="BL937" s="6"/>
      <c r="BM937" s="6"/>
      <c r="BN937" s="313"/>
      <c r="BO937" s="313"/>
      <c r="BP937" s="313"/>
      <c r="BQ937" s="313"/>
      <c r="BR937" s="313"/>
      <c r="BS937" s="313"/>
      <c r="BT937" s="313"/>
      <c r="BU937" s="313"/>
      <c r="BV937" s="313"/>
      <c r="BW937" s="313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161"/>
      <c r="DQ937" s="161"/>
      <c r="DR937" s="161"/>
      <c r="DS937" s="161"/>
      <c r="DT937" s="161"/>
      <c r="DU937" s="161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HO937" s="6"/>
      <c r="HP937" s="6"/>
      <c r="HQ937" s="6"/>
      <c r="HR937" s="6"/>
      <c r="HS937" s="6"/>
      <c r="HT937" s="6"/>
      <c r="HU937" s="6"/>
      <c r="HV937" s="6"/>
      <c r="HW937" s="6"/>
      <c r="HX937" s="6"/>
      <c r="HY937" s="6"/>
      <c r="HZ937" s="6"/>
      <c r="IA937" s="6"/>
      <c r="IB937" s="6"/>
      <c r="IC937" s="6"/>
      <c r="ID937" s="6"/>
      <c r="IE937" s="6"/>
      <c r="IF937" s="6"/>
      <c r="IG937" s="6"/>
      <c r="IH937" s="6"/>
      <c r="II937" s="6"/>
      <c r="IJ937" s="6"/>
      <c r="IK937" s="6"/>
      <c r="IL937" s="6"/>
      <c r="IM937" s="6"/>
      <c r="IN937" s="6"/>
      <c r="IO937" s="6"/>
      <c r="IP937" s="6"/>
      <c r="IQ937" s="6"/>
      <c r="IR937" s="6"/>
      <c r="IS937" s="6"/>
      <c r="IT937" s="6"/>
      <c r="IU937" s="6"/>
      <c r="IV937" s="6"/>
      <c r="IW937" s="6"/>
      <c r="IX937" s="6"/>
      <c r="IY937" s="6"/>
      <c r="IZ937" s="6"/>
      <c r="JA937" s="314"/>
      <c r="JB937" s="314"/>
      <c r="JC937" s="314"/>
      <c r="JD937" s="314"/>
      <c r="JE937" s="314"/>
      <c r="JF937" s="314"/>
      <c r="JG937" s="314"/>
      <c r="JH937" s="314"/>
      <c r="JI937" s="314"/>
      <c r="JJ937" s="314"/>
      <c r="JK937" s="314"/>
      <c r="JL937" s="314"/>
      <c r="JM937" s="314"/>
      <c r="JN937" s="314"/>
      <c r="JO937" s="314"/>
      <c r="JP937" s="314"/>
      <c r="JQ937" s="314"/>
      <c r="JR937" s="314"/>
      <c r="JS937" s="314"/>
      <c r="JT937" s="314"/>
      <c r="JU937" s="314"/>
      <c r="JV937" s="314"/>
      <c r="JW937" s="314"/>
      <c r="JX937" s="314"/>
      <c r="JY937" s="314"/>
      <c r="JZ937" s="314"/>
      <c r="KA937" s="314"/>
      <c r="KB937" s="314"/>
      <c r="KC937" s="314"/>
      <c r="KD937" s="314"/>
      <c r="KE937" s="314"/>
      <c r="KF937" s="314"/>
      <c r="KG937" s="314"/>
      <c r="KH937" s="314"/>
      <c r="KI937" s="314"/>
      <c r="KJ937" s="314"/>
      <c r="KK937" s="314"/>
      <c r="KL937" s="6"/>
      <c r="KM937" s="6"/>
      <c r="KN937" s="6"/>
      <c r="KO937" s="6"/>
      <c r="KP937" s="6"/>
      <c r="KQ937" s="6"/>
      <c r="KR937" s="6"/>
      <c r="KS937" s="6"/>
      <c r="KT937" s="6"/>
    </row>
    <row r="938" spans="5:306" s="305" customFormat="1">
      <c r="E938" s="316"/>
      <c r="F938" s="316"/>
      <c r="G938" s="317"/>
      <c r="W938" s="6"/>
      <c r="X938" s="6"/>
      <c r="Y938" s="6"/>
      <c r="Z938" s="313"/>
      <c r="AA938" s="313"/>
      <c r="AB938" s="313"/>
      <c r="AC938" s="6"/>
      <c r="AD938" s="6"/>
      <c r="AE938" s="313"/>
      <c r="AF938" s="313"/>
      <c r="AG938" s="313"/>
      <c r="AH938" s="313"/>
      <c r="AI938" s="313"/>
      <c r="AJ938" s="6"/>
      <c r="AK938" s="6"/>
      <c r="AL938" s="313"/>
      <c r="AM938" s="313"/>
      <c r="AN938" s="313"/>
      <c r="AO938" s="313"/>
      <c r="AP938" s="313"/>
      <c r="AQ938" s="6"/>
      <c r="AR938" s="6"/>
      <c r="AS938" s="313"/>
      <c r="AT938" s="313"/>
      <c r="AU938" s="313"/>
      <c r="AV938" s="313"/>
      <c r="AW938" s="313"/>
      <c r="AX938" s="6"/>
      <c r="AY938" s="6"/>
      <c r="AZ938" s="313"/>
      <c r="BA938" s="313"/>
      <c r="BB938" s="313"/>
      <c r="BC938" s="313"/>
      <c r="BD938" s="313"/>
      <c r="BE938" s="6"/>
      <c r="BF938" s="6"/>
      <c r="BG938" s="313"/>
      <c r="BH938" s="313"/>
      <c r="BI938" s="313"/>
      <c r="BJ938" s="313"/>
      <c r="BK938" s="313"/>
      <c r="BL938" s="6"/>
      <c r="BM938" s="6"/>
      <c r="BN938" s="313"/>
      <c r="BO938" s="313"/>
      <c r="BP938" s="313"/>
      <c r="BQ938" s="313"/>
      <c r="BR938" s="313"/>
      <c r="BS938" s="313"/>
      <c r="BT938" s="313"/>
      <c r="BU938" s="313"/>
      <c r="BV938" s="313"/>
      <c r="BW938" s="313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161"/>
      <c r="DQ938" s="161"/>
      <c r="DR938" s="161"/>
      <c r="DS938" s="161"/>
      <c r="DT938" s="161"/>
      <c r="DU938" s="161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HO938" s="6"/>
      <c r="HP938" s="6"/>
      <c r="HQ938" s="6"/>
      <c r="HR938" s="6"/>
      <c r="HS938" s="6"/>
      <c r="HT938" s="6"/>
      <c r="HU938" s="6"/>
      <c r="HV938" s="6"/>
      <c r="HW938" s="6"/>
      <c r="HX938" s="6"/>
      <c r="HY938" s="6"/>
      <c r="HZ938" s="6"/>
      <c r="IA938" s="6"/>
      <c r="IB938" s="6"/>
      <c r="IC938" s="6"/>
      <c r="ID938" s="6"/>
      <c r="IE938" s="6"/>
      <c r="IF938" s="6"/>
      <c r="IG938" s="6"/>
      <c r="IH938" s="6"/>
      <c r="II938" s="6"/>
      <c r="IJ938" s="6"/>
      <c r="IK938" s="6"/>
      <c r="IL938" s="6"/>
      <c r="IM938" s="6"/>
      <c r="IN938" s="6"/>
      <c r="IO938" s="6"/>
      <c r="IP938" s="6"/>
      <c r="IQ938" s="6"/>
      <c r="IR938" s="6"/>
      <c r="IS938" s="6"/>
      <c r="IT938" s="6"/>
      <c r="IU938" s="6"/>
      <c r="IV938" s="6"/>
      <c r="IW938" s="6"/>
      <c r="IX938" s="6"/>
      <c r="IY938" s="6"/>
      <c r="IZ938" s="6"/>
      <c r="JA938" s="314"/>
      <c r="JB938" s="314"/>
      <c r="JC938" s="314"/>
      <c r="JD938" s="314"/>
      <c r="JE938" s="314"/>
      <c r="JF938" s="314"/>
      <c r="JG938" s="314"/>
      <c r="JH938" s="314"/>
      <c r="JI938" s="314"/>
      <c r="JJ938" s="314"/>
      <c r="JK938" s="314"/>
      <c r="JL938" s="314"/>
      <c r="JM938" s="314"/>
      <c r="JN938" s="314"/>
      <c r="JO938" s="314"/>
      <c r="JP938" s="314"/>
      <c r="JQ938" s="314"/>
      <c r="JR938" s="314"/>
      <c r="JS938" s="314"/>
      <c r="JT938" s="314"/>
      <c r="JU938" s="314"/>
      <c r="JV938" s="314"/>
      <c r="JW938" s="314"/>
      <c r="JX938" s="314"/>
      <c r="JY938" s="314"/>
      <c r="JZ938" s="314"/>
      <c r="KA938" s="314"/>
      <c r="KB938" s="314"/>
      <c r="KC938" s="314"/>
      <c r="KD938" s="314"/>
      <c r="KE938" s="314"/>
      <c r="KF938" s="314"/>
      <c r="KG938" s="314"/>
      <c r="KH938" s="314"/>
      <c r="KI938" s="314"/>
      <c r="KJ938" s="314"/>
      <c r="KK938" s="314"/>
      <c r="KL938" s="6"/>
      <c r="KM938" s="6"/>
      <c r="KN938" s="6"/>
      <c r="KO938" s="6"/>
      <c r="KP938" s="6"/>
      <c r="KQ938" s="6"/>
      <c r="KR938" s="6"/>
      <c r="KS938" s="6"/>
      <c r="KT938" s="6"/>
    </row>
    <row r="939" spans="5:306" s="305" customFormat="1">
      <c r="E939" s="316"/>
      <c r="F939" s="316"/>
      <c r="G939" s="317"/>
      <c r="W939" s="6"/>
      <c r="X939" s="6"/>
      <c r="Y939" s="6"/>
      <c r="Z939" s="313"/>
      <c r="AA939" s="313"/>
      <c r="AB939" s="313"/>
      <c r="AC939" s="6"/>
      <c r="AD939" s="6"/>
      <c r="AE939" s="313"/>
      <c r="AF939" s="313"/>
      <c r="AG939" s="313"/>
      <c r="AH939" s="313"/>
      <c r="AI939" s="313"/>
      <c r="AJ939" s="6"/>
      <c r="AK939" s="6"/>
      <c r="AL939" s="313"/>
      <c r="AM939" s="313"/>
      <c r="AN939" s="313"/>
      <c r="AO939" s="313"/>
      <c r="AP939" s="313"/>
      <c r="AQ939" s="6"/>
      <c r="AR939" s="6"/>
      <c r="AS939" s="313"/>
      <c r="AT939" s="313"/>
      <c r="AU939" s="313"/>
      <c r="AV939" s="313"/>
      <c r="AW939" s="313"/>
      <c r="AX939" s="6"/>
      <c r="AY939" s="6"/>
      <c r="AZ939" s="313"/>
      <c r="BA939" s="313"/>
      <c r="BB939" s="313"/>
      <c r="BC939" s="313"/>
      <c r="BD939" s="313"/>
      <c r="BE939" s="6"/>
      <c r="BF939" s="6"/>
      <c r="BG939" s="313"/>
      <c r="BH939" s="313"/>
      <c r="BI939" s="313"/>
      <c r="BJ939" s="313"/>
      <c r="BK939" s="313"/>
      <c r="BL939" s="6"/>
      <c r="BM939" s="6"/>
      <c r="BN939" s="313"/>
      <c r="BO939" s="313"/>
      <c r="BP939" s="313"/>
      <c r="BQ939" s="313"/>
      <c r="BR939" s="313"/>
      <c r="BS939" s="313"/>
      <c r="BT939" s="313"/>
      <c r="BU939" s="313"/>
      <c r="BV939" s="313"/>
      <c r="BW939" s="313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161"/>
      <c r="DQ939" s="161"/>
      <c r="DR939" s="161"/>
      <c r="DS939" s="161"/>
      <c r="DT939" s="161"/>
      <c r="DU939" s="161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HO939" s="6"/>
      <c r="HP939" s="6"/>
      <c r="HQ939" s="6"/>
      <c r="HR939" s="6"/>
      <c r="HS939" s="6"/>
      <c r="HT939" s="6"/>
      <c r="HU939" s="6"/>
      <c r="HV939" s="6"/>
      <c r="HW939" s="6"/>
      <c r="HX939" s="6"/>
      <c r="HY939" s="6"/>
      <c r="HZ939" s="6"/>
      <c r="IA939" s="6"/>
      <c r="IB939" s="6"/>
      <c r="IC939" s="6"/>
      <c r="ID939" s="6"/>
      <c r="IE939" s="6"/>
      <c r="IF939" s="6"/>
      <c r="IG939" s="6"/>
      <c r="IH939" s="6"/>
      <c r="II939" s="6"/>
      <c r="IJ939" s="6"/>
      <c r="IK939" s="6"/>
      <c r="IL939" s="6"/>
      <c r="IM939" s="6"/>
      <c r="IN939" s="6"/>
      <c r="IO939" s="6"/>
      <c r="IP939" s="6"/>
      <c r="IQ939" s="6"/>
      <c r="IR939" s="6"/>
      <c r="IS939" s="6"/>
      <c r="IT939" s="6"/>
      <c r="IU939" s="6"/>
      <c r="IV939" s="6"/>
      <c r="IW939" s="6"/>
      <c r="IX939" s="6"/>
      <c r="IY939" s="6"/>
      <c r="IZ939" s="6"/>
      <c r="JA939" s="314"/>
      <c r="JB939" s="314"/>
      <c r="JC939" s="314"/>
      <c r="JD939" s="314"/>
      <c r="JE939" s="314"/>
      <c r="JF939" s="314"/>
      <c r="JG939" s="314"/>
      <c r="JH939" s="314"/>
      <c r="JI939" s="314"/>
      <c r="JJ939" s="314"/>
      <c r="JK939" s="314"/>
      <c r="JL939" s="314"/>
      <c r="JM939" s="314"/>
      <c r="JN939" s="314"/>
      <c r="JO939" s="314"/>
      <c r="JP939" s="314"/>
      <c r="JQ939" s="314"/>
      <c r="JR939" s="314"/>
      <c r="JS939" s="314"/>
      <c r="JT939" s="314"/>
      <c r="JU939" s="314"/>
      <c r="JV939" s="314"/>
      <c r="JW939" s="314"/>
      <c r="JX939" s="314"/>
      <c r="JY939" s="314"/>
      <c r="JZ939" s="314"/>
      <c r="KA939" s="314"/>
      <c r="KB939" s="314"/>
      <c r="KC939" s="314"/>
      <c r="KD939" s="314"/>
      <c r="KE939" s="314"/>
      <c r="KF939" s="314"/>
      <c r="KG939" s="314"/>
      <c r="KH939" s="314"/>
      <c r="KI939" s="314"/>
      <c r="KJ939" s="314"/>
      <c r="KK939" s="314"/>
      <c r="KL939" s="6"/>
      <c r="KM939" s="6"/>
      <c r="KN939" s="6"/>
      <c r="KO939" s="6"/>
      <c r="KP939" s="6"/>
      <c r="KQ939" s="6"/>
      <c r="KR939" s="6"/>
      <c r="KS939" s="6"/>
      <c r="KT939" s="6"/>
    </row>
    <row r="940" spans="5:306" s="305" customFormat="1">
      <c r="E940" s="316"/>
      <c r="F940" s="316"/>
      <c r="G940" s="317"/>
      <c r="W940" s="6"/>
      <c r="X940" s="6"/>
      <c r="Y940" s="6"/>
      <c r="Z940" s="313"/>
      <c r="AA940" s="313"/>
      <c r="AB940" s="313"/>
      <c r="AC940" s="6"/>
      <c r="AD940" s="6"/>
      <c r="AE940" s="313"/>
      <c r="AF940" s="313"/>
      <c r="AG940" s="313"/>
      <c r="AH940" s="313"/>
      <c r="AI940" s="313"/>
      <c r="AJ940" s="6"/>
      <c r="AK940" s="6"/>
      <c r="AL940" s="313"/>
      <c r="AM940" s="313"/>
      <c r="AN940" s="313"/>
      <c r="AO940" s="313"/>
      <c r="AP940" s="313"/>
      <c r="AQ940" s="6"/>
      <c r="AR940" s="6"/>
      <c r="AS940" s="313"/>
      <c r="AT940" s="313"/>
      <c r="AU940" s="313"/>
      <c r="AV940" s="313"/>
      <c r="AW940" s="313"/>
      <c r="AX940" s="6"/>
      <c r="AY940" s="6"/>
      <c r="AZ940" s="313"/>
      <c r="BA940" s="313"/>
      <c r="BB940" s="313"/>
      <c r="BC940" s="313"/>
      <c r="BD940" s="313"/>
      <c r="BE940" s="6"/>
      <c r="BF940" s="6"/>
      <c r="BG940" s="313"/>
      <c r="BH940" s="313"/>
      <c r="BI940" s="313"/>
      <c r="BJ940" s="313"/>
      <c r="BK940" s="313"/>
      <c r="BL940" s="6"/>
      <c r="BM940" s="6"/>
      <c r="BN940" s="313"/>
      <c r="BO940" s="313"/>
      <c r="BP940" s="313"/>
      <c r="BQ940" s="313"/>
      <c r="BR940" s="313"/>
      <c r="BS940" s="313"/>
      <c r="BT940" s="313"/>
      <c r="BU940" s="313"/>
      <c r="BV940" s="313"/>
      <c r="BW940" s="313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161"/>
      <c r="DQ940" s="161"/>
      <c r="DR940" s="161"/>
      <c r="DS940" s="161"/>
      <c r="DT940" s="161"/>
      <c r="DU940" s="161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HO940" s="6"/>
      <c r="HP940" s="6"/>
      <c r="HQ940" s="6"/>
      <c r="HR940" s="6"/>
      <c r="HS940" s="6"/>
      <c r="HT940" s="6"/>
      <c r="HU940" s="6"/>
      <c r="HV940" s="6"/>
      <c r="HW940" s="6"/>
      <c r="HX940" s="6"/>
      <c r="HY940" s="6"/>
      <c r="HZ940" s="6"/>
      <c r="IA940" s="6"/>
      <c r="IB940" s="6"/>
      <c r="IC940" s="6"/>
      <c r="ID940" s="6"/>
      <c r="IE940" s="6"/>
      <c r="IF940" s="6"/>
      <c r="IG940" s="6"/>
      <c r="IH940" s="6"/>
      <c r="II940" s="6"/>
      <c r="IJ940" s="6"/>
      <c r="IK940" s="6"/>
      <c r="IL940" s="6"/>
      <c r="IM940" s="6"/>
      <c r="IN940" s="6"/>
      <c r="IO940" s="6"/>
      <c r="IP940" s="6"/>
      <c r="IQ940" s="6"/>
      <c r="IR940" s="6"/>
      <c r="IS940" s="6"/>
      <c r="IT940" s="6"/>
      <c r="IU940" s="6"/>
      <c r="IV940" s="6"/>
      <c r="IW940" s="6"/>
      <c r="IX940" s="6"/>
      <c r="IY940" s="6"/>
      <c r="IZ940" s="6"/>
      <c r="JA940" s="314"/>
      <c r="JB940" s="314"/>
      <c r="JC940" s="314"/>
      <c r="JD940" s="314"/>
      <c r="JE940" s="314"/>
      <c r="JF940" s="314"/>
      <c r="JG940" s="314"/>
      <c r="JH940" s="314"/>
      <c r="JI940" s="314"/>
      <c r="JJ940" s="314"/>
      <c r="JK940" s="314"/>
      <c r="JL940" s="314"/>
      <c r="JM940" s="314"/>
      <c r="JN940" s="314"/>
      <c r="JO940" s="314"/>
      <c r="JP940" s="314"/>
      <c r="JQ940" s="314"/>
      <c r="JR940" s="314"/>
      <c r="JS940" s="314"/>
      <c r="JT940" s="314"/>
      <c r="JU940" s="314"/>
      <c r="JV940" s="314"/>
      <c r="JW940" s="314"/>
      <c r="JX940" s="314"/>
      <c r="JY940" s="314"/>
      <c r="JZ940" s="314"/>
      <c r="KA940" s="314"/>
      <c r="KB940" s="314"/>
      <c r="KC940" s="314"/>
      <c r="KD940" s="314"/>
      <c r="KE940" s="314"/>
      <c r="KF940" s="314"/>
      <c r="KG940" s="314"/>
      <c r="KH940" s="314"/>
      <c r="KI940" s="314"/>
      <c r="KJ940" s="314"/>
      <c r="KK940" s="314"/>
      <c r="KL940" s="6"/>
      <c r="KM940" s="6"/>
      <c r="KN940" s="6"/>
      <c r="KO940" s="6"/>
      <c r="KP940" s="6"/>
      <c r="KQ940" s="6"/>
      <c r="KR940" s="6"/>
      <c r="KS940" s="6"/>
      <c r="KT940" s="6"/>
    </row>
    <row r="941" spans="5:306" s="305" customFormat="1">
      <c r="E941" s="316"/>
      <c r="F941" s="316"/>
      <c r="G941" s="317"/>
      <c r="W941" s="6"/>
      <c r="X941" s="6"/>
      <c r="Y941" s="6"/>
      <c r="Z941" s="313"/>
      <c r="AA941" s="313"/>
      <c r="AB941" s="313"/>
      <c r="AC941" s="6"/>
      <c r="AD941" s="6"/>
      <c r="AE941" s="313"/>
      <c r="AF941" s="313"/>
      <c r="AG941" s="313"/>
      <c r="AH941" s="313"/>
      <c r="AI941" s="313"/>
      <c r="AJ941" s="6"/>
      <c r="AK941" s="6"/>
      <c r="AL941" s="313"/>
      <c r="AM941" s="313"/>
      <c r="AN941" s="313"/>
      <c r="AO941" s="313"/>
      <c r="AP941" s="313"/>
      <c r="AQ941" s="6"/>
      <c r="AR941" s="6"/>
      <c r="AS941" s="313"/>
      <c r="AT941" s="313"/>
      <c r="AU941" s="313"/>
      <c r="AV941" s="313"/>
      <c r="AW941" s="313"/>
      <c r="AX941" s="6"/>
      <c r="AY941" s="6"/>
      <c r="AZ941" s="313"/>
      <c r="BA941" s="313"/>
      <c r="BB941" s="313"/>
      <c r="BC941" s="313"/>
      <c r="BD941" s="313"/>
      <c r="BE941" s="6"/>
      <c r="BF941" s="6"/>
      <c r="BG941" s="313"/>
      <c r="BH941" s="313"/>
      <c r="BI941" s="313"/>
      <c r="BJ941" s="313"/>
      <c r="BK941" s="313"/>
      <c r="BL941" s="6"/>
      <c r="BM941" s="6"/>
      <c r="BN941" s="313"/>
      <c r="BO941" s="313"/>
      <c r="BP941" s="313"/>
      <c r="BQ941" s="313"/>
      <c r="BR941" s="313"/>
      <c r="BS941" s="313"/>
      <c r="BT941" s="313"/>
      <c r="BU941" s="313"/>
      <c r="BV941" s="313"/>
      <c r="BW941" s="313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161"/>
      <c r="DQ941" s="161"/>
      <c r="DR941" s="161"/>
      <c r="DS941" s="161"/>
      <c r="DT941" s="161"/>
      <c r="DU941" s="161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HO941" s="6"/>
      <c r="HP941" s="6"/>
      <c r="HQ941" s="6"/>
      <c r="HR941" s="6"/>
      <c r="HS941" s="6"/>
      <c r="HT941" s="6"/>
      <c r="HU941" s="6"/>
      <c r="HV941" s="6"/>
      <c r="HW941" s="6"/>
      <c r="HX941" s="6"/>
      <c r="HY941" s="6"/>
      <c r="HZ941" s="6"/>
      <c r="IA941" s="6"/>
      <c r="IB941" s="6"/>
      <c r="IC941" s="6"/>
      <c r="ID941" s="6"/>
      <c r="IE941" s="6"/>
      <c r="IF941" s="6"/>
      <c r="IG941" s="6"/>
      <c r="IH941" s="6"/>
      <c r="II941" s="6"/>
      <c r="IJ941" s="6"/>
      <c r="IK941" s="6"/>
      <c r="IL941" s="6"/>
      <c r="IM941" s="6"/>
      <c r="IN941" s="6"/>
      <c r="IO941" s="6"/>
      <c r="IP941" s="6"/>
      <c r="IQ941" s="6"/>
      <c r="IR941" s="6"/>
      <c r="IS941" s="6"/>
      <c r="IT941" s="6"/>
      <c r="IU941" s="6"/>
      <c r="IV941" s="6"/>
      <c r="IW941" s="6"/>
      <c r="IX941" s="6"/>
      <c r="IY941" s="6"/>
      <c r="IZ941" s="6"/>
      <c r="JA941" s="314"/>
      <c r="JB941" s="314"/>
      <c r="JC941" s="314"/>
      <c r="JD941" s="314"/>
      <c r="JE941" s="314"/>
      <c r="JF941" s="314"/>
      <c r="JG941" s="314"/>
      <c r="JH941" s="314"/>
      <c r="JI941" s="314"/>
      <c r="JJ941" s="314"/>
      <c r="JK941" s="314"/>
      <c r="JL941" s="314"/>
      <c r="JM941" s="314"/>
      <c r="JN941" s="314"/>
      <c r="JO941" s="314"/>
      <c r="JP941" s="314"/>
      <c r="JQ941" s="314"/>
      <c r="JR941" s="314"/>
      <c r="JS941" s="314"/>
      <c r="JT941" s="314"/>
      <c r="JU941" s="314"/>
      <c r="JV941" s="314"/>
      <c r="JW941" s="314"/>
      <c r="JX941" s="314"/>
      <c r="JY941" s="314"/>
      <c r="JZ941" s="314"/>
      <c r="KA941" s="314"/>
      <c r="KB941" s="314"/>
      <c r="KC941" s="314"/>
      <c r="KD941" s="314"/>
      <c r="KE941" s="314"/>
      <c r="KF941" s="314"/>
      <c r="KG941" s="314"/>
      <c r="KH941" s="314"/>
      <c r="KI941" s="314"/>
      <c r="KJ941" s="314"/>
      <c r="KK941" s="314"/>
      <c r="KL941" s="6"/>
      <c r="KM941" s="6"/>
      <c r="KN941" s="6"/>
      <c r="KO941" s="6"/>
      <c r="KP941" s="6"/>
      <c r="KQ941" s="6"/>
      <c r="KR941" s="6"/>
      <c r="KS941" s="6"/>
      <c r="KT941" s="6"/>
    </row>
    <row r="942" spans="5:306" s="305" customFormat="1">
      <c r="E942" s="316"/>
      <c r="F942" s="316"/>
      <c r="G942" s="317"/>
      <c r="W942" s="6"/>
      <c r="X942" s="6"/>
      <c r="Y942" s="6"/>
      <c r="Z942" s="313"/>
      <c r="AA942" s="313"/>
      <c r="AB942" s="313"/>
      <c r="AC942" s="6"/>
      <c r="AD942" s="6"/>
      <c r="AE942" s="313"/>
      <c r="AF942" s="313"/>
      <c r="AG942" s="313"/>
      <c r="AH942" s="313"/>
      <c r="AI942" s="313"/>
      <c r="AJ942" s="6"/>
      <c r="AK942" s="6"/>
      <c r="AL942" s="313"/>
      <c r="AM942" s="313"/>
      <c r="AN942" s="313"/>
      <c r="AO942" s="313"/>
      <c r="AP942" s="313"/>
      <c r="AQ942" s="6"/>
      <c r="AR942" s="6"/>
      <c r="AS942" s="313"/>
      <c r="AT942" s="313"/>
      <c r="AU942" s="313"/>
      <c r="AV942" s="313"/>
      <c r="AW942" s="313"/>
      <c r="AX942" s="6"/>
      <c r="AY942" s="6"/>
      <c r="AZ942" s="313"/>
      <c r="BA942" s="313"/>
      <c r="BB942" s="313"/>
      <c r="BC942" s="313"/>
      <c r="BD942" s="313"/>
      <c r="BE942" s="6"/>
      <c r="BF942" s="6"/>
      <c r="BG942" s="313"/>
      <c r="BH942" s="313"/>
      <c r="BI942" s="313"/>
      <c r="BJ942" s="313"/>
      <c r="BK942" s="313"/>
      <c r="BL942" s="6"/>
      <c r="BM942" s="6"/>
      <c r="BN942" s="313"/>
      <c r="BO942" s="313"/>
      <c r="BP942" s="313"/>
      <c r="BQ942" s="313"/>
      <c r="BR942" s="313"/>
      <c r="BS942" s="313"/>
      <c r="BT942" s="313"/>
      <c r="BU942" s="313"/>
      <c r="BV942" s="313"/>
      <c r="BW942" s="313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161"/>
      <c r="DQ942" s="161"/>
      <c r="DR942" s="161"/>
      <c r="DS942" s="161"/>
      <c r="DT942" s="161"/>
      <c r="DU942" s="161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HO942" s="6"/>
      <c r="HP942" s="6"/>
      <c r="HQ942" s="6"/>
      <c r="HR942" s="6"/>
      <c r="HS942" s="6"/>
      <c r="HT942" s="6"/>
      <c r="HU942" s="6"/>
      <c r="HV942" s="6"/>
      <c r="HW942" s="6"/>
      <c r="HX942" s="6"/>
      <c r="HY942" s="6"/>
      <c r="HZ942" s="6"/>
      <c r="IA942" s="6"/>
      <c r="IB942" s="6"/>
      <c r="IC942" s="6"/>
      <c r="ID942" s="6"/>
      <c r="IE942" s="6"/>
      <c r="IF942" s="6"/>
      <c r="IG942" s="6"/>
      <c r="IH942" s="6"/>
      <c r="II942" s="6"/>
      <c r="IJ942" s="6"/>
      <c r="IK942" s="6"/>
      <c r="IL942" s="6"/>
      <c r="IM942" s="6"/>
      <c r="IN942" s="6"/>
      <c r="IO942" s="6"/>
      <c r="IP942" s="6"/>
      <c r="IQ942" s="6"/>
      <c r="IR942" s="6"/>
      <c r="IS942" s="6"/>
      <c r="IT942" s="6"/>
      <c r="IU942" s="6"/>
      <c r="IV942" s="6"/>
      <c r="IW942" s="6"/>
      <c r="IX942" s="6"/>
      <c r="IY942" s="6"/>
      <c r="IZ942" s="6"/>
      <c r="JA942" s="314"/>
      <c r="JB942" s="314"/>
      <c r="JC942" s="314"/>
      <c r="JD942" s="314"/>
      <c r="JE942" s="314"/>
      <c r="JF942" s="314"/>
      <c r="JG942" s="314"/>
      <c r="JH942" s="314"/>
      <c r="JI942" s="314"/>
      <c r="JJ942" s="314"/>
      <c r="JK942" s="314"/>
      <c r="JL942" s="314"/>
      <c r="JM942" s="314"/>
      <c r="JN942" s="314"/>
      <c r="JO942" s="314"/>
      <c r="JP942" s="314"/>
      <c r="JQ942" s="314"/>
      <c r="JR942" s="314"/>
      <c r="JS942" s="314"/>
      <c r="JT942" s="314"/>
      <c r="JU942" s="314"/>
      <c r="JV942" s="314"/>
      <c r="JW942" s="314"/>
      <c r="JX942" s="314"/>
      <c r="JY942" s="314"/>
      <c r="JZ942" s="314"/>
      <c r="KA942" s="314"/>
      <c r="KB942" s="314"/>
      <c r="KC942" s="314"/>
      <c r="KD942" s="314"/>
      <c r="KE942" s="314"/>
      <c r="KF942" s="314"/>
      <c r="KG942" s="314"/>
      <c r="KH942" s="314"/>
      <c r="KI942" s="314"/>
      <c r="KJ942" s="314"/>
      <c r="KK942" s="314"/>
      <c r="KL942" s="6"/>
      <c r="KM942" s="6"/>
      <c r="KN942" s="6"/>
      <c r="KO942" s="6"/>
      <c r="KP942" s="6"/>
      <c r="KQ942" s="6"/>
      <c r="KR942" s="6"/>
      <c r="KS942" s="6"/>
      <c r="KT942" s="6"/>
    </row>
    <row r="943" spans="5:306" s="305" customFormat="1">
      <c r="E943" s="316"/>
      <c r="F943" s="316"/>
      <c r="G943" s="317"/>
      <c r="W943" s="6"/>
      <c r="X943" s="6"/>
      <c r="Y943" s="6"/>
      <c r="Z943" s="313"/>
      <c r="AA943" s="313"/>
      <c r="AB943" s="313"/>
      <c r="AC943" s="6"/>
      <c r="AD943" s="6"/>
      <c r="AE943" s="313"/>
      <c r="AF943" s="313"/>
      <c r="AG943" s="313"/>
      <c r="AH943" s="313"/>
      <c r="AI943" s="313"/>
      <c r="AJ943" s="6"/>
      <c r="AK943" s="6"/>
      <c r="AL943" s="313"/>
      <c r="AM943" s="313"/>
      <c r="AN943" s="313"/>
      <c r="AO943" s="313"/>
      <c r="AP943" s="313"/>
      <c r="AQ943" s="6"/>
      <c r="AR943" s="6"/>
      <c r="AS943" s="313"/>
      <c r="AT943" s="313"/>
      <c r="AU943" s="313"/>
      <c r="AV943" s="313"/>
      <c r="AW943" s="313"/>
      <c r="AX943" s="6"/>
      <c r="AY943" s="6"/>
      <c r="AZ943" s="313"/>
      <c r="BA943" s="313"/>
      <c r="BB943" s="313"/>
      <c r="BC943" s="313"/>
      <c r="BD943" s="313"/>
      <c r="BE943" s="6"/>
      <c r="BF943" s="6"/>
      <c r="BG943" s="313"/>
      <c r="BH943" s="313"/>
      <c r="BI943" s="313"/>
      <c r="BJ943" s="313"/>
      <c r="BK943" s="313"/>
      <c r="BL943" s="6"/>
      <c r="BM943" s="6"/>
      <c r="BN943" s="313"/>
      <c r="BO943" s="313"/>
      <c r="BP943" s="313"/>
      <c r="BQ943" s="313"/>
      <c r="BR943" s="313"/>
      <c r="BS943" s="313"/>
      <c r="BT943" s="313"/>
      <c r="BU943" s="313"/>
      <c r="BV943" s="313"/>
      <c r="BW943" s="313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161"/>
      <c r="DQ943" s="161"/>
      <c r="DR943" s="161"/>
      <c r="DS943" s="161"/>
      <c r="DT943" s="161"/>
      <c r="DU943" s="161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HO943" s="6"/>
      <c r="HP943" s="6"/>
      <c r="HQ943" s="6"/>
      <c r="HR943" s="6"/>
      <c r="HS943" s="6"/>
      <c r="HT943" s="6"/>
      <c r="HU943" s="6"/>
      <c r="HV943" s="6"/>
      <c r="HW943" s="6"/>
      <c r="HX943" s="6"/>
      <c r="HY943" s="6"/>
      <c r="HZ943" s="6"/>
      <c r="IA943" s="6"/>
      <c r="IB943" s="6"/>
      <c r="IC943" s="6"/>
      <c r="ID943" s="6"/>
      <c r="IE943" s="6"/>
      <c r="IF943" s="6"/>
      <c r="IG943" s="6"/>
      <c r="IH943" s="6"/>
      <c r="II943" s="6"/>
      <c r="IJ943" s="6"/>
      <c r="IK943" s="6"/>
      <c r="IL943" s="6"/>
      <c r="IM943" s="6"/>
      <c r="IN943" s="6"/>
      <c r="IO943" s="6"/>
      <c r="IP943" s="6"/>
      <c r="IQ943" s="6"/>
      <c r="IR943" s="6"/>
      <c r="IS943" s="6"/>
      <c r="IT943" s="6"/>
      <c r="IU943" s="6"/>
      <c r="IV943" s="6"/>
      <c r="IW943" s="6"/>
      <c r="IX943" s="6"/>
      <c r="IY943" s="6"/>
      <c r="IZ943" s="6"/>
      <c r="JA943" s="314"/>
      <c r="JB943" s="314"/>
      <c r="JC943" s="314"/>
      <c r="JD943" s="314"/>
      <c r="JE943" s="314"/>
      <c r="JF943" s="314"/>
      <c r="JG943" s="314"/>
      <c r="JH943" s="314"/>
      <c r="JI943" s="314"/>
      <c r="JJ943" s="314"/>
      <c r="JK943" s="314"/>
      <c r="JL943" s="314"/>
      <c r="JM943" s="314"/>
      <c r="JN943" s="314"/>
      <c r="JO943" s="314"/>
      <c r="JP943" s="314"/>
      <c r="JQ943" s="314"/>
      <c r="JR943" s="314"/>
      <c r="JS943" s="314"/>
      <c r="JT943" s="314"/>
      <c r="JU943" s="314"/>
      <c r="JV943" s="314"/>
      <c r="JW943" s="314"/>
      <c r="JX943" s="314"/>
      <c r="JY943" s="314"/>
      <c r="JZ943" s="314"/>
      <c r="KA943" s="314"/>
      <c r="KB943" s="314"/>
      <c r="KC943" s="314"/>
      <c r="KD943" s="314"/>
      <c r="KE943" s="314"/>
      <c r="KF943" s="314"/>
      <c r="KG943" s="314"/>
      <c r="KH943" s="314"/>
      <c r="KI943" s="314"/>
      <c r="KJ943" s="314"/>
      <c r="KK943" s="314"/>
      <c r="KL943" s="6"/>
      <c r="KM943" s="6"/>
      <c r="KN943" s="6"/>
      <c r="KO943" s="6"/>
      <c r="KP943" s="6"/>
      <c r="KQ943" s="6"/>
      <c r="KR943" s="6"/>
      <c r="KS943" s="6"/>
      <c r="KT943" s="6"/>
    </row>
    <row r="944" spans="5:306" s="305" customFormat="1">
      <c r="E944" s="316"/>
      <c r="F944" s="316"/>
      <c r="G944" s="317"/>
      <c r="W944" s="6"/>
      <c r="X944" s="6"/>
      <c r="Y944" s="6"/>
      <c r="Z944" s="313"/>
      <c r="AA944" s="313"/>
      <c r="AB944" s="313"/>
      <c r="AC944" s="6"/>
      <c r="AD944" s="6"/>
      <c r="AE944" s="313"/>
      <c r="AF944" s="313"/>
      <c r="AG944" s="313"/>
      <c r="AH944" s="313"/>
      <c r="AI944" s="313"/>
      <c r="AJ944" s="6"/>
      <c r="AK944" s="6"/>
      <c r="AL944" s="313"/>
      <c r="AM944" s="313"/>
      <c r="AN944" s="313"/>
      <c r="AO944" s="313"/>
      <c r="AP944" s="313"/>
      <c r="AQ944" s="6"/>
      <c r="AR944" s="6"/>
      <c r="AS944" s="313"/>
      <c r="AT944" s="313"/>
      <c r="AU944" s="313"/>
      <c r="AV944" s="313"/>
      <c r="AW944" s="313"/>
      <c r="AX944" s="6"/>
      <c r="AY944" s="6"/>
      <c r="AZ944" s="313"/>
      <c r="BA944" s="313"/>
      <c r="BB944" s="313"/>
      <c r="BC944" s="313"/>
      <c r="BD944" s="313"/>
      <c r="BE944" s="6"/>
      <c r="BF944" s="6"/>
      <c r="BG944" s="313"/>
      <c r="BH944" s="313"/>
      <c r="BI944" s="313"/>
      <c r="BJ944" s="313"/>
      <c r="BK944" s="313"/>
      <c r="BL944" s="6"/>
      <c r="BM944" s="6"/>
      <c r="BN944" s="313"/>
      <c r="BO944" s="313"/>
      <c r="BP944" s="313"/>
      <c r="BQ944" s="313"/>
      <c r="BR944" s="313"/>
      <c r="BS944" s="313"/>
      <c r="BT944" s="313"/>
      <c r="BU944" s="313"/>
      <c r="BV944" s="313"/>
      <c r="BW944" s="313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161"/>
      <c r="DQ944" s="161"/>
      <c r="DR944" s="161"/>
      <c r="DS944" s="161"/>
      <c r="DT944" s="161"/>
      <c r="DU944" s="161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HO944" s="6"/>
      <c r="HP944" s="6"/>
      <c r="HQ944" s="6"/>
      <c r="HR944" s="6"/>
      <c r="HS944" s="6"/>
      <c r="HT944" s="6"/>
      <c r="HU944" s="6"/>
      <c r="HV944" s="6"/>
      <c r="HW944" s="6"/>
      <c r="HX944" s="6"/>
      <c r="HY944" s="6"/>
      <c r="HZ944" s="6"/>
      <c r="IA944" s="6"/>
      <c r="IB944" s="6"/>
      <c r="IC944" s="6"/>
      <c r="ID944" s="6"/>
      <c r="IE944" s="6"/>
      <c r="IF944" s="6"/>
      <c r="IG944" s="6"/>
      <c r="IH944" s="6"/>
      <c r="II944" s="6"/>
      <c r="IJ944" s="6"/>
      <c r="IK944" s="6"/>
      <c r="IL944" s="6"/>
      <c r="IM944" s="6"/>
      <c r="IN944" s="6"/>
      <c r="IO944" s="6"/>
      <c r="IP944" s="6"/>
      <c r="IQ944" s="6"/>
      <c r="IR944" s="6"/>
      <c r="IS944" s="6"/>
      <c r="IT944" s="6"/>
      <c r="IU944" s="6"/>
      <c r="IV944" s="6"/>
      <c r="IW944" s="6"/>
      <c r="IX944" s="6"/>
      <c r="IY944" s="6"/>
      <c r="IZ944" s="6"/>
      <c r="JA944" s="314"/>
      <c r="JB944" s="314"/>
      <c r="JC944" s="314"/>
      <c r="JD944" s="314"/>
      <c r="JE944" s="314"/>
      <c r="JF944" s="314"/>
      <c r="JG944" s="314"/>
      <c r="JH944" s="314"/>
      <c r="JI944" s="314"/>
      <c r="JJ944" s="314"/>
      <c r="JK944" s="314"/>
      <c r="JL944" s="314"/>
      <c r="JM944" s="314"/>
      <c r="JN944" s="314"/>
      <c r="JO944" s="314"/>
      <c r="JP944" s="314"/>
      <c r="JQ944" s="314"/>
      <c r="JR944" s="314"/>
      <c r="JS944" s="314"/>
      <c r="JT944" s="314"/>
      <c r="JU944" s="314"/>
      <c r="JV944" s="314"/>
      <c r="JW944" s="314"/>
      <c r="JX944" s="314"/>
      <c r="JY944" s="314"/>
      <c r="JZ944" s="314"/>
      <c r="KA944" s="314"/>
      <c r="KB944" s="314"/>
      <c r="KC944" s="314"/>
      <c r="KD944" s="314"/>
      <c r="KE944" s="314"/>
      <c r="KF944" s="314"/>
      <c r="KG944" s="314"/>
      <c r="KH944" s="314"/>
      <c r="KI944" s="314"/>
      <c r="KJ944" s="314"/>
      <c r="KK944" s="314"/>
      <c r="KL944" s="6"/>
      <c r="KM944" s="6"/>
      <c r="KN944" s="6"/>
      <c r="KO944" s="6"/>
      <c r="KP944" s="6"/>
      <c r="KQ944" s="6"/>
      <c r="KR944" s="6"/>
      <c r="KS944" s="6"/>
      <c r="KT944" s="6"/>
    </row>
    <row r="945" spans="5:306" s="305" customFormat="1">
      <c r="E945" s="316"/>
      <c r="F945" s="316"/>
      <c r="G945" s="317"/>
      <c r="W945" s="6"/>
      <c r="X945" s="6"/>
      <c r="Y945" s="6"/>
      <c r="Z945" s="313"/>
      <c r="AA945" s="313"/>
      <c r="AB945" s="313"/>
      <c r="AC945" s="6"/>
      <c r="AD945" s="6"/>
      <c r="AE945" s="313"/>
      <c r="AF945" s="313"/>
      <c r="AG945" s="313"/>
      <c r="AH945" s="313"/>
      <c r="AI945" s="313"/>
      <c r="AJ945" s="6"/>
      <c r="AK945" s="6"/>
      <c r="AL945" s="313"/>
      <c r="AM945" s="313"/>
      <c r="AN945" s="313"/>
      <c r="AO945" s="313"/>
      <c r="AP945" s="313"/>
      <c r="AQ945" s="6"/>
      <c r="AR945" s="6"/>
      <c r="AS945" s="313"/>
      <c r="AT945" s="313"/>
      <c r="AU945" s="313"/>
      <c r="AV945" s="313"/>
      <c r="AW945" s="313"/>
      <c r="AX945" s="6"/>
      <c r="AY945" s="6"/>
      <c r="AZ945" s="313"/>
      <c r="BA945" s="313"/>
      <c r="BB945" s="313"/>
      <c r="BC945" s="313"/>
      <c r="BD945" s="313"/>
      <c r="BE945" s="6"/>
      <c r="BF945" s="6"/>
      <c r="BG945" s="313"/>
      <c r="BH945" s="313"/>
      <c r="BI945" s="313"/>
      <c r="BJ945" s="313"/>
      <c r="BK945" s="313"/>
      <c r="BL945" s="6"/>
      <c r="BM945" s="6"/>
      <c r="BN945" s="313"/>
      <c r="BO945" s="313"/>
      <c r="BP945" s="313"/>
      <c r="BQ945" s="313"/>
      <c r="BR945" s="313"/>
      <c r="BS945" s="313"/>
      <c r="BT945" s="313"/>
      <c r="BU945" s="313"/>
      <c r="BV945" s="313"/>
      <c r="BW945" s="313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161"/>
      <c r="DQ945" s="161"/>
      <c r="DR945" s="161"/>
      <c r="DS945" s="161"/>
      <c r="DT945" s="161"/>
      <c r="DU945" s="161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HO945" s="6"/>
      <c r="HP945" s="6"/>
      <c r="HQ945" s="6"/>
      <c r="HR945" s="6"/>
      <c r="HS945" s="6"/>
      <c r="HT945" s="6"/>
      <c r="HU945" s="6"/>
      <c r="HV945" s="6"/>
      <c r="HW945" s="6"/>
      <c r="HX945" s="6"/>
      <c r="HY945" s="6"/>
      <c r="HZ945" s="6"/>
      <c r="IA945" s="6"/>
      <c r="IB945" s="6"/>
      <c r="IC945" s="6"/>
      <c r="ID945" s="6"/>
      <c r="IE945" s="6"/>
      <c r="IF945" s="6"/>
      <c r="IG945" s="6"/>
      <c r="IH945" s="6"/>
      <c r="II945" s="6"/>
      <c r="IJ945" s="6"/>
      <c r="IK945" s="6"/>
      <c r="IL945" s="6"/>
      <c r="IM945" s="6"/>
      <c r="IN945" s="6"/>
      <c r="IO945" s="6"/>
      <c r="IP945" s="6"/>
      <c r="IQ945" s="6"/>
      <c r="IR945" s="6"/>
      <c r="IS945" s="6"/>
      <c r="IT945" s="6"/>
      <c r="IU945" s="6"/>
      <c r="IV945" s="6"/>
      <c r="IW945" s="6"/>
      <c r="IX945" s="6"/>
      <c r="IY945" s="6"/>
      <c r="IZ945" s="6"/>
      <c r="JA945" s="314"/>
      <c r="JB945" s="314"/>
      <c r="JC945" s="314"/>
      <c r="JD945" s="314"/>
      <c r="JE945" s="314"/>
      <c r="JF945" s="314"/>
      <c r="JG945" s="314"/>
      <c r="JH945" s="314"/>
      <c r="JI945" s="314"/>
      <c r="JJ945" s="314"/>
      <c r="JK945" s="314"/>
      <c r="JL945" s="314"/>
      <c r="JM945" s="314"/>
      <c r="JN945" s="314"/>
      <c r="JO945" s="314"/>
      <c r="JP945" s="314"/>
      <c r="JQ945" s="314"/>
      <c r="JR945" s="314"/>
      <c r="JS945" s="314"/>
      <c r="JT945" s="314"/>
      <c r="JU945" s="314"/>
      <c r="JV945" s="314"/>
      <c r="JW945" s="314"/>
      <c r="JX945" s="314"/>
      <c r="JY945" s="314"/>
      <c r="JZ945" s="314"/>
      <c r="KA945" s="314"/>
      <c r="KB945" s="314"/>
      <c r="KC945" s="314"/>
      <c r="KD945" s="314"/>
      <c r="KE945" s="314"/>
      <c r="KF945" s="314"/>
      <c r="KG945" s="314"/>
      <c r="KH945" s="314"/>
      <c r="KI945" s="314"/>
      <c r="KJ945" s="314"/>
      <c r="KK945" s="314"/>
      <c r="KL945" s="6"/>
      <c r="KM945" s="6"/>
      <c r="KN945" s="6"/>
      <c r="KO945" s="6"/>
      <c r="KP945" s="6"/>
      <c r="KQ945" s="6"/>
      <c r="KR945" s="6"/>
      <c r="KS945" s="6"/>
      <c r="KT945" s="6"/>
    </row>
    <row r="946" spans="5:306" s="305" customFormat="1">
      <c r="E946" s="316"/>
      <c r="F946" s="316"/>
      <c r="G946" s="317"/>
      <c r="W946" s="6"/>
      <c r="X946" s="6"/>
      <c r="Y946" s="6"/>
      <c r="Z946" s="313"/>
      <c r="AA946" s="313"/>
      <c r="AB946" s="313"/>
      <c r="AC946" s="6"/>
      <c r="AD946" s="6"/>
      <c r="AE946" s="313"/>
      <c r="AF946" s="313"/>
      <c r="AG946" s="313"/>
      <c r="AH946" s="313"/>
      <c r="AI946" s="313"/>
      <c r="AJ946" s="6"/>
      <c r="AK946" s="6"/>
      <c r="AL946" s="313"/>
      <c r="AM946" s="313"/>
      <c r="AN946" s="313"/>
      <c r="AO946" s="313"/>
      <c r="AP946" s="313"/>
      <c r="AQ946" s="6"/>
      <c r="AR946" s="6"/>
      <c r="AS946" s="313"/>
      <c r="AT946" s="313"/>
      <c r="AU946" s="313"/>
      <c r="AV946" s="313"/>
      <c r="AW946" s="313"/>
      <c r="AX946" s="6"/>
      <c r="AY946" s="6"/>
      <c r="AZ946" s="313"/>
      <c r="BA946" s="313"/>
      <c r="BB946" s="313"/>
      <c r="BC946" s="313"/>
      <c r="BD946" s="313"/>
      <c r="BE946" s="6"/>
      <c r="BF946" s="6"/>
      <c r="BG946" s="313"/>
      <c r="BH946" s="313"/>
      <c r="BI946" s="313"/>
      <c r="BJ946" s="313"/>
      <c r="BK946" s="313"/>
      <c r="BL946" s="6"/>
      <c r="BM946" s="6"/>
      <c r="BN946" s="313"/>
      <c r="BO946" s="313"/>
      <c r="BP946" s="313"/>
      <c r="BQ946" s="313"/>
      <c r="BR946" s="313"/>
      <c r="BS946" s="313"/>
      <c r="BT946" s="313"/>
      <c r="BU946" s="313"/>
      <c r="BV946" s="313"/>
      <c r="BW946" s="313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161"/>
      <c r="DQ946" s="161"/>
      <c r="DR946" s="161"/>
      <c r="DS946" s="161"/>
      <c r="DT946" s="161"/>
      <c r="DU946" s="161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HO946" s="6"/>
      <c r="HP946" s="6"/>
      <c r="HQ946" s="6"/>
      <c r="HR946" s="6"/>
      <c r="HS946" s="6"/>
      <c r="HT946" s="6"/>
      <c r="HU946" s="6"/>
      <c r="HV946" s="6"/>
      <c r="HW946" s="6"/>
      <c r="HX946" s="6"/>
      <c r="HY946" s="6"/>
      <c r="HZ946" s="6"/>
      <c r="IA946" s="6"/>
      <c r="IB946" s="6"/>
      <c r="IC946" s="6"/>
      <c r="ID946" s="6"/>
      <c r="IE946" s="6"/>
      <c r="IF946" s="6"/>
      <c r="IG946" s="6"/>
      <c r="IH946" s="6"/>
      <c r="II946" s="6"/>
      <c r="IJ946" s="6"/>
      <c r="IK946" s="6"/>
      <c r="IL946" s="6"/>
      <c r="IM946" s="6"/>
      <c r="IN946" s="6"/>
      <c r="IO946" s="6"/>
      <c r="IP946" s="6"/>
      <c r="IQ946" s="6"/>
      <c r="IR946" s="6"/>
      <c r="IS946" s="6"/>
      <c r="IT946" s="6"/>
      <c r="IU946" s="6"/>
      <c r="IV946" s="6"/>
      <c r="IW946" s="6"/>
      <c r="IX946" s="6"/>
      <c r="IY946" s="6"/>
      <c r="IZ946" s="6"/>
      <c r="JA946" s="314"/>
      <c r="JB946" s="314"/>
      <c r="JC946" s="314"/>
      <c r="JD946" s="314"/>
      <c r="JE946" s="314"/>
      <c r="JF946" s="314"/>
      <c r="JG946" s="314"/>
      <c r="JH946" s="314"/>
      <c r="JI946" s="314"/>
      <c r="JJ946" s="314"/>
      <c r="JK946" s="314"/>
      <c r="JL946" s="314"/>
      <c r="JM946" s="314"/>
      <c r="JN946" s="314"/>
      <c r="JO946" s="314"/>
      <c r="JP946" s="314"/>
      <c r="JQ946" s="314"/>
      <c r="JR946" s="314"/>
      <c r="JS946" s="314"/>
      <c r="JT946" s="314"/>
      <c r="JU946" s="314"/>
      <c r="JV946" s="314"/>
      <c r="JW946" s="314"/>
      <c r="JX946" s="314"/>
      <c r="JY946" s="314"/>
      <c r="JZ946" s="314"/>
      <c r="KA946" s="314"/>
      <c r="KB946" s="314"/>
      <c r="KC946" s="314"/>
      <c r="KD946" s="314"/>
      <c r="KE946" s="314"/>
      <c r="KF946" s="314"/>
      <c r="KG946" s="314"/>
      <c r="KH946" s="314"/>
      <c r="KI946" s="314"/>
      <c r="KJ946" s="314"/>
      <c r="KK946" s="314"/>
      <c r="KL946" s="6"/>
      <c r="KM946" s="6"/>
      <c r="KN946" s="6"/>
      <c r="KO946" s="6"/>
      <c r="KP946" s="6"/>
      <c r="KQ946" s="6"/>
      <c r="KR946" s="6"/>
      <c r="KS946" s="6"/>
      <c r="KT946" s="6"/>
    </row>
    <row r="947" spans="5:306" s="305" customFormat="1">
      <c r="E947" s="316"/>
      <c r="F947" s="316"/>
      <c r="G947" s="317"/>
      <c r="W947" s="6"/>
      <c r="X947" s="6"/>
      <c r="Y947" s="6"/>
      <c r="Z947" s="313"/>
      <c r="AA947" s="313"/>
      <c r="AB947" s="313"/>
      <c r="AC947" s="6"/>
      <c r="AD947" s="6"/>
      <c r="AE947" s="313"/>
      <c r="AF947" s="313"/>
      <c r="AG947" s="313"/>
      <c r="AH947" s="313"/>
      <c r="AI947" s="313"/>
      <c r="AJ947" s="6"/>
      <c r="AK947" s="6"/>
      <c r="AL947" s="313"/>
      <c r="AM947" s="313"/>
      <c r="AN947" s="313"/>
      <c r="AO947" s="313"/>
      <c r="AP947" s="313"/>
      <c r="AQ947" s="6"/>
      <c r="AR947" s="6"/>
      <c r="AS947" s="313"/>
      <c r="AT947" s="313"/>
      <c r="AU947" s="313"/>
      <c r="AV947" s="313"/>
      <c r="AW947" s="313"/>
      <c r="AX947" s="6"/>
      <c r="AY947" s="6"/>
      <c r="AZ947" s="313"/>
      <c r="BA947" s="313"/>
      <c r="BB947" s="313"/>
      <c r="BC947" s="313"/>
      <c r="BD947" s="313"/>
      <c r="BE947" s="6"/>
      <c r="BF947" s="6"/>
      <c r="BG947" s="313"/>
      <c r="BH947" s="313"/>
      <c r="BI947" s="313"/>
      <c r="BJ947" s="313"/>
      <c r="BK947" s="313"/>
      <c r="BL947" s="6"/>
      <c r="BM947" s="6"/>
      <c r="BN947" s="313"/>
      <c r="BO947" s="313"/>
      <c r="BP947" s="313"/>
      <c r="BQ947" s="313"/>
      <c r="BR947" s="313"/>
      <c r="BS947" s="313"/>
      <c r="BT947" s="313"/>
      <c r="BU947" s="313"/>
      <c r="BV947" s="313"/>
      <c r="BW947" s="313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161"/>
      <c r="DQ947" s="161"/>
      <c r="DR947" s="161"/>
      <c r="DS947" s="161"/>
      <c r="DT947" s="161"/>
      <c r="DU947" s="161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HO947" s="6"/>
      <c r="HP947" s="6"/>
      <c r="HQ947" s="6"/>
      <c r="HR947" s="6"/>
      <c r="HS947" s="6"/>
      <c r="HT947" s="6"/>
      <c r="HU947" s="6"/>
      <c r="HV947" s="6"/>
      <c r="HW947" s="6"/>
      <c r="HX947" s="6"/>
      <c r="HY947" s="6"/>
      <c r="HZ947" s="6"/>
      <c r="IA947" s="6"/>
      <c r="IB947" s="6"/>
      <c r="IC947" s="6"/>
      <c r="ID947" s="6"/>
      <c r="IE947" s="6"/>
      <c r="IF947" s="6"/>
      <c r="IG947" s="6"/>
      <c r="IH947" s="6"/>
      <c r="II947" s="6"/>
      <c r="IJ947" s="6"/>
      <c r="IK947" s="6"/>
      <c r="IL947" s="6"/>
      <c r="IM947" s="6"/>
      <c r="IN947" s="6"/>
      <c r="IO947" s="6"/>
      <c r="IP947" s="6"/>
      <c r="IQ947" s="6"/>
      <c r="IR947" s="6"/>
      <c r="IS947" s="6"/>
      <c r="IT947" s="6"/>
      <c r="IU947" s="6"/>
      <c r="IV947" s="6"/>
      <c r="IW947" s="6"/>
      <c r="IX947" s="6"/>
      <c r="IY947" s="6"/>
      <c r="IZ947" s="6"/>
      <c r="JA947" s="314"/>
      <c r="JB947" s="314"/>
      <c r="JC947" s="314"/>
      <c r="JD947" s="314"/>
      <c r="JE947" s="314"/>
      <c r="JF947" s="314"/>
      <c r="JG947" s="314"/>
      <c r="JH947" s="314"/>
      <c r="JI947" s="314"/>
      <c r="JJ947" s="314"/>
      <c r="JK947" s="314"/>
      <c r="JL947" s="314"/>
      <c r="JM947" s="314"/>
      <c r="JN947" s="314"/>
      <c r="JO947" s="314"/>
      <c r="JP947" s="314"/>
      <c r="JQ947" s="314"/>
      <c r="JR947" s="314"/>
      <c r="JS947" s="314"/>
      <c r="JT947" s="314"/>
      <c r="JU947" s="314"/>
      <c r="JV947" s="314"/>
      <c r="JW947" s="314"/>
      <c r="JX947" s="314"/>
      <c r="JY947" s="314"/>
      <c r="JZ947" s="314"/>
      <c r="KA947" s="314"/>
      <c r="KB947" s="314"/>
      <c r="KC947" s="314"/>
      <c r="KD947" s="314"/>
      <c r="KE947" s="314"/>
      <c r="KF947" s="314"/>
      <c r="KG947" s="314"/>
      <c r="KH947" s="314"/>
      <c r="KI947" s="314"/>
      <c r="KJ947" s="314"/>
      <c r="KK947" s="314"/>
      <c r="KL947" s="6"/>
      <c r="KM947" s="6"/>
      <c r="KN947" s="6"/>
      <c r="KO947" s="6"/>
      <c r="KP947" s="6"/>
      <c r="KQ947" s="6"/>
      <c r="KR947" s="6"/>
      <c r="KS947" s="6"/>
      <c r="KT947" s="6"/>
    </row>
    <row r="948" spans="5:306" s="305" customFormat="1">
      <c r="E948" s="316"/>
      <c r="F948" s="316"/>
      <c r="G948" s="317"/>
      <c r="W948" s="6"/>
      <c r="X948" s="6"/>
      <c r="Y948" s="6"/>
      <c r="Z948" s="313"/>
      <c r="AA948" s="313"/>
      <c r="AB948" s="313"/>
      <c r="AC948" s="6"/>
      <c r="AD948" s="6"/>
      <c r="AE948" s="313"/>
      <c r="AF948" s="313"/>
      <c r="AG948" s="313"/>
      <c r="AH948" s="313"/>
      <c r="AI948" s="313"/>
      <c r="AJ948" s="6"/>
      <c r="AK948" s="6"/>
      <c r="AL948" s="313"/>
      <c r="AM948" s="313"/>
      <c r="AN948" s="313"/>
      <c r="AO948" s="313"/>
      <c r="AP948" s="313"/>
      <c r="AQ948" s="6"/>
      <c r="AR948" s="6"/>
      <c r="AS948" s="313"/>
      <c r="AT948" s="313"/>
      <c r="AU948" s="313"/>
      <c r="AV948" s="313"/>
      <c r="AW948" s="313"/>
      <c r="AX948" s="6"/>
      <c r="AY948" s="6"/>
      <c r="AZ948" s="313"/>
      <c r="BA948" s="313"/>
      <c r="BB948" s="313"/>
      <c r="BC948" s="313"/>
      <c r="BD948" s="313"/>
      <c r="BE948" s="6"/>
      <c r="BF948" s="6"/>
      <c r="BG948" s="313"/>
      <c r="BH948" s="313"/>
      <c r="BI948" s="313"/>
      <c r="BJ948" s="313"/>
      <c r="BK948" s="313"/>
      <c r="BL948" s="6"/>
      <c r="BM948" s="6"/>
      <c r="BN948" s="313"/>
      <c r="BO948" s="313"/>
      <c r="BP948" s="313"/>
      <c r="BQ948" s="313"/>
      <c r="BR948" s="313"/>
      <c r="BS948" s="313"/>
      <c r="BT948" s="313"/>
      <c r="BU948" s="313"/>
      <c r="BV948" s="313"/>
      <c r="BW948" s="313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161"/>
      <c r="DQ948" s="161"/>
      <c r="DR948" s="161"/>
      <c r="DS948" s="161"/>
      <c r="DT948" s="161"/>
      <c r="DU948" s="161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HO948" s="6"/>
      <c r="HP948" s="6"/>
      <c r="HQ948" s="6"/>
      <c r="HR948" s="6"/>
      <c r="HS948" s="6"/>
      <c r="HT948" s="6"/>
      <c r="HU948" s="6"/>
      <c r="HV948" s="6"/>
      <c r="HW948" s="6"/>
      <c r="HX948" s="6"/>
      <c r="HY948" s="6"/>
      <c r="HZ948" s="6"/>
      <c r="IA948" s="6"/>
      <c r="IB948" s="6"/>
      <c r="IC948" s="6"/>
      <c r="ID948" s="6"/>
      <c r="IE948" s="6"/>
      <c r="IF948" s="6"/>
      <c r="IG948" s="6"/>
      <c r="IH948" s="6"/>
      <c r="II948" s="6"/>
      <c r="IJ948" s="6"/>
      <c r="IK948" s="6"/>
      <c r="IL948" s="6"/>
      <c r="IM948" s="6"/>
      <c r="IN948" s="6"/>
      <c r="IO948" s="6"/>
      <c r="IP948" s="6"/>
      <c r="IQ948" s="6"/>
      <c r="IR948" s="6"/>
      <c r="IS948" s="6"/>
      <c r="IT948" s="6"/>
      <c r="IU948" s="6"/>
      <c r="IV948" s="6"/>
      <c r="IW948" s="6"/>
      <c r="IX948" s="6"/>
      <c r="IY948" s="6"/>
      <c r="IZ948" s="6"/>
      <c r="JA948" s="314"/>
      <c r="JB948" s="314"/>
      <c r="JC948" s="314"/>
      <c r="JD948" s="314"/>
      <c r="JE948" s="314"/>
      <c r="JF948" s="314"/>
      <c r="JG948" s="314"/>
      <c r="JH948" s="314"/>
      <c r="JI948" s="314"/>
      <c r="JJ948" s="314"/>
      <c r="JK948" s="314"/>
      <c r="JL948" s="314"/>
      <c r="JM948" s="314"/>
      <c r="JN948" s="314"/>
      <c r="JO948" s="314"/>
      <c r="JP948" s="314"/>
      <c r="JQ948" s="314"/>
      <c r="JR948" s="314"/>
      <c r="JS948" s="314"/>
      <c r="JT948" s="314"/>
      <c r="JU948" s="314"/>
      <c r="JV948" s="314"/>
      <c r="JW948" s="314"/>
      <c r="JX948" s="314"/>
      <c r="JY948" s="314"/>
      <c r="JZ948" s="314"/>
      <c r="KA948" s="314"/>
      <c r="KB948" s="314"/>
      <c r="KC948" s="314"/>
      <c r="KD948" s="314"/>
      <c r="KE948" s="314"/>
      <c r="KF948" s="314"/>
      <c r="KG948" s="314"/>
      <c r="KH948" s="314"/>
      <c r="KI948" s="314"/>
      <c r="KJ948" s="314"/>
      <c r="KK948" s="314"/>
      <c r="KL948" s="6"/>
      <c r="KM948" s="6"/>
      <c r="KN948" s="6"/>
      <c r="KO948" s="6"/>
      <c r="KP948" s="6"/>
      <c r="KQ948" s="6"/>
      <c r="KR948" s="6"/>
      <c r="KS948" s="6"/>
      <c r="KT948" s="6"/>
    </row>
    <row r="949" spans="5:306" s="305" customFormat="1">
      <c r="E949" s="316"/>
      <c r="F949" s="316"/>
      <c r="G949" s="317"/>
      <c r="W949" s="6"/>
      <c r="X949" s="6"/>
      <c r="Y949" s="6"/>
      <c r="Z949" s="313"/>
      <c r="AA949" s="313"/>
      <c r="AB949" s="313"/>
      <c r="AC949" s="6"/>
      <c r="AD949" s="6"/>
      <c r="AE949" s="313"/>
      <c r="AF949" s="313"/>
      <c r="AG949" s="313"/>
      <c r="AH949" s="313"/>
      <c r="AI949" s="313"/>
      <c r="AJ949" s="6"/>
      <c r="AK949" s="6"/>
      <c r="AL949" s="313"/>
      <c r="AM949" s="313"/>
      <c r="AN949" s="313"/>
      <c r="AO949" s="313"/>
      <c r="AP949" s="313"/>
      <c r="AQ949" s="6"/>
      <c r="AR949" s="6"/>
      <c r="AS949" s="313"/>
      <c r="AT949" s="313"/>
      <c r="AU949" s="313"/>
      <c r="AV949" s="313"/>
      <c r="AW949" s="313"/>
      <c r="AX949" s="6"/>
      <c r="AY949" s="6"/>
      <c r="AZ949" s="313"/>
      <c r="BA949" s="313"/>
      <c r="BB949" s="313"/>
      <c r="BC949" s="313"/>
      <c r="BD949" s="313"/>
      <c r="BE949" s="6"/>
      <c r="BF949" s="6"/>
      <c r="BG949" s="313"/>
      <c r="BH949" s="313"/>
      <c r="BI949" s="313"/>
      <c r="BJ949" s="313"/>
      <c r="BK949" s="313"/>
      <c r="BL949" s="6"/>
      <c r="BM949" s="6"/>
      <c r="BN949" s="313"/>
      <c r="BO949" s="313"/>
      <c r="BP949" s="313"/>
      <c r="BQ949" s="313"/>
      <c r="BR949" s="313"/>
      <c r="BS949" s="313"/>
      <c r="BT949" s="313"/>
      <c r="BU949" s="313"/>
      <c r="BV949" s="313"/>
      <c r="BW949" s="313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161"/>
      <c r="DQ949" s="161"/>
      <c r="DR949" s="161"/>
      <c r="DS949" s="161"/>
      <c r="DT949" s="161"/>
      <c r="DU949" s="161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HO949" s="6"/>
      <c r="HP949" s="6"/>
      <c r="HQ949" s="6"/>
      <c r="HR949" s="6"/>
      <c r="HS949" s="6"/>
      <c r="HT949" s="6"/>
      <c r="HU949" s="6"/>
      <c r="HV949" s="6"/>
      <c r="HW949" s="6"/>
      <c r="HX949" s="6"/>
      <c r="HY949" s="6"/>
      <c r="HZ949" s="6"/>
      <c r="IA949" s="6"/>
      <c r="IB949" s="6"/>
      <c r="IC949" s="6"/>
      <c r="ID949" s="6"/>
      <c r="IE949" s="6"/>
      <c r="IF949" s="6"/>
      <c r="IG949" s="6"/>
      <c r="IH949" s="6"/>
      <c r="II949" s="6"/>
      <c r="IJ949" s="6"/>
      <c r="IK949" s="6"/>
      <c r="IL949" s="6"/>
      <c r="IM949" s="6"/>
      <c r="IN949" s="6"/>
      <c r="IO949" s="6"/>
      <c r="IP949" s="6"/>
      <c r="IQ949" s="6"/>
      <c r="IR949" s="6"/>
      <c r="IS949" s="6"/>
      <c r="IT949" s="6"/>
      <c r="IU949" s="6"/>
      <c r="IV949" s="6"/>
      <c r="IW949" s="6"/>
      <c r="IX949" s="6"/>
      <c r="IY949" s="6"/>
      <c r="IZ949" s="6"/>
      <c r="JA949" s="314"/>
      <c r="JB949" s="314"/>
      <c r="JC949" s="314"/>
      <c r="JD949" s="314"/>
      <c r="JE949" s="314"/>
      <c r="JF949" s="314"/>
      <c r="JG949" s="314"/>
      <c r="JH949" s="314"/>
      <c r="JI949" s="314"/>
      <c r="JJ949" s="314"/>
      <c r="JK949" s="314"/>
      <c r="JL949" s="314"/>
      <c r="JM949" s="314"/>
      <c r="JN949" s="314"/>
      <c r="JO949" s="314"/>
      <c r="JP949" s="314"/>
      <c r="JQ949" s="314"/>
      <c r="JR949" s="314"/>
      <c r="JS949" s="314"/>
      <c r="JT949" s="314"/>
      <c r="JU949" s="314"/>
      <c r="JV949" s="314"/>
      <c r="JW949" s="314"/>
      <c r="JX949" s="314"/>
      <c r="JY949" s="314"/>
      <c r="JZ949" s="314"/>
      <c r="KA949" s="314"/>
      <c r="KB949" s="314"/>
      <c r="KC949" s="314"/>
      <c r="KD949" s="314"/>
      <c r="KE949" s="314"/>
      <c r="KF949" s="314"/>
      <c r="KG949" s="314"/>
      <c r="KH949" s="314"/>
      <c r="KI949" s="314"/>
      <c r="KJ949" s="314"/>
      <c r="KK949" s="314"/>
      <c r="KL949" s="6"/>
      <c r="KM949" s="6"/>
      <c r="KN949" s="6"/>
      <c r="KO949" s="6"/>
      <c r="KP949" s="6"/>
      <c r="KQ949" s="6"/>
      <c r="KR949" s="6"/>
      <c r="KS949" s="6"/>
      <c r="KT949" s="6"/>
    </row>
    <row r="950" spans="5:306" s="305" customFormat="1">
      <c r="E950" s="316"/>
      <c r="F950" s="316"/>
      <c r="G950" s="317"/>
      <c r="W950" s="6"/>
      <c r="X950" s="6"/>
      <c r="Y950" s="6"/>
      <c r="Z950" s="313"/>
      <c r="AA950" s="313"/>
      <c r="AB950" s="313"/>
      <c r="AC950" s="6"/>
      <c r="AD950" s="6"/>
      <c r="AE950" s="313"/>
      <c r="AF950" s="313"/>
      <c r="AG950" s="313"/>
      <c r="AH950" s="313"/>
      <c r="AI950" s="313"/>
      <c r="AJ950" s="6"/>
      <c r="AK950" s="6"/>
      <c r="AL950" s="313"/>
      <c r="AM950" s="313"/>
      <c r="AN950" s="313"/>
      <c r="AO950" s="313"/>
      <c r="AP950" s="313"/>
      <c r="AQ950" s="6"/>
      <c r="AR950" s="6"/>
      <c r="AS950" s="313"/>
      <c r="AT950" s="313"/>
      <c r="AU950" s="313"/>
      <c r="AV950" s="313"/>
      <c r="AW950" s="313"/>
      <c r="AX950" s="6"/>
      <c r="AY950" s="6"/>
      <c r="AZ950" s="313"/>
      <c r="BA950" s="313"/>
      <c r="BB950" s="313"/>
      <c r="BC950" s="313"/>
      <c r="BD950" s="313"/>
      <c r="BE950" s="6"/>
      <c r="BF950" s="6"/>
      <c r="BG950" s="313"/>
      <c r="BH950" s="313"/>
      <c r="BI950" s="313"/>
      <c r="BJ950" s="313"/>
      <c r="BK950" s="313"/>
      <c r="BL950" s="6"/>
      <c r="BM950" s="6"/>
      <c r="BN950" s="313"/>
      <c r="BO950" s="313"/>
      <c r="BP950" s="313"/>
      <c r="BQ950" s="313"/>
      <c r="BR950" s="313"/>
      <c r="BS950" s="313"/>
      <c r="BT950" s="313"/>
      <c r="BU950" s="313"/>
      <c r="BV950" s="313"/>
      <c r="BW950" s="313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161"/>
      <c r="DQ950" s="161"/>
      <c r="DR950" s="161"/>
      <c r="DS950" s="161"/>
      <c r="DT950" s="161"/>
      <c r="DU950" s="161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HO950" s="6"/>
      <c r="HP950" s="6"/>
      <c r="HQ950" s="6"/>
      <c r="HR950" s="6"/>
      <c r="HS950" s="6"/>
      <c r="HT950" s="6"/>
      <c r="HU950" s="6"/>
      <c r="HV950" s="6"/>
      <c r="HW950" s="6"/>
      <c r="HX950" s="6"/>
      <c r="HY950" s="6"/>
      <c r="HZ950" s="6"/>
      <c r="IA950" s="6"/>
      <c r="IB950" s="6"/>
      <c r="IC950" s="6"/>
      <c r="ID950" s="6"/>
      <c r="IE950" s="6"/>
      <c r="IF950" s="6"/>
      <c r="IG950" s="6"/>
      <c r="IH950" s="6"/>
      <c r="II950" s="6"/>
      <c r="IJ950" s="6"/>
      <c r="IK950" s="6"/>
      <c r="IL950" s="6"/>
      <c r="IM950" s="6"/>
      <c r="IN950" s="6"/>
      <c r="IO950" s="6"/>
      <c r="IP950" s="6"/>
      <c r="IQ950" s="6"/>
      <c r="IR950" s="6"/>
      <c r="IS950" s="6"/>
      <c r="IT950" s="6"/>
      <c r="IU950" s="6"/>
      <c r="IV950" s="6"/>
      <c r="IW950" s="6"/>
      <c r="IX950" s="6"/>
      <c r="IY950" s="6"/>
      <c r="IZ950" s="6"/>
      <c r="JA950" s="314"/>
      <c r="JB950" s="314"/>
      <c r="JC950" s="314"/>
      <c r="JD950" s="314"/>
      <c r="JE950" s="314"/>
      <c r="JF950" s="314"/>
      <c r="JG950" s="314"/>
      <c r="JH950" s="314"/>
      <c r="JI950" s="314"/>
      <c r="JJ950" s="314"/>
      <c r="JK950" s="314"/>
      <c r="JL950" s="314"/>
      <c r="JM950" s="314"/>
      <c r="JN950" s="314"/>
      <c r="JO950" s="314"/>
      <c r="JP950" s="314"/>
      <c r="JQ950" s="314"/>
      <c r="JR950" s="314"/>
      <c r="JS950" s="314"/>
      <c r="JT950" s="314"/>
      <c r="JU950" s="314"/>
      <c r="JV950" s="314"/>
      <c r="JW950" s="314"/>
      <c r="JX950" s="314"/>
      <c r="JY950" s="314"/>
      <c r="JZ950" s="314"/>
      <c r="KA950" s="314"/>
      <c r="KB950" s="314"/>
      <c r="KC950" s="314"/>
      <c r="KD950" s="314"/>
      <c r="KE950" s="314"/>
      <c r="KF950" s="314"/>
      <c r="KG950" s="314"/>
      <c r="KH950" s="314"/>
      <c r="KI950" s="314"/>
      <c r="KJ950" s="314"/>
      <c r="KK950" s="314"/>
      <c r="KL950" s="6"/>
      <c r="KM950" s="6"/>
      <c r="KN950" s="6"/>
      <c r="KO950" s="6"/>
      <c r="KP950" s="6"/>
      <c r="KQ950" s="6"/>
      <c r="KR950" s="6"/>
      <c r="KS950" s="6"/>
      <c r="KT950" s="6"/>
    </row>
    <row r="951" spans="5:306" s="305" customFormat="1">
      <c r="E951" s="316"/>
      <c r="F951" s="316"/>
      <c r="G951" s="317"/>
      <c r="W951" s="6"/>
      <c r="X951" s="6"/>
      <c r="Y951" s="6"/>
      <c r="Z951" s="313"/>
      <c r="AA951" s="313"/>
      <c r="AB951" s="313"/>
      <c r="AC951" s="6"/>
      <c r="AD951" s="6"/>
      <c r="AE951" s="313"/>
      <c r="AF951" s="313"/>
      <c r="AG951" s="313"/>
      <c r="AH951" s="313"/>
      <c r="AI951" s="313"/>
      <c r="AJ951" s="6"/>
      <c r="AK951" s="6"/>
      <c r="AL951" s="313"/>
      <c r="AM951" s="313"/>
      <c r="AN951" s="313"/>
      <c r="AO951" s="313"/>
      <c r="AP951" s="313"/>
      <c r="AQ951" s="6"/>
      <c r="AR951" s="6"/>
      <c r="AS951" s="313"/>
      <c r="AT951" s="313"/>
      <c r="AU951" s="313"/>
      <c r="AV951" s="313"/>
      <c r="AW951" s="313"/>
      <c r="AX951" s="6"/>
      <c r="AY951" s="6"/>
      <c r="AZ951" s="313"/>
      <c r="BA951" s="313"/>
      <c r="BB951" s="313"/>
      <c r="BC951" s="313"/>
      <c r="BD951" s="313"/>
      <c r="BE951" s="6"/>
      <c r="BF951" s="6"/>
      <c r="BG951" s="313"/>
      <c r="BH951" s="313"/>
      <c r="BI951" s="313"/>
      <c r="BJ951" s="313"/>
      <c r="BK951" s="313"/>
      <c r="BL951" s="6"/>
      <c r="BM951" s="6"/>
      <c r="BN951" s="313"/>
      <c r="BO951" s="313"/>
      <c r="BP951" s="313"/>
      <c r="BQ951" s="313"/>
      <c r="BR951" s="313"/>
      <c r="BS951" s="313"/>
      <c r="BT951" s="313"/>
      <c r="BU951" s="313"/>
      <c r="BV951" s="313"/>
      <c r="BW951" s="313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161"/>
      <c r="DQ951" s="161"/>
      <c r="DR951" s="161"/>
      <c r="DS951" s="161"/>
      <c r="DT951" s="161"/>
      <c r="DU951" s="161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HO951" s="6"/>
      <c r="HP951" s="6"/>
      <c r="HQ951" s="6"/>
      <c r="HR951" s="6"/>
      <c r="HS951" s="6"/>
      <c r="HT951" s="6"/>
      <c r="HU951" s="6"/>
      <c r="HV951" s="6"/>
      <c r="HW951" s="6"/>
      <c r="HX951" s="6"/>
      <c r="HY951" s="6"/>
      <c r="HZ951" s="6"/>
      <c r="IA951" s="6"/>
      <c r="IB951" s="6"/>
      <c r="IC951" s="6"/>
      <c r="ID951" s="6"/>
      <c r="IE951" s="6"/>
      <c r="IF951" s="6"/>
      <c r="IG951" s="6"/>
      <c r="IH951" s="6"/>
      <c r="II951" s="6"/>
      <c r="IJ951" s="6"/>
      <c r="IK951" s="6"/>
      <c r="IL951" s="6"/>
      <c r="IM951" s="6"/>
      <c r="IN951" s="6"/>
      <c r="IO951" s="6"/>
      <c r="IP951" s="6"/>
      <c r="IQ951" s="6"/>
      <c r="IR951" s="6"/>
      <c r="IS951" s="6"/>
      <c r="IT951" s="6"/>
      <c r="IU951" s="6"/>
      <c r="IV951" s="6"/>
      <c r="IW951" s="6"/>
      <c r="IX951" s="6"/>
      <c r="IY951" s="6"/>
      <c r="IZ951" s="6"/>
      <c r="JA951" s="314"/>
      <c r="JB951" s="314"/>
      <c r="JC951" s="314"/>
      <c r="JD951" s="314"/>
      <c r="JE951" s="314"/>
      <c r="JF951" s="314"/>
      <c r="JG951" s="314"/>
      <c r="JH951" s="314"/>
      <c r="JI951" s="314"/>
      <c r="JJ951" s="314"/>
      <c r="JK951" s="314"/>
      <c r="JL951" s="314"/>
      <c r="JM951" s="314"/>
      <c r="JN951" s="314"/>
      <c r="JO951" s="314"/>
      <c r="JP951" s="314"/>
      <c r="JQ951" s="314"/>
      <c r="JR951" s="314"/>
      <c r="JS951" s="314"/>
      <c r="JT951" s="314"/>
      <c r="JU951" s="314"/>
      <c r="JV951" s="314"/>
      <c r="JW951" s="314"/>
      <c r="JX951" s="314"/>
      <c r="JY951" s="314"/>
      <c r="JZ951" s="314"/>
      <c r="KA951" s="314"/>
      <c r="KB951" s="314"/>
      <c r="KC951" s="314"/>
      <c r="KD951" s="314"/>
      <c r="KE951" s="314"/>
      <c r="KF951" s="314"/>
      <c r="KG951" s="314"/>
      <c r="KH951" s="314"/>
      <c r="KI951" s="314"/>
      <c r="KJ951" s="314"/>
      <c r="KK951" s="314"/>
      <c r="KL951" s="6"/>
      <c r="KM951" s="6"/>
      <c r="KN951" s="6"/>
      <c r="KO951" s="6"/>
      <c r="KP951" s="6"/>
      <c r="KQ951" s="6"/>
      <c r="KR951" s="6"/>
      <c r="KS951" s="6"/>
      <c r="KT951" s="6"/>
    </row>
    <row r="952" spans="5:306" s="305" customFormat="1">
      <c r="E952" s="316"/>
      <c r="F952" s="316"/>
      <c r="G952" s="317"/>
      <c r="W952" s="6"/>
      <c r="X952" s="6"/>
      <c r="Y952" s="6"/>
      <c r="Z952" s="313"/>
      <c r="AA952" s="313"/>
      <c r="AB952" s="313"/>
      <c r="AC952" s="6"/>
      <c r="AD952" s="6"/>
      <c r="AE952" s="313"/>
      <c r="AF952" s="313"/>
      <c r="AG952" s="313"/>
      <c r="AH952" s="313"/>
      <c r="AI952" s="313"/>
      <c r="AJ952" s="6"/>
      <c r="AK952" s="6"/>
      <c r="AL952" s="313"/>
      <c r="AM952" s="313"/>
      <c r="AN952" s="313"/>
      <c r="AO952" s="313"/>
      <c r="AP952" s="313"/>
      <c r="AQ952" s="6"/>
      <c r="AR952" s="6"/>
      <c r="AS952" s="313"/>
      <c r="AT952" s="313"/>
      <c r="AU952" s="313"/>
      <c r="AV952" s="313"/>
      <c r="AW952" s="313"/>
      <c r="AX952" s="6"/>
      <c r="AY952" s="6"/>
      <c r="AZ952" s="313"/>
      <c r="BA952" s="313"/>
      <c r="BB952" s="313"/>
      <c r="BC952" s="313"/>
      <c r="BD952" s="313"/>
      <c r="BE952" s="6"/>
      <c r="BF952" s="6"/>
      <c r="BG952" s="313"/>
      <c r="BH952" s="313"/>
      <c r="BI952" s="313"/>
      <c r="BJ952" s="313"/>
      <c r="BK952" s="313"/>
      <c r="BL952" s="6"/>
      <c r="BM952" s="6"/>
      <c r="BN952" s="313"/>
      <c r="BO952" s="313"/>
      <c r="BP952" s="313"/>
      <c r="BQ952" s="313"/>
      <c r="BR952" s="313"/>
      <c r="BS952" s="313"/>
      <c r="BT952" s="313"/>
      <c r="BU952" s="313"/>
      <c r="BV952" s="313"/>
      <c r="BW952" s="313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161"/>
      <c r="DQ952" s="161"/>
      <c r="DR952" s="161"/>
      <c r="DS952" s="161"/>
      <c r="DT952" s="161"/>
      <c r="DU952" s="161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HO952" s="6"/>
      <c r="HP952" s="6"/>
      <c r="HQ952" s="6"/>
      <c r="HR952" s="6"/>
      <c r="HS952" s="6"/>
      <c r="HT952" s="6"/>
      <c r="HU952" s="6"/>
      <c r="HV952" s="6"/>
      <c r="HW952" s="6"/>
      <c r="HX952" s="6"/>
      <c r="HY952" s="6"/>
      <c r="HZ952" s="6"/>
      <c r="IA952" s="6"/>
      <c r="IB952" s="6"/>
      <c r="IC952" s="6"/>
      <c r="ID952" s="6"/>
      <c r="IE952" s="6"/>
      <c r="IF952" s="6"/>
      <c r="IG952" s="6"/>
      <c r="IH952" s="6"/>
      <c r="II952" s="6"/>
      <c r="IJ952" s="6"/>
      <c r="IK952" s="6"/>
      <c r="IL952" s="6"/>
      <c r="IM952" s="6"/>
      <c r="IN952" s="6"/>
      <c r="IO952" s="6"/>
      <c r="IP952" s="6"/>
      <c r="IQ952" s="6"/>
      <c r="IR952" s="6"/>
      <c r="IS952" s="6"/>
      <c r="IT952" s="6"/>
      <c r="IU952" s="6"/>
      <c r="IV952" s="6"/>
      <c r="IW952" s="6"/>
      <c r="IX952" s="6"/>
      <c r="IY952" s="6"/>
      <c r="IZ952" s="6"/>
      <c r="JA952" s="314"/>
      <c r="JB952" s="314"/>
      <c r="JC952" s="314"/>
      <c r="JD952" s="314"/>
      <c r="JE952" s="314"/>
      <c r="JF952" s="314"/>
      <c r="JG952" s="314"/>
      <c r="JH952" s="314"/>
      <c r="JI952" s="314"/>
      <c r="JJ952" s="314"/>
      <c r="JK952" s="314"/>
      <c r="JL952" s="314"/>
      <c r="JM952" s="314"/>
      <c r="JN952" s="314"/>
      <c r="JO952" s="314"/>
      <c r="JP952" s="314"/>
      <c r="JQ952" s="314"/>
      <c r="JR952" s="314"/>
      <c r="JS952" s="314"/>
      <c r="JT952" s="314"/>
      <c r="JU952" s="314"/>
      <c r="JV952" s="314"/>
      <c r="JW952" s="314"/>
      <c r="JX952" s="314"/>
      <c r="JY952" s="314"/>
      <c r="JZ952" s="314"/>
      <c r="KA952" s="314"/>
      <c r="KB952" s="314"/>
      <c r="KC952" s="314"/>
      <c r="KD952" s="314"/>
      <c r="KE952" s="314"/>
      <c r="KF952" s="314"/>
      <c r="KG952" s="314"/>
      <c r="KH952" s="314"/>
      <c r="KI952" s="314"/>
      <c r="KJ952" s="314"/>
      <c r="KK952" s="314"/>
      <c r="KL952" s="6"/>
      <c r="KM952" s="6"/>
      <c r="KN952" s="6"/>
      <c r="KO952" s="6"/>
      <c r="KP952" s="6"/>
      <c r="KQ952" s="6"/>
      <c r="KR952" s="6"/>
      <c r="KS952" s="6"/>
      <c r="KT952" s="6"/>
    </row>
    <row r="953" spans="5:306" s="305" customFormat="1">
      <c r="E953" s="316"/>
      <c r="F953" s="316"/>
      <c r="G953" s="317"/>
      <c r="W953" s="6"/>
      <c r="X953" s="6"/>
      <c r="Y953" s="6"/>
      <c r="Z953" s="313"/>
      <c r="AA953" s="313"/>
      <c r="AB953" s="313"/>
      <c r="AC953" s="6"/>
      <c r="AD953" s="6"/>
      <c r="AE953" s="313"/>
      <c r="AF953" s="313"/>
      <c r="AG953" s="313"/>
      <c r="AH953" s="313"/>
      <c r="AI953" s="313"/>
      <c r="AJ953" s="6"/>
      <c r="AK953" s="6"/>
      <c r="AL953" s="313"/>
      <c r="AM953" s="313"/>
      <c r="AN953" s="313"/>
      <c r="AO953" s="313"/>
      <c r="AP953" s="313"/>
      <c r="AQ953" s="6"/>
      <c r="AR953" s="6"/>
      <c r="AS953" s="313"/>
      <c r="AT953" s="313"/>
      <c r="AU953" s="313"/>
      <c r="AV953" s="313"/>
      <c r="AW953" s="313"/>
      <c r="AX953" s="6"/>
      <c r="AY953" s="6"/>
      <c r="AZ953" s="313"/>
      <c r="BA953" s="313"/>
      <c r="BB953" s="313"/>
      <c r="BC953" s="313"/>
      <c r="BD953" s="313"/>
      <c r="BE953" s="6"/>
      <c r="BF953" s="6"/>
      <c r="BG953" s="313"/>
      <c r="BH953" s="313"/>
      <c r="BI953" s="313"/>
      <c r="BJ953" s="313"/>
      <c r="BK953" s="313"/>
      <c r="BL953" s="6"/>
      <c r="BM953" s="6"/>
      <c r="BN953" s="313"/>
      <c r="BO953" s="313"/>
      <c r="BP953" s="313"/>
      <c r="BQ953" s="313"/>
      <c r="BR953" s="313"/>
      <c r="BS953" s="313"/>
      <c r="BT953" s="313"/>
      <c r="BU953" s="313"/>
      <c r="BV953" s="313"/>
      <c r="BW953" s="313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161"/>
      <c r="DQ953" s="161"/>
      <c r="DR953" s="161"/>
      <c r="DS953" s="161"/>
      <c r="DT953" s="161"/>
      <c r="DU953" s="161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HO953" s="6"/>
      <c r="HP953" s="6"/>
      <c r="HQ953" s="6"/>
      <c r="HR953" s="6"/>
      <c r="HS953" s="6"/>
      <c r="HT953" s="6"/>
      <c r="HU953" s="6"/>
      <c r="HV953" s="6"/>
      <c r="HW953" s="6"/>
      <c r="HX953" s="6"/>
      <c r="HY953" s="6"/>
      <c r="HZ953" s="6"/>
      <c r="IA953" s="6"/>
      <c r="IB953" s="6"/>
      <c r="IC953" s="6"/>
      <c r="ID953" s="6"/>
      <c r="IE953" s="6"/>
      <c r="IF953" s="6"/>
      <c r="IG953" s="6"/>
      <c r="IH953" s="6"/>
      <c r="II953" s="6"/>
      <c r="IJ953" s="6"/>
      <c r="IK953" s="6"/>
      <c r="IL953" s="6"/>
      <c r="IM953" s="6"/>
      <c r="IN953" s="6"/>
      <c r="IO953" s="6"/>
      <c r="IP953" s="6"/>
      <c r="IQ953" s="6"/>
      <c r="IR953" s="6"/>
      <c r="IS953" s="6"/>
      <c r="IT953" s="6"/>
      <c r="IU953" s="6"/>
      <c r="IV953" s="6"/>
      <c r="IW953" s="6"/>
      <c r="IX953" s="6"/>
      <c r="IY953" s="6"/>
      <c r="IZ953" s="6"/>
      <c r="JA953" s="314"/>
      <c r="JB953" s="314"/>
      <c r="JC953" s="314"/>
      <c r="JD953" s="314"/>
      <c r="JE953" s="314"/>
      <c r="JF953" s="314"/>
      <c r="JG953" s="314"/>
      <c r="JH953" s="314"/>
      <c r="JI953" s="314"/>
      <c r="JJ953" s="314"/>
      <c r="JK953" s="314"/>
      <c r="JL953" s="314"/>
      <c r="JM953" s="314"/>
      <c r="JN953" s="314"/>
      <c r="JO953" s="314"/>
      <c r="JP953" s="314"/>
      <c r="JQ953" s="314"/>
      <c r="JR953" s="314"/>
      <c r="JS953" s="314"/>
      <c r="JT953" s="314"/>
      <c r="JU953" s="314"/>
      <c r="JV953" s="314"/>
      <c r="JW953" s="314"/>
      <c r="JX953" s="314"/>
      <c r="JY953" s="314"/>
      <c r="JZ953" s="314"/>
      <c r="KA953" s="314"/>
      <c r="KB953" s="314"/>
      <c r="KC953" s="314"/>
      <c r="KD953" s="314"/>
      <c r="KE953" s="314"/>
      <c r="KF953" s="314"/>
      <c r="KG953" s="314"/>
      <c r="KH953" s="314"/>
      <c r="KI953" s="314"/>
      <c r="KJ953" s="314"/>
      <c r="KK953" s="314"/>
      <c r="KL953" s="6"/>
      <c r="KM953" s="6"/>
      <c r="KN953" s="6"/>
      <c r="KO953" s="6"/>
      <c r="KP953" s="6"/>
      <c r="KQ953" s="6"/>
      <c r="KR953" s="6"/>
      <c r="KS953" s="6"/>
      <c r="KT953" s="6"/>
    </row>
    <row r="954" spans="5:306" s="305" customFormat="1">
      <c r="E954" s="316"/>
      <c r="F954" s="316"/>
      <c r="G954" s="317"/>
      <c r="W954" s="6"/>
      <c r="X954" s="6"/>
      <c r="Y954" s="6"/>
      <c r="Z954" s="313"/>
      <c r="AA954" s="313"/>
      <c r="AB954" s="313"/>
      <c r="AC954" s="6"/>
      <c r="AD954" s="6"/>
      <c r="AE954" s="313"/>
      <c r="AF954" s="313"/>
      <c r="AG954" s="313"/>
      <c r="AH954" s="313"/>
      <c r="AI954" s="313"/>
      <c r="AJ954" s="6"/>
      <c r="AK954" s="6"/>
      <c r="AL954" s="313"/>
      <c r="AM954" s="313"/>
      <c r="AN954" s="313"/>
      <c r="AO954" s="313"/>
      <c r="AP954" s="313"/>
      <c r="AQ954" s="6"/>
      <c r="AR954" s="6"/>
      <c r="AS954" s="313"/>
      <c r="AT954" s="313"/>
      <c r="AU954" s="313"/>
      <c r="AV954" s="313"/>
      <c r="AW954" s="313"/>
      <c r="AX954" s="6"/>
      <c r="AY954" s="6"/>
      <c r="AZ954" s="313"/>
      <c r="BA954" s="313"/>
      <c r="BB954" s="313"/>
      <c r="BC954" s="313"/>
      <c r="BD954" s="313"/>
      <c r="BE954" s="6"/>
      <c r="BF954" s="6"/>
      <c r="BG954" s="313"/>
      <c r="BH954" s="313"/>
      <c r="BI954" s="313"/>
      <c r="BJ954" s="313"/>
      <c r="BK954" s="313"/>
      <c r="BL954" s="6"/>
      <c r="BM954" s="6"/>
      <c r="BN954" s="313"/>
      <c r="BO954" s="313"/>
      <c r="BP954" s="313"/>
      <c r="BQ954" s="313"/>
      <c r="BR954" s="313"/>
      <c r="BS954" s="313"/>
      <c r="BT954" s="313"/>
      <c r="BU954" s="313"/>
      <c r="BV954" s="313"/>
      <c r="BW954" s="313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161"/>
      <c r="DQ954" s="161"/>
      <c r="DR954" s="161"/>
      <c r="DS954" s="161"/>
      <c r="DT954" s="161"/>
      <c r="DU954" s="161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HO954" s="6"/>
      <c r="HP954" s="6"/>
      <c r="HQ954" s="6"/>
      <c r="HR954" s="6"/>
      <c r="HS954" s="6"/>
      <c r="HT954" s="6"/>
      <c r="HU954" s="6"/>
      <c r="HV954" s="6"/>
      <c r="HW954" s="6"/>
      <c r="HX954" s="6"/>
      <c r="HY954" s="6"/>
      <c r="HZ954" s="6"/>
      <c r="IA954" s="6"/>
      <c r="IB954" s="6"/>
      <c r="IC954" s="6"/>
      <c r="ID954" s="6"/>
      <c r="IE954" s="6"/>
      <c r="IF954" s="6"/>
      <c r="IG954" s="6"/>
      <c r="IH954" s="6"/>
      <c r="II954" s="6"/>
      <c r="IJ954" s="6"/>
      <c r="IK954" s="6"/>
      <c r="IL954" s="6"/>
      <c r="IM954" s="6"/>
      <c r="IN954" s="6"/>
      <c r="IO954" s="6"/>
      <c r="IP954" s="6"/>
      <c r="IQ954" s="6"/>
      <c r="IR954" s="6"/>
      <c r="IS954" s="6"/>
      <c r="IT954" s="6"/>
      <c r="IU954" s="6"/>
      <c r="IV954" s="6"/>
      <c r="IW954" s="6"/>
      <c r="IX954" s="6"/>
      <c r="IY954" s="6"/>
      <c r="IZ954" s="6"/>
      <c r="JA954" s="314"/>
      <c r="JB954" s="314"/>
      <c r="JC954" s="314"/>
      <c r="JD954" s="314"/>
      <c r="JE954" s="314"/>
      <c r="JF954" s="314"/>
      <c r="JG954" s="314"/>
      <c r="JH954" s="314"/>
      <c r="JI954" s="314"/>
      <c r="JJ954" s="314"/>
      <c r="JK954" s="314"/>
      <c r="JL954" s="314"/>
      <c r="JM954" s="314"/>
      <c r="JN954" s="314"/>
      <c r="JO954" s="314"/>
      <c r="JP954" s="314"/>
      <c r="JQ954" s="314"/>
      <c r="JR954" s="314"/>
      <c r="JS954" s="314"/>
      <c r="JT954" s="314"/>
      <c r="JU954" s="314"/>
      <c r="JV954" s="314"/>
      <c r="JW954" s="314"/>
      <c r="JX954" s="314"/>
      <c r="JY954" s="314"/>
      <c r="JZ954" s="314"/>
      <c r="KA954" s="314"/>
      <c r="KB954" s="314"/>
      <c r="KC954" s="314"/>
      <c r="KD954" s="314"/>
      <c r="KE954" s="314"/>
      <c r="KF954" s="314"/>
      <c r="KG954" s="314"/>
      <c r="KH954" s="314"/>
      <c r="KI954" s="314"/>
      <c r="KJ954" s="314"/>
      <c r="KK954" s="314"/>
      <c r="KL954" s="6"/>
      <c r="KM954" s="6"/>
      <c r="KN954" s="6"/>
      <c r="KO954" s="6"/>
      <c r="KP954" s="6"/>
      <c r="KQ954" s="6"/>
      <c r="KR954" s="6"/>
      <c r="KS954" s="6"/>
      <c r="KT954" s="6"/>
    </row>
    <row r="955" spans="5:306" s="305" customFormat="1">
      <c r="E955" s="316"/>
      <c r="F955" s="316"/>
      <c r="G955" s="317"/>
      <c r="W955" s="6"/>
      <c r="X955" s="6"/>
      <c r="Y955" s="6"/>
      <c r="Z955" s="313"/>
      <c r="AA955" s="313"/>
      <c r="AB955" s="313"/>
      <c r="AC955" s="6"/>
      <c r="AD955" s="6"/>
      <c r="AE955" s="313"/>
      <c r="AF955" s="313"/>
      <c r="AG955" s="313"/>
      <c r="AH955" s="313"/>
      <c r="AI955" s="313"/>
      <c r="AJ955" s="6"/>
      <c r="AK955" s="6"/>
      <c r="AL955" s="313"/>
      <c r="AM955" s="313"/>
      <c r="AN955" s="313"/>
      <c r="AO955" s="313"/>
      <c r="AP955" s="313"/>
      <c r="AQ955" s="6"/>
      <c r="AR955" s="6"/>
      <c r="AS955" s="313"/>
      <c r="AT955" s="313"/>
      <c r="AU955" s="313"/>
      <c r="AV955" s="313"/>
      <c r="AW955" s="313"/>
      <c r="AX955" s="6"/>
      <c r="AY955" s="6"/>
      <c r="AZ955" s="313"/>
      <c r="BA955" s="313"/>
      <c r="BB955" s="313"/>
      <c r="BC955" s="313"/>
      <c r="BD955" s="313"/>
      <c r="BE955" s="6"/>
      <c r="BF955" s="6"/>
      <c r="BG955" s="313"/>
      <c r="BH955" s="313"/>
      <c r="BI955" s="313"/>
      <c r="BJ955" s="313"/>
      <c r="BK955" s="313"/>
      <c r="BL955" s="6"/>
      <c r="BM955" s="6"/>
      <c r="BN955" s="313"/>
      <c r="BO955" s="313"/>
      <c r="BP955" s="313"/>
      <c r="BQ955" s="313"/>
      <c r="BR955" s="313"/>
      <c r="BS955" s="313"/>
      <c r="BT955" s="313"/>
      <c r="BU955" s="313"/>
      <c r="BV955" s="313"/>
      <c r="BW955" s="313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161"/>
      <c r="DQ955" s="161"/>
      <c r="DR955" s="161"/>
      <c r="DS955" s="161"/>
      <c r="DT955" s="161"/>
      <c r="DU955" s="161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HO955" s="6"/>
      <c r="HP955" s="6"/>
      <c r="HQ955" s="6"/>
      <c r="HR955" s="6"/>
      <c r="HS955" s="6"/>
      <c r="HT955" s="6"/>
      <c r="HU955" s="6"/>
      <c r="HV955" s="6"/>
      <c r="HW955" s="6"/>
      <c r="HX955" s="6"/>
      <c r="HY955" s="6"/>
      <c r="HZ955" s="6"/>
      <c r="IA955" s="6"/>
      <c r="IB955" s="6"/>
      <c r="IC955" s="6"/>
      <c r="ID955" s="6"/>
      <c r="IE955" s="6"/>
      <c r="IF955" s="6"/>
      <c r="IG955" s="6"/>
      <c r="IH955" s="6"/>
      <c r="II955" s="6"/>
      <c r="IJ955" s="6"/>
      <c r="IK955" s="6"/>
      <c r="IL955" s="6"/>
      <c r="IM955" s="6"/>
      <c r="IN955" s="6"/>
      <c r="IO955" s="6"/>
      <c r="IP955" s="6"/>
      <c r="IQ955" s="6"/>
      <c r="IR955" s="6"/>
      <c r="IS955" s="6"/>
      <c r="IT955" s="6"/>
      <c r="IU955" s="6"/>
      <c r="IV955" s="6"/>
      <c r="IW955" s="6"/>
      <c r="IX955" s="6"/>
      <c r="IY955" s="6"/>
      <c r="IZ955" s="6"/>
      <c r="JA955" s="314"/>
      <c r="JB955" s="314"/>
      <c r="JC955" s="314"/>
      <c r="JD955" s="314"/>
      <c r="JE955" s="314"/>
      <c r="JF955" s="314"/>
      <c r="JG955" s="314"/>
      <c r="JH955" s="314"/>
      <c r="JI955" s="314"/>
      <c r="JJ955" s="314"/>
      <c r="JK955" s="314"/>
      <c r="JL955" s="314"/>
      <c r="JM955" s="314"/>
      <c r="JN955" s="314"/>
      <c r="JO955" s="314"/>
      <c r="JP955" s="314"/>
      <c r="JQ955" s="314"/>
      <c r="JR955" s="314"/>
      <c r="JS955" s="314"/>
      <c r="JT955" s="314"/>
      <c r="JU955" s="314"/>
      <c r="JV955" s="314"/>
      <c r="JW955" s="314"/>
      <c r="JX955" s="314"/>
      <c r="JY955" s="314"/>
      <c r="JZ955" s="314"/>
      <c r="KA955" s="314"/>
      <c r="KB955" s="314"/>
      <c r="KC955" s="314"/>
      <c r="KD955" s="314"/>
      <c r="KE955" s="314"/>
      <c r="KF955" s="314"/>
      <c r="KG955" s="314"/>
      <c r="KH955" s="314"/>
      <c r="KI955" s="314"/>
      <c r="KJ955" s="314"/>
      <c r="KK955" s="314"/>
      <c r="KL955" s="6"/>
      <c r="KM955" s="6"/>
      <c r="KN955" s="6"/>
      <c r="KO955" s="6"/>
      <c r="KP955" s="6"/>
      <c r="KQ955" s="6"/>
      <c r="KR955" s="6"/>
      <c r="KS955" s="6"/>
      <c r="KT955" s="6"/>
    </row>
    <row r="956" spans="5:306" s="305" customFormat="1">
      <c r="E956" s="316"/>
      <c r="F956" s="316"/>
      <c r="G956" s="317"/>
      <c r="W956" s="6"/>
      <c r="X956" s="6"/>
      <c r="Y956" s="6"/>
      <c r="Z956" s="313"/>
      <c r="AA956" s="313"/>
      <c r="AB956" s="313"/>
      <c r="AC956" s="6"/>
      <c r="AD956" s="6"/>
      <c r="AE956" s="313"/>
      <c r="AF956" s="313"/>
      <c r="AG956" s="313"/>
      <c r="AH956" s="313"/>
      <c r="AI956" s="313"/>
      <c r="AJ956" s="6"/>
      <c r="AK956" s="6"/>
      <c r="AL956" s="313"/>
      <c r="AM956" s="313"/>
      <c r="AN956" s="313"/>
      <c r="AO956" s="313"/>
      <c r="AP956" s="313"/>
      <c r="AQ956" s="6"/>
      <c r="AR956" s="6"/>
      <c r="AS956" s="313"/>
      <c r="AT956" s="313"/>
      <c r="AU956" s="313"/>
      <c r="AV956" s="313"/>
      <c r="AW956" s="313"/>
      <c r="AX956" s="6"/>
      <c r="AY956" s="6"/>
      <c r="AZ956" s="313"/>
      <c r="BA956" s="313"/>
      <c r="BB956" s="313"/>
      <c r="BC956" s="313"/>
      <c r="BD956" s="313"/>
      <c r="BE956" s="6"/>
      <c r="BF956" s="6"/>
      <c r="BG956" s="313"/>
      <c r="BH956" s="313"/>
      <c r="BI956" s="313"/>
      <c r="BJ956" s="313"/>
      <c r="BK956" s="313"/>
      <c r="BL956" s="6"/>
      <c r="BM956" s="6"/>
      <c r="BN956" s="313"/>
      <c r="BO956" s="313"/>
      <c r="BP956" s="313"/>
      <c r="BQ956" s="313"/>
      <c r="BR956" s="313"/>
      <c r="BS956" s="313"/>
      <c r="BT956" s="313"/>
      <c r="BU956" s="313"/>
      <c r="BV956" s="313"/>
      <c r="BW956" s="313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161"/>
      <c r="DQ956" s="161"/>
      <c r="DR956" s="161"/>
      <c r="DS956" s="161"/>
      <c r="DT956" s="161"/>
      <c r="DU956" s="161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HO956" s="6"/>
      <c r="HP956" s="6"/>
      <c r="HQ956" s="6"/>
      <c r="HR956" s="6"/>
      <c r="HS956" s="6"/>
      <c r="HT956" s="6"/>
      <c r="HU956" s="6"/>
      <c r="HV956" s="6"/>
      <c r="HW956" s="6"/>
      <c r="HX956" s="6"/>
      <c r="HY956" s="6"/>
      <c r="HZ956" s="6"/>
      <c r="IA956" s="6"/>
      <c r="IB956" s="6"/>
      <c r="IC956" s="6"/>
      <c r="ID956" s="6"/>
      <c r="IE956" s="6"/>
      <c r="IF956" s="6"/>
      <c r="IG956" s="6"/>
      <c r="IH956" s="6"/>
      <c r="II956" s="6"/>
      <c r="IJ956" s="6"/>
      <c r="IK956" s="6"/>
      <c r="IL956" s="6"/>
      <c r="IM956" s="6"/>
      <c r="IN956" s="6"/>
      <c r="IO956" s="6"/>
      <c r="IP956" s="6"/>
      <c r="IQ956" s="6"/>
      <c r="IR956" s="6"/>
      <c r="IS956" s="6"/>
      <c r="IT956" s="6"/>
      <c r="IU956" s="6"/>
      <c r="IV956" s="6"/>
      <c r="IW956" s="6"/>
      <c r="IX956" s="6"/>
      <c r="IY956" s="6"/>
      <c r="IZ956" s="6"/>
      <c r="JA956" s="314"/>
      <c r="JB956" s="314"/>
      <c r="JC956" s="314"/>
      <c r="JD956" s="314"/>
      <c r="JE956" s="314"/>
      <c r="JF956" s="314"/>
      <c r="JG956" s="314"/>
      <c r="JH956" s="314"/>
      <c r="JI956" s="314"/>
      <c r="JJ956" s="314"/>
      <c r="JK956" s="314"/>
      <c r="JL956" s="314"/>
      <c r="JM956" s="314"/>
      <c r="JN956" s="314"/>
      <c r="JO956" s="314"/>
      <c r="JP956" s="314"/>
      <c r="JQ956" s="314"/>
      <c r="JR956" s="314"/>
      <c r="JS956" s="314"/>
      <c r="JT956" s="314"/>
      <c r="JU956" s="314"/>
      <c r="JV956" s="314"/>
      <c r="JW956" s="314"/>
      <c r="JX956" s="314"/>
      <c r="JY956" s="314"/>
      <c r="JZ956" s="314"/>
      <c r="KA956" s="314"/>
      <c r="KB956" s="314"/>
      <c r="KC956" s="314"/>
      <c r="KD956" s="314"/>
      <c r="KE956" s="314"/>
      <c r="KF956" s="314"/>
      <c r="KG956" s="314"/>
      <c r="KH956" s="314"/>
      <c r="KI956" s="314"/>
      <c r="KJ956" s="314"/>
      <c r="KK956" s="314"/>
      <c r="KL956" s="6"/>
      <c r="KM956" s="6"/>
      <c r="KN956" s="6"/>
      <c r="KO956" s="6"/>
      <c r="KP956" s="6"/>
      <c r="KQ956" s="6"/>
      <c r="KR956" s="6"/>
      <c r="KS956" s="6"/>
      <c r="KT956" s="6"/>
    </row>
    <row r="957" spans="5:306" s="305" customFormat="1">
      <c r="E957" s="316"/>
      <c r="F957" s="316"/>
      <c r="G957" s="317"/>
      <c r="W957" s="6"/>
      <c r="X957" s="6"/>
      <c r="Y957" s="6"/>
      <c r="Z957" s="313"/>
      <c r="AA957" s="313"/>
      <c r="AB957" s="313"/>
      <c r="AC957" s="6"/>
      <c r="AD957" s="6"/>
      <c r="AE957" s="313"/>
      <c r="AF957" s="313"/>
      <c r="AG957" s="313"/>
      <c r="AH957" s="313"/>
      <c r="AI957" s="313"/>
      <c r="AJ957" s="6"/>
      <c r="AK957" s="6"/>
      <c r="AL957" s="313"/>
      <c r="AM957" s="313"/>
      <c r="AN957" s="313"/>
      <c r="AO957" s="313"/>
      <c r="AP957" s="313"/>
      <c r="AQ957" s="6"/>
      <c r="AR957" s="6"/>
      <c r="AS957" s="313"/>
      <c r="AT957" s="313"/>
      <c r="AU957" s="313"/>
      <c r="AV957" s="313"/>
      <c r="AW957" s="313"/>
      <c r="AX957" s="6"/>
      <c r="AY957" s="6"/>
      <c r="AZ957" s="313"/>
      <c r="BA957" s="313"/>
      <c r="BB957" s="313"/>
      <c r="BC957" s="313"/>
      <c r="BD957" s="313"/>
      <c r="BE957" s="6"/>
      <c r="BF957" s="6"/>
      <c r="BG957" s="313"/>
      <c r="BH957" s="313"/>
      <c r="BI957" s="313"/>
      <c r="BJ957" s="313"/>
      <c r="BK957" s="313"/>
      <c r="BL957" s="6"/>
      <c r="BM957" s="6"/>
      <c r="BN957" s="313"/>
      <c r="BO957" s="313"/>
      <c r="BP957" s="313"/>
      <c r="BQ957" s="313"/>
      <c r="BR957" s="313"/>
      <c r="BS957" s="313"/>
      <c r="BT957" s="313"/>
      <c r="BU957" s="313"/>
      <c r="BV957" s="313"/>
      <c r="BW957" s="313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161"/>
      <c r="DQ957" s="161"/>
      <c r="DR957" s="161"/>
      <c r="DS957" s="161"/>
      <c r="DT957" s="161"/>
      <c r="DU957" s="161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HO957" s="6"/>
      <c r="HP957" s="6"/>
      <c r="HQ957" s="6"/>
      <c r="HR957" s="6"/>
      <c r="HS957" s="6"/>
      <c r="HT957" s="6"/>
      <c r="HU957" s="6"/>
      <c r="HV957" s="6"/>
      <c r="HW957" s="6"/>
      <c r="HX957" s="6"/>
      <c r="HY957" s="6"/>
      <c r="HZ957" s="6"/>
      <c r="IA957" s="6"/>
      <c r="IB957" s="6"/>
      <c r="IC957" s="6"/>
      <c r="ID957" s="6"/>
      <c r="IE957" s="6"/>
      <c r="IF957" s="6"/>
      <c r="IG957" s="6"/>
      <c r="IH957" s="6"/>
      <c r="II957" s="6"/>
      <c r="IJ957" s="6"/>
      <c r="IK957" s="6"/>
      <c r="IL957" s="6"/>
      <c r="IM957" s="6"/>
      <c r="IN957" s="6"/>
      <c r="IO957" s="6"/>
      <c r="IP957" s="6"/>
      <c r="IQ957" s="6"/>
      <c r="IR957" s="6"/>
      <c r="IS957" s="6"/>
      <c r="IT957" s="6"/>
      <c r="IU957" s="6"/>
      <c r="IV957" s="6"/>
      <c r="IW957" s="6"/>
      <c r="IX957" s="6"/>
      <c r="IY957" s="6"/>
      <c r="IZ957" s="6"/>
      <c r="JA957" s="314"/>
      <c r="JB957" s="314"/>
      <c r="JC957" s="314"/>
      <c r="JD957" s="314"/>
      <c r="JE957" s="314"/>
      <c r="JF957" s="314"/>
      <c r="JG957" s="314"/>
      <c r="JH957" s="314"/>
      <c r="JI957" s="314"/>
      <c r="JJ957" s="314"/>
      <c r="JK957" s="314"/>
      <c r="JL957" s="314"/>
      <c r="JM957" s="314"/>
      <c r="JN957" s="314"/>
      <c r="JO957" s="314"/>
      <c r="JP957" s="314"/>
      <c r="JQ957" s="314"/>
      <c r="JR957" s="314"/>
      <c r="JS957" s="314"/>
      <c r="JT957" s="314"/>
      <c r="JU957" s="314"/>
      <c r="JV957" s="314"/>
      <c r="JW957" s="314"/>
      <c r="JX957" s="314"/>
      <c r="JY957" s="314"/>
      <c r="JZ957" s="314"/>
      <c r="KA957" s="314"/>
      <c r="KB957" s="314"/>
      <c r="KC957" s="314"/>
      <c r="KD957" s="314"/>
      <c r="KE957" s="314"/>
      <c r="KF957" s="314"/>
      <c r="KG957" s="314"/>
      <c r="KH957" s="314"/>
      <c r="KI957" s="314"/>
      <c r="KJ957" s="314"/>
      <c r="KK957" s="314"/>
      <c r="KL957" s="6"/>
      <c r="KM957" s="6"/>
      <c r="KN957" s="6"/>
      <c r="KO957" s="6"/>
      <c r="KP957" s="6"/>
      <c r="KQ957" s="6"/>
      <c r="KR957" s="6"/>
      <c r="KS957" s="6"/>
      <c r="KT957" s="6"/>
    </row>
    <row r="958" spans="5:306" s="305" customFormat="1">
      <c r="E958" s="316"/>
      <c r="F958" s="316"/>
      <c r="G958" s="317"/>
      <c r="W958" s="6"/>
      <c r="X958" s="6"/>
      <c r="Y958" s="6"/>
      <c r="Z958" s="313"/>
      <c r="AA958" s="313"/>
      <c r="AB958" s="313"/>
      <c r="AC958" s="6"/>
      <c r="AD958" s="6"/>
      <c r="AE958" s="313"/>
      <c r="AF958" s="313"/>
      <c r="AG958" s="313"/>
      <c r="AH958" s="313"/>
      <c r="AI958" s="313"/>
      <c r="AJ958" s="6"/>
      <c r="AK958" s="6"/>
      <c r="AL958" s="313"/>
      <c r="AM958" s="313"/>
      <c r="AN958" s="313"/>
      <c r="AO958" s="313"/>
      <c r="AP958" s="313"/>
      <c r="AQ958" s="6"/>
      <c r="AR958" s="6"/>
      <c r="AS958" s="313"/>
      <c r="AT958" s="313"/>
      <c r="AU958" s="313"/>
      <c r="AV958" s="313"/>
      <c r="AW958" s="313"/>
      <c r="AX958" s="6"/>
      <c r="AY958" s="6"/>
      <c r="AZ958" s="313"/>
      <c r="BA958" s="313"/>
      <c r="BB958" s="313"/>
      <c r="BC958" s="313"/>
      <c r="BD958" s="313"/>
      <c r="BE958" s="6"/>
      <c r="BF958" s="6"/>
      <c r="BG958" s="313"/>
      <c r="BH958" s="313"/>
      <c r="BI958" s="313"/>
      <c r="BJ958" s="313"/>
      <c r="BK958" s="313"/>
      <c r="BL958" s="6"/>
      <c r="BM958" s="6"/>
      <c r="BN958" s="313"/>
      <c r="BO958" s="313"/>
      <c r="BP958" s="313"/>
      <c r="BQ958" s="313"/>
      <c r="BR958" s="313"/>
      <c r="BS958" s="313"/>
      <c r="BT958" s="313"/>
      <c r="BU958" s="313"/>
      <c r="BV958" s="313"/>
      <c r="BW958" s="313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161"/>
      <c r="DQ958" s="161"/>
      <c r="DR958" s="161"/>
      <c r="DS958" s="161"/>
      <c r="DT958" s="161"/>
      <c r="DU958" s="161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HO958" s="6"/>
      <c r="HP958" s="6"/>
      <c r="HQ958" s="6"/>
      <c r="HR958" s="6"/>
      <c r="HS958" s="6"/>
      <c r="HT958" s="6"/>
      <c r="HU958" s="6"/>
      <c r="HV958" s="6"/>
      <c r="HW958" s="6"/>
      <c r="HX958" s="6"/>
      <c r="HY958" s="6"/>
      <c r="HZ958" s="6"/>
      <c r="IA958" s="6"/>
      <c r="IB958" s="6"/>
      <c r="IC958" s="6"/>
      <c r="ID958" s="6"/>
      <c r="IE958" s="6"/>
      <c r="IF958" s="6"/>
      <c r="IG958" s="6"/>
      <c r="IH958" s="6"/>
      <c r="II958" s="6"/>
      <c r="IJ958" s="6"/>
      <c r="IK958" s="6"/>
      <c r="IL958" s="6"/>
      <c r="IM958" s="6"/>
      <c r="IN958" s="6"/>
      <c r="IO958" s="6"/>
      <c r="IP958" s="6"/>
      <c r="IQ958" s="6"/>
      <c r="IR958" s="6"/>
      <c r="IS958" s="6"/>
      <c r="IT958" s="6"/>
      <c r="IU958" s="6"/>
      <c r="IV958" s="6"/>
      <c r="IW958" s="6"/>
      <c r="IX958" s="6"/>
      <c r="IY958" s="6"/>
      <c r="IZ958" s="6"/>
      <c r="JA958" s="314"/>
      <c r="JB958" s="314"/>
      <c r="JC958" s="314"/>
      <c r="JD958" s="314"/>
      <c r="JE958" s="314"/>
      <c r="JF958" s="314"/>
      <c r="JG958" s="314"/>
      <c r="JH958" s="314"/>
      <c r="JI958" s="314"/>
      <c r="JJ958" s="314"/>
      <c r="JK958" s="314"/>
      <c r="JL958" s="314"/>
      <c r="JM958" s="314"/>
      <c r="JN958" s="314"/>
      <c r="JO958" s="314"/>
      <c r="JP958" s="314"/>
      <c r="JQ958" s="314"/>
      <c r="JR958" s="314"/>
      <c r="JS958" s="314"/>
      <c r="JT958" s="314"/>
      <c r="JU958" s="314"/>
      <c r="JV958" s="314"/>
      <c r="JW958" s="314"/>
      <c r="JX958" s="314"/>
      <c r="JY958" s="314"/>
      <c r="JZ958" s="314"/>
      <c r="KA958" s="314"/>
      <c r="KB958" s="314"/>
      <c r="KC958" s="314"/>
      <c r="KD958" s="314"/>
      <c r="KE958" s="314"/>
      <c r="KF958" s="314"/>
      <c r="KG958" s="314"/>
      <c r="KH958" s="314"/>
      <c r="KI958" s="314"/>
      <c r="KJ958" s="314"/>
      <c r="KK958" s="314"/>
      <c r="KL958" s="6"/>
      <c r="KM958" s="6"/>
      <c r="KN958" s="6"/>
      <c r="KO958" s="6"/>
      <c r="KP958" s="6"/>
      <c r="KQ958" s="6"/>
      <c r="KR958" s="6"/>
      <c r="KS958" s="6"/>
      <c r="KT958" s="6"/>
    </row>
    <row r="959" spans="5:306" s="305" customFormat="1">
      <c r="E959" s="316"/>
      <c r="F959" s="316"/>
      <c r="G959" s="317"/>
      <c r="W959" s="6"/>
      <c r="X959" s="6"/>
      <c r="Y959" s="6"/>
      <c r="Z959" s="313"/>
      <c r="AA959" s="313"/>
      <c r="AB959" s="313"/>
      <c r="AC959" s="6"/>
      <c r="AD959" s="6"/>
      <c r="AE959" s="313"/>
      <c r="AF959" s="313"/>
      <c r="AG959" s="313"/>
      <c r="AH959" s="313"/>
      <c r="AI959" s="313"/>
      <c r="AJ959" s="6"/>
      <c r="AK959" s="6"/>
      <c r="AL959" s="313"/>
      <c r="AM959" s="313"/>
      <c r="AN959" s="313"/>
      <c r="AO959" s="313"/>
      <c r="AP959" s="313"/>
      <c r="AQ959" s="6"/>
      <c r="AR959" s="6"/>
      <c r="AS959" s="313"/>
      <c r="AT959" s="313"/>
      <c r="AU959" s="313"/>
      <c r="AV959" s="313"/>
      <c r="AW959" s="313"/>
      <c r="AX959" s="6"/>
      <c r="AY959" s="6"/>
      <c r="AZ959" s="313"/>
      <c r="BA959" s="313"/>
      <c r="BB959" s="313"/>
      <c r="BC959" s="313"/>
      <c r="BD959" s="313"/>
      <c r="BE959" s="6"/>
      <c r="BF959" s="6"/>
      <c r="BG959" s="313"/>
      <c r="BH959" s="313"/>
      <c r="BI959" s="313"/>
      <c r="BJ959" s="313"/>
      <c r="BK959" s="313"/>
      <c r="BL959" s="6"/>
      <c r="BM959" s="6"/>
      <c r="BN959" s="313"/>
      <c r="BO959" s="313"/>
      <c r="BP959" s="313"/>
      <c r="BQ959" s="313"/>
      <c r="BR959" s="313"/>
      <c r="BS959" s="313"/>
      <c r="BT959" s="313"/>
      <c r="BU959" s="313"/>
      <c r="BV959" s="313"/>
      <c r="BW959" s="313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161"/>
      <c r="DQ959" s="161"/>
      <c r="DR959" s="161"/>
      <c r="DS959" s="161"/>
      <c r="DT959" s="161"/>
      <c r="DU959" s="161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HO959" s="6"/>
      <c r="HP959" s="6"/>
      <c r="HQ959" s="6"/>
      <c r="HR959" s="6"/>
      <c r="HS959" s="6"/>
      <c r="HT959" s="6"/>
      <c r="HU959" s="6"/>
      <c r="HV959" s="6"/>
      <c r="HW959" s="6"/>
      <c r="HX959" s="6"/>
      <c r="HY959" s="6"/>
      <c r="HZ959" s="6"/>
      <c r="IA959" s="6"/>
      <c r="IB959" s="6"/>
      <c r="IC959" s="6"/>
      <c r="ID959" s="6"/>
      <c r="IE959" s="6"/>
      <c r="IF959" s="6"/>
      <c r="IG959" s="6"/>
      <c r="IH959" s="6"/>
      <c r="II959" s="6"/>
      <c r="IJ959" s="6"/>
      <c r="IK959" s="6"/>
      <c r="IL959" s="6"/>
      <c r="IM959" s="6"/>
      <c r="IN959" s="6"/>
      <c r="IO959" s="6"/>
      <c r="IP959" s="6"/>
      <c r="IQ959" s="6"/>
      <c r="IR959" s="6"/>
      <c r="IS959" s="6"/>
      <c r="IT959" s="6"/>
      <c r="IU959" s="6"/>
      <c r="IV959" s="6"/>
      <c r="IW959" s="6"/>
      <c r="IX959" s="6"/>
      <c r="IY959" s="6"/>
      <c r="IZ959" s="6"/>
      <c r="JA959" s="314"/>
      <c r="JB959" s="314"/>
      <c r="JC959" s="314"/>
      <c r="JD959" s="314"/>
      <c r="JE959" s="314"/>
      <c r="JF959" s="314"/>
      <c r="JG959" s="314"/>
      <c r="JH959" s="314"/>
      <c r="JI959" s="314"/>
      <c r="JJ959" s="314"/>
      <c r="JK959" s="314"/>
      <c r="JL959" s="314"/>
      <c r="JM959" s="314"/>
      <c r="JN959" s="314"/>
      <c r="JO959" s="314"/>
      <c r="JP959" s="314"/>
      <c r="JQ959" s="314"/>
      <c r="JR959" s="314"/>
      <c r="JS959" s="314"/>
      <c r="JT959" s="314"/>
      <c r="JU959" s="314"/>
      <c r="JV959" s="314"/>
      <c r="JW959" s="314"/>
      <c r="JX959" s="314"/>
      <c r="JY959" s="314"/>
      <c r="JZ959" s="314"/>
      <c r="KA959" s="314"/>
      <c r="KB959" s="314"/>
      <c r="KC959" s="314"/>
      <c r="KD959" s="314"/>
      <c r="KE959" s="314"/>
      <c r="KF959" s="314"/>
      <c r="KG959" s="314"/>
      <c r="KH959" s="314"/>
      <c r="KI959" s="314"/>
      <c r="KJ959" s="314"/>
      <c r="KK959" s="314"/>
      <c r="KL959" s="6"/>
      <c r="KM959" s="6"/>
      <c r="KN959" s="6"/>
      <c r="KO959" s="6"/>
      <c r="KP959" s="6"/>
      <c r="KQ959" s="6"/>
      <c r="KR959" s="6"/>
      <c r="KS959" s="6"/>
      <c r="KT959" s="6"/>
    </row>
    <row r="960" spans="5:306" s="305" customFormat="1">
      <c r="E960" s="316"/>
      <c r="F960" s="316"/>
      <c r="G960" s="317"/>
      <c r="W960" s="6"/>
      <c r="X960" s="6"/>
      <c r="Y960" s="6"/>
      <c r="Z960" s="313"/>
      <c r="AA960" s="313"/>
      <c r="AB960" s="313"/>
      <c r="AC960" s="6"/>
      <c r="AD960" s="6"/>
      <c r="AE960" s="313"/>
      <c r="AF960" s="313"/>
      <c r="AG960" s="313"/>
      <c r="AH960" s="313"/>
      <c r="AI960" s="313"/>
      <c r="AJ960" s="6"/>
      <c r="AK960" s="6"/>
      <c r="AL960" s="313"/>
      <c r="AM960" s="313"/>
      <c r="AN960" s="313"/>
      <c r="AO960" s="313"/>
      <c r="AP960" s="313"/>
      <c r="AQ960" s="6"/>
      <c r="AR960" s="6"/>
      <c r="AS960" s="313"/>
      <c r="AT960" s="313"/>
      <c r="AU960" s="313"/>
      <c r="AV960" s="313"/>
      <c r="AW960" s="313"/>
      <c r="AX960" s="6"/>
      <c r="AY960" s="6"/>
      <c r="AZ960" s="313"/>
      <c r="BA960" s="313"/>
      <c r="BB960" s="313"/>
      <c r="BC960" s="313"/>
      <c r="BD960" s="313"/>
      <c r="BE960" s="6"/>
      <c r="BF960" s="6"/>
      <c r="BG960" s="313"/>
      <c r="BH960" s="313"/>
      <c r="BI960" s="313"/>
      <c r="BJ960" s="313"/>
      <c r="BK960" s="313"/>
      <c r="BL960" s="6"/>
      <c r="BM960" s="6"/>
      <c r="BN960" s="313"/>
      <c r="BO960" s="313"/>
      <c r="BP960" s="313"/>
      <c r="BQ960" s="313"/>
      <c r="BR960" s="313"/>
      <c r="BS960" s="313"/>
      <c r="BT960" s="313"/>
      <c r="BU960" s="313"/>
      <c r="BV960" s="313"/>
      <c r="BW960" s="313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161"/>
      <c r="DQ960" s="161"/>
      <c r="DR960" s="161"/>
      <c r="DS960" s="161"/>
      <c r="DT960" s="161"/>
      <c r="DU960" s="161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HO960" s="6"/>
      <c r="HP960" s="6"/>
      <c r="HQ960" s="6"/>
      <c r="HR960" s="6"/>
      <c r="HS960" s="6"/>
      <c r="HT960" s="6"/>
      <c r="HU960" s="6"/>
      <c r="HV960" s="6"/>
      <c r="HW960" s="6"/>
      <c r="HX960" s="6"/>
      <c r="HY960" s="6"/>
      <c r="HZ960" s="6"/>
      <c r="IA960" s="6"/>
      <c r="IB960" s="6"/>
      <c r="IC960" s="6"/>
      <c r="ID960" s="6"/>
      <c r="IE960" s="6"/>
      <c r="IF960" s="6"/>
      <c r="IG960" s="6"/>
      <c r="IH960" s="6"/>
      <c r="II960" s="6"/>
      <c r="IJ960" s="6"/>
      <c r="IK960" s="6"/>
      <c r="IL960" s="6"/>
      <c r="IM960" s="6"/>
      <c r="IN960" s="6"/>
      <c r="IO960" s="6"/>
      <c r="IP960" s="6"/>
      <c r="IQ960" s="6"/>
      <c r="IR960" s="6"/>
      <c r="IS960" s="6"/>
      <c r="IT960" s="6"/>
      <c r="IU960" s="6"/>
      <c r="IV960" s="6"/>
      <c r="IW960" s="6"/>
      <c r="IX960" s="6"/>
      <c r="IY960" s="6"/>
      <c r="IZ960" s="6"/>
      <c r="JA960" s="314"/>
      <c r="JB960" s="314"/>
      <c r="JC960" s="314"/>
      <c r="JD960" s="314"/>
      <c r="JE960" s="314"/>
      <c r="JF960" s="314"/>
      <c r="JG960" s="314"/>
      <c r="JH960" s="314"/>
      <c r="JI960" s="314"/>
      <c r="JJ960" s="314"/>
      <c r="JK960" s="314"/>
      <c r="JL960" s="314"/>
      <c r="JM960" s="314"/>
      <c r="JN960" s="314"/>
      <c r="JO960" s="314"/>
      <c r="JP960" s="314"/>
      <c r="JQ960" s="314"/>
      <c r="JR960" s="314"/>
      <c r="JS960" s="314"/>
      <c r="JT960" s="314"/>
      <c r="JU960" s="314"/>
      <c r="JV960" s="314"/>
      <c r="JW960" s="314"/>
      <c r="JX960" s="314"/>
      <c r="JY960" s="314"/>
      <c r="JZ960" s="314"/>
      <c r="KA960" s="314"/>
      <c r="KB960" s="314"/>
      <c r="KC960" s="314"/>
      <c r="KD960" s="314"/>
      <c r="KE960" s="314"/>
      <c r="KF960" s="314"/>
      <c r="KG960" s="314"/>
      <c r="KH960" s="314"/>
      <c r="KI960" s="314"/>
      <c r="KJ960" s="314"/>
      <c r="KK960" s="314"/>
      <c r="KL960" s="6"/>
      <c r="KM960" s="6"/>
      <c r="KN960" s="6"/>
      <c r="KO960" s="6"/>
      <c r="KP960" s="6"/>
      <c r="KQ960" s="6"/>
      <c r="KR960" s="6"/>
      <c r="KS960" s="6"/>
      <c r="KT960" s="6"/>
    </row>
    <row r="961" spans="5:306" s="305" customFormat="1">
      <c r="E961" s="316"/>
      <c r="F961" s="316"/>
      <c r="G961" s="317"/>
      <c r="W961" s="6"/>
      <c r="X961" s="6"/>
      <c r="Y961" s="6"/>
      <c r="Z961" s="313"/>
      <c r="AA961" s="313"/>
      <c r="AB961" s="313"/>
      <c r="AC961" s="6"/>
      <c r="AD961" s="6"/>
      <c r="AE961" s="313"/>
      <c r="AF961" s="313"/>
      <c r="AG961" s="313"/>
      <c r="AH961" s="313"/>
      <c r="AI961" s="313"/>
      <c r="AJ961" s="6"/>
      <c r="AK961" s="6"/>
      <c r="AL961" s="313"/>
      <c r="AM961" s="313"/>
      <c r="AN961" s="313"/>
      <c r="AO961" s="313"/>
      <c r="AP961" s="313"/>
      <c r="AQ961" s="6"/>
      <c r="AR961" s="6"/>
      <c r="AS961" s="313"/>
      <c r="AT961" s="313"/>
      <c r="AU961" s="313"/>
      <c r="AV961" s="313"/>
      <c r="AW961" s="313"/>
      <c r="AX961" s="6"/>
      <c r="AY961" s="6"/>
      <c r="AZ961" s="313"/>
      <c r="BA961" s="313"/>
      <c r="BB961" s="313"/>
      <c r="BC961" s="313"/>
      <c r="BD961" s="313"/>
      <c r="BE961" s="6"/>
      <c r="BF961" s="6"/>
      <c r="BG961" s="313"/>
      <c r="BH961" s="313"/>
      <c r="BI961" s="313"/>
      <c r="BJ961" s="313"/>
      <c r="BK961" s="313"/>
      <c r="BL961" s="6"/>
      <c r="BM961" s="6"/>
      <c r="BN961" s="313"/>
      <c r="BO961" s="313"/>
      <c r="BP961" s="313"/>
      <c r="BQ961" s="313"/>
      <c r="BR961" s="313"/>
      <c r="BS961" s="313"/>
      <c r="BT961" s="313"/>
      <c r="BU961" s="313"/>
      <c r="BV961" s="313"/>
      <c r="BW961" s="313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161"/>
      <c r="DQ961" s="161"/>
      <c r="DR961" s="161"/>
      <c r="DS961" s="161"/>
      <c r="DT961" s="161"/>
      <c r="DU961" s="161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HO961" s="6"/>
      <c r="HP961" s="6"/>
      <c r="HQ961" s="6"/>
      <c r="HR961" s="6"/>
      <c r="HS961" s="6"/>
      <c r="HT961" s="6"/>
      <c r="HU961" s="6"/>
      <c r="HV961" s="6"/>
      <c r="HW961" s="6"/>
      <c r="HX961" s="6"/>
      <c r="HY961" s="6"/>
      <c r="HZ961" s="6"/>
      <c r="IA961" s="6"/>
      <c r="IB961" s="6"/>
      <c r="IC961" s="6"/>
      <c r="ID961" s="6"/>
      <c r="IE961" s="6"/>
      <c r="IF961" s="6"/>
      <c r="IG961" s="6"/>
      <c r="IH961" s="6"/>
      <c r="II961" s="6"/>
      <c r="IJ961" s="6"/>
      <c r="IK961" s="6"/>
      <c r="IL961" s="6"/>
      <c r="IM961" s="6"/>
      <c r="IN961" s="6"/>
      <c r="IO961" s="6"/>
      <c r="IP961" s="6"/>
      <c r="IQ961" s="6"/>
      <c r="IR961" s="6"/>
      <c r="IS961" s="6"/>
      <c r="IT961" s="6"/>
      <c r="IU961" s="6"/>
      <c r="IV961" s="6"/>
      <c r="IW961" s="6"/>
      <c r="IX961" s="6"/>
      <c r="IY961" s="6"/>
      <c r="IZ961" s="6"/>
      <c r="JA961" s="314"/>
      <c r="JB961" s="314"/>
      <c r="JC961" s="314"/>
      <c r="JD961" s="314"/>
      <c r="JE961" s="314"/>
      <c r="JF961" s="314"/>
      <c r="JG961" s="314"/>
      <c r="JH961" s="314"/>
      <c r="JI961" s="314"/>
      <c r="JJ961" s="314"/>
      <c r="JK961" s="314"/>
      <c r="JL961" s="314"/>
      <c r="JM961" s="314"/>
      <c r="JN961" s="314"/>
      <c r="JO961" s="314"/>
      <c r="JP961" s="314"/>
      <c r="JQ961" s="314"/>
      <c r="JR961" s="314"/>
      <c r="JS961" s="314"/>
      <c r="JT961" s="314"/>
      <c r="JU961" s="314"/>
      <c r="JV961" s="314"/>
      <c r="JW961" s="314"/>
      <c r="JX961" s="314"/>
      <c r="JY961" s="314"/>
      <c r="JZ961" s="314"/>
      <c r="KA961" s="314"/>
      <c r="KB961" s="314"/>
      <c r="KC961" s="314"/>
      <c r="KD961" s="314"/>
      <c r="KE961" s="314"/>
      <c r="KF961" s="314"/>
      <c r="KG961" s="314"/>
      <c r="KH961" s="314"/>
      <c r="KI961" s="314"/>
      <c r="KJ961" s="314"/>
      <c r="KK961" s="314"/>
      <c r="KL961" s="6"/>
      <c r="KM961" s="6"/>
      <c r="KN961" s="6"/>
      <c r="KO961" s="6"/>
      <c r="KP961" s="6"/>
      <c r="KQ961" s="6"/>
      <c r="KR961" s="6"/>
      <c r="KS961" s="6"/>
      <c r="KT961" s="6"/>
    </row>
    <row r="962" spans="5:306" s="305" customFormat="1">
      <c r="E962" s="316"/>
      <c r="F962" s="316"/>
      <c r="G962" s="317"/>
      <c r="W962" s="6"/>
      <c r="X962" s="6"/>
      <c r="Y962" s="6"/>
      <c r="Z962" s="313"/>
      <c r="AA962" s="313"/>
      <c r="AB962" s="313"/>
      <c r="AC962" s="6"/>
      <c r="AD962" s="6"/>
      <c r="AE962" s="313"/>
      <c r="AF962" s="313"/>
      <c r="AG962" s="313"/>
      <c r="AH962" s="313"/>
      <c r="AI962" s="313"/>
      <c r="AJ962" s="6"/>
      <c r="AK962" s="6"/>
      <c r="AL962" s="313"/>
      <c r="AM962" s="313"/>
      <c r="AN962" s="313"/>
      <c r="AO962" s="313"/>
      <c r="AP962" s="313"/>
      <c r="AQ962" s="6"/>
      <c r="AR962" s="6"/>
      <c r="AS962" s="313"/>
      <c r="AT962" s="313"/>
      <c r="AU962" s="313"/>
      <c r="AV962" s="313"/>
      <c r="AW962" s="313"/>
      <c r="AX962" s="6"/>
      <c r="AY962" s="6"/>
      <c r="AZ962" s="313"/>
      <c r="BA962" s="313"/>
      <c r="BB962" s="313"/>
      <c r="BC962" s="313"/>
      <c r="BD962" s="313"/>
      <c r="BE962" s="6"/>
      <c r="BF962" s="6"/>
      <c r="BG962" s="313"/>
      <c r="BH962" s="313"/>
      <c r="BI962" s="313"/>
      <c r="BJ962" s="313"/>
      <c r="BK962" s="313"/>
      <c r="BL962" s="6"/>
      <c r="BM962" s="6"/>
      <c r="BN962" s="313"/>
      <c r="BO962" s="313"/>
      <c r="BP962" s="313"/>
      <c r="BQ962" s="313"/>
      <c r="BR962" s="313"/>
      <c r="BS962" s="313"/>
      <c r="BT962" s="313"/>
      <c r="BU962" s="313"/>
      <c r="BV962" s="313"/>
      <c r="BW962" s="313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161"/>
      <c r="DQ962" s="161"/>
      <c r="DR962" s="161"/>
      <c r="DS962" s="161"/>
      <c r="DT962" s="161"/>
      <c r="DU962" s="161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HO962" s="6"/>
      <c r="HP962" s="6"/>
      <c r="HQ962" s="6"/>
      <c r="HR962" s="6"/>
      <c r="HS962" s="6"/>
      <c r="HT962" s="6"/>
      <c r="HU962" s="6"/>
      <c r="HV962" s="6"/>
      <c r="HW962" s="6"/>
      <c r="HX962" s="6"/>
      <c r="HY962" s="6"/>
      <c r="HZ962" s="6"/>
      <c r="IA962" s="6"/>
      <c r="IB962" s="6"/>
      <c r="IC962" s="6"/>
      <c r="ID962" s="6"/>
      <c r="IE962" s="6"/>
      <c r="IF962" s="6"/>
      <c r="IG962" s="6"/>
      <c r="IH962" s="6"/>
      <c r="II962" s="6"/>
      <c r="IJ962" s="6"/>
      <c r="IK962" s="6"/>
      <c r="IL962" s="6"/>
      <c r="IM962" s="6"/>
      <c r="IN962" s="6"/>
      <c r="IO962" s="6"/>
      <c r="IP962" s="6"/>
      <c r="IQ962" s="6"/>
      <c r="IR962" s="6"/>
      <c r="IS962" s="6"/>
      <c r="IT962" s="6"/>
      <c r="IU962" s="6"/>
      <c r="IV962" s="6"/>
      <c r="IW962" s="6"/>
      <c r="IX962" s="6"/>
      <c r="IY962" s="6"/>
      <c r="IZ962" s="6"/>
      <c r="JA962" s="314"/>
      <c r="JB962" s="314"/>
      <c r="JC962" s="314"/>
      <c r="JD962" s="314"/>
      <c r="JE962" s="314"/>
      <c r="JF962" s="314"/>
      <c r="JG962" s="314"/>
      <c r="JH962" s="314"/>
      <c r="JI962" s="314"/>
      <c r="JJ962" s="314"/>
      <c r="JK962" s="314"/>
      <c r="JL962" s="314"/>
      <c r="JM962" s="314"/>
      <c r="JN962" s="314"/>
      <c r="JO962" s="314"/>
      <c r="JP962" s="314"/>
      <c r="JQ962" s="314"/>
      <c r="JR962" s="314"/>
      <c r="JS962" s="314"/>
      <c r="JT962" s="314"/>
      <c r="JU962" s="314"/>
      <c r="JV962" s="314"/>
      <c r="JW962" s="314"/>
      <c r="JX962" s="314"/>
      <c r="JY962" s="314"/>
      <c r="JZ962" s="314"/>
      <c r="KA962" s="314"/>
      <c r="KB962" s="314"/>
      <c r="KC962" s="314"/>
      <c r="KD962" s="314"/>
      <c r="KE962" s="314"/>
      <c r="KF962" s="314"/>
      <c r="KG962" s="314"/>
      <c r="KH962" s="314"/>
      <c r="KI962" s="314"/>
      <c r="KJ962" s="314"/>
      <c r="KK962" s="314"/>
      <c r="KL962" s="6"/>
      <c r="KM962" s="6"/>
      <c r="KN962" s="6"/>
      <c r="KO962" s="6"/>
      <c r="KP962" s="6"/>
      <c r="KQ962" s="6"/>
      <c r="KR962" s="6"/>
      <c r="KS962" s="6"/>
      <c r="KT962" s="6"/>
    </row>
    <row r="963" spans="5:306" s="305" customFormat="1">
      <c r="E963" s="316"/>
      <c r="F963" s="316"/>
      <c r="G963" s="317"/>
      <c r="W963" s="6"/>
      <c r="X963" s="6"/>
      <c r="Y963" s="6"/>
      <c r="Z963" s="313"/>
      <c r="AA963" s="313"/>
      <c r="AB963" s="313"/>
      <c r="AC963" s="6"/>
      <c r="AD963" s="6"/>
      <c r="AE963" s="313"/>
      <c r="AF963" s="313"/>
      <c r="AG963" s="313"/>
      <c r="AH963" s="313"/>
      <c r="AI963" s="313"/>
      <c r="AJ963" s="6"/>
      <c r="AK963" s="6"/>
      <c r="AL963" s="313"/>
      <c r="AM963" s="313"/>
      <c r="AN963" s="313"/>
      <c r="AO963" s="313"/>
      <c r="AP963" s="313"/>
      <c r="AQ963" s="6"/>
      <c r="AR963" s="6"/>
      <c r="AS963" s="313"/>
      <c r="AT963" s="313"/>
      <c r="AU963" s="313"/>
      <c r="AV963" s="313"/>
      <c r="AW963" s="313"/>
      <c r="AX963" s="6"/>
      <c r="AY963" s="6"/>
      <c r="AZ963" s="313"/>
      <c r="BA963" s="313"/>
      <c r="BB963" s="313"/>
      <c r="BC963" s="313"/>
      <c r="BD963" s="313"/>
      <c r="BE963" s="6"/>
      <c r="BF963" s="6"/>
      <c r="BG963" s="313"/>
      <c r="BH963" s="313"/>
      <c r="BI963" s="313"/>
      <c r="BJ963" s="313"/>
      <c r="BK963" s="313"/>
      <c r="BL963" s="6"/>
      <c r="BM963" s="6"/>
      <c r="BN963" s="313"/>
      <c r="BO963" s="313"/>
      <c r="BP963" s="313"/>
      <c r="BQ963" s="313"/>
      <c r="BR963" s="313"/>
      <c r="BS963" s="313"/>
      <c r="BT963" s="313"/>
      <c r="BU963" s="313"/>
      <c r="BV963" s="313"/>
      <c r="BW963" s="313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161"/>
      <c r="DQ963" s="161"/>
      <c r="DR963" s="161"/>
      <c r="DS963" s="161"/>
      <c r="DT963" s="161"/>
      <c r="DU963" s="161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HO963" s="6"/>
      <c r="HP963" s="6"/>
      <c r="HQ963" s="6"/>
      <c r="HR963" s="6"/>
      <c r="HS963" s="6"/>
      <c r="HT963" s="6"/>
      <c r="HU963" s="6"/>
      <c r="HV963" s="6"/>
      <c r="HW963" s="6"/>
      <c r="HX963" s="6"/>
      <c r="HY963" s="6"/>
      <c r="HZ963" s="6"/>
      <c r="IA963" s="6"/>
      <c r="IB963" s="6"/>
      <c r="IC963" s="6"/>
      <c r="ID963" s="6"/>
      <c r="IE963" s="6"/>
      <c r="IF963" s="6"/>
      <c r="IG963" s="6"/>
      <c r="IH963" s="6"/>
      <c r="II963" s="6"/>
      <c r="IJ963" s="6"/>
      <c r="IK963" s="6"/>
      <c r="IL963" s="6"/>
      <c r="IM963" s="6"/>
      <c r="IN963" s="6"/>
      <c r="IO963" s="6"/>
      <c r="IP963" s="6"/>
      <c r="IQ963" s="6"/>
      <c r="IR963" s="6"/>
      <c r="IS963" s="6"/>
      <c r="IT963" s="6"/>
      <c r="IU963" s="6"/>
      <c r="IV963" s="6"/>
      <c r="IW963" s="6"/>
      <c r="IX963" s="6"/>
      <c r="IY963" s="6"/>
      <c r="IZ963" s="6"/>
      <c r="JA963" s="314"/>
      <c r="JB963" s="314"/>
      <c r="JC963" s="314"/>
      <c r="JD963" s="314"/>
      <c r="JE963" s="314"/>
      <c r="JF963" s="314"/>
      <c r="JG963" s="314"/>
      <c r="JH963" s="314"/>
      <c r="JI963" s="314"/>
      <c r="JJ963" s="314"/>
      <c r="JK963" s="314"/>
      <c r="JL963" s="314"/>
      <c r="JM963" s="314"/>
      <c r="JN963" s="314"/>
      <c r="JO963" s="314"/>
      <c r="JP963" s="314"/>
      <c r="JQ963" s="314"/>
      <c r="JR963" s="314"/>
      <c r="JS963" s="314"/>
      <c r="JT963" s="314"/>
      <c r="JU963" s="314"/>
      <c r="JV963" s="314"/>
      <c r="JW963" s="314"/>
      <c r="JX963" s="314"/>
      <c r="JY963" s="314"/>
      <c r="JZ963" s="314"/>
      <c r="KA963" s="314"/>
      <c r="KB963" s="314"/>
      <c r="KC963" s="314"/>
      <c r="KD963" s="314"/>
      <c r="KE963" s="314"/>
      <c r="KF963" s="314"/>
      <c r="KG963" s="314"/>
      <c r="KH963" s="314"/>
      <c r="KI963" s="314"/>
      <c r="KJ963" s="314"/>
      <c r="KK963" s="314"/>
      <c r="KL963" s="6"/>
      <c r="KM963" s="6"/>
      <c r="KN963" s="6"/>
      <c r="KO963" s="6"/>
      <c r="KP963" s="6"/>
      <c r="KQ963" s="6"/>
      <c r="KR963" s="6"/>
      <c r="KS963" s="6"/>
      <c r="KT963" s="6"/>
    </row>
    <row r="964" spans="5:306" s="305" customFormat="1">
      <c r="E964" s="316"/>
      <c r="F964" s="316"/>
      <c r="G964" s="317"/>
      <c r="W964" s="6"/>
      <c r="X964" s="6"/>
      <c r="Y964" s="6"/>
      <c r="Z964" s="313"/>
      <c r="AA964" s="313"/>
      <c r="AB964" s="313"/>
      <c r="AC964" s="6"/>
      <c r="AD964" s="6"/>
      <c r="AE964" s="313"/>
      <c r="AF964" s="313"/>
      <c r="AG964" s="313"/>
      <c r="AH964" s="313"/>
      <c r="AI964" s="313"/>
      <c r="AJ964" s="6"/>
      <c r="AK964" s="6"/>
      <c r="AL964" s="313"/>
      <c r="AM964" s="313"/>
      <c r="AN964" s="313"/>
      <c r="AO964" s="313"/>
      <c r="AP964" s="313"/>
      <c r="AQ964" s="6"/>
      <c r="AR964" s="6"/>
      <c r="AS964" s="313"/>
      <c r="AT964" s="313"/>
      <c r="AU964" s="313"/>
      <c r="AV964" s="313"/>
      <c r="AW964" s="313"/>
      <c r="AX964" s="6"/>
      <c r="AY964" s="6"/>
      <c r="AZ964" s="313"/>
      <c r="BA964" s="313"/>
      <c r="BB964" s="313"/>
      <c r="BC964" s="313"/>
      <c r="BD964" s="313"/>
      <c r="BE964" s="6"/>
      <c r="BF964" s="6"/>
      <c r="BG964" s="313"/>
      <c r="BH964" s="313"/>
      <c r="BI964" s="313"/>
      <c r="BJ964" s="313"/>
      <c r="BK964" s="313"/>
      <c r="BL964" s="6"/>
      <c r="BM964" s="6"/>
      <c r="BN964" s="313"/>
      <c r="BO964" s="313"/>
      <c r="BP964" s="313"/>
      <c r="BQ964" s="313"/>
      <c r="BR964" s="313"/>
      <c r="BS964" s="313"/>
      <c r="BT964" s="313"/>
      <c r="BU964" s="313"/>
      <c r="BV964" s="313"/>
      <c r="BW964" s="313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161"/>
      <c r="DQ964" s="161"/>
      <c r="DR964" s="161"/>
      <c r="DS964" s="161"/>
      <c r="DT964" s="161"/>
      <c r="DU964" s="161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HO964" s="6"/>
      <c r="HP964" s="6"/>
      <c r="HQ964" s="6"/>
      <c r="HR964" s="6"/>
      <c r="HS964" s="6"/>
      <c r="HT964" s="6"/>
      <c r="HU964" s="6"/>
      <c r="HV964" s="6"/>
      <c r="HW964" s="6"/>
      <c r="HX964" s="6"/>
      <c r="HY964" s="6"/>
      <c r="HZ964" s="6"/>
      <c r="IA964" s="6"/>
      <c r="IB964" s="6"/>
      <c r="IC964" s="6"/>
      <c r="ID964" s="6"/>
      <c r="IE964" s="6"/>
      <c r="IF964" s="6"/>
      <c r="IG964" s="6"/>
      <c r="IH964" s="6"/>
      <c r="II964" s="6"/>
      <c r="IJ964" s="6"/>
      <c r="IK964" s="6"/>
      <c r="IL964" s="6"/>
      <c r="IM964" s="6"/>
      <c r="IN964" s="6"/>
      <c r="IO964" s="6"/>
      <c r="IP964" s="6"/>
      <c r="IQ964" s="6"/>
      <c r="IR964" s="6"/>
      <c r="IS964" s="6"/>
      <c r="IT964" s="6"/>
      <c r="IU964" s="6"/>
      <c r="IV964" s="6"/>
      <c r="IW964" s="6"/>
      <c r="IX964" s="6"/>
      <c r="IY964" s="6"/>
      <c r="IZ964" s="6"/>
      <c r="JA964" s="314"/>
      <c r="JB964" s="314"/>
      <c r="JC964" s="314"/>
      <c r="JD964" s="314"/>
      <c r="JE964" s="314"/>
      <c r="JF964" s="314"/>
      <c r="JG964" s="314"/>
      <c r="JH964" s="314"/>
      <c r="JI964" s="314"/>
      <c r="JJ964" s="314"/>
      <c r="JK964" s="314"/>
      <c r="JL964" s="314"/>
      <c r="JM964" s="314"/>
      <c r="JN964" s="314"/>
      <c r="JO964" s="314"/>
      <c r="JP964" s="314"/>
      <c r="JQ964" s="314"/>
      <c r="JR964" s="314"/>
      <c r="JS964" s="314"/>
      <c r="JT964" s="314"/>
      <c r="JU964" s="314"/>
      <c r="JV964" s="314"/>
      <c r="JW964" s="314"/>
      <c r="JX964" s="314"/>
      <c r="JY964" s="314"/>
      <c r="JZ964" s="314"/>
      <c r="KA964" s="314"/>
      <c r="KB964" s="314"/>
      <c r="KC964" s="314"/>
      <c r="KD964" s="314"/>
      <c r="KE964" s="314"/>
      <c r="KF964" s="314"/>
      <c r="KG964" s="314"/>
      <c r="KH964" s="314"/>
      <c r="KI964" s="314"/>
      <c r="KJ964" s="314"/>
      <c r="KK964" s="314"/>
      <c r="KL964" s="6"/>
      <c r="KM964" s="6"/>
      <c r="KN964" s="6"/>
      <c r="KO964" s="6"/>
      <c r="KP964" s="6"/>
      <c r="KQ964" s="6"/>
      <c r="KR964" s="6"/>
      <c r="KS964" s="6"/>
      <c r="KT964" s="6"/>
    </row>
    <row r="965" spans="5:306" s="305" customFormat="1">
      <c r="E965" s="316"/>
      <c r="F965" s="316"/>
      <c r="G965" s="317"/>
      <c r="W965" s="6"/>
      <c r="X965" s="6"/>
      <c r="Y965" s="6"/>
      <c r="Z965" s="313"/>
      <c r="AA965" s="313"/>
      <c r="AB965" s="313"/>
      <c r="AC965" s="6"/>
      <c r="AD965" s="6"/>
      <c r="AE965" s="313"/>
      <c r="AF965" s="313"/>
      <c r="AG965" s="313"/>
      <c r="AH965" s="313"/>
      <c r="AI965" s="313"/>
      <c r="AJ965" s="6"/>
      <c r="AK965" s="6"/>
      <c r="AL965" s="313"/>
      <c r="AM965" s="313"/>
      <c r="AN965" s="313"/>
      <c r="AO965" s="313"/>
      <c r="AP965" s="313"/>
      <c r="AQ965" s="6"/>
      <c r="AR965" s="6"/>
      <c r="AS965" s="313"/>
      <c r="AT965" s="313"/>
      <c r="AU965" s="313"/>
      <c r="AV965" s="313"/>
      <c r="AW965" s="313"/>
      <c r="AX965" s="6"/>
      <c r="AY965" s="6"/>
      <c r="AZ965" s="313"/>
      <c r="BA965" s="313"/>
      <c r="BB965" s="313"/>
      <c r="BC965" s="313"/>
      <c r="BD965" s="313"/>
      <c r="BE965" s="6"/>
      <c r="BF965" s="6"/>
      <c r="BG965" s="313"/>
      <c r="BH965" s="313"/>
      <c r="BI965" s="313"/>
      <c r="BJ965" s="313"/>
      <c r="BK965" s="313"/>
      <c r="BL965" s="6"/>
      <c r="BM965" s="6"/>
      <c r="BN965" s="313"/>
      <c r="BO965" s="313"/>
      <c r="BP965" s="313"/>
      <c r="BQ965" s="313"/>
      <c r="BR965" s="313"/>
      <c r="BS965" s="313"/>
      <c r="BT965" s="313"/>
      <c r="BU965" s="313"/>
      <c r="BV965" s="313"/>
      <c r="BW965" s="313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161"/>
      <c r="DQ965" s="161"/>
      <c r="DR965" s="161"/>
      <c r="DS965" s="161"/>
      <c r="DT965" s="161"/>
      <c r="DU965" s="161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HO965" s="6"/>
      <c r="HP965" s="6"/>
      <c r="HQ965" s="6"/>
      <c r="HR965" s="6"/>
      <c r="HS965" s="6"/>
      <c r="HT965" s="6"/>
      <c r="HU965" s="6"/>
      <c r="HV965" s="6"/>
      <c r="HW965" s="6"/>
      <c r="HX965" s="6"/>
      <c r="HY965" s="6"/>
      <c r="HZ965" s="6"/>
      <c r="IA965" s="6"/>
      <c r="IB965" s="6"/>
      <c r="IC965" s="6"/>
      <c r="ID965" s="6"/>
      <c r="IE965" s="6"/>
      <c r="IF965" s="6"/>
      <c r="IG965" s="6"/>
      <c r="IH965" s="6"/>
      <c r="II965" s="6"/>
      <c r="IJ965" s="6"/>
      <c r="IK965" s="6"/>
      <c r="IL965" s="6"/>
      <c r="IM965" s="6"/>
      <c r="IN965" s="6"/>
      <c r="IO965" s="6"/>
      <c r="IP965" s="6"/>
      <c r="IQ965" s="6"/>
      <c r="IR965" s="6"/>
      <c r="IS965" s="6"/>
      <c r="IT965" s="6"/>
      <c r="IU965" s="6"/>
      <c r="IV965" s="6"/>
      <c r="IW965" s="6"/>
      <c r="IX965" s="6"/>
      <c r="IY965" s="6"/>
      <c r="IZ965" s="6"/>
      <c r="JA965" s="314"/>
      <c r="JB965" s="314"/>
      <c r="JC965" s="314"/>
      <c r="JD965" s="314"/>
      <c r="JE965" s="314"/>
      <c r="JF965" s="314"/>
      <c r="JG965" s="314"/>
      <c r="JH965" s="314"/>
      <c r="JI965" s="314"/>
      <c r="JJ965" s="314"/>
      <c r="JK965" s="314"/>
      <c r="JL965" s="314"/>
      <c r="JM965" s="314"/>
      <c r="JN965" s="314"/>
      <c r="JO965" s="314"/>
      <c r="JP965" s="314"/>
      <c r="JQ965" s="314"/>
      <c r="JR965" s="314"/>
      <c r="JS965" s="314"/>
      <c r="JT965" s="314"/>
      <c r="JU965" s="314"/>
      <c r="JV965" s="314"/>
      <c r="JW965" s="314"/>
      <c r="JX965" s="314"/>
      <c r="JY965" s="314"/>
      <c r="JZ965" s="314"/>
      <c r="KA965" s="314"/>
      <c r="KB965" s="314"/>
      <c r="KC965" s="314"/>
      <c r="KD965" s="314"/>
      <c r="KE965" s="314"/>
      <c r="KF965" s="314"/>
      <c r="KG965" s="314"/>
      <c r="KH965" s="314"/>
      <c r="KI965" s="314"/>
      <c r="KJ965" s="314"/>
      <c r="KK965" s="314"/>
      <c r="KL965" s="6"/>
      <c r="KM965" s="6"/>
      <c r="KN965" s="6"/>
      <c r="KO965" s="6"/>
      <c r="KP965" s="6"/>
      <c r="KQ965" s="6"/>
      <c r="KR965" s="6"/>
      <c r="KS965" s="6"/>
      <c r="KT965" s="6"/>
    </row>
    <row r="966" spans="5:306" s="305" customFormat="1">
      <c r="E966" s="316"/>
      <c r="F966" s="316"/>
      <c r="G966" s="317"/>
      <c r="W966" s="6"/>
      <c r="X966" s="6"/>
      <c r="Y966" s="6"/>
      <c r="Z966" s="313"/>
      <c r="AA966" s="313"/>
      <c r="AB966" s="313"/>
      <c r="AC966" s="6"/>
      <c r="AD966" s="6"/>
      <c r="AE966" s="313"/>
      <c r="AF966" s="313"/>
      <c r="AG966" s="313"/>
      <c r="AH966" s="313"/>
      <c r="AI966" s="313"/>
      <c r="AJ966" s="6"/>
      <c r="AK966" s="6"/>
      <c r="AL966" s="313"/>
      <c r="AM966" s="313"/>
      <c r="AN966" s="313"/>
      <c r="AO966" s="313"/>
      <c r="AP966" s="313"/>
      <c r="AQ966" s="6"/>
      <c r="AR966" s="6"/>
      <c r="AS966" s="313"/>
      <c r="AT966" s="313"/>
      <c r="AU966" s="313"/>
      <c r="AV966" s="313"/>
      <c r="AW966" s="313"/>
      <c r="AX966" s="6"/>
      <c r="AY966" s="6"/>
      <c r="AZ966" s="313"/>
      <c r="BA966" s="313"/>
      <c r="BB966" s="313"/>
      <c r="BC966" s="313"/>
      <c r="BD966" s="313"/>
      <c r="BE966" s="6"/>
      <c r="BF966" s="6"/>
      <c r="BG966" s="313"/>
      <c r="BH966" s="313"/>
      <c r="BI966" s="313"/>
      <c r="BJ966" s="313"/>
      <c r="BK966" s="313"/>
      <c r="BL966" s="6"/>
      <c r="BM966" s="6"/>
      <c r="BN966" s="313"/>
      <c r="BO966" s="313"/>
      <c r="BP966" s="313"/>
      <c r="BQ966" s="313"/>
      <c r="BR966" s="313"/>
      <c r="BS966" s="313"/>
      <c r="BT966" s="313"/>
      <c r="BU966" s="313"/>
      <c r="BV966" s="313"/>
      <c r="BW966" s="313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161"/>
      <c r="DQ966" s="161"/>
      <c r="DR966" s="161"/>
      <c r="DS966" s="161"/>
      <c r="DT966" s="161"/>
      <c r="DU966" s="161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HO966" s="6"/>
      <c r="HP966" s="6"/>
      <c r="HQ966" s="6"/>
      <c r="HR966" s="6"/>
      <c r="HS966" s="6"/>
      <c r="HT966" s="6"/>
      <c r="HU966" s="6"/>
      <c r="HV966" s="6"/>
      <c r="HW966" s="6"/>
      <c r="HX966" s="6"/>
      <c r="HY966" s="6"/>
      <c r="HZ966" s="6"/>
      <c r="IA966" s="6"/>
      <c r="IB966" s="6"/>
      <c r="IC966" s="6"/>
      <c r="ID966" s="6"/>
      <c r="IE966" s="6"/>
      <c r="IF966" s="6"/>
      <c r="IG966" s="6"/>
      <c r="IH966" s="6"/>
      <c r="II966" s="6"/>
      <c r="IJ966" s="6"/>
      <c r="IK966" s="6"/>
      <c r="IL966" s="6"/>
      <c r="IM966" s="6"/>
      <c r="IN966" s="6"/>
      <c r="IO966" s="6"/>
      <c r="IP966" s="6"/>
      <c r="IQ966" s="6"/>
      <c r="IR966" s="6"/>
      <c r="IS966" s="6"/>
      <c r="IT966" s="6"/>
      <c r="IU966" s="6"/>
      <c r="IV966" s="6"/>
      <c r="IW966" s="6"/>
      <c r="IX966" s="6"/>
      <c r="IY966" s="6"/>
      <c r="IZ966" s="6"/>
      <c r="JA966" s="314"/>
      <c r="JB966" s="314"/>
      <c r="JC966" s="314"/>
      <c r="JD966" s="314"/>
      <c r="JE966" s="314"/>
      <c r="JF966" s="314"/>
      <c r="JG966" s="314"/>
      <c r="JH966" s="314"/>
      <c r="JI966" s="314"/>
      <c r="JJ966" s="314"/>
      <c r="JK966" s="314"/>
      <c r="JL966" s="314"/>
      <c r="JM966" s="314"/>
      <c r="JN966" s="314"/>
      <c r="JO966" s="314"/>
      <c r="JP966" s="314"/>
      <c r="JQ966" s="314"/>
      <c r="JR966" s="314"/>
      <c r="JS966" s="314"/>
      <c r="JT966" s="314"/>
      <c r="JU966" s="314"/>
      <c r="JV966" s="314"/>
      <c r="JW966" s="314"/>
      <c r="JX966" s="314"/>
      <c r="JY966" s="314"/>
      <c r="JZ966" s="314"/>
      <c r="KA966" s="314"/>
      <c r="KB966" s="314"/>
      <c r="KC966" s="314"/>
      <c r="KD966" s="314"/>
      <c r="KE966" s="314"/>
      <c r="KF966" s="314"/>
      <c r="KG966" s="314"/>
      <c r="KH966" s="314"/>
      <c r="KI966" s="314"/>
      <c r="KJ966" s="314"/>
      <c r="KK966" s="314"/>
      <c r="KL966" s="6"/>
      <c r="KM966" s="6"/>
      <c r="KN966" s="6"/>
      <c r="KO966" s="6"/>
      <c r="KP966" s="6"/>
      <c r="KQ966" s="6"/>
      <c r="KR966" s="6"/>
      <c r="KS966" s="6"/>
      <c r="KT966" s="6"/>
    </row>
    <row r="967" spans="5:306" s="305" customFormat="1">
      <c r="E967" s="316"/>
      <c r="F967" s="316"/>
      <c r="G967" s="317"/>
      <c r="W967" s="6"/>
      <c r="X967" s="6"/>
      <c r="Y967" s="6"/>
      <c r="Z967" s="313"/>
      <c r="AA967" s="313"/>
      <c r="AB967" s="313"/>
      <c r="AC967" s="6"/>
      <c r="AD967" s="6"/>
      <c r="AE967" s="313"/>
      <c r="AF967" s="313"/>
      <c r="AG967" s="313"/>
      <c r="AH967" s="313"/>
      <c r="AI967" s="313"/>
      <c r="AJ967" s="6"/>
      <c r="AK967" s="6"/>
      <c r="AL967" s="313"/>
      <c r="AM967" s="313"/>
      <c r="AN967" s="313"/>
      <c r="AO967" s="313"/>
      <c r="AP967" s="313"/>
      <c r="AQ967" s="6"/>
      <c r="AR967" s="6"/>
      <c r="AS967" s="313"/>
      <c r="AT967" s="313"/>
      <c r="AU967" s="313"/>
      <c r="AV967" s="313"/>
      <c r="AW967" s="313"/>
      <c r="AX967" s="6"/>
      <c r="AY967" s="6"/>
      <c r="AZ967" s="313"/>
      <c r="BA967" s="313"/>
      <c r="BB967" s="313"/>
      <c r="BC967" s="313"/>
      <c r="BD967" s="313"/>
      <c r="BE967" s="6"/>
      <c r="BF967" s="6"/>
      <c r="BG967" s="313"/>
      <c r="BH967" s="313"/>
      <c r="BI967" s="313"/>
      <c r="BJ967" s="313"/>
      <c r="BK967" s="313"/>
      <c r="BL967" s="6"/>
      <c r="BM967" s="6"/>
      <c r="BN967" s="313"/>
      <c r="BO967" s="313"/>
      <c r="BP967" s="313"/>
      <c r="BQ967" s="313"/>
      <c r="BR967" s="313"/>
      <c r="BS967" s="313"/>
      <c r="BT967" s="313"/>
      <c r="BU967" s="313"/>
      <c r="BV967" s="313"/>
      <c r="BW967" s="313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161"/>
      <c r="DQ967" s="161"/>
      <c r="DR967" s="161"/>
      <c r="DS967" s="161"/>
      <c r="DT967" s="161"/>
      <c r="DU967" s="161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HO967" s="6"/>
      <c r="HP967" s="6"/>
      <c r="HQ967" s="6"/>
      <c r="HR967" s="6"/>
      <c r="HS967" s="6"/>
      <c r="HT967" s="6"/>
      <c r="HU967" s="6"/>
      <c r="HV967" s="6"/>
      <c r="HW967" s="6"/>
      <c r="HX967" s="6"/>
      <c r="HY967" s="6"/>
      <c r="HZ967" s="6"/>
      <c r="IA967" s="6"/>
      <c r="IB967" s="6"/>
      <c r="IC967" s="6"/>
      <c r="ID967" s="6"/>
      <c r="IE967" s="6"/>
      <c r="IF967" s="6"/>
      <c r="IG967" s="6"/>
      <c r="IH967" s="6"/>
      <c r="II967" s="6"/>
      <c r="IJ967" s="6"/>
      <c r="IK967" s="6"/>
      <c r="IL967" s="6"/>
      <c r="IM967" s="6"/>
      <c r="IN967" s="6"/>
      <c r="IO967" s="6"/>
      <c r="IP967" s="6"/>
      <c r="IQ967" s="6"/>
      <c r="IR967" s="6"/>
      <c r="IS967" s="6"/>
      <c r="IT967" s="6"/>
      <c r="IU967" s="6"/>
      <c r="IV967" s="6"/>
      <c r="IW967" s="6"/>
      <c r="IX967" s="6"/>
      <c r="IY967" s="6"/>
      <c r="IZ967" s="6"/>
      <c r="JA967" s="314"/>
      <c r="JB967" s="314"/>
      <c r="JC967" s="314"/>
      <c r="JD967" s="314"/>
      <c r="JE967" s="314"/>
      <c r="JF967" s="314"/>
      <c r="JG967" s="314"/>
      <c r="JH967" s="314"/>
      <c r="JI967" s="314"/>
      <c r="JJ967" s="314"/>
      <c r="JK967" s="314"/>
      <c r="JL967" s="314"/>
      <c r="JM967" s="314"/>
      <c r="JN967" s="314"/>
      <c r="JO967" s="314"/>
      <c r="JP967" s="314"/>
      <c r="JQ967" s="314"/>
      <c r="JR967" s="314"/>
      <c r="JS967" s="314"/>
      <c r="JT967" s="314"/>
      <c r="JU967" s="314"/>
      <c r="JV967" s="314"/>
      <c r="JW967" s="314"/>
      <c r="JX967" s="314"/>
      <c r="JY967" s="314"/>
      <c r="JZ967" s="314"/>
      <c r="KA967" s="314"/>
      <c r="KB967" s="314"/>
      <c r="KC967" s="314"/>
      <c r="KD967" s="314"/>
      <c r="KE967" s="314"/>
      <c r="KF967" s="314"/>
      <c r="KG967" s="314"/>
      <c r="KH967" s="314"/>
      <c r="KI967" s="314"/>
      <c r="KJ967" s="314"/>
      <c r="KK967" s="314"/>
      <c r="KL967" s="6"/>
      <c r="KM967" s="6"/>
      <c r="KN967" s="6"/>
      <c r="KO967" s="6"/>
      <c r="KP967" s="6"/>
      <c r="KQ967" s="6"/>
      <c r="KR967" s="6"/>
      <c r="KS967" s="6"/>
      <c r="KT967" s="6"/>
    </row>
    <row r="968" spans="5:306" s="305" customFormat="1">
      <c r="E968" s="316"/>
      <c r="F968" s="316"/>
      <c r="G968" s="317"/>
      <c r="W968" s="6"/>
      <c r="X968" s="6"/>
      <c r="Y968" s="6"/>
      <c r="Z968" s="313"/>
      <c r="AA968" s="313"/>
      <c r="AB968" s="313"/>
      <c r="AC968" s="6"/>
      <c r="AD968" s="6"/>
      <c r="AE968" s="313"/>
      <c r="AF968" s="313"/>
      <c r="AG968" s="313"/>
      <c r="AH968" s="313"/>
      <c r="AI968" s="313"/>
      <c r="AJ968" s="6"/>
      <c r="AK968" s="6"/>
      <c r="AL968" s="313"/>
      <c r="AM968" s="313"/>
      <c r="AN968" s="313"/>
      <c r="AO968" s="313"/>
      <c r="AP968" s="313"/>
      <c r="AQ968" s="6"/>
      <c r="AR968" s="6"/>
      <c r="AS968" s="313"/>
      <c r="AT968" s="313"/>
      <c r="AU968" s="313"/>
      <c r="AV968" s="313"/>
      <c r="AW968" s="313"/>
      <c r="AX968" s="6"/>
      <c r="AY968" s="6"/>
      <c r="AZ968" s="313"/>
      <c r="BA968" s="313"/>
      <c r="BB968" s="313"/>
      <c r="BC968" s="313"/>
      <c r="BD968" s="313"/>
      <c r="BE968" s="6"/>
      <c r="BF968" s="6"/>
      <c r="BG968" s="313"/>
      <c r="BH968" s="313"/>
      <c r="BI968" s="313"/>
      <c r="BJ968" s="313"/>
      <c r="BK968" s="313"/>
      <c r="BL968" s="6"/>
      <c r="BM968" s="6"/>
      <c r="BN968" s="313"/>
      <c r="BO968" s="313"/>
      <c r="BP968" s="313"/>
      <c r="BQ968" s="313"/>
      <c r="BR968" s="313"/>
      <c r="BS968" s="313"/>
      <c r="BT968" s="313"/>
      <c r="BU968" s="313"/>
      <c r="BV968" s="313"/>
      <c r="BW968" s="313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161"/>
      <c r="DQ968" s="161"/>
      <c r="DR968" s="161"/>
      <c r="DS968" s="161"/>
      <c r="DT968" s="161"/>
      <c r="DU968" s="161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HO968" s="6"/>
      <c r="HP968" s="6"/>
      <c r="HQ968" s="6"/>
      <c r="HR968" s="6"/>
      <c r="HS968" s="6"/>
      <c r="HT968" s="6"/>
      <c r="HU968" s="6"/>
      <c r="HV968" s="6"/>
      <c r="HW968" s="6"/>
      <c r="HX968" s="6"/>
      <c r="HY968" s="6"/>
      <c r="HZ968" s="6"/>
      <c r="IA968" s="6"/>
      <c r="IB968" s="6"/>
      <c r="IC968" s="6"/>
      <c r="ID968" s="6"/>
      <c r="IE968" s="6"/>
      <c r="IF968" s="6"/>
      <c r="IG968" s="6"/>
      <c r="IH968" s="6"/>
      <c r="II968" s="6"/>
      <c r="IJ968" s="6"/>
      <c r="IK968" s="6"/>
      <c r="IL968" s="6"/>
      <c r="IM968" s="6"/>
      <c r="IN968" s="6"/>
      <c r="IO968" s="6"/>
      <c r="IP968" s="6"/>
      <c r="IQ968" s="6"/>
      <c r="IR968" s="6"/>
      <c r="IS968" s="6"/>
      <c r="IT968" s="6"/>
      <c r="IU968" s="6"/>
      <c r="IV968" s="6"/>
      <c r="IW968" s="6"/>
      <c r="IX968" s="6"/>
      <c r="IY968" s="6"/>
      <c r="IZ968" s="6"/>
      <c r="JA968" s="314"/>
      <c r="JB968" s="314"/>
      <c r="JC968" s="314"/>
      <c r="JD968" s="314"/>
      <c r="JE968" s="314"/>
      <c r="JF968" s="314"/>
      <c r="JG968" s="314"/>
      <c r="JH968" s="314"/>
      <c r="JI968" s="314"/>
      <c r="JJ968" s="314"/>
      <c r="JK968" s="314"/>
      <c r="JL968" s="314"/>
      <c r="JM968" s="314"/>
      <c r="JN968" s="314"/>
      <c r="JO968" s="314"/>
      <c r="JP968" s="314"/>
      <c r="JQ968" s="314"/>
      <c r="JR968" s="314"/>
      <c r="JS968" s="314"/>
      <c r="JT968" s="314"/>
      <c r="JU968" s="314"/>
      <c r="JV968" s="314"/>
      <c r="JW968" s="314"/>
      <c r="JX968" s="314"/>
      <c r="JY968" s="314"/>
      <c r="JZ968" s="314"/>
      <c r="KA968" s="314"/>
      <c r="KB968" s="314"/>
      <c r="KC968" s="314"/>
      <c r="KD968" s="314"/>
      <c r="KE968" s="314"/>
      <c r="KF968" s="314"/>
      <c r="KG968" s="314"/>
      <c r="KH968" s="314"/>
      <c r="KI968" s="314"/>
      <c r="KJ968" s="314"/>
      <c r="KK968" s="314"/>
      <c r="KL968" s="6"/>
      <c r="KM968" s="6"/>
      <c r="KN968" s="6"/>
      <c r="KO968" s="6"/>
      <c r="KP968" s="6"/>
      <c r="KQ968" s="6"/>
      <c r="KR968" s="6"/>
      <c r="KS968" s="6"/>
      <c r="KT968" s="6"/>
    </row>
    <row r="969" spans="5:306" s="305" customFormat="1">
      <c r="E969" s="316"/>
      <c r="F969" s="316"/>
      <c r="G969" s="317"/>
      <c r="W969" s="6"/>
      <c r="X969" s="6"/>
      <c r="Y969" s="6"/>
      <c r="Z969" s="313"/>
      <c r="AA969" s="313"/>
      <c r="AB969" s="313"/>
      <c r="AC969" s="6"/>
      <c r="AD969" s="6"/>
      <c r="AE969" s="313"/>
      <c r="AF969" s="313"/>
      <c r="AG969" s="313"/>
      <c r="AH969" s="313"/>
      <c r="AI969" s="313"/>
      <c r="AJ969" s="6"/>
      <c r="AK969" s="6"/>
      <c r="AL969" s="313"/>
      <c r="AM969" s="313"/>
      <c r="AN969" s="313"/>
      <c r="AO969" s="313"/>
      <c r="AP969" s="313"/>
      <c r="AQ969" s="6"/>
      <c r="AR969" s="6"/>
      <c r="AS969" s="313"/>
      <c r="AT969" s="313"/>
      <c r="AU969" s="313"/>
      <c r="AV969" s="313"/>
      <c r="AW969" s="313"/>
      <c r="AX969" s="6"/>
      <c r="AY969" s="6"/>
      <c r="AZ969" s="313"/>
      <c r="BA969" s="313"/>
      <c r="BB969" s="313"/>
      <c r="BC969" s="313"/>
      <c r="BD969" s="313"/>
      <c r="BE969" s="6"/>
      <c r="BF969" s="6"/>
      <c r="BG969" s="313"/>
      <c r="BH969" s="313"/>
      <c r="BI969" s="313"/>
      <c r="BJ969" s="313"/>
      <c r="BK969" s="313"/>
      <c r="BL969" s="6"/>
      <c r="BM969" s="6"/>
      <c r="BN969" s="313"/>
      <c r="BO969" s="313"/>
      <c r="BP969" s="313"/>
      <c r="BQ969" s="313"/>
      <c r="BR969" s="313"/>
      <c r="BS969" s="313"/>
      <c r="BT969" s="313"/>
      <c r="BU969" s="313"/>
      <c r="BV969" s="313"/>
      <c r="BW969" s="313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161"/>
      <c r="DQ969" s="161"/>
      <c r="DR969" s="161"/>
      <c r="DS969" s="161"/>
      <c r="DT969" s="161"/>
      <c r="DU969" s="161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HO969" s="6"/>
      <c r="HP969" s="6"/>
      <c r="HQ969" s="6"/>
      <c r="HR969" s="6"/>
      <c r="HS969" s="6"/>
      <c r="HT969" s="6"/>
      <c r="HU969" s="6"/>
      <c r="HV969" s="6"/>
      <c r="HW969" s="6"/>
      <c r="HX969" s="6"/>
      <c r="HY969" s="6"/>
      <c r="HZ969" s="6"/>
      <c r="IA969" s="6"/>
      <c r="IB969" s="6"/>
      <c r="IC969" s="6"/>
      <c r="ID969" s="6"/>
      <c r="IE969" s="6"/>
      <c r="IF969" s="6"/>
      <c r="IG969" s="6"/>
      <c r="IH969" s="6"/>
      <c r="II969" s="6"/>
      <c r="IJ969" s="6"/>
      <c r="IK969" s="6"/>
      <c r="IL969" s="6"/>
      <c r="IM969" s="6"/>
      <c r="IN969" s="6"/>
      <c r="IO969" s="6"/>
      <c r="IP969" s="6"/>
      <c r="IQ969" s="6"/>
      <c r="IR969" s="6"/>
      <c r="IS969" s="6"/>
      <c r="IT969" s="6"/>
      <c r="IU969" s="6"/>
      <c r="IV969" s="6"/>
      <c r="IW969" s="6"/>
      <c r="IX969" s="6"/>
      <c r="IY969" s="6"/>
      <c r="IZ969" s="6"/>
      <c r="JA969" s="314"/>
      <c r="JB969" s="314"/>
      <c r="JC969" s="314"/>
      <c r="JD969" s="314"/>
      <c r="JE969" s="314"/>
      <c r="JF969" s="314"/>
      <c r="JG969" s="314"/>
      <c r="JH969" s="314"/>
      <c r="JI969" s="314"/>
      <c r="JJ969" s="314"/>
      <c r="JK969" s="314"/>
      <c r="JL969" s="314"/>
      <c r="JM969" s="314"/>
      <c r="JN969" s="314"/>
      <c r="JO969" s="314"/>
      <c r="JP969" s="314"/>
      <c r="JQ969" s="314"/>
      <c r="JR969" s="314"/>
      <c r="JS969" s="314"/>
      <c r="JT969" s="314"/>
      <c r="JU969" s="314"/>
      <c r="JV969" s="314"/>
      <c r="JW969" s="314"/>
      <c r="JX969" s="314"/>
      <c r="JY969" s="314"/>
      <c r="JZ969" s="314"/>
      <c r="KA969" s="314"/>
      <c r="KB969" s="314"/>
      <c r="KC969" s="314"/>
      <c r="KD969" s="314"/>
      <c r="KE969" s="314"/>
      <c r="KF969" s="314"/>
      <c r="KG969" s="314"/>
      <c r="KH969" s="314"/>
      <c r="KI969" s="314"/>
      <c r="KJ969" s="314"/>
      <c r="KK969" s="314"/>
      <c r="KL969" s="6"/>
      <c r="KM969" s="6"/>
      <c r="KN969" s="6"/>
      <c r="KO969" s="6"/>
      <c r="KP969" s="6"/>
      <c r="KQ969" s="6"/>
      <c r="KR969" s="6"/>
      <c r="KS969" s="6"/>
      <c r="KT969" s="6"/>
    </row>
    <row r="970" spans="5:306" s="305" customFormat="1">
      <c r="E970" s="316"/>
      <c r="F970" s="316"/>
      <c r="G970" s="317"/>
      <c r="W970" s="6"/>
      <c r="X970" s="6"/>
      <c r="Y970" s="6"/>
      <c r="Z970" s="313"/>
      <c r="AA970" s="313"/>
      <c r="AB970" s="313"/>
      <c r="AC970" s="6"/>
      <c r="AD970" s="6"/>
      <c r="AE970" s="313"/>
      <c r="AF970" s="313"/>
      <c r="AG970" s="313"/>
      <c r="AH970" s="313"/>
      <c r="AI970" s="313"/>
      <c r="AJ970" s="6"/>
      <c r="AK970" s="6"/>
      <c r="AL970" s="313"/>
      <c r="AM970" s="313"/>
      <c r="AN970" s="313"/>
      <c r="AO970" s="313"/>
      <c r="AP970" s="313"/>
      <c r="AQ970" s="6"/>
      <c r="AR970" s="6"/>
      <c r="AS970" s="313"/>
      <c r="AT970" s="313"/>
      <c r="AU970" s="313"/>
      <c r="AV970" s="313"/>
      <c r="AW970" s="313"/>
      <c r="AX970" s="6"/>
      <c r="AY970" s="6"/>
      <c r="AZ970" s="313"/>
      <c r="BA970" s="313"/>
      <c r="BB970" s="313"/>
      <c r="BC970" s="313"/>
      <c r="BD970" s="313"/>
      <c r="BE970" s="6"/>
      <c r="BF970" s="6"/>
      <c r="BG970" s="313"/>
      <c r="BH970" s="313"/>
      <c r="BI970" s="313"/>
      <c r="BJ970" s="313"/>
      <c r="BK970" s="313"/>
      <c r="BL970" s="6"/>
      <c r="BM970" s="6"/>
      <c r="BN970" s="313"/>
      <c r="BO970" s="313"/>
      <c r="BP970" s="313"/>
      <c r="BQ970" s="313"/>
      <c r="BR970" s="313"/>
      <c r="BS970" s="313"/>
      <c r="BT970" s="313"/>
      <c r="BU970" s="313"/>
      <c r="BV970" s="313"/>
      <c r="BW970" s="313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161"/>
      <c r="DQ970" s="161"/>
      <c r="DR970" s="161"/>
      <c r="DS970" s="161"/>
      <c r="DT970" s="161"/>
      <c r="DU970" s="161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HO970" s="6"/>
      <c r="HP970" s="6"/>
      <c r="HQ970" s="6"/>
      <c r="HR970" s="6"/>
      <c r="HS970" s="6"/>
      <c r="HT970" s="6"/>
      <c r="HU970" s="6"/>
      <c r="HV970" s="6"/>
      <c r="HW970" s="6"/>
      <c r="HX970" s="6"/>
      <c r="HY970" s="6"/>
      <c r="HZ970" s="6"/>
      <c r="IA970" s="6"/>
      <c r="IB970" s="6"/>
      <c r="IC970" s="6"/>
      <c r="ID970" s="6"/>
      <c r="IE970" s="6"/>
      <c r="IF970" s="6"/>
      <c r="IG970" s="6"/>
      <c r="IH970" s="6"/>
      <c r="II970" s="6"/>
      <c r="IJ970" s="6"/>
      <c r="IK970" s="6"/>
      <c r="IL970" s="6"/>
      <c r="IM970" s="6"/>
      <c r="IN970" s="6"/>
      <c r="IO970" s="6"/>
      <c r="IP970" s="6"/>
      <c r="IQ970" s="6"/>
      <c r="IR970" s="6"/>
      <c r="IS970" s="6"/>
      <c r="IT970" s="6"/>
      <c r="IU970" s="6"/>
      <c r="IV970" s="6"/>
      <c r="IW970" s="6"/>
      <c r="IX970" s="6"/>
      <c r="IY970" s="6"/>
      <c r="IZ970" s="6"/>
      <c r="JA970" s="314"/>
      <c r="JB970" s="314"/>
      <c r="JC970" s="314"/>
      <c r="JD970" s="314"/>
      <c r="JE970" s="314"/>
      <c r="JF970" s="314"/>
      <c r="JG970" s="314"/>
      <c r="JH970" s="314"/>
      <c r="JI970" s="314"/>
      <c r="JJ970" s="314"/>
      <c r="JK970" s="314"/>
      <c r="JL970" s="314"/>
      <c r="JM970" s="314"/>
      <c r="JN970" s="314"/>
      <c r="JO970" s="314"/>
      <c r="JP970" s="314"/>
      <c r="JQ970" s="314"/>
      <c r="JR970" s="314"/>
      <c r="JS970" s="314"/>
      <c r="JT970" s="314"/>
      <c r="JU970" s="314"/>
      <c r="JV970" s="314"/>
      <c r="JW970" s="314"/>
      <c r="JX970" s="314"/>
      <c r="JY970" s="314"/>
      <c r="JZ970" s="314"/>
      <c r="KA970" s="314"/>
      <c r="KB970" s="314"/>
      <c r="KC970" s="314"/>
      <c r="KD970" s="314"/>
      <c r="KE970" s="314"/>
      <c r="KF970" s="314"/>
      <c r="KG970" s="314"/>
      <c r="KH970" s="314"/>
      <c r="KI970" s="314"/>
      <c r="KJ970" s="314"/>
      <c r="KK970" s="314"/>
      <c r="KL970" s="6"/>
      <c r="KM970" s="6"/>
      <c r="KN970" s="6"/>
      <c r="KO970" s="6"/>
      <c r="KP970" s="6"/>
      <c r="KQ970" s="6"/>
      <c r="KR970" s="6"/>
      <c r="KS970" s="6"/>
      <c r="KT970" s="6"/>
    </row>
    <row r="971" spans="5:306" s="305" customFormat="1">
      <c r="E971" s="316"/>
      <c r="F971" s="316"/>
      <c r="G971" s="317"/>
      <c r="W971" s="6"/>
      <c r="X971" s="6"/>
      <c r="Y971" s="6"/>
      <c r="Z971" s="313"/>
      <c r="AA971" s="313"/>
      <c r="AB971" s="313"/>
      <c r="AC971" s="6"/>
      <c r="AD971" s="6"/>
      <c r="AE971" s="313"/>
      <c r="AF971" s="313"/>
      <c r="AG971" s="313"/>
      <c r="AH971" s="313"/>
      <c r="AI971" s="313"/>
      <c r="AJ971" s="6"/>
      <c r="AK971" s="6"/>
      <c r="AL971" s="313"/>
      <c r="AM971" s="313"/>
      <c r="AN971" s="313"/>
      <c r="AO971" s="313"/>
      <c r="AP971" s="313"/>
      <c r="AQ971" s="6"/>
      <c r="AR971" s="6"/>
      <c r="AS971" s="313"/>
      <c r="AT971" s="313"/>
      <c r="AU971" s="313"/>
      <c r="AV971" s="313"/>
      <c r="AW971" s="313"/>
      <c r="AX971" s="6"/>
      <c r="AY971" s="6"/>
      <c r="AZ971" s="313"/>
      <c r="BA971" s="313"/>
      <c r="BB971" s="313"/>
      <c r="BC971" s="313"/>
      <c r="BD971" s="313"/>
      <c r="BE971" s="6"/>
      <c r="BF971" s="6"/>
      <c r="BG971" s="313"/>
      <c r="BH971" s="313"/>
      <c r="BI971" s="313"/>
      <c r="BJ971" s="313"/>
      <c r="BK971" s="313"/>
      <c r="BL971" s="6"/>
      <c r="BM971" s="6"/>
      <c r="BN971" s="313"/>
      <c r="BO971" s="313"/>
      <c r="BP971" s="313"/>
      <c r="BQ971" s="313"/>
      <c r="BR971" s="313"/>
      <c r="BS971" s="313"/>
      <c r="BT971" s="313"/>
      <c r="BU971" s="313"/>
      <c r="BV971" s="313"/>
      <c r="BW971" s="313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161"/>
      <c r="DQ971" s="161"/>
      <c r="DR971" s="161"/>
      <c r="DS971" s="161"/>
      <c r="DT971" s="161"/>
      <c r="DU971" s="161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HO971" s="6"/>
      <c r="HP971" s="6"/>
      <c r="HQ971" s="6"/>
      <c r="HR971" s="6"/>
      <c r="HS971" s="6"/>
      <c r="HT971" s="6"/>
      <c r="HU971" s="6"/>
      <c r="HV971" s="6"/>
      <c r="HW971" s="6"/>
      <c r="HX971" s="6"/>
      <c r="HY971" s="6"/>
      <c r="HZ971" s="6"/>
      <c r="IA971" s="6"/>
      <c r="IB971" s="6"/>
      <c r="IC971" s="6"/>
      <c r="ID971" s="6"/>
      <c r="IE971" s="6"/>
      <c r="IF971" s="6"/>
      <c r="IG971" s="6"/>
      <c r="IH971" s="6"/>
      <c r="II971" s="6"/>
      <c r="IJ971" s="6"/>
      <c r="IK971" s="6"/>
      <c r="IL971" s="6"/>
      <c r="IM971" s="6"/>
      <c r="IN971" s="6"/>
      <c r="IO971" s="6"/>
      <c r="IP971" s="6"/>
      <c r="IQ971" s="6"/>
      <c r="IR971" s="6"/>
      <c r="IS971" s="6"/>
      <c r="IT971" s="6"/>
      <c r="IU971" s="6"/>
      <c r="IV971" s="6"/>
      <c r="IW971" s="6"/>
      <c r="IX971" s="6"/>
      <c r="IY971" s="6"/>
      <c r="IZ971" s="6"/>
      <c r="JA971" s="314"/>
      <c r="JB971" s="314"/>
      <c r="JC971" s="314"/>
      <c r="JD971" s="314"/>
      <c r="JE971" s="314"/>
      <c r="JF971" s="314"/>
      <c r="JG971" s="314"/>
      <c r="JH971" s="314"/>
      <c r="JI971" s="314"/>
      <c r="JJ971" s="314"/>
      <c r="JK971" s="314"/>
      <c r="JL971" s="314"/>
      <c r="JM971" s="314"/>
      <c r="JN971" s="314"/>
      <c r="JO971" s="314"/>
      <c r="JP971" s="314"/>
      <c r="JQ971" s="314"/>
      <c r="JR971" s="314"/>
      <c r="JS971" s="314"/>
      <c r="JT971" s="314"/>
      <c r="JU971" s="314"/>
      <c r="JV971" s="314"/>
      <c r="JW971" s="314"/>
      <c r="JX971" s="314"/>
      <c r="JY971" s="314"/>
      <c r="JZ971" s="314"/>
      <c r="KA971" s="314"/>
      <c r="KB971" s="314"/>
      <c r="KC971" s="314"/>
      <c r="KD971" s="314"/>
      <c r="KE971" s="314"/>
      <c r="KF971" s="314"/>
      <c r="KG971" s="314"/>
      <c r="KH971" s="314"/>
      <c r="KI971" s="314"/>
      <c r="KJ971" s="314"/>
      <c r="KK971" s="314"/>
      <c r="KL971" s="6"/>
      <c r="KM971" s="6"/>
      <c r="KN971" s="6"/>
      <c r="KO971" s="6"/>
      <c r="KP971" s="6"/>
      <c r="KQ971" s="6"/>
      <c r="KR971" s="6"/>
      <c r="KS971" s="6"/>
      <c r="KT971" s="6"/>
    </row>
    <row r="972" spans="5:306" s="305" customFormat="1">
      <c r="E972" s="316"/>
      <c r="F972" s="316"/>
      <c r="G972" s="317"/>
      <c r="W972" s="6"/>
      <c r="X972" s="6"/>
      <c r="Y972" s="6"/>
      <c r="Z972" s="313"/>
      <c r="AA972" s="313"/>
      <c r="AB972" s="313"/>
      <c r="AC972" s="6"/>
      <c r="AD972" s="6"/>
      <c r="AE972" s="313"/>
      <c r="AF972" s="313"/>
      <c r="AG972" s="313"/>
      <c r="AH972" s="313"/>
      <c r="AI972" s="313"/>
      <c r="AJ972" s="6"/>
      <c r="AK972" s="6"/>
      <c r="AL972" s="313"/>
      <c r="AM972" s="313"/>
      <c r="AN972" s="313"/>
      <c r="AO972" s="313"/>
      <c r="AP972" s="313"/>
      <c r="AQ972" s="6"/>
      <c r="AR972" s="6"/>
      <c r="AS972" s="313"/>
      <c r="AT972" s="313"/>
      <c r="AU972" s="313"/>
      <c r="AV972" s="313"/>
      <c r="AW972" s="313"/>
      <c r="AX972" s="6"/>
      <c r="AY972" s="6"/>
      <c r="AZ972" s="313"/>
      <c r="BA972" s="313"/>
      <c r="BB972" s="313"/>
      <c r="BC972" s="313"/>
      <c r="BD972" s="313"/>
      <c r="BE972" s="6"/>
      <c r="BF972" s="6"/>
      <c r="BG972" s="313"/>
      <c r="BH972" s="313"/>
      <c r="BI972" s="313"/>
      <c r="BJ972" s="313"/>
      <c r="BK972" s="313"/>
      <c r="BL972" s="6"/>
      <c r="BM972" s="6"/>
      <c r="BN972" s="313"/>
      <c r="BO972" s="313"/>
      <c r="BP972" s="313"/>
      <c r="BQ972" s="313"/>
      <c r="BR972" s="313"/>
      <c r="BS972" s="313"/>
      <c r="BT972" s="313"/>
      <c r="BU972" s="313"/>
      <c r="BV972" s="313"/>
      <c r="BW972" s="313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161"/>
      <c r="DQ972" s="161"/>
      <c r="DR972" s="161"/>
      <c r="DS972" s="161"/>
      <c r="DT972" s="161"/>
      <c r="DU972" s="161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HO972" s="6"/>
      <c r="HP972" s="6"/>
      <c r="HQ972" s="6"/>
      <c r="HR972" s="6"/>
      <c r="HS972" s="6"/>
      <c r="HT972" s="6"/>
      <c r="HU972" s="6"/>
      <c r="HV972" s="6"/>
      <c r="HW972" s="6"/>
      <c r="HX972" s="6"/>
      <c r="HY972" s="6"/>
      <c r="HZ972" s="6"/>
      <c r="IA972" s="6"/>
      <c r="IB972" s="6"/>
      <c r="IC972" s="6"/>
      <c r="ID972" s="6"/>
      <c r="IE972" s="6"/>
      <c r="IF972" s="6"/>
      <c r="IG972" s="6"/>
      <c r="IH972" s="6"/>
      <c r="II972" s="6"/>
      <c r="IJ972" s="6"/>
      <c r="IK972" s="6"/>
      <c r="IL972" s="6"/>
      <c r="IM972" s="6"/>
      <c r="IN972" s="6"/>
      <c r="IO972" s="6"/>
      <c r="IP972" s="6"/>
      <c r="IQ972" s="6"/>
      <c r="IR972" s="6"/>
      <c r="IS972" s="6"/>
      <c r="IT972" s="6"/>
      <c r="IU972" s="6"/>
      <c r="IV972" s="6"/>
      <c r="IW972" s="6"/>
      <c r="IX972" s="6"/>
      <c r="IY972" s="6"/>
      <c r="IZ972" s="6"/>
      <c r="JA972" s="314"/>
      <c r="JB972" s="314"/>
      <c r="JC972" s="314"/>
      <c r="JD972" s="314"/>
      <c r="JE972" s="314"/>
      <c r="JF972" s="314"/>
      <c r="JG972" s="314"/>
      <c r="JH972" s="314"/>
      <c r="JI972" s="314"/>
      <c r="JJ972" s="314"/>
      <c r="JK972" s="314"/>
      <c r="JL972" s="314"/>
      <c r="JM972" s="314"/>
      <c r="JN972" s="314"/>
      <c r="JO972" s="314"/>
      <c r="JP972" s="314"/>
      <c r="JQ972" s="314"/>
      <c r="JR972" s="314"/>
      <c r="JS972" s="314"/>
      <c r="JT972" s="314"/>
      <c r="JU972" s="314"/>
      <c r="JV972" s="314"/>
      <c r="JW972" s="314"/>
      <c r="JX972" s="314"/>
      <c r="JY972" s="314"/>
      <c r="JZ972" s="314"/>
      <c r="KA972" s="314"/>
      <c r="KB972" s="314"/>
      <c r="KC972" s="314"/>
      <c r="KD972" s="314"/>
      <c r="KE972" s="314"/>
      <c r="KF972" s="314"/>
      <c r="KG972" s="314"/>
      <c r="KH972" s="314"/>
      <c r="KI972" s="314"/>
      <c r="KJ972" s="314"/>
      <c r="KK972" s="314"/>
      <c r="KL972" s="6"/>
      <c r="KM972" s="6"/>
      <c r="KN972" s="6"/>
      <c r="KO972" s="6"/>
      <c r="KP972" s="6"/>
      <c r="KQ972" s="6"/>
      <c r="KR972" s="6"/>
      <c r="KS972" s="6"/>
      <c r="KT972" s="6"/>
    </row>
    <row r="973" spans="5:306" s="305" customFormat="1">
      <c r="E973" s="316"/>
      <c r="F973" s="316"/>
      <c r="G973" s="317"/>
      <c r="W973" s="6"/>
      <c r="X973" s="6"/>
      <c r="Y973" s="6"/>
      <c r="Z973" s="313"/>
      <c r="AA973" s="313"/>
      <c r="AB973" s="313"/>
      <c r="AC973" s="6"/>
      <c r="AD973" s="6"/>
      <c r="AE973" s="313"/>
      <c r="AF973" s="313"/>
      <c r="AG973" s="313"/>
      <c r="AH973" s="313"/>
      <c r="AI973" s="313"/>
      <c r="AJ973" s="6"/>
      <c r="AK973" s="6"/>
      <c r="AL973" s="313"/>
      <c r="AM973" s="313"/>
      <c r="AN973" s="313"/>
      <c r="AO973" s="313"/>
      <c r="AP973" s="313"/>
      <c r="AQ973" s="6"/>
      <c r="AR973" s="6"/>
      <c r="AS973" s="313"/>
      <c r="AT973" s="313"/>
      <c r="AU973" s="313"/>
      <c r="AV973" s="313"/>
      <c r="AW973" s="313"/>
      <c r="AX973" s="6"/>
      <c r="AY973" s="6"/>
      <c r="AZ973" s="313"/>
      <c r="BA973" s="313"/>
      <c r="BB973" s="313"/>
      <c r="BC973" s="313"/>
      <c r="BD973" s="313"/>
      <c r="BE973" s="6"/>
      <c r="BF973" s="6"/>
      <c r="BG973" s="313"/>
      <c r="BH973" s="313"/>
      <c r="BI973" s="313"/>
      <c r="BJ973" s="313"/>
      <c r="BK973" s="313"/>
      <c r="BL973" s="6"/>
      <c r="BM973" s="6"/>
      <c r="BN973" s="313"/>
      <c r="BO973" s="313"/>
      <c r="BP973" s="313"/>
      <c r="BQ973" s="313"/>
      <c r="BR973" s="313"/>
      <c r="BS973" s="313"/>
      <c r="BT973" s="313"/>
      <c r="BU973" s="313"/>
      <c r="BV973" s="313"/>
      <c r="BW973" s="313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161"/>
      <c r="DQ973" s="161"/>
      <c r="DR973" s="161"/>
      <c r="DS973" s="161"/>
      <c r="DT973" s="161"/>
      <c r="DU973" s="161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HO973" s="6"/>
      <c r="HP973" s="6"/>
      <c r="HQ973" s="6"/>
      <c r="HR973" s="6"/>
      <c r="HS973" s="6"/>
      <c r="HT973" s="6"/>
      <c r="HU973" s="6"/>
      <c r="HV973" s="6"/>
      <c r="HW973" s="6"/>
      <c r="HX973" s="6"/>
      <c r="HY973" s="6"/>
      <c r="HZ973" s="6"/>
      <c r="IA973" s="6"/>
      <c r="IB973" s="6"/>
      <c r="IC973" s="6"/>
      <c r="ID973" s="6"/>
      <c r="IE973" s="6"/>
      <c r="IF973" s="6"/>
      <c r="IG973" s="6"/>
      <c r="IH973" s="6"/>
      <c r="II973" s="6"/>
      <c r="IJ973" s="6"/>
      <c r="IK973" s="6"/>
      <c r="IL973" s="6"/>
      <c r="IM973" s="6"/>
      <c r="IN973" s="6"/>
      <c r="IO973" s="6"/>
      <c r="IP973" s="6"/>
      <c r="IQ973" s="6"/>
      <c r="IR973" s="6"/>
      <c r="IS973" s="6"/>
      <c r="IT973" s="6"/>
      <c r="IU973" s="6"/>
      <c r="IV973" s="6"/>
      <c r="IW973" s="6"/>
      <c r="IX973" s="6"/>
      <c r="IY973" s="6"/>
      <c r="IZ973" s="6"/>
      <c r="JA973" s="314"/>
      <c r="JB973" s="314"/>
      <c r="JC973" s="314"/>
      <c r="JD973" s="314"/>
      <c r="JE973" s="314"/>
      <c r="JF973" s="314"/>
      <c r="JG973" s="314"/>
      <c r="JH973" s="314"/>
      <c r="JI973" s="314"/>
      <c r="JJ973" s="314"/>
      <c r="JK973" s="314"/>
      <c r="JL973" s="314"/>
      <c r="JM973" s="314"/>
      <c r="JN973" s="314"/>
      <c r="JO973" s="314"/>
      <c r="JP973" s="314"/>
      <c r="JQ973" s="314"/>
      <c r="JR973" s="314"/>
      <c r="JS973" s="314"/>
      <c r="JT973" s="314"/>
      <c r="JU973" s="314"/>
      <c r="JV973" s="314"/>
      <c r="JW973" s="314"/>
      <c r="JX973" s="314"/>
      <c r="JY973" s="314"/>
      <c r="JZ973" s="314"/>
      <c r="KA973" s="314"/>
      <c r="KB973" s="314"/>
      <c r="KC973" s="314"/>
      <c r="KD973" s="314"/>
      <c r="KE973" s="314"/>
      <c r="KF973" s="314"/>
      <c r="KG973" s="314"/>
      <c r="KH973" s="314"/>
      <c r="KI973" s="314"/>
      <c r="KJ973" s="314"/>
      <c r="KK973" s="314"/>
      <c r="KL973" s="6"/>
      <c r="KM973" s="6"/>
      <c r="KN973" s="6"/>
      <c r="KO973" s="6"/>
      <c r="KP973" s="6"/>
      <c r="KQ973" s="6"/>
      <c r="KR973" s="6"/>
      <c r="KS973" s="6"/>
      <c r="KT973" s="6"/>
    </row>
    <row r="974" spans="5:306" s="305" customFormat="1">
      <c r="E974" s="316"/>
      <c r="F974" s="316"/>
      <c r="G974" s="317"/>
      <c r="W974" s="6"/>
      <c r="X974" s="6"/>
      <c r="Y974" s="6"/>
      <c r="Z974" s="313"/>
      <c r="AA974" s="313"/>
      <c r="AB974" s="313"/>
      <c r="AC974" s="6"/>
      <c r="AD974" s="6"/>
      <c r="AE974" s="313"/>
      <c r="AF974" s="313"/>
      <c r="AG974" s="313"/>
      <c r="AH974" s="313"/>
      <c r="AI974" s="313"/>
      <c r="AJ974" s="6"/>
      <c r="AK974" s="6"/>
      <c r="AL974" s="313"/>
      <c r="AM974" s="313"/>
      <c r="AN974" s="313"/>
      <c r="AO974" s="313"/>
      <c r="AP974" s="313"/>
      <c r="AQ974" s="6"/>
      <c r="AR974" s="6"/>
      <c r="AS974" s="313"/>
      <c r="AT974" s="313"/>
      <c r="AU974" s="313"/>
      <c r="AV974" s="313"/>
      <c r="AW974" s="313"/>
      <c r="AX974" s="6"/>
      <c r="AY974" s="6"/>
      <c r="AZ974" s="313"/>
      <c r="BA974" s="313"/>
      <c r="BB974" s="313"/>
      <c r="BC974" s="313"/>
      <c r="BD974" s="313"/>
      <c r="BE974" s="6"/>
      <c r="BF974" s="6"/>
      <c r="BG974" s="313"/>
      <c r="BH974" s="313"/>
      <c r="BI974" s="313"/>
      <c r="BJ974" s="313"/>
      <c r="BK974" s="313"/>
      <c r="BL974" s="6"/>
      <c r="BM974" s="6"/>
      <c r="BN974" s="313"/>
      <c r="BO974" s="313"/>
      <c r="BP974" s="313"/>
      <c r="BQ974" s="313"/>
      <c r="BR974" s="313"/>
      <c r="BS974" s="313"/>
      <c r="BT974" s="313"/>
      <c r="BU974" s="313"/>
      <c r="BV974" s="313"/>
      <c r="BW974" s="313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161"/>
      <c r="DQ974" s="161"/>
      <c r="DR974" s="161"/>
      <c r="DS974" s="161"/>
      <c r="DT974" s="161"/>
      <c r="DU974" s="161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HO974" s="6"/>
      <c r="HP974" s="6"/>
      <c r="HQ974" s="6"/>
      <c r="HR974" s="6"/>
      <c r="HS974" s="6"/>
      <c r="HT974" s="6"/>
      <c r="HU974" s="6"/>
      <c r="HV974" s="6"/>
      <c r="HW974" s="6"/>
      <c r="HX974" s="6"/>
      <c r="HY974" s="6"/>
      <c r="HZ974" s="6"/>
      <c r="IA974" s="6"/>
      <c r="IB974" s="6"/>
      <c r="IC974" s="6"/>
      <c r="ID974" s="6"/>
      <c r="IE974" s="6"/>
      <c r="IF974" s="6"/>
      <c r="IG974" s="6"/>
      <c r="IH974" s="6"/>
      <c r="II974" s="6"/>
      <c r="IJ974" s="6"/>
      <c r="IK974" s="6"/>
      <c r="IL974" s="6"/>
      <c r="IM974" s="6"/>
      <c r="IN974" s="6"/>
      <c r="IO974" s="6"/>
      <c r="IP974" s="6"/>
      <c r="IQ974" s="6"/>
      <c r="IR974" s="6"/>
      <c r="IS974" s="6"/>
      <c r="IT974" s="6"/>
      <c r="IU974" s="6"/>
      <c r="IV974" s="6"/>
      <c r="IW974" s="6"/>
      <c r="IX974" s="6"/>
      <c r="IY974" s="6"/>
      <c r="IZ974" s="6"/>
      <c r="JA974" s="314"/>
      <c r="JB974" s="314"/>
      <c r="JC974" s="314"/>
      <c r="JD974" s="314"/>
      <c r="JE974" s="314"/>
      <c r="JF974" s="314"/>
      <c r="JG974" s="314"/>
      <c r="JH974" s="314"/>
      <c r="JI974" s="314"/>
      <c r="JJ974" s="314"/>
      <c r="JK974" s="314"/>
      <c r="JL974" s="314"/>
      <c r="JM974" s="314"/>
      <c r="JN974" s="314"/>
      <c r="JO974" s="314"/>
      <c r="JP974" s="314"/>
      <c r="JQ974" s="314"/>
      <c r="JR974" s="314"/>
      <c r="JS974" s="314"/>
      <c r="JT974" s="314"/>
      <c r="JU974" s="314"/>
      <c r="JV974" s="314"/>
      <c r="JW974" s="314"/>
      <c r="JX974" s="314"/>
      <c r="JY974" s="314"/>
      <c r="JZ974" s="314"/>
      <c r="KA974" s="314"/>
      <c r="KB974" s="314"/>
      <c r="KC974" s="314"/>
      <c r="KD974" s="314"/>
      <c r="KE974" s="314"/>
      <c r="KF974" s="314"/>
      <c r="KG974" s="314"/>
      <c r="KH974" s="314"/>
      <c r="KI974" s="314"/>
      <c r="KJ974" s="314"/>
      <c r="KK974" s="314"/>
      <c r="KL974" s="6"/>
      <c r="KM974" s="6"/>
      <c r="KN974" s="6"/>
      <c r="KO974" s="6"/>
      <c r="KP974" s="6"/>
      <c r="KQ974" s="6"/>
      <c r="KR974" s="6"/>
      <c r="KS974" s="6"/>
      <c r="KT974" s="6"/>
    </row>
    <row r="975" spans="5:306" s="305" customFormat="1">
      <c r="E975" s="316"/>
      <c r="F975" s="316"/>
      <c r="G975" s="317"/>
      <c r="W975" s="6"/>
      <c r="X975" s="6"/>
      <c r="Y975" s="6"/>
      <c r="Z975" s="313"/>
      <c r="AA975" s="313"/>
      <c r="AB975" s="313"/>
      <c r="AC975" s="6"/>
      <c r="AD975" s="6"/>
      <c r="AE975" s="313"/>
      <c r="AF975" s="313"/>
      <c r="AG975" s="313"/>
      <c r="AH975" s="313"/>
      <c r="AI975" s="313"/>
      <c r="AJ975" s="6"/>
      <c r="AK975" s="6"/>
      <c r="AL975" s="313"/>
      <c r="AM975" s="313"/>
      <c r="AN975" s="313"/>
      <c r="AO975" s="313"/>
      <c r="AP975" s="313"/>
      <c r="AQ975" s="6"/>
      <c r="AR975" s="6"/>
      <c r="AS975" s="313"/>
      <c r="AT975" s="313"/>
      <c r="AU975" s="313"/>
      <c r="AV975" s="313"/>
      <c r="AW975" s="313"/>
      <c r="AX975" s="6"/>
      <c r="AY975" s="6"/>
      <c r="AZ975" s="313"/>
      <c r="BA975" s="313"/>
      <c r="BB975" s="313"/>
      <c r="BC975" s="313"/>
      <c r="BD975" s="313"/>
      <c r="BE975" s="6"/>
      <c r="BF975" s="6"/>
      <c r="BG975" s="313"/>
      <c r="BH975" s="313"/>
      <c r="BI975" s="313"/>
      <c r="BJ975" s="313"/>
      <c r="BK975" s="313"/>
      <c r="BL975" s="6"/>
      <c r="BM975" s="6"/>
      <c r="BN975" s="313"/>
      <c r="BO975" s="313"/>
      <c r="BP975" s="313"/>
      <c r="BQ975" s="313"/>
      <c r="BR975" s="313"/>
      <c r="BS975" s="313"/>
      <c r="BT975" s="313"/>
      <c r="BU975" s="313"/>
      <c r="BV975" s="313"/>
      <c r="BW975" s="313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161"/>
      <c r="DQ975" s="161"/>
      <c r="DR975" s="161"/>
      <c r="DS975" s="161"/>
      <c r="DT975" s="161"/>
      <c r="DU975" s="161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HO975" s="6"/>
      <c r="HP975" s="6"/>
      <c r="HQ975" s="6"/>
      <c r="HR975" s="6"/>
      <c r="HS975" s="6"/>
      <c r="HT975" s="6"/>
      <c r="HU975" s="6"/>
      <c r="HV975" s="6"/>
      <c r="HW975" s="6"/>
      <c r="HX975" s="6"/>
      <c r="HY975" s="6"/>
      <c r="HZ975" s="6"/>
      <c r="IA975" s="6"/>
      <c r="IB975" s="6"/>
      <c r="IC975" s="6"/>
      <c r="ID975" s="6"/>
      <c r="IE975" s="6"/>
      <c r="IF975" s="6"/>
      <c r="IG975" s="6"/>
      <c r="IH975" s="6"/>
      <c r="II975" s="6"/>
      <c r="IJ975" s="6"/>
      <c r="IK975" s="6"/>
      <c r="IL975" s="6"/>
      <c r="IM975" s="6"/>
      <c r="IN975" s="6"/>
      <c r="IO975" s="6"/>
      <c r="IP975" s="6"/>
      <c r="IQ975" s="6"/>
      <c r="IR975" s="6"/>
      <c r="IS975" s="6"/>
      <c r="IT975" s="6"/>
      <c r="IU975" s="6"/>
      <c r="IV975" s="6"/>
      <c r="IW975" s="6"/>
      <c r="IX975" s="6"/>
      <c r="IY975" s="6"/>
      <c r="IZ975" s="6"/>
      <c r="JA975" s="314"/>
      <c r="JB975" s="314"/>
      <c r="JC975" s="314"/>
      <c r="JD975" s="314"/>
      <c r="JE975" s="314"/>
      <c r="JF975" s="314"/>
      <c r="JG975" s="314"/>
      <c r="JH975" s="314"/>
      <c r="JI975" s="314"/>
      <c r="JJ975" s="314"/>
      <c r="JK975" s="314"/>
      <c r="JL975" s="314"/>
      <c r="JM975" s="314"/>
      <c r="JN975" s="314"/>
      <c r="JO975" s="314"/>
      <c r="JP975" s="314"/>
      <c r="JQ975" s="314"/>
      <c r="JR975" s="314"/>
      <c r="JS975" s="314"/>
      <c r="JT975" s="314"/>
      <c r="JU975" s="314"/>
      <c r="JV975" s="314"/>
      <c r="JW975" s="314"/>
      <c r="JX975" s="314"/>
      <c r="JY975" s="314"/>
      <c r="JZ975" s="314"/>
      <c r="KA975" s="314"/>
      <c r="KB975" s="314"/>
      <c r="KC975" s="314"/>
      <c r="KD975" s="314"/>
      <c r="KE975" s="314"/>
      <c r="KF975" s="314"/>
      <c r="KG975" s="314"/>
      <c r="KH975" s="314"/>
      <c r="KI975" s="314"/>
      <c r="KJ975" s="314"/>
      <c r="KK975" s="314"/>
      <c r="KL975" s="6"/>
      <c r="KM975" s="6"/>
      <c r="KN975" s="6"/>
      <c r="KO975" s="6"/>
      <c r="KP975" s="6"/>
      <c r="KQ975" s="6"/>
      <c r="KR975" s="6"/>
      <c r="KS975" s="6"/>
      <c r="KT975" s="6"/>
    </row>
    <row r="976" spans="5:306" s="305" customFormat="1">
      <c r="E976" s="316"/>
      <c r="F976" s="316"/>
      <c r="G976" s="317"/>
      <c r="W976" s="6"/>
      <c r="X976" s="6"/>
      <c r="Y976" s="6"/>
      <c r="Z976" s="313"/>
      <c r="AA976" s="313"/>
      <c r="AB976" s="313"/>
      <c r="AC976" s="6"/>
      <c r="AD976" s="6"/>
      <c r="AE976" s="313"/>
      <c r="AF976" s="313"/>
      <c r="AG976" s="313"/>
      <c r="AH976" s="313"/>
      <c r="AI976" s="313"/>
      <c r="AJ976" s="6"/>
      <c r="AK976" s="6"/>
      <c r="AL976" s="313"/>
      <c r="AM976" s="313"/>
      <c r="AN976" s="313"/>
      <c r="AO976" s="313"/>
      <c r="AP976" s="313"/>
      <c r="AQ976" s="6"/>
      <c r="AR976" s="6"/>
      <c r="AS976" s="313"/>
      <c r="AT976" s="313"/>
      <c r="AU976" s="313"/>
      <c r="AV976" s="313"/>
      <c r="AW976" s="313"/>
      <c r="AX976" s="6"/>
      <c r="AY976" s="6"/>
      <c r="AZ976" s="313"/>
      <c r="BA976" s="313"/>
      <c r="BB976" s="313"/>
      <c r="BC976" s="313"/>
      <c r="BD976" s="313"/>
      <c r="BE976" s="6"/>
      <c r="BF976" s="6"/>
      <c r="BG976" s="313"/>
      <c r="BH976" s="313"/>
      <c r="BI976" s="313"/>
      <c r="BJ976" s="313"/>
      <c r="BK976" s="313"/>
      <c r="BL976" s="6"/>
      <c r="BM976" s="6"/>
      <c r="BN976" s="313"/>
      <c r="BO976" s="313"/>
      <c r="BP976" s="313"/>
      <c r="BQ976" s="313"/>
      <c r="BR976" s="313"/>
      <c r="BS976" s="313"/>
      <c r="BT976" s="313"/>
      <c r="BU976" s="313"/>
      <c r="BV976" s="313"/>
      <c r="BW976" s="313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161"/>
      <c r="DQ976" s="161"/>
      <c r="DR976" s="161"/>
      <c r="DS976" s="161"/>
      <c r="DT976" s="161"/>
      <c r="DU976" s="161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HO976" s="6"/>
      <c r="HP976" s="6"/>
      <c r="HQ976" s="6"/>
      <c r="HR976" s="6"/>
      <c r="HS976" s="6"/>
      <c r="HT976" s="6"/>
      <c r="HU976" s="6"/>
      <c r="HV976" s="6"/>
      <c r="HW976" s="6"/>
      <c r="HX976" s="6"/>
      <c r="HY976" s="6"/>
      <c r="HZ976" s="6"/>
      <c r="IA976" s="6"/>
      <c r="IB976" s="6"/>
      <c r="IC976" s="6"/>
      <c r="ID976" s="6"/>
      <c r="IE976" s="6"/>
      <c r="IF976" s="6"/>
      <c r="IG976" s="6"/>
      <c r="IH976" s="6"/>
      <c r="II976" s="6"/>
      <c r="IJ976" s="6"/>
      <c r="IK976" s="6"/>
      <c r="IL976" s="6"/>
      <c r="IM976" s="6"/>
      <c r="IN976" s="6"/>
      <c r="IO976" s="6"/>
      <c r="IP976" s="6"/>
      <c r="IQ976" s="6"/>
      <c r="IR976" s="6"/>
      <c r="IS976" s="6"/>
      <c r="IT976" s="6"/>
      <c r="IU976" s="6"/>
      <c r="IV976" s="6"/>
      <c r="IW976" s="6"/>
      <c r="IX976" s="6"/>
      <c r="IY976" s="6"/>
      <c r="IZ976" s="6"/>
      <c r="JA976" s="314"/>
      <c r="JB976" s="314"/>
      <c r="JC976" s="314"/>
      <c r="JD976" s="314"/>
      <c r="JE976" s="314"/>
      <c r="JF976" s="314"/>
      <c r="JG976" s="314"/>
      <c r="JH976" s="314"/>
      <c r="JI976" s="314"/>
      <c r="JJ976" s="314"/>
      <c r="JK976" s="314"/>
      <c r="JL976" s="314"/>
      <c r="JM976" s="314"/>
      <c r="JN976" s="314"/>
      <c r="JO976" s="314"/>
      <c r="JP976" s="314"/>
      <c r="JQ976" s="314"/>
      <c r="JR976" s="314"/>
      <c r="JS976" s="314"/>
      <c r="JT976" s="314"/>
      <c r="JU976" s="314"/>
      <c r="JV976" s="314"/>
      <c r="JW976" s="314"/>
      <c r="JX976" s="314"/>
      <c r="JY976" s="314"/>
      <c r="JZ976" s="314"/>
      <c r="KA976" s="314"/>
      <c r="KB976" s="314"/>
      <c r="KC976" s="314"/>
      <c r="KD976" s="314"/>
      <c r="KE976" s="314"/>
      <c r="KF976" s="314"/>
      <c r="KG976" s="314"/>
      <c r="KH976" s="314"/>
      <c r="KI976" s="314"/>
      <c r="KJ976" s="314"/>
      <c r="KK976" s="314"/>
      <c r="KL976" s="6"/>
      <c r="KM976" s="6"/>
      <c r="KN976" s="6"/>
      <c r="KO976" s="6"/>
      <c r="KP976" s="6"/>
      <c r="KQ976" s="6"/>
      <c r="KR976" s="6"/>
      <c r="KS976" s="6"/>
      <c r="KT976" s="6"/>
    </row>
    <row r="977" spans="5:306" s="305" customFormat="1">
      <c r="E977" s="316"/>
      <c r="F977" s="316"/>
      <c r="G977" s="317"/>
      <c r="W977" s="6"/>
      <c r="X977" s="6"/>
      <c r="Y977" s="6"/>
      <c r="Z977" s="313"/>
      <c r="AA977" s="313"/>
      <c r="AB977" s="313"/>
      <c r="AC977" s="6"/>
      <c r="AD977" s="6"/>
      <c r="AE977" s="313"/>
      <c r="AF977" s="313"/>
      <c r="AG977" s="313"/>
      <c r="AH977" s="313"/>
      <c r="AI977" s="313"/>
      <c r="AJ977" s="6"/>
      <c r="AK977" s="6"/>
      <c r="AL977" s="313"/>
      <c r="AM977" s="313"/>
      <c r="AN977" s="313"/>
      <c r="AO977" s="313"/>
      <c r="AP977" s="313"/>
      <c r="AQ977" s="6"/>
      <c r="AR977" s="6"/>
      <c r="AS977" s="313"/>
      <c r="AT977" s="313"/>
      <c r="AU977" s="313"/>
      <c r="AV977" s="313"/>
      <c r="AW977" s="313"/>
      <c r="AX977" s="6"/>
      <c r="AY977" s="6"/>
      <c r="AZ977" s="313"/>
      <c r="BA977" s="313"/>
      <c r="BB977" s="313"/>
      <c r="BC977" s="313"/>
      <c r="BD977" s="313"/>
      <c r="BE977" s="6"/>
      <c r="BF977" s="6"/>
      <c r="BG977" s="313"/>
      <c r="BH977" s="313"/>
      <c r="BI977" s="313"/>
      <c r="BJ977" s="313"/>
      <c r="BK977" s="313"/>
      <c r="BL977" s="6"/>
      <c r="BM977" s="6"/>
      <c r="BN977" s="313"/>
      <c r="BO977" s="313"/>
      <c r="BP977" s="313"/>
      <c r="BQ977" s="313"/>
      <c r="BR977" s="313"/>
      <c r="BS977" s="313"/>
      <c r="BT977" s="313"/>
      <c r="BU977" s="313"/>
      <c r="BV977" s="313"/>
      <c r="BW977" s="313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161"/>
      <c r="DQ977" s="161"/>
      <c r="DR977" s="161"/>
      <c r="DS977" s="161"/>
      <c r="DT977" s="161"/>
      <c r="DU977" s="161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HO977" s="6"/>
      <c r="HP977" s="6"/>
      <c r="HQ977" s="6"/>
      <c r="HR977" s="6"/>
      <c r="HS977" s="6"/>
      <c r="HT977" s="6"/>
      <c r="HU977" s="6"/>
      <c r="HV977" s="6"/>
      <c r="HW977" s="6"/>
      <c r="HX977" s="6"/>
      <c r="HY977" s="6"/>
      <c r="HZ977" s="6"/>
      <c r="IA977" s="6"/>
      <c r="IB977" s="6"/>
      <c r="IC977" s="6"/>
      <c r="ID977" s="6"/>
      <c r="IE977" s="6"/>
      <c r="IF977" s="6"/>
      <c r="IG977" s="6"/>
      <c r="IH977" s="6"/>
      <c r="II977" s="6"/>
      <c r="IJ977" s="6"/>
      <c r="IK977" s="6"/>
      <c r="IL977" s="6"/>
      <c r="IM977" s="6"/>
      <c r="IN977" s="6"/>
      <c r="IO977" s="6"/>
      <c r="IP977" s="6"/>
      <c r="IQ977" s="6"/>
      <c r="IR977" s="6"/>
      <c r="IS977" s="6"/>
      <c r="IT977" s="6"/>
      <c r="IU977" s="6"/>
      <c r="IV977" s="6"/>
      <c r="IW977" s="6"/>
      <c r="IX977" s="6"/>
      <c r="IY977" s="6"/>
      <c r="IZ977" s="6"/>
      <c r="JA977" s="314"/>
      <c r="JB977" s="314"/>
      <c r="JC977" s="314"/>
      <c r="JD977" s="314"/>
      <c r="JE977" s="314"/>
      <c r="JF977" s="314"/>
      <c r="JG977" s="314"/>
      <c r="JH977" s="314"/>
      <c r="JI977" s="314"/>
      <c r="JJ977" s="314"/>
      <c r="JK977" s="314"/>
      <c r="JL977" s="314"/>
      <c r="JM977" s="314"/>
      <c r="JN977" s="314"/>
      <c r="JO977" s="314"/>
      <c r="JP977" s="314"/>
      <c r="JQ977" s="314"/>
      <c r="JR977" s="314"/>
      <c r="JS977" s="314"/>
      <c r="JT977" s="314"/>
      <c r="JU977" s="314"/>
      <c r="JV977" s="314"/>
      <c r="JW977" s="314"/>
      <c r="JX977" s="314"/>
      <c r="JY977" s="314"/>
      <c r="JZ977" s="314"/>
      <c r="KA977" s="314"/>
      <c r="KB977" s="314"/>
      <c r="KC977" s="314"/>
      <c r="KD977" s="314"/>
      <c r="KE977" s="314"/>
      <c r="KF977" s="314"/>
      <c r="KG977" s="314"/>
      <c r="KH977" s="314"/>
      <c r="KI977" s="314"/>
      <c r="KJ977" s="314"/>
      <c r="KK977" s="314"/>
      <c r="KL977" s="6"/>
      <c r="KM977" s="6"/>
      <c r="KN977" s="6"/>
      <c r="KO977" s="6"/>
      <c r="KP977" s="6"/>
      <c r="KQ977" s="6"/>
      <c r="KR977" s="6"/>
      <c r="KS977" s="6"/>
      <c r="KT977" s="6"/>
    </row>
    <row r="978" spans="5:306" s="305" customFormat="1">
      <c r="E978" s="316"/>
      <c r="F978" s="316"/>
      <c r="G978" s="317"/>
      <c r="W978" s="6"/>
      <c r="X978" s="6"/>
      <c r="Y978" s="6"/>
      <c r="Z978" s="313"/>
      <c r="AA978" s="313"/>
      <c r="AB978" s="313"/>
      <c r="AC978" s="6"/>
      <c r="AD978" s="6"/>
      <c r="AE978" s="313"/>
      <c r="AF978" s="313"/>
      <c r="AG978" s="313"/>
      <c r="AH978" s="313"/>
      <c r="AI978" s="313"/>
      <c r="AJ978" s="6"/>
      <c r="AK978" s="6"/>
      <c r="AL978" s="313"/>
      <c r="AM978" s="313"/>
      <c r="AN978" s="313"/>
      <c r="AO978" s="313"/>
      <c r="AP978" s="313"/>
      <c r="AQ978" s="6"/>
      <c r="AR978" s="6"/>
      <c r="AS978" s="313"/>
      <c r="AT978" s="313"/>
      <c r="AU978" s="313"/>
      <c r="AV978" s="313"/>
      <c r="AW978" s="313"/>
      <c r="AX978" s="6"/>
      <c r="AY978" s="6"/>
      <c r="AZ978" s="313"/>
      <c r="BA978" s="313"/>
      <c r="BB978" s="313"/>
      <c r="BC978" s="313"/>
      <c r="BD978" s="313"/>
      <c r="BE978" s="6"/>
      <c r="BF978" s="6"/>
      <c r="BG978" s="313"/>
      <c r="BH978" s="313"/>
      <c r="BI978" s="313"/>
      <c r="BJ978" s="313"/>
      <c r="BK978" s="313"/>
      <c r="BL978" s="6"/>
      <c r="BM978" s="6"/>
      <c r="BN978" s="313"/>
      <c r="BO978" s="313"/>
      <c r="BP978" s="313"/>
      <c r="BQ978" s="313"/>
      <c r="BR978" s="313"/>
      <c r="BS978" s="313"/>
      <c r="BT978" s="313"/>
      <c r="BU978" s="313"/>
      <c r="BV978" s="313"/>
      <c r="BW978" s="313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161"/>
      <c r="DQ978" s="161"/>
      <c r="DR978" s="161"/>
      <c r="DS978" s="161"/>
      <c r="DT978" s="161"/>
      <c r="DU978" s="161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HO978" s="6"/>
      <c r="HP978" s="6"/>
      <c r="HQ978" s="6"/>
      <c r="HR978" s="6"/>
      <c r="HS978" s="6"/>
      <c r="HT978" s="6"/>
      <c r="HU978" s="6"/>
      <c r="HV978" s="6"/>
      <c r="HW978" s="6"/>
      <c r="HX978" s="6"/>
      <c r="HY978" s="6"/>
      <c r="HZ978" s="6"/>
      <c r="IA978" s="6"/>
      <c r="IB978" s="6"/>
      <c r="IC978" s="6"/>
      <c r="ID978" s="6"/>
      <c r="IE978" s="6"/>
      <c r="IF978" s="6"/>
      <c r="IG978" s="6"/>
      <c r="IH978" s="6"/>
      <c r="II978" s="6"/>
      <c r="IJ978" s="6"/>
      <c r="IK978" s="6"/>
      <c r="IL978" s="6"/>
      <c r="IM978" s="6"/>
      <c r="IN978" s="6"/>
      <c r="IO978" s="6"/>
      <c r="IP978" s="6"/>
      <c r="IQ978" s="6"/>
      <c r="IR978" s="6"/>
      <c r="IS978" s="6"/>
      <c r="IT978" s="6"/>
      <c r="IU978" s="6"/>
      <c r="IV978" s="6"/>
      <c r="IW978" s="6"/>
      <c r="IX978" s="6"/>
      <c r="IY978" s="6"/>
      <c r="IZ978" s="6"/>
      <c r="JA978" s="314"/>
      <c r="JB978" s="314"/>
      <c r="JC978" s="314"/>
      <c r="JD978" s="314"/>
      <c r="JE978" s="314"/>
      <c r="JF978" s="314"/>
      <c r="JG978" s="314"/>
      <c r="JH978" s="314"/>
      <c r="JI978" s="314"/>
      <c r="JJ978" s="314"/>
      <c r="JK978" s="314"/>
      <c r="JL978" s="314"/>
      <c r="JM978" s="314"/>
      <c r="JN978" s="314"/>
      <c r="JO978" s="314"/>
      <c r="JP978" s="314"/>
      <c r="JQ978" s="314"/>
      <c r="JR978" s="314"/>
      <c r="JS978" s="314"/>
      <c r="JT978" s="314"/>
      <c r="JU978" s="314"/>
      <c r="JV978" s="314"/>
      <c r="JW978" s="314"/>
      <c r="JX978" s="314"/>
      <c r="JY978" s="314"/>
      <c r="JZ978" s="314"/>
      <c r="KA978" s="314"/>
      <c r="KB978" s="314"/>
      <c r="KC978" s="314"/>
      <c r="KD978" s="314"/>
      <c r="KE978" s="314"/>
      <c r="KF978" s="314"/>
      <c r="KG978" s="314"/>
      <c r="KH978" s="314"/>
      <c r="KI978" s="314"/>
      <c r="KJ978" s="314"/>
      <c r="KK978" s="314"/>
      <c r="KL978" s="6"/>
      <c r="KM978" s="6"/>
      <c r="KN978" s="6"/>
      <c r="KO978" s="6"/>
      <c r="KP978" s="6"/>
      <c r="KQ978" s="6"/>
      <c r="KR978" s="6"/>
      <c r="KS978" s="6"/>
      <c r="KT978" s="6"/>
    </row>
    <row r="979" spans="5:306" s="305" customFormat="1">
      <c r="E979" s="316"/>
      <c r="F979" s="316"/>
      <c r="G979" s="317"/>
      <c r="W979" s="6"/>
      <c r="X979" s="6"/>
      <c r="Y979" s="6"/>
      <c r="Z979" s="313"/>
      <c r="AA979" s="313"/>
      <c r="AB979" s="313"/>
      <c r="AC979" s="6"/>
      <c r="AD979" s="6"/>
      <c r="AE979" s="313"/>
      <c r="AF979" s="313"/>
      <c r="AG979" s="313"/>
      <c r="AH979" s="313"/>
      <c r="AI979" s="313"/>
      <c r="AJ979" s="6"/>
      <c r="AK979" s="6"/>
      <c r="AL979" s="313"/>
      <c r="AM979" s="313"/>
      <c r="AN979" s="313"/>
      <c r="AO979" s="313"/>
      <c r="AP979" s="313"/>
      <c r="AQ979" s="6"/>
      <c r="AR979" s="6"/>
      <c r="AS979" s="313"/>
      <c r="AT979" s="313"/>
      <c r="AU979" s="313"/>
      <c r="AV979" s="313"/>
      <c r="AW979" s="313"/>
      <c r="AX979" s="6"/>
      <c r="AY979" s="6"/>
      <c r="AZ979" s="313"/>
      <c r="BA979" s="313"/>
      <c r="BB979" s="313"/>
      <c r="BC979" s="313"/>
      <c r="BD979" s="313"/>
      <c r="BE979" s="6"/>
      <c r="BF979" s="6"/>
      <c r="BG979" s="313"/>
      <c r="BH979" s="313"/>
      <c r="BI979" s="313"/>
      <c r="BJ979" s="313"/>
      <c r="BK979" s="313"/>
      <c r="BL979" s="6"/>
      <c r="BM979" s="6"/>
      <c r="BN979" s="313"/>
      <c r="BO979" s="313"/>
      <c r="BP979" s="313"/>
      <c r="BQ979" s="313"/>
      <c r="BR979" s="313"/>
      <c r="BS979" s="313"/>
      <c r="BT979" s="313"/>
      <c r="BU979" s="313"/>
      <c r="BV979" s="313"/>
      <c r="BW979" s="313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161"/>
      <c r="DQ979" s="161"/>
      <c r="DR979" s="161"/>
      <c r="DS979" s="161"/>
      <c r="DT979" s="161"/>
      <c r="DU979" s="161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HO979" s="6"/>
      <c r="HP979" s="6"/>
      <c r="HQ979" s="6"/>
      <c r="HR979" s="6"/>
      <c r="HS979" s="6"/>
      <c r="HT979" s="6"/>
      <c r="HU979" s="6"/>
      <c r="HV979" s="6"/>
      <c r="HW979" s="6"/>
      <c r="HX979" s="6"/>
      <c r="HY979" s="6"/>
      <c r="HZ979" s="6"/>
      <c r="IA979" s="6"/>
      <c r="IB979" s="6"/>
      <c r="IC979" s="6"/>
      <c r="ID979" s="6"/>
      <c r="IE979" s="6"/>
      <c r="IF979" s="6"/>
      <c r="IG979" s="6"/>
      <c r="IH979" s="6"/>
      <c r="II979" s="6"/>
      <c r="IJ979" s="6"/>
      <c r="IK979" s="6"/>
      <c r="IL979" s="6"/>
      <c r="IM979" s="6"/>
      <c r="IN979" s="6"/>
      <c r="IO979" s="6"/>
      <c r="IP979" s="6"/>
      <c r="IQ979" s="6"/>
      <c r="IR979" s="6"/>
      <c r="IS979" s="6"/>
      <c r="IT979" s="6"/>
      <c r="IU979" s="6"/>
      <c r="IV979" s="6"/>
      <c r="IW979" s="6"/>
      <c r="IX979" s="6"/>
      <c r="IY979" s="6"/>
      <c r="IZ979" s="6"/>
      <c r="JA979" s="314"/>
      <c r="JB979" s="314"/>
      <c r="JC979" s="314"/>
      <c r="JD979" s="314"/>
      <c r="JE979" s="314"/>
      <c r="JF979" s="314"/>
      <c r="JG979" s="314"/>
      <c r="JH979" s="314"/>
      <c r="JI979" s="314"/>
      <c r="JJ979" s="314"/>
      <c r="JK979" s="314"/>
      <c r="JL979" s="314"/>
      <c r="JM979" s="314"/>
      <c r="JN979" s="314"/>
      <c r="JO979" s="314"/>
      <c r="JP979" s="314"/>
      <c r="JQ979" s="314"/>
      <c r="JR979" s="314"/>
      <c r="JS979" s="314"/>
      <c r="JT979" s="314"/>
      <c r="JU979" s="314"/>
      <c r="JV979" s="314"/>
      <c r="JW979" s="314"/>
      <c r="JX979" s="314"/>
      <c r="JY979" s="314"/>
      <c r="JZ979" s="314"/>
      <c r="KA979" s="314"/>
      <c r="KB979" s="314"/>
      <c r="KC979" s="314"/>
      <c r="KD979" s="314"/>
      <c r="KE979" s="314"/>
      <c r="KF979" s="314"/>
      <c r="KG979" s="314"/>
      <c r="KH979" s="314"/>
      <c r="KI979" s="314"/>
      <c r="KJ979" s="314"/>
      <c r="KK979" s="314"/>
      <c r="KL979" s="6"/>
      <c r="KM979" s="6"/>
      <c r="KN979" s="6"/>
      <c r="KO979" s="6"/>
      <c r="KP979" s="6"/>
      <c r="KQ979" s="6"/>
      <c r="KR979" s="6"/>
      <c r="KS979" s="6"/>
      <c r="KT979" s="6"/>
    </row>
    <row r="980" spans="5:306" s="305" customFormat="1">
      <c r="E980" s="316"/>
      <c r="F980" s="316"/>
      <c r="G980" s="317"/>
      <c r="W980" s="6"/>
      <c r="X980" s="6"/>
      <c r="Y980" s="6"/>
      <c r="Z980" s="313"/>
      <c r="AA980" s="313"/>
      <c r="AB980" s="313"/>
      <c r="AC980" s="6"/>
      <c r="AD980" s="6"/>
      <c r="AE980" s="313"/>
      <c r="AF980" s="313"/>
      <c r="AG980" s="313"/>
      <c r="AH980" s="313"/>
      <c r="AI980" s="313"/>
      <c r="AJ980" s="6"/>
      <c r="AK980" s="6"/>
      <c r="AL980" s="313"/>
      <c r="AM980" s="313"/>
      <c r="AN980" s="313"/>
      <c r="AO980" s="313"/>
      <c r="AP980" s="313"/>
      <c r="AQ980" s="6"/>
      <c r="AR980" s="6"/>
      <c r="AS980" s="313"/>
      <c r="AT980" s="313"/>
      <c r="AU980" s="313"/>
      <c r="AV980" s="313"/>
      <c r="AW980" s="313"/>
      <c r="AX980" s="6"/>
      <c r="AY980" s="6"/>
      <c r="AZ980" s="313"/>
      <c r="BA980" s="313"/>
      <c r="BB980" s="313"/>
      <c r="BC980" s="313"/>
      <c r="BD980" s="313"/>
      <c r="BE980" s="6"/>
      <c r="BF980" s="6"/>
      <c r="BG980" s="313"/>
      <c r="BH980" s="313"/>
      <c r="BI980" s="313"/>
      <c r="BJ980" s="313"/>
      <c r="BK980" s="313"/>
      <c r="BL980" s="6"/>
      <c r="BM980" s="6"/>
      <c r="BN980" s="313"/>
      <c r="BO980" s="313"/>
      <c r="BP980" s="313"/>
      <c r="BQ980" s="313"/>
      <c r="BR980" s="313"/>
      <c r="BS980" s="313"/>
      <c r="BT980" s="313"/>
      <c r="BU980" s="313"/>
      <c r="BV980" s="313"/>
      <c r="BW980" s="313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161"/>
      <c r="DQ980" s="161"/>
      <c r="DR980" s="161"/>
      <c r="DS980" s="161"/>
      <c r="DT980" s="161"/>
      <c r="DU980" s="161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HO980" s="6"/>
      <c r="HP980" s="6"/>
      <c r="HQ980" s="6"/>
      <c r="HR980" s="6"/>
      <c r="HS980" s="6"/>
      <c r="HT980" s="6"/>
      <c r="HU980" s="6"/>
      <c r="HV980" s="6"/>
      <c r="HW980" s="6"/>
      <c r="HX980" s="6"/>
      <c r="HY980" s="6"/>
      <c r="HZ980" s="6"/>
      <c r="IA980" s="6"/>
      <c r="IB980" s="6"/>
      <c r="IC980" s="6"/>
      <c r="ID980" s="6"/>
      <c r="IE980" s="6"/>
      <c r="IF980" s="6"/>
      <c r="IG980" s="6"/>
      <c r="IH980" s="6"/>
      <c r="II980" s="6"/>
      <c r="IJ980" s="6"/>
      <c r="IK980" s="6"/>
      <c r="IL980" s="6"/>
      <c r="IM980" s="6"/>
      <c r="IN980" s="6"/>
      <c r="IO980" s="6"/>
      <c r="IP980" s="6"/>
      <c r="IQ980" s="6"/>
      <c r="IR980" s="6"/>
      <c r="IS980" s="6"/>
      <c r="IT980" s="6"/>
      <c r="IU980" s="6"/>
      <c r="IV980" s="6"/>
      <c r="IW980" s="6"/>
      <c r="IX980" s="6"/>
      <c r="IY980" s="6"/>
      <c r="IZ980" s="6"/>
      <c r="JA980" s="314"/>
      <c r="JB980" s="314"/>
      <c r="JC980" s="314"/>
      <c r="JD980" s="314"/>
      <c r="JE980" s="314"/>
      <c r="JF980" s="314"/>
      <c r="JG980" s="314"/>
      <c r="JH980" s="314"/>
      <c r="JI980" s="314"/>
      <c r="JJ980" s="314"/>
      <c r="JK980" s="314"/>
      <c r="JL980" s="314"/>
      <c r="JM980" s="314"/>
      <c r="JN980" s="314"/>
      <c r="JO980" s="314"/>
      <c r="JP980" s="314"/>
      <c r="JQ980" s="314"/>
      <c r="JR980" s="314"/>
      <c r="JS980" s="314"/>
      <c r="JT980" s="314"/>
      <c r="JU980" s="314"/>
      <c r="JV980" s="314"/>
      <c r="JW980" s="314"/>
      <c r="JX980" s="314"/>
      <c r="JY980" s="314"/>
      <c r="JZ980" s="314"/>
      <c r="KA980" s="314"/>
      <c r="KB980" s="314"/>
      <c r="KC980" s="314"/>
      <c r="KD980" s="314"/>
      <c r="KE980" s="314"/>
      <c r="KF980" s="314"/>
      <c r="KG980" s="314"/>
      <c r="KH980" s="314"/>
      <c r="KI980" s="314"/>
      <c r="KJ980" s="314"/>
      <c r="KK980" s="314"/>
      <c r="KL980" s="6"/>
      <c r="KM980" s="6"/>
      <c r="KN980" s="6"/>
      <c r="KO980" s="6"/>
      <c r="KP980" s="6"/>
      <c r="KQ980" s="6"/>
      <c r="KR980" s="6"/>
      <c r="KS980" s="6"/>
      <c r="KT980" s="6"/>
    </row>
    <row r="981" spans="5:306" s="305" customFormat="1">
      <c r="E981" s="316"/>
      <c r="F981" s="316"/>
      <c r="G981" s="317"/>
      <c r="W981" s="6"/>
      <c r="X981" s="6"/>
      <c r="Y981" s="6"/>
      <c r="Z981" s="313"/>
      <c r="AA981" s="313"/>
      <c r="AB981" s="313"/>
      <c r="AC981" s="6"/>
      <c r="AD981" s="6"/>
      <c r="AE981" s="313"/>
      <c r="AF981" s="313"/>
      <c r="AG981" s="313"/>
      <c r="AH981" s="313"/>
      <c r="AI981" s="313"/>
      <c r="AJ981" s="6"/>
      <c r="AK981" s="6"/>
      <c r="AL981" s="313"/>
      <c r="AM981" s="313"/>
      <c r="AN981" s="313"/>
      <c r="AO981" s="313"/>
      <c r="AP981" s="313"/>
      <c r="AQ981" s="6"/>
      <c r="AR981" s="6"/>
      <c r="AS981" s="313"/>
      <c r="AT981" s="313"/>
      <c r="AU981" s="313"/>
      <c r="AV981" s="313"/>
      <c r="AW981" s="313"/>
      <c r="AX981" s="6"/>
      <c r="AY981" s="6"/>
      <c r="AZ981" s="313"/>
      <c r="BA981" s="313"/>
      <c r="BB981" s="313"/>
      <c r="BC981" s="313"/>
      <c r="BD981" s="313"/>
      <c r="BE981" s="6"/>
      <c r="BF981" s="6"/>
      <c r="BG981" s="313"/>
      <c r="BH981" s="313"/>
      <c r="BI981" s="313"/>
      <c r="BJ981" s="313"/>
      <c r="BK981" s="313"/>
      <c r="BL981" s="6"/>
      <c r="BM981" s="6"/>
      <c r="BN981" s="313"/>
      <c r="BO981" s="313"/>
      <c r="BP981" s="313"/>
      <c r="BQ981" s="313"/>
      <c r="BR981" s="313"/>
      <c r="BS981" s="313"/>
      <c r="BT981" s="313"/>
      <c r="BU981" s="313"/>
      <c r="BV981" s="313"/>
      <c r="BW981" s="313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161"/>
      <c r="DQ981" s="161"/>
      <c r="DR981" s="161"/>
      <c r="DS981" s="161"/>
      <c r="DT981" s="161"/>
      <c r="DU981" s="161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HO981" s="6"/>
      <c r="HP981" s="6"/>
      <c r="HQ981" s="6"/>
      <c r="HR981" s="6"/>
      <c r="HS981" s="6"/>
      <c r="HT981" s="6"/>
      <c r="HU981" s="6"/>
      <c r="HV981" s="6"/>
      <c r="HW981" s="6"/>
      <c r="HX981" s="6"/>
      <c r="HY981" s="6"/>
      <c r="HZ981" s="6"/>
      <c r="IA981" s="6"/>
      <c r="IB981" s="6"/>
      <c r="IC981" s="6"/>
      <c r="ID981" s="6"/>
      <c r="IE981" s="6"/>
      <c r="IF981" s="6"/>
      <c r="IG981" s="6"/>
      <c r="IH981" s="6"/>
      <c r="II981" s="6"/>
      <c r="IJ981" s="6"/>
      <c r="IK981" s="6"/>
      <c r="IL981" s="6"/>
      <c r="IM981" s="6"/>
      <c r="IN981" s="6"/>
      <c r="IO981" s="6"/>
      <c r="IP981" s="6"/>
      <c r="IQ981" s="6"/>
      <c r="IR981" s="6"/>
      <c r="IS981" s="6"/>
      <c r="IT981" s="6"/>
      <c r="IU981" s="6"/>
      <c r="IV981" s="6"/>
      <c r="IW981" s="6"/>
      <c r="IX981" s="6"/>
      <c r="IY981" s="6"/>
      <c r="IZ981" s="6"/>
      <c r="JA981" s="314"/>
      <c r="JB981" s="314"/>
      <c r="JC981" s="314"/>
      <c r="JD981" s="314"/>
      <c r="JE981" s="314"/>
      <c r="JF981" s="314"/>
      <c r="JG981" s="314"/>
      <c r="JH981" s="314"/>
      <c r="JI981" s="314"/>
      <c r="JJ981" s="314"/>
      <c r="JK981" s="314"/>
      <c r="JL981" s="314"/>
      <c r="JM981" s="314"/>
      <c r="JN981" s="314"/>
      <c r="JO981" s="314"/>
      <c r="JP981" s="314"/>
      <c r="JQ981" s="314"/>
      <c r="JR981" s="314"/>
      <c r="JS981" s="314"/>
      <c r="JT981" s="314"/>
      <c r="JU981" s="314"/>
      <c r="JV981" s="314"/>
      <c r="JW981" s="314"/>
      <c r="JX981" s="314"/>
      <c r="JY981" s="314"/>
      <c r="JZ981" s="314"/>
      <c r="KA981" s="314"/>
      <c r="KB981" s="314"/>
      <c r="KC981" s="314"/>
      <c r="KD981" s="314"/>
      <c r="KE981" s="314"/>
      <c r="KF981" s="314"/>
      <c r="KG981" s="314"/>
      <c r="KH981" s="314"/>
      <c r="KI981" s="314"/>
      <c r="KJ981" s="314"/>
      <c r="KK981" s="314"/>
      <c r="KL981" s="6"/>
      <c r="KM981" s="6"/>
      <c r="KN981" s="6"/>
      <c r="KO981" s="6"/>
      <c r="KP981" s="6"/>
      <c r="KQ981" s="6"/>
      <c r="KR981" s="6"/>
      <c r="KS981" s="6"/>
      <c r="KT981" s="6"/>
    </row>
    <row r="982" spans="5:306" s="305" customFormat="1">
      <c r="E982" s="316"/>
      <c r="F982" s="316"/>
      <c r="G982" s="317"/>
      <c r="W982" s="6"/>
      <c r="X982" s="6"/>
      <c r="Y982" s="6"/>
      <c r="Z982" s="313"/>
      <c r="AA982" s="313"/>
      <c r="AB982" s="313"/>
      <c r="AC982" s="6"/>
      <c r="AD982" s="6"/>
      <c r="AE982" s="313"/>
      <c r="AF982" s="313"/>
      <c r="AG982" s="313"/>
      <c r="AH982" s="313"/>
      <c r="AI982" s="313"/>
      <c r="AJ982" s="6"/>
      <c r="AK982" s="6"/>
      <c r="AL982" s="313"/>
      <c r="AM982" s="313"/>
      <c r="AN982" s="313"/>
      <c r="AO982" s="313"/>
      <c r="AP982" s="313"/>
      <c r="AQ982" s="6"/>
      <c r="AR982" s="6"/>
      <c r="AS982" s="313"/>
      <c r="AT982" s="313"/>
      <c r="AU982" s="313"/>
      <c r="AV982" s="313"/>
      <c r="AW982" s="313"/>
      <c r="AX982" s="6"/>
      <c r="AY982" s="6"/>
      <c r="AZ982" s="313"/>
      <c r="BA982" s="313"/>
      <c r="BB982" s="313"/>
      <c r="BC982" s="313"/>
      <c r="BD982" s="313"/>
      <c r="BE982" s="6"/>
      <c r="BF982" s="6"/>
      <c r="BG982" s="313"/>
      <c r="BH982" s="313"/>
      <c r="BI982" s="313"/>
      <c r="BJ982" s="313"/>
      <c r="BK982" s="313"/>
      <c r="BL982" s="6"/>
      <c r="BM982" s="6"/>
      <c r="BN982" s="313"/>
      <c r="BO982" s="313"/>
      <c r="BP982" s="313"/>
      <c r="BQ982" s="313"/>
      <c r="BR982" s="313"/>
      <c r="BS982" s="313"/>
      <c r="BT982" s="313"/>
      <c r="BU982" s="313"/>
      <c r="BV982" s="313"/>
      <c r="BW982" s="313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161"/>
      <c r="DQ982" s="161"/>
      <c r="DR982" s="161"/>
      <c r="DS982" s="161"/>
      <c r="DT982" s="161"/>
      <c r="DU982" s="161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HO982" s="6"/>
      <c r="HP982" s="6"/>
      <c r="HQ982" s="6"/>
      <c r="HR982" s="6"/>
      <c r="HS982" s="6"/>
      <c r="HT982" s="6"/>
      <c r="HU982" s="6"/>
      <c r="HV982" s="6"/>
      <c r="HW982" s="6"/>
      <c r="HX982" s="6"/>
      <c r="HY982" s="6"/>
      <c r="HZ982" s="6"/>
      <c r="IA982" s="6"/>
      <c r="IB982" s="6"/>
      <c r="IC982" s="6"/>
      <c r="ID982" s="6"/>
      <c r="IE982" s="6"/>
      <c r="IF982" s="6"/>
      <c r="IG982" s="6"/>
      <c r="IH982" s="6"/>
      <c r="II982" s="6"/>
      <c r="IJ982" s="6"/>
      <c r="IK982" s="6"/>
      <c r="IL982" s="6"/>
      <c r="IM982" s="6"/>
      <c r="IN982" s="6"/>
      <c r="IO982" s="6"/>
      <c r="IP982" s="6"/>
      <c r="IQ982" s="6"/>
      <c r="IR982" s="6"/>
      <c r="IS982" s="6"/>
      <c r="IT982" s="6"/>
      <c r="IU982" s="6"/>
      <c r="IV982" s="6"/>
      <c r="IW982" s="6"/>
      <c r="IX982" s="6"/>
      <c r="IY982" s="6"/>
      <c r="IZ982" s="6"/>
      <c r="JA982" s="314"/>
      <c r="JB982" s="314"/>
      <c r="JC982" s="314"/>
      <c r="JD982" s="314"/>
      <c r="JE982" s="314"/>
      <c r="JF982" s="314"/>
      <c r="JG982" s="314"/>
      <c r="JH982" s="314"/>
      <c r="JI982" s="314"/>
      <c r="JJ982" s="314"/>
      <c r="JK982" s="314"/>
      <c r="JL982" s="314"/>
      <c r="JM982" s="314"/>
      <c r="JN982" s="314"/>
      <c r="JO982" s="314"/>
      <c r="JP982" s="314"/>
      <c r="JQ982" s="314"/>
      <c r="JR982" s="314"/>
      <c r="JS982" s="314"/>
      <c r="JT982" s="314"/>
      <c r="JU982" s="314"/>
      <c r="JV982" s="314"/>
      <c r="JW982" s="314"/>
      <c r="JX982" s="314"/>
      <c r="JY982" s="314"/>
      <c r="JZ982" s="314"/>
      <c r="KA982" s="314"/>
      <c r="KB982" s="314"/>
      <c r="KC982" s="314"/>
      <c r="KD982" s="314"/>
      <c r="KE982" s="314"/>
      <c r="KF982" s="314"/>
      <c r="KG982" s="314"/>
      <c r="KH982" s="314"/>
      <c r="KI982" s="314"/>
      <c r="KJ982" s="314"/>
      <c r="KK982" s="314"/>
      <c r="KL982" s="6"/>
      <c r="KM982" s="6"/>
      <c r="KN982" s="6"/>
      <c r="KO982" s="6"/>
      <c r="KP982" s="6"/>
      <c r="KQ982" s="6"/>
      <c r="KR982" s="6"/>
      <c r="KS982" s="6"/>
      <c r="KT982" s="6"/>
    </row>
    <row r="983" spans="5:306" s="305" customFormat="1">
      <c r="E983" s="316"/>
      <c r="F983" s="316"/>
      <c r="G983" s="317"/>
      <c r="W983" s="6"/>
      <c r="X983" s="6"/>
      <c r="Y983" s="6"/>
      <c r="Z983" s="313"/>
      <c r="AA983" s="313"/>
      <c r="AB983" s="313"/>
      <c r="AC983" s="6"/>
      <c r="AD983" s="6"/>
      <c r="AE983" s="313"/>
      <c r="AF983" s="313"/>
      <c r="AG983" s="313"/>
      <c r="AH983" s="313"/>
      <c r="AI983" s="313"/>
      <c r="AJ983" s="6"/>
      <c r="AK983" s="6"/>
      <c r="AL983" s="313"/>
      <c r="AM983" s="313"/>
      <c r="AN983" s="313"/>
      <c r="AO983" s="313"/>
      <c r="AP983" s="313"/>
      <c r="AQ983" s="6"/>
      <c r="AR983" s="6"/>
      <c r="AS983" s="313"/>
      <c r="AT983" s="313"/>
      <c r="AU983" s="313"/>
      <c r="AV983" s="313"/>
      <c r="AW983" s="313"/>
      <c r="AX983" s="6"/>
      <c r="AY983" s="6"/>
      <c r="AZ983" s="313"/>
      <c r="BA983" s="313"/>
      <c r="BB983" s="313"/>
      <c r="BC983" s="313"/>
      <c r="BD983" s="313"/>
      <c r="BE983" s="6"/>
      <c r="BF983" s="6"/>
      <c r="BG983" s="313"/>
      <c r="BH983" s="313"/>
      <c r="BI983" s="313"/>
      <c r="BJ983" s="313"/>
      <c r="BK983" s="313"/>
      <c r="BL983" s="6"/>
      <c r="BM983" s="6"/>
      <c r="BN983" s="313"/>
      <c r="BO983" s="313"/>
      <c r="BP983" s="313"/>
      <c r="BQ983" s="313"/>
      <c r="BR983" s="313"/>
      <c r="BS983" s="313"/>
      <c r="BT983" s="313"/>
      <c r="BU983" s="313"/>
      <c r="BV983" s="313"/>
      <c r="BW983" s="313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161"/>
      <c r="DQ983" s="161"/>
      <c r="DR983" s="161"/>
      <c r="DS983" s="161"/>
      <c r="DT983" s="161"/>
      <c r="DU983" s="161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HO983" s="6"/>
      <c r="HP983" s="6"/>
      <c r="HQ983" s="6"/>
      <c r="HR983" s="6"/>
      <c r="HS983" s="6"/>
      <c r="HT983" s="6"/>
      <c r="HU983" s="6"/>
      <c r="HV983" s="6"/>
      <c r="HW983" s="6"/>
      <c r="HX983" s="6"/>
      <c r="HY983" s="6"/>
      <c r="HZ983" s="6"/>
      <c r="IA983" s="6"/>
      <c r="IB983" s="6"/>
      <c r="IC983" s="6"/>
      <c r="ID983" s="6"/>
      <c r="IE983" s="6"/>
      <c r="IF983" s="6"/>
      <c r="IG983" s="6"/>
      <c r="IH983" s="6"/>
      <c r="II983" s="6"/>
      <c r="IJ983" s="6"/>
      <c r="IK983" s="6"/>
      <c r="IL983" s="6"/>
      <c r="IM983" s="6"/>
      <c r="IN983" s="6"/>
      <c r="IO983" s="6"/>
      <c r="IP983" s="6"/>
      <c r="IQ983" s="6"/>
      <c r="IR983" s="6"/>
      <c r="IS983" s="6"/>
      <c r="IT983" s="6"/>
      <c r="IU983" s="6"/>
      <c r="IV983" s="6"/>
      <c r="IW983" s="6"/>
      <c r="IX983" s="6"/>
      <c r="IY983" s="6"/>
      <c r="IZ983" s="6"/>
      <c r="JA983" s="314"/>
      <c r="JB983" s="314"/>
      <c r="JC983" s="314"/>
      <c r="JD983" s="314"/>
      <c r="JE983" s="314"/>
      <c r="JF983" s="314"/>
      <c r="JG983" s="314"/>
      <c r="JH983" s="314"/>
      <c r="JI983" s="314"/>
      <c r="JJ983" s="314"/>
      <c r="JK983" s="314"/>
      <c r="JL983" s="314"/>
      <c r="JM983" s="314"/>
      <c r="JN983" s="314"/>
      <c r="JO983" s="314"/>
      <c r="JP983" s="314"/>
      <c r="JQ983" s="314"/>
      <c r="JR983" s="314"/>
      <c r="JS983" s="314"/>
      <c r="JT983" s="314"/>
      <c r="JU983" s="314"/>
      <c r="JV983" s="314"/>
      <c r="JW983" s="314"/>
      <c r="JX983" s="314"/>
      <c r="JY983" s="314"/>
      <c r="JZ983" s="314"/>
      <c r="KA983" s="314"/>
      <c r="KB983" s="314"/>
      <c r="KC983" s="314"/>
      <c r="KD983" s="314"/>
      <c r="KE983" s="314"/>
      <c r="KF983" s="314"/>
      <c r="KG983" s="314"/>
      <c r="KH983" s="314"/>
      <c r="KI983" s="314"/>
      <c r="KJ983" s="314"/>
      <c r="KK983" s="314"/>
      <c r="KL983" s="6"/>
      <c r="KM983" s="6"/>
      <c r="KN983" s="6"/>
      <c r="KO983" s="6"/>
      <c r="KP983" s="6"/>
      <c r="KQ983" s="6"/>
      <c r="KR983" s="6"/>
      <c r="KS983" s="6"/>
      <c r="KT983" s="6"/>
    </row>
    <row r="984" spans="5:306" s="305" customFormat="1">
      <c r="E984" s="316"/>
      <c r="F984" s="316"/>
      <c r="G984" s="317"/>
      <c r="W984" s="6"/>
      <c r="X984" s="6"/>
      <c r="Y984" s="6"/>
      <c r="Z984" s="313"/>
      <c r="AA984" s="313"/>
      <c r="AB984" s="313"/>
      <c r="AC984" s="6"/>
      <c r="AD984" s="6"/>
      <c r="AE984" s="313"/>
      <c r="AF984" s="313"/>
      <c r="AG984" s="313"/>
      <c r="AH984" s="313"/>
      <c r="AI984" s="313"/>
      <c r="AJ984" s="6"/>
      <c r="AK984" s="6"/>
      <c r="AL984" s="313"/>
      <c r="AM984" s="313"/>
      <c r="AN984" s="313"/>
      <c r="AO984" s="313"/>
      <c r="AP984" s="313"/>
      <c r="AQ984" s="6"/>
      <c r="AR984" s="6"/>
      <c r="AS984" s="313"/>
      <c r="AT984" s="313"/>
      <c r="AU984" s="313"/>
      <c r="AV984" s="313"/>
      <c r="AW984" s="313"/>
      <c r="AX984" s="6"/>
      <c r="AY984" s="6"/>
      <c r="AZ984" s="313"/>
      <c r="BA984" s="313"/>
      <c r="BB984" s="313"/>
      <c r="BC984" s="313"/>
      <c r="BD984" s="313"/>
      <c r="BE984" s="6"/>
      <c r="BF984" s="6"/>
      <c r="BG984" s="313"/>
      <c r="BH984" s="313"/>
      <c r="BI984" s="313"/>
      <c r="BJ984" s="313"/>
      <c r="BK984" s="313"/>
      <c r="BL984" s="6"/>
      <c r="BM984" s="6"/>
      <c r="BN984" s="313"/>
      <c r="BO984" s="313"/>
      <c r="BP984" s="313"/>
      <c r="BQ984" s="313"/>
      <c r="BR984" s="313"/>
      <c r="BS984" s="313"/>
      <c r="BT984" s="313"/>
      <c r="BU984" s="313"/>
      <c r="BV984" s="313"/>
      <c r="BW984" s="313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161"/>
      <c r="DQ984" s="161"/>
      <c r="DR984" s="161"/>
      <c r="DS984" s="161"/>
      <c r="DT984" s="161"/>
      <c r="DU984" s="161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HO984" s="6"/>
      <c r="HP984" s="6"/>
      <c r="HQ984" s="6"/>
      <c r="HR984" s="6"/>
      <c r="HS984" s="6"/>
      <c r="HT984" s="6"/>
      <c r="HU984" s="6"/>
      <c r="HV984" s="6"/>
      <c r="HW984" s="6"/>
      <c r="HX984" s="6"/>
      <c r="HY984" s="6"/>
      <c r="HZ984" s="6"/>
      <c r="IA984" s="6"/>
      <c r="IB984" s="6"/>
      <c r="IC984" s="6"/>
      <c r="ID984" s="6"/>
      <c r="IE984" s="6"/>
      <c r="IF984" s="6"/>
      <c r="IG984" s="6"/>
      <c r="IH984" s="6"/>
      <c r="II984" s="6"/>
      <c r="IJ984" s="6"/>
      <c r="IK984" s="6"/>
      <c r="IL984" s="6"/>
      <c r="IM984" s="6"/>
      <c r="IN984" s="6"/>
      <c r="IO984" s="6"/>
      <c r="IP984" s="6"/>
      <c r="IQ984" s="6"/>
      <c r="IR984" s="6"/>
      <c r="IS984" s="6"/>
      <c r="IT984" s="6"/>
      <c r="IU984" s="6"/>
      <c r="IV984" s="6"/>
      <c r="IW984" s="6"/>
      <c r="IX984" s="6"/>
      <c r="IY984" s="6"/>
      <c r="IZ984" s="6"/>
      <c r="JA984" s="314"/>
      <c r="JB984" s="314"/>
      <c r="JC984" s="314"/>
      <c r="JD984" s="314"/>
      <c r="JE984" s="314"/>
      <c r="JF984" s="314"/>
      <c r="JG984" s="314"/>
      <c r="JH984" s="314"/>
      <c r="JI984" s="314"/>
      <c r="JJ984" s="314"/>
      <c r="JK984" s="314"/>
      <c r="JL984" s="314"/>
      <c r="JM984" s="314"/>
      <c r="JN984" s="314"/>
      <c r="JO984" s="314"/>
      <c r="JP984" s="314"/>
      <c r="JQ984" s="314"/>
      <c r="JR984" s="314"/>
      <c r="JS984" s="314"/>
      <c r="JT984" s="314"/>
      <c r="JU984" s="314"/>
      <c r="JV984" s="314"/>
      <c r="JW984" s="314"/>
      <c r="JX984" s="314"/>
      <c r="JY984" s="314"/>
      <c r="JZ984" s="314"/>
      <c r="KA984" s="314"/>
      <c r="KB984" s="314"/>
      <c r="KC984" s="314"/>
      <c r="KD984" s="314"/>
      <c r="KE984" s="314"/>
      <c r="KF984" s="314"/>
      <c r="KG984" s="314"/>
      <c r="KH984" s="314"/>
      <c r="KI984" s="314"/>
      <c r="KJ984" s="314"/>
      <c r="KK984" s="314"/>
      <c r="KL984" s="6"/>
      <c r="KM984" s="6"/>
      <c r="KN984" s="6"/>
      <c r="KO984" s="6"/>
      <c r="KP984" s="6"/>
      <c r="KQ984" s="6"/>
      <c r="KR984" s="6"/>
      <c r="KS984" s="6"/>
      <c r="KT984" s="6"/>
    </row>
    <row r="985" spans="5:306" s="305" customFormat="1">
      <c r="E985" s="316"/>
      <c r="F985" s="316"/>
      <c r="G985" s="317"/>
      <c r="W985" s="6"/>
      <c r="X985" s="6"/>
      <c r="Y985" s="6"/>
      <c r="Z985" s="313"/>
      <c r="AA985" s="313"/>
      <c r="AB985" s="313"/>
      <c r="AC985" s="6"/>
      <c r="AD985" s="6"/>
      <c r="AE985" s="313"/>
      <c r="AF985" s="313"/>
      <c r="AG985" s="313"/>
      <c r="AH985" s="313"/>
      <c r="AI985" s="313"/>
      <c r="AJ985" s="6"/>
      <c r="AK985" s="6"/>
      <c r="AL985" s="313"/>
      <c r="AM985" s="313"/>
      <c r="AN985" s="313"/>
      <c r="AO985" s="313"/>
      <c r="AP985" s="313"/>
      <c r="AQ985" s="6"/>
      <c r="AR985" s="6"/>
      <c r="AS985" s="313"/>
      <c r="AT985" s="313"/>
      <c r="AU985" s="313"/>
      <c r="AV985" s="313"/>
      <c r="AW985" s="313"/>
      <c r="AX985" s="6"/>
      <c r="AY985" s="6"/>
      <c r="AZ985" s="313"/>
      <c r="BA985" s="313"/>
      <c r="BB985" s="313"/>
      <c r="BC985" s="313"/>
      <c r="BD985" s="313"/>
      <c r="BE985" s="6"/>
      <c r="BF985" s="6"/>
      <c r="BG985" s="313"/>
      <c r="BH985" s="313"/>
      <c r="BI985" s="313"/>
      <c r="BJ985" s="313"/>
      <c r="BK985" s="313"/>
      <c r="BL985" s="6"/>
      <c r="BM985" s="6"/>
      <c r="BN985" s="313"/>
      <c r="BO985" s="313"/>
      <c r="BP985" s="313"/>
      <c r="BQ985" s="313"/>
      <c r="BR985" s="313"/>
      <c r="BS985" s="313"/>
      <c r="BT985" s="313"/>
      <c r="BU985" s="313"/>
      <c r="BV985" s="313"/>
      <c r="BW985" s="313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161"/>
      <c r="DQ985" s="161"/>
      <c r="DR985" s="161"/>
      <c r="DS985" s="161"/>
      <c r="DT985" s="161"/>
      <c r="DU985" s="161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HO985" s="6"/>
      <c r="HP985" s="6"/>
      <c r="HQ985" s="6"/>
      <c r="HR985" s="6"/>
      <c r="HS985" s="6"/>
      <c r="HT985" s="6"/>
      <c r="HU985" s="6"/>
      <c r="HV985" s="6"/>
      <c r="HW985" s="6"/>
      <c r="HX985" s="6"/>
      <c r="HY985" s="6"/>
      <c r="HZ985" s="6"/>
      <c r="IA985" s="6"/>
      <c r="IB985" s="6"/>
      <c r="IC985" s="6"/>
      <c r="ID985" s="6"/>
      <c r="IE985" s="6"/>
      <c r="IF985" s="6"/>
      <c r="IG985" s="6"/>
      <c r="IH985" s="6"/>
      <c r="II985" s="6"/>
      <c r="IJ985" s="6"/>
      <c r="IK985" s="6"/>
      <c r="IL985" s="6"/>
      <c r="IM985" s="6"/>
      <c r="IN985" s="6"/>
      <c r="IO985" s="6"/>
      <c r="IP985" s="6"/>
      <c r="IQ985" s="6"/>
      <c r="IR985" s="6"/>
      <c r="IS985" s="6"/>
      <c r="IT985" s="6"/>
      <c r="IU985" s="6"/>
      <c r="IV985" s="6"/>
      <c r="IW985" s="6"/>
      <c r="IX985" s="6"/>
      <c r="IY985" s="6"/>
      <c r="IZ985" s="6"/>
      <c r="JA985" s="314"/>
      <c r="JB985" s="314"/>
      <c r="JC985" s="314"/>
      <c r="JD985" s="314"/>
      <c r="JE985" s="314"/>
      <c r="JF985" s="314"/>
      <c r="JG985" s="314"/>
      <c r="JH985" s="314"/>
      <c r="JI985" s="314"/>
      <c r="JJ985" s="314"/>
      <c r="JK985" s="314"/>
      <c r="JL985" s="314"/>
      <c r="JM985" s="314"/>
      <c r="JN985" s="314"/>
      <c r="JO985" s="314"/>
      <c r="JP985" s="314"/>
      <c r="JQ985" s="314"/>
      <c r="JR985" s="314"/>
      <c r="JS985" s="314"/>
      <c r="JT985" s="314"/>
      <c r="JU985" s="314"/>
      <c r="JV985" s="314"/>
      <c r="JW985" s="314"/>
      <c r="JX985" s="314"/>
      <c r="JY985" s="314"/>
      <c r="JZ985" s="314"/>
      <c r="KA985" s="314"/>
      <c r="KB985" s="314"/>
      <c r="KC985" s="314"/>
      <c r="KD985" s="314"/>
      <c r="KE985" s="314"/>
      <c r="KF985" s="314"/>
      <c r="KG985" s="314"/>
      <c r="KH985" s="314"/>
      <c r="KI985" s="314"/>
      <c r="KJ985" s="314"/>
      <c r="KK985" s="314"/>
      <c r="KL985" s="6"/>
      <c r="KM985" s="6"/>
      <c r="KN985" s="6"/>
      <c r="KO985" s="6"/>
      <c r="KP985" s="6"/>
      <c r="KQ985" s="6"/>
      <c r="KR985" s="6"/>
      <c r="KS985" s="6"/>
      <c r="KT985" s="6"/>
    </row>
    <row r="986" spans="5:306" s="305" customFormat="1">
      <c r="E986" s="316"/>
      <c r="F986" s="316"/>
      <c r="G986" s="317"/>
      <c r="W986" s="6"/>
      <c r="X986" s="6"/>
      <c r="Y986" s="6"/>
      <c r="Z986" s="313"/>
      <c r="AA986" s="313"/>
      <c r="AB986" s="313"/>
      <c r="AC986" s="6"/>
      <c r="AD986" s="6"/>
      <c r="AE986" s="313"/>
      <c r="AF986" s="313"/>
      <c r="AG986" s="313"/>
      <c r="AH986" s="313"/>
      <c r="AI986" s="313"/>
      <c r="AJ986" s="6"/>
      <c r="AK986" s="6"/>
      <c r="AL986" s="313"/>
      <c r="AM986" s="313"/>
      <c r="AN986" s="313"/>
      <c r="AO986" s="313"/>
      <c r="AP986" s="313"/>
      <c r="AQ986" s="6"/>
      <c r="AR986" s="6"/>
      <c r="AS986" s="313"/>
      <c r="AT986" s="313"/>
      <c r="AU986" s="313"/>
      <c r="AV986" s="313"/>
      <c r="AW986" s="313"/>
      <c r="AX986" s="6"/>
      <c r="AY986" s="6"/>
      <c r="AZ986" s="313"/>
      <c r="BA986" s="313"/>
      <c r="BB986" s="313"/>
      <c r="BC986" s="313"/>
      <c r="BD986" s="313"/>
      <c r="BE986" s="6"/>
      <c r="BF986" s="6"/>
      <c r="BG986" s="313"/>
      <c r="BH986" s="313"/>
      <c r="BI986" s="313"/>
      <c r="BJ986" s="313"/>
      <c r="BK986" s="313"/>
      <c r="BL986" s="6"/>
      <c r="BM986" s="6"/>
      <c r="BN986" s="313"/>
      <c r="BO986" s="313"/>
      <c r="BP986" s="313"/>
      <c r="BQ986" s="313"/>
      <c r="BR986" s="313"/>
      <c r="BS986" s="313"/>
      <c r="BT986" s="313"/>
      <c r="BU986" s="313"/>
      <c r="BV986" s="313"/>
      <c r="BW986" s="313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161"/>
      <c r="DQ986" s="161"/>
      <c r="DR986" s="161"/>
      <c r="DS986" s="161"/>
      <c r="DT986" s="161"/>
      <c r="DU986" s="161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HO986" s="6"/>
      <c r="HP986" s="6"/>
      <c r="HQ986" s="6"/>
      <c r="HR986" s="6"/>
      <c r="HS986" s="6"/>
      <c r="HT986" s="6"/>
      <c r="HU986" s="6"/>
      <c r="HV986" s="6"/>
      <c r="HW986" s="6"/>
      <c r="HX986" s="6"/>
      <c r="HY986" s="6"/>
      <c r="HZ986" s="6"/>
      <c r="IA986" s="6"/>
      <c r="IB986" s="6"/>
      <c r="IC986" s="6"/>
      <c r="ID986" s="6"/>
      <c r="IE986" s="6"/>
      <c r="IF986" s="6"/>
      <c r="IG986" s="6"/>
      <c r="IH986" s="6"/>
      <c r="II986" s="6"/>
      <c r="IJ986" s="6"/>
      <c r="IK986" s="6"/>
      <c r="IL986" s="6"/>
      <c r="IM986" s="6"/>
      <c r="IN986" s="6"/>
      <c r="IO986" s="6"/>
      <c r="IP986" s="6"/>
      <c r="IQ986" s="6"/>
      <c r="IR986" s="6"/>
      <c r="IS986" s="6"/>
      <c r="IT986" s="6"/>
      <c r="IU986" s="6"/>
      <c r="IV986" s="6"/>
      <c r="IW986" s="6"/>
      <c r="IX986" s="6"/>
      <c r="IY986" s="6"/>
      <c r="IZ986" s="6"/>
      <c r="JA986" s="314"/>
      <c r="JB986" s="314"/>
      <c r="JC986" s="314"/>
      <c r="JD986" s="314"/>
      <c r="JE986" s="314"/>
      <c r="JF986" s="314"/>
      <c r="JG986" s="314"/>
      <c r="JH986" s="314"/>
      <c r="JI986" s="314"/>
      <c r="JJ986" s="314"/>
      <c r="JK986" s="314"/>
      <c r="JL986" s="314"/>
      <c r="JM986" s="314"/>
      <c r="JN986" s="314"/>
      <c r="JO986" s="314"/>
      <c r="JP986" s="314"/>
      <c r="JQ986" s="314"/>
      <c r="JR986" s="314"/>
      <c r="JS986" s="314"/>
      <c r="JT986" s="314"/>
      <c r="JU986" s="314"/>
      <c r="JV986" s="314"/>
      <c r="JW986" s="314"/>
      <c r="JX986" s="314"/>
      <c r="JY986" s="314"/>
      <c r="JZ986" s="314"/>
      <c r="KA986" s="314"/>
      <c r="KB986" s="314"/>
      <c r="KC986" s="314"/>
      <c r="KD986" s="314"/>
      <c r="KE986" s="314"/>
      <c r="KF986" s="314"/>
      <c r="KG986" s="314"/>
      <c r="KH986" s="314"/>
      <c r="KI986" s="314"/>
      <c r="KJ986" s="314"/>
      <c r="KK986" s="314"/>
      <c r="KL986" s="6"/>
      <c r="KM986" s="6"/>
      <c r="KN986" s="6"/>
      <c r="KO986" s="6"/>
      <c r="KP986" s="6"/>
      <c r="KQ986" s="6"/>
      <c r="KR986" s="6"/>
      <c r="KS986" s="6"/>
      <c r="KT986" s="6"/>
    </row>
    <row r="987" spans="5:306" s="305" customFormat="1">
      <c r="E987" s="316"/>
      <c r="F987" s="316"/>
      <c r="G987" s="317"/>
      <c r="W987" s="6"/>
      <c r="X987" s="6"/>
      <c r="Y987" s="6"/>
      <c r="Z987" s="313"/>
      <c r="AA987" s="313"/>
      <c r="AB987" s="313"/>
      <c r="AC987" s="6"/>
      <c r="AD987" s="6"/>
      <c r="AE987" s="313"/>
      <c r="AF987" s="313"/>
      <c r="AG987" s="313"/>
      <c r="AH987" s="313"/>
      <c r="AI987" s="313"/>
      <c r="AJ987" s="6"/>
      <c r="AK987" s="6"/>
      <c r="AL987" s="313"/>
      <c r="AM987" s="313"/>
      <c r="AN987" s="313"/>
      <c r="AO987" s="313"/>
      <c r="AP987" s="313"/>
      <c r="AQ987" s="6"/>
      <c r="AR987" s="6"/>
      <c r="AS987" s="313"/>
      <c r="AT987" s="313"/>
      <c r="AU987" s="313"/>
      <c r="AV987" s="313"/>
      <c r="AW987" s="313"/>
      <c r="AX987" s="6"/>
      <c r="AY987" s="6"/>
      <c r="AZ987" s="313"/>
      <c r="BA987" s="313"/>
      <c r="BB987" s="313"/>
      <c r="BC987" s="313"/>
      <c r="BD987" s="313"/>
      <c r="BE987" s="6"/>
      <c r="BF987" s="6"/>
      <c r="BG987" s="313"/>
      <c r="BH987" s="313"/>
      <c r="BI987" s="313"/>
      <c r="BJ987" s="313"/>
      <c r="BK987" s="313"/>
      <c r="BL987" s="6"/>
      <c r="BM987" s="6"/>
      <c r="BN987" s="313"/>
      <c r="BO987" s="313"/>
      <c r="BP987" s="313"/>
      <c r="BQ987" s="313"/>
      <c r="BR987" s="313"/>
      <c r="BS987" s="313"/>
      <c r="BT987" s="313"/>
      <c r="BU987" s="313"/>
      <c r="BV987" s="313"/>
      <c r="BW987" s="313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161"/>
      <c r="DQ987" s="161"/>
      <c r="DR987" s="161"/>
      <c r="DS987" s="161"/>
      <c r="DT987" s="161"/>
      <c r="DU987" s="161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HO987" s="6"/>
      <c r="HP987" s="6"/>
      <c r="HQ987" s="6"/>
      <c r="HR987" s="6"/>
      <c r="HS987" s="6"/>
      <c r="HT987" s="6"/>
      <c r="HU987" s="6"/>
      <c r="HV987" s="6"/>
      <c r="HW987" s="6"/>
      <c r="HX987" s="6"/>
      <c r="HY987" s="6"/>
      <c r="HZ987" s="6"/>
      <c r="IA987" s="6"/>
      <c r="IB987" s="6"/>
      <c r="IC987" s="6"/>
      <c r="ID987" s="6"/>
      <c r="IE987" s="6"/>
      <c r="IF987" s="6"/>
      <c r="IG987" s="6"/>
      <c r="IH987" s="6"/>
      <c r="II987" s="6"/>
      <c r="IJ987" s="6"/>
      <c r="IK987" s="6"/>
      <c r="IL987" s="6"/>
      <c r="IM987" s="6"/>
      <c r="IN987" s="6"/>
      <c r="IO987" s="6"/>
      <c r="IP987" s="6"/>
      <c r="IQ987" s="6"/>
      <c r="IR987" s="6"/>
      <c r="IS987" s="6"/>
      <c r="IT987" s="6"/>
      <c r="IU987" s="6"/>
      <c r="IV987" s="6"/>
      <c r="IW987" s="6"/>
      <c r="IX987" s="6"/>
      <c r="IY987" s="6"/>
      <c r="IZ987" s="6"/>
      <c r="JA987" s="314"/>
      <c r="JB987" s="314"/>
      <c r="JC987" s="314"/>
      <c r="JD987" s="314"/>
      <c r="JE987" s="314"/>
      <c r="JF987" s="314"/>
      <c r="JG987" s="314"/>
      <c r="JH987" s="314"/>
      <c r="JI987" s="314"/>
      <c r="JJ987" s="314"/>
      <c r="JK987" s="314"/>
      <c r="JL987" s="314"/>
      <c r="JM987" s="314"/>
      <c r="JN987" s="314"/>
      <c r="JO987" s="314"/>
      <c r="JP987" s="314"/>
      <c r="JQ987" s="314"/>
      <c r="JR987" s="314"/>
      <c r="JS987" s="314"/>
      <c r="JT987" s="314"/>
      <c r="JU987" s="314"/>
      <c r="JV987" s="314"/>
      <c r="JW987" s="314"/>
      <c r="JX987" s="314"/>
      <c r="JY987" s="314"/>
      <c r="JZ987" s="314"/>
      <c r="KA987" s="314"/>
      <c r="KB987" s="314"/>
      <c r="KC987" s="314"/>
      <c r="KD987" s="314"/>
      <c r="KE987" s="314"/>
      <c r="KF987" s="314"/>
      <c r="KG987" s="314"/>
      <c r="KH987" s="314"/>
      <c r="KI987" s="314"/>
      <c r="KJ987" s="314"/>
      <c r="KK987" s="314"/>
      <c r="KL987" s="6"/>
      <c r="KM987" s="6"/>
      <c r="KN987" s="6"/>
      <c r="KO987" s="6"/>
      <c r="KP987" s="6"/>
      <c r="KQ987" s="6"/>
      <c r="KR987" s="6"/>
      <c r="KS987" s="6"/>
      <c r="KT987" s="6"/>
    </row>
    <row r="988" spans="5:306" s="305" customFormat="1">
      <c r="E988" s="316"/>
      <c r="F988" s="316"/>
      <c r="G988" s="317"/>
      <c r="W988" s="6"/>
      <c r="X988" s="6"/>
      <c r="Y988" s="6"/>
      <c r="Z988" s="313"/>
      <c r="AA988" s="313"/>
      <c r="AB988" s="313"/>
      <c r="AC988" s="6"/>
      <c r="AD988" s="6"/>
      <c r="AE988" s="313"/>
      <c r="AF988" s="313"/>
      <c r="AG988" s="313"/>
      <c r="AH988" s="313"/>
      <c r="AI988" s="313"/>
      <c r="AJ988" s="6"/>
      <c r="AK988" s="6"/>
      <c r="AL988" s="313"/>
      <c r="AM988" s="313"/>
      <c r="AN988" s="313"/>
      <c r="AO988" s="313"/>
      <c r="AP988" s="313"/>
      <c r="AQ988" s="6"/>
      <c r="AR988" s="6"/>
      <c r="AS988" s="313"/>
      <c r="AT988" s="313"/>
      <c r="AU988" s="313"/>
      <c r="AV988" s="313"/>
      <c r="AW988" s="313"/>
      <c r="AX988" s="6"/>
      <c r="AY988" s="6"/>
      <c r="AZ988" s="313"/>
      <c r="BA988" s="313"/>
      <c r="BB988" s="313"/>
      <c r="BC988" s="313"/>
      <c r="BD988" s="313"/>
      <c r="BE988" s="6"/>
      <c r="BF988" s="6"/>
      <c r="BG988" s="313"/>
      <c r="BH988" s="313"/>
      <c r="BI988" s="313"/>
      <c r="BJ988" s="313"/>
      <c r="BK988" s="313"/>
      <c r="BL988" s="6"/>
      <c r="BM988" s="6"/>
      <c r="BN988" s="313"/>
      <c r="BO988" s="313"/>
      <c r="BP988" s="313"/>
      <c r="BQ988" s="313"/>
      <c r="BR988" s="313"/>
      <c r="BS988" s="313"/>
      <c r="BT988" s="313"/>
      <c r="BU988" s="313"/>
      <c r="BV988" s="313"/>
      <c r="BW988" s="313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161"/>
      <c r="DQ988" s="161"/>
      <c r="DR988" s="161"/>
      <c r="DS988" s="161"/>
      <c r="DT988" s="161"/>
      <c r="DU988" s="161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HO988" s="6"/>
      <c r="HP988" s="6"/>
      <c r="HQ988" s="6"/>
      <c r="HR988" s="6"/>
      <c r="HS988" s="6"/>
      <c r="HT988" s="6"/>
      <c r="HU988" s="6"/>
      <c r="HV988" s="6"/>
      <c r="HW988" s="6"/>
      <c r="HX988" s="6"/>
      <c r="HY988" s="6"/>
      <c r="HZ988" s="6"/>
      <c r="IA988" s="6"/>
      <c r="IB988" s="6"/>
      <c r="IC988" s="6"/>
      <c r="ID988" s="6"/>
      <c r="IE988" s="6"/>
      <c r="IF988" s="6"/>
      <c r="IG988" s="6"/>
      <c r="IH988" s="6"/>
      <c r="II988" s="6"/>
      <c r="IJ988" s="6"/>
      <c r="IK988" s="6"/>
      <c r="IL988" s="6"/>
      <c r="IM988" s="6"/>
      <c r="IN988" s="6"/>
      <c r="IO988" s="6"/>
      <c r="IP988" s="6"/>
      <c r="IQ988" s="6"/>
      <c r="IR988" s="6"/>
      <c r="IS988" s="6"/>
      <c r="IT988" s="6"/>
      <c r="IU988" s="6"/>
      <c r="IV988" s="6"/>
      <c r="IW988" s="6"/>
      <c r="IX988" s="6"/>
      <c r="IY988" s="6"/>
      <c r="IZ988" s="6"/>
      <c r="JA988" s="314"/>
      <c r="JB988" s="314"/>
      <c r="JC988" s="314"/>
      <c r="JD988" s="314"/>
      <c r="JE988" s="314"/>
      <c r="JF988" s="314"/>
      <c r="JG988" s="314"/>
      <c r="JH988" s="314"/>
      <c r="JI988" s="314"/>
      <c r="JJ988" s="314"/>
      <c r="JK988" s="314"/>
      <c r="JL988" s="314"/>
      <c r="JM988" s="314"/>
      <c r="JN988" s="314"/>
      <c r="JO988" s="314"/>
      <c r="JP988" s="314"/>
      <c r="JQ988" s="314"/>
      <c r="JR988" s="314"/>
      <c r="JS988" s="314"/>
      <c r="JT988" s="314"/>
      <c r="JU988" s="314"/>
      <c r="JV988" s="314"/>
      <c r="JW988" s="314"/>
      <c r="JX988" s="314"/>
      <c r="JY988" s="314"/>
      <c r="JZ988" s="314"/>
      <c r="KA988" s="314"/>
      <c r="KB988" s="314"/>
      <c r="KC988" s="314"/>
      <c r="KD988" s="314"/>
      <c r="KE988" s="314"/>
      <c r="KF988" s="314"/>
      <c r="KG988" s="314"/>
      <c r="KH988" s="314"/>
      <c r="KI988" s="314"/>
      <c r="KJ988" s="314"/>
      <c r="KK988" s="314"/>
      <c r="KL988" s="6"/>
      <c r="KM988" s="6"/>
      <c r="KN988" s="6"/>
      <c r="KO988" s="6"/>
      <c r="KP988" s="6"/>
      <c r="KQ988" s="6"/>
      <c r="KR988" s="6"/>
      <c r="KS988" s="6"/>
      <c r="KT988" s="6"/>
    </row>
    <row r="989" spans="5:306" s="305" customFormat="1">
      <c r="E989" s="316"/>
      <c r="F989" s="316"/>
      <c r="G989" s="317"/>
      <c r="W989" s="6"/>
      <c r="X989" s="6"/>
      <c r="Y989" s="6"/>
      <c r="Z989" s="313"/>
      <c r="AA989" s="313"/>
      <c r="AB989" s="313"/>
      <c r="AC989" s="6"/>
      <c r="AD989" s="6"/>
      <c r="AE989" s="313"/>
      <c r="AF989" s="313"/>
      <c r="AG989" s="313"/>
      <c r="AH989" s="313"/>
      <c r="AI989" s="313"/>
      <c r="AJ989" s="6"/>
      <c r="AK989" s="6"/>
      <c r="AL989" s="313"/>
      <c r="AM989" s="313"/>
      <c r="AN989" s="313"/>
      <c r="AO989" s="313"/>
      <c r="AP989" s="313"/>
      <c r="AQ989" s="6"/>
      <c r="AR989" s="6"/>
      <c r="AS989" s="313"/>
      <c r="AT989" s="313"/>
      <c r="AU989" s="313"/>
      <c r="AV989" s="313"/>
      <c r="AW989" s="313"/>
      <c r="AX989" s="6"/>
      <c r="AY989" s="6"/>
      <c r="AZ989" s="313"/>
      <c r="BA989" s="313"/>
      <c r="BB989" s="313"/>
      <c r="BC989" s="313"/>
      <c r="BD989" s="313"/>
      <c r="BE989" s="6"/>
      <c r="BF989" s="6"/>
      <c r="BG989" s="313"/>
      <c r="BH989" s="313"/>
      <c r="BI989" s="313"/>
      <c r="BJ989" s="313"/>
      <c r="BK989" s="313"/>
      <c r="BL989" s="6"/>
      <c r="BM989" s="6"/>
      <c r="BN989" s="313"/>
      <c r="BO989" s="313"/>
      <c r="BP989" s="313"/>
      <c r="BQ989" s="313"/>
      <c r="BR989" s="313"/>
      <c r="BS989" s="313"/>
      <c r="BT989" s="313"/>
      <c r="BU989" s="313"/>
      <c r="BV989" s="313"/>
      <c r="BW989" s="313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161"/>
      <c r="DQ989" s="161"/>
      <c r="DR989" s="161"/>
      <c r="DS989" s="161"/>
      <c r="DT989" s="161"/>
      <c r="DU989" s="161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HO989" s="6"/>
      <c r="HP989" s="6"/>
      <c r="HQ989" s="6"/>
      <c r="HR989" s="6"/>
      <c r="HS989" s="6"/>
      <c r="HT989" s="6"/>
      <c r="HU989" s="6"/>
      <c r="HV989" s="6"/>
      <c r="HW989" s="6"/>
      <c r="HX989" s="6"/>
      <c r="HY989" s="6"/>
      <c r="HZ989" s="6"/>
      <c r="IA989" s="6"/>
      <c r="IB989" s="6"/>
      <c r="IC989" s="6"/>
      <c r="ID989" s="6"/>
      <c r="IE989" s="6"/>
      <c r="IF989" s="6"/>
      <c r="IG989" s="6"/>
      <c r="IH989" s="6"/>
      <c r="II989" s="6"/>
      <c r="IJ989" s="6"/>
      <c r="IK989" s="6"/>
      <c r="IL989" s="6"/>
      <c r="IM989" s="6"/>
      <c r="IN989" s="6"/>
      <c r="IO989" s="6"/>
      <c r="IP989" s="6"/>
      <c r="IQ989" s="6"/>
      <c r="IR989" s="6"/>
      <c r="IS989" s="6"/>
      <c r="IT989" s="6"/>
      <c r="IU989" s="6"/>
      <c r="IV989" s="6"/>
      <c r="IW989" s="6"/>
      <c r="IX989" s="6"/>
      <c r="IY989" s="6"/>
      <c r="IZ989" s="6"/>
      <c r="JA989" s="314"/>
      <c r="JB989" s="314"/>
      <c r="JC989" s="314"/>
      <c r="JD989" s="314"/>
      <c r="JE989" s="314"/>
      <c r="JF989" s="314"/>
      <c r="JG989" s="314"/>
      <c r="JH989" s="314"/>
      <c r="JI989" s="314"/>
      <c r="JJ989" s="314"/>
      <c r="JK989" s="314"/>
      <c r="JL989" s="314"/>
      <c r="JM989" s="314"/>
      <c r="JN989" s="314"/>
      <c r="JO989" s="314"/>
      <c r="JP989" s="314"/>
      <c r="JQ989" s="314"/>
      <c r="JR989" s="314"/>
      <c r="JS989" s="314"/>
      <c r="JT989" s="314"/>
      <c r="JU989" s="314"/>
      <c r="JV989" s="314"/>
      <c r="JW989" s="314"/>
      <c r="JX989" s="314"/>
      <c r="JY989" s="314"/>
      <c r="JZ989" s="314"/>
      <c r="KA989" s="314"/>
      <c r="KB989" s="314"/>
      <c r="KC989" s="314"/>
      <c r="KD989" s="314"/>
      <c r="KE989" s="314"/>
      <c r="KF989" s="314"/>
      <c r="KG989" s="314"/>
      <c r="KH989" s="314"/>
      <c r="KI989" s="314"/>
      <c r="KJ989" s="314"/>
      <c r="KK989" s="314"/>
      <c r="KL989" s="6"/>
      <c r="KM989" s="6"/>
      <c r="KN989" s="6"/>
      <c r="KO989" s="6"/>
      <c r="KP989" s="6"/>
      <c r="KQ989" s="6"/>
      <c r="KR989" s="6"/>
      <c r="KS989" s="6"/>
      <c r="KT989" s="6"/>
    </row>
    <row r="990" spans="5:306" s="305" customFormat="1">
      <c r="E990" s="316"/>
      <c r="F990" s="316"/>
      <c r="G990" s="317"/>
      <c r="W990" s="6"/>
      <c r="X990" s="6"/>
      <c r="Y990" s="6"/>
      <c r="Z990" s="313"/>
      <c r="AA990" s="313"/>
      <c r="AB990" s="313"/>
      <c r="AC990" s="6"/>
      <c r="AD990" s="6"/>
      <c r="AE990" s="313"/>
      <c r="AF990" s="313"/>
      <c r="AG990" s="313"/>
      <c r="AH990" s="313"/>
      <c r="AI990" s="313"/>
      <c r="AJ990" s="6"/>
      <c r="AK990" s="6"/>
      <c r="AL990" s="313"/>
      <c r="AM990" s="313"/>
      <c r="AN990" s="313"/>
      <c r="AO990" s="313"/>
      <c r="AP990" s="313"/>
      <c r="AQ990" s="6"/>
      <c r="AR990" s="6"/>
      <c r="AS990" s="313"/>
      <c r="AT990" s="313"/>
      <c r="AU990" s="313"/>
      <c r="AV990" s="313"/>
      <c r="AW990" s="313"/>
      <c r="AX990" s="6"/>
      <c r="AY990" s="6"/>
      <c r="AZ990" s="313"/>
      <c r="BA990" s="313"/>
      <c r="BB990" s="313"/>
      <c r="BC990" s="313"/>
      <c r="BD990" s="313"/>
      <c r="BE990" s="6"/>
      <c r="BF990" s="6"/>
      <c r="BG990" s="313"/>
      <c r="BH990" s="313"/>
      <c r="BI990" s="313"/>
      <c r="BJ990" s="313"/>
      <c r="BK990" s="313"/>
      <c r="BL990" s="6"/>
      <c r="BM990" s="6"/>
      <c r="BN990" s="313"/>
      <c r="BO990" s="313"/>
      <c r="BP990" s="313"/>
      <c r="BQ990" s="313"/>
      <c r="BR990" s="313"/>
      <c r="BS990" s="313"/>
      <c r="BT990" s="313"/>
      <c r="BU990" s="313"/>
      <c r="BV990" s="313"/>
      <c r="BW990" s="313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161"/>
      <c r="DQ990" s="161"/>
      <c r="DR990" s="161"/>
      <c r="DS990" s="161"/>
      <c r="DT990" s="161"/>
      <c r="DU990" s="161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HO990" s="6"/>
      <c r="HP990" s="6"/>
      <c r="HQ990" s="6"/>
      <c r="HR990" s="6"/>
      <c r="HS990" s="6"/>
      <c r="HT990" s="6"/>
      <c r="HU990" s="6"/>
      <c r="HV990" s="6"/>
      <c r="HW990" s="6"/>
      <c r="HX990" s="6"/>
      <c r="HY990" s="6"/>
      <c r="HZ990" s="6"/>
      <c r="IA990" s="6"/>
      <c r="IB990" s="6"/>
      <c r="IC990" s="6"/>
      <c r="ID990" s="6"/>
      <c r="IE990" s="6"/>
      <c r="IF990" s="6"/>
      <c r="IG990" s="6"/>
      <c r="IH990" s="6"/>
      <c r="II990" s="6"/>
      <c r="IJ990" s="6"/>
      <c r="IK990" s="6"/>
      <c r="IL990" s="6"/>
      <c r="IM990" s="6"/>
      <c r="IN990" s="6"/>
      <c r="IO990" s="6"/>
      <c r="IP990" s="6"/>
      <c r="IQ990" s="6"/>
      <c r="IR990" s="6"/>
      <c r="IS990" s="6"/>
      <c r="IT990" s="6"/>
      <c r="IU990" s="6"/>
      <c r="IV990" s="6"/>
      <c r="IW990" s="6"/>
      <c r="IX990" s="6"/>
      <c r="IY990" s="6"/>
      <c r="IZ990" s="6"/>
      <c r="JA990" s="314"/>
      <c r="JB990" s="314"/>
      <c r="JC990" s="314"/>
      <c r="JD990" s="314"/>
      <c r="JE990" s="314"/>
      <c r="JF990" s="314"/>
      <c r="JG990" s="314"/>
      <c r="JH990" s="314"/>
      <c r="JI990" s="314"/>
      <c r="JJ990" s="314"/>
      <c r="JK990" s="314"/>
      <c r="JL990" s="314"/>
      <c r="JM990" s="314"/>
      <c r="JN990" s="314"/>
      <c r="JO990" s="314"/>
      <c r="JP990" s="314"/>
      <c r="JQ990" s="314"/>
      <c r="JR990" s="314"/>
      <c r="JS990" s="314"/>
      <c r="JT990" s="314"/>
      <c r="JU990" s="314"/>
      <c r="JV990" s="314"/>
      <c r="JW990" s="314"/>
      <c r="JX990" s="314"/>
      <c r="JY990" s="314"/>
      <c r="JZ990" s="314"/>
      <c r="KA990" s="314"/>
      <c r="KB990" s="314"/>
      <c r="KC990" s="314"/>
      <c r="KD990" s="314"/>
      <c r="KE990" s="314"/>
      <c r="KF990" s="314"/>
      <c r="KG990" s="314"/>
      <c r="KH990" s="314"/>
      <c r="KI990" s="314"/>
      <c r="KJ990" s="314"/>
      <c r="KK990" s="314"/>
      <c r="KL990" s="6"/>
      <c r="KM990" s="6"/>
      <c r="KN990" s="6"/>
      <c r="KO990" s="6"/>
      <c r="KP990" s="6"/>
      <c r="KQ990" s="6"/>
      <c r="KR990" s="6"/>
      <c r="KS990" s="6"/>
      <c r="KT990" s="6"/>
    </row>
    <row r="991" spans="5:306" s="305" customFormat="1">
      <c r="E991" s="316"/>
      <c r="F991" s="316"/>
      <c r="G991" s="317"/>
      <c r="W991" s="6"/>
      <c r="X991" s="6"/>
      <c r="Y991" s="6"/>
      <c r="Z991" s="313"/>
      <c r="AA991" s="313"/>
      <c r="AB991" s="313"/>
      <c r="AC991" s="6"/>
      <c r="AD991" s="6"/>
      <c r="AE991" s="313"/>
      <c r="AF991" s="313"/>
      <c r="AG991" s="313"/>
      <c r="AH991" s="313"/>
      <c r="AI991" s="313"/>
      <c r="AJ991" s="6"/>
      <c r="AK991" s="6"/>
      <c r="AL991" s="313"/>
      <c r="AM991" s="313"/>
      <c r="AN991" s="313"/>
      <c r="AO991" s="313"/>
      <c r="AP991" s="313"/>
      <c r="AQ991" s="6"/>
      <c r="AR991" s="6"/>
      <c r="AS991" s="313"/>
      <c r="AT991" s="313"/>
      <c r="AU991" s="313"/>
      <c r="AV991" s="313"/>
      <c r="AW991" s="313"/>
      <c r="AX991" s="6"/>
      <c r="AY991" s="6"/>
      <c r="AZ991" s="313"/>
      <c r="BA991" s="313"/>
      <c r="BB991" s="313"/>
      <c r="BC991" s="313"/>
      <c r="BD991" s="313"/>
      <c r="BE991" s="6"/>
      <c r="BF991" s="6"/>
      <c r="BG991" s="313"/>
      <c r="BH991" s="313"/>
      <c r="BI991" s="313"/>
      <c r="BJ991" s="313"/>
      <c r="BK991" s="313"/>
      <c r="BL991" s="6"/>
      <c r="BM991" s="6"/>
      <c r="BN991" s="313"/>
      <c r="BO991" s="313"/>
      <c r="BP991" s="313"/>
      <c r="BQ991" s="313"/>
      <c r="BR991" s="313"/>
      <c r="BS991" s="313"/>
      <c r="BT991" s="313"/>
      <c r="BU991" s="313"/>
      <c r="BV991" s="313"/>
      <c r="BW991" s="313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161"/>
      <c r="DQ991" s="161"/>
      <c r="DR991" s="161"/>
      <c r="DS991" s="161"/>
      <c r="DT991" s="161"/>
      <c r="DU991" s="161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HO991" s="6"/>
      <c r="HP991" s="6"/>
      <c r="HQ991" s="6"/>
      <c r="HR991" s="6"/>
      <c r="HS991" s="6"/>
      <c r="HT991" s="6"/>
      <c r="HU991" s="6"/>
      <c r="HV991" s="6"/>
      <c r="HW991" s="6"/>
      <c r="HX991" s="6"/>
      <c r="HY991" s="6"/>
      <c r="HZ991" s="6"/>
      <c r="IA991" s="6"/>
      <c r="IB991" s="6"/>
      <c r="IC991" s="6"/>
      <c r="ID991" s="6"/>
      <c r="IE991" s="6"/>
      <c r="IF991" s="6"/>
      <c r="IG991" s="6"/>
      <c r="IH991" s="6"/>
      <c r="II991" s="6"/>
      <c r="IJ991" s="6"/>
      <c r="IK991" s="6"/>
      <c r="IL991" s="6"/>
      <c r="IM991" s="6"/>
      <c r="IN991" s="6"/>
      <c r="IO991" s="6"/>
      <c r="IP991" s="6"/>
      <c r="IQ991" s="6"/>
      <c r="IR991" s="6"/>
      <c r="IS991" s="6"/>
      <c r="IT991" s="6"/>
      <c r="IU991" s="6"/>
      <c r="IV991" s="6"/>
      <c r="IW991" s="6"/>
      <c r="IX991" s="6"/>
      <c r="IY991" s="6"/>
      <c r="IZ991" s="6"/>
      <c r="JA991" s="314"/>
      <c r="JB991" s="314"/>
      <c r="JC991" s="314"/>
      <c r="JD991" s="314"/>
      <c r="JE991" s="314"/>
      <c r="JF991" s="314"/>
      <c r="JG991" s="314"/>
      <c r="JH991" s="314"/>
      <c r="JI991" s="314"/>
      <c r="JJ991" s="314"/>
      <c r="JK991" s="314"/>
      <c r="JL991" s="314"/>
      <c r="JM991" s="314"/>
      <c r="JN991" s="314"/>
      <c r="JO991" s="314"/>
      <c r="JP991" s="314"/>
      <c r="JQ991" s="314"/>
      <c r="JR991" s="314"/>
      <c r="JS991" s="314"/>
      <c r="JT991" s="314"/>
      <c r="JU991" s="314"/>
      <c r="JV991" s="314"/>
      <c r="JW991" s="314"/>
      <c r="JX991" s="314"/>
      <c r="JY991" s="314"/>
      <c r="JZ991" s="314"/>
      <c r="KA991" s="314"/>
      <c r="KB991" s="314"/>
      <c r="KC991" s="314"/>
      <c r="KD991" s="314"/>
      <c r="KE991" s="314"/>
      <c r="KF991" s="314"/>
      <c r="KG991" s="314"/>
      <c r="KH991" s="314"/>
      <c r="KI991" s="314"/>
      <c r="KJ991" s="314"/>
      <c r="KK991" s="314"/>
      <c r="KL991" s="6"/>
      <c r="KM991" s="6"/>
      <c r="KN991" s="6"/>
      <c r="KO991" s="6"/>
      <c r="KP991" s="6"/>
      <c r="KQ991" s="6"/>
      <c r="KR991" s="6"/>
      <c r="KS991" s="6"/>
      <c r="KT991" s="6"/>
    </row>
    <row r="992" spans="5:306" s="305" customFormat="1">
      <c r="E992" s="316"/>
      <c r="F992" s="316"/>
      <c r="G992" s="317"/>
      <c r="W992" s="6"/>
      <c r="X992" s="6"/>
      <c r="Y992" s="6"/>
      <c r="Z992" s="313"/>
      <c r="AA992" s="313"/>
      <c r="AB992" s="313"/>
      <c r="AC992" s="6"/>
      <c r="AD992" s="6"/>
      <c r="AE992" s="313"/>
      <c r="AF992" s="313"/>
      <c r="AG992" s="313"/>
      <c r="AH992" s="313"/>
      <c r="AI992" s="313"/>
      <c r="AJ992" s="6"/>
      <c r="AK992" s="6"/>
      <c r="AL992" s="313"/>
      <c r="AM992" s="313"/>
      <c r="AN992" s="313"/>
      <c r="AO992" s="313"/>
      <c r="AP992" s="313"/>
      <c r="AQ992" s="6"/>
      <c r="AR992" s="6"/>
      <c r="AS992" s="313"/>
      <c r="AT992" s="313"/>
      <c r="AU992" s="313"/>
      <c r="AV992" s="313"/>
      <c r="AW992" s="313"/>
      <c r="AX992" s="6"/>
      <c r="AY992" s="6"/>
      <c r="AZ992" s="313"/>
      <c r="BA992" s="313"/>
      <c r="BB992" s="313"/>
      <c r="BC992" s="313"/>
      <c r="BD992" s="313"/>
      <c r="BE992" s="6"/>
      <c r="BF992" s="6"/>
      <c r="BG992" s="313"/>
      <c r="BH992" s="313"/>
      <c r="BI992" s="313"/>
      <c r="BJ992" s="313"/>
      <c r="BK992" s="313"/>
      <c r="BL992" s="6"/>
      <c r="BM992" s="6"/>
      <c r="BN992" s="313"/>
      <c r="BO992" s="313"/>
      <c r="BP992" s="313"/>
      <c r="BQ992" s="313"/>
      <c r="BR992" s="313"/>
      <c r="BS992" s="313"/>
      <c r="BT992" s="313"/>
      <c r="BU992" s="313"/>
      <c r="BV992" s="313"/>
      <c r="BW992" s="313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161"/>
      <c r="DQ992" s="161"/>
      <c r="DR992" s="161"/>
      <c r="DS992" s="161"/>
      <c r="DT992" s="161"/>
      <c r="DU992" s="161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HO992" s="6"/>
      <c r="HP992" s="6"/>
      <c r="HQ992" s="6"/>
      <c r="HR992" s="6"/>
      <c r="HS992" s="6"/>
      <c r="HT992" s="6"/>
      <c r="HU992" s="6"/>
      <c r="HV992" s="6"/>
      <c r="HW992" s="6"/>
      <c r="HX992" s="6"/>
      <c r="HY992" s="6"/>
      <c r="HZ992" s="6"/>
      <c r="IA992" s="6"/>
      <c r="IB992" s="6"/>
      <c r="IC992" s="6"/>
      <c r="ID992" s="6"/>
      <c r="IE992" s="6"/>
      <c r="IF992" s="6"/>
      <c r="IG992" s="6"/>
      <c r="IH992" s="6"/>
      <c r="II992" s="6"/>
      <c r="IJ992" s="6"/>
      <c r="IK992" s="6"/>
      <c r="IL992" s="6"/>
      <c r="IM992" s="6"/>
      <c r="IN992" s="6"/>
      <c r="IO992" s="6"/>
      <c r="IP992" s="6"/>
      <c r="IQ992" s="6"/>
      <c r="IR992" s="6"/>
      <c r="IS992" s="6"/>
      <c r="IT992" s="6"/>
      <c r="IU992" s="6"/>
      <c r="IV992" s="6"/>
      <c r="IW992" s="6"/>
      <c r="IX992" s="6"/>
      <c r="IY992" s="6"/>
      <c r="IZ992" s="6"/>
      <c r="JA992" s="314"/>
      <c r="JB992" s="314"/>
      <c r="JC992" s="314"/>
      <c r="JD992" s="314"/>
      <c r="JE992" s="314"/>
      <c r="JF992" s="314"/>
      <c r="JG992" s="314"/>
      <c r="JH992" s="314"/>
      <c r="JI992" s="314"/>
      <c r="JJ992" s="314"/>
      <c r="JK992" s="314"/>
      <c r="JL992" s="314"/>
      <c r="JM992" s="314"/>
      <c r="JN992" s="314"/>
      <c r="JO992" s="314"/>
      <c r="JP992" s="314"/>
      <c r="JQ992" s="314"/>
      <c r="JR992" s="314"/>
      <c r="JS992" s="314"/>
      <c r="JT992" s="314"/>
      <c r="JU992" s="314"/>
      <c r="JV992" s="314"/>
      <c r="JW992" s="314"/>
      <c r="JX992" s="314"/>
      <c r="JY992" s="314"/>
      <c r="JZ992" s="314"/>
      <c r="KA992" s="314"/>
      <c r="KB992" s="314"/>
      <c r="KC992" s="314"/>
      <c r="KD992" s="314"/>
      <c r="KE992" s="314"/>
      <c r="KF992" s="314"/>
      <c r="KG992" s="314"/>
      <c r="KH992" s="314"/>
      <c r="KI992" s="314"/>
      <c r="KJ992" s="314"/>
      <c r="KK992" s="314"/>
      <c r="KL992" s="6"/>
      <c r="KM992" s="6"/>
      <c r="KN992" s="6"/>
      <c r="KO992" s="6"/>
      <c r="KP992" s="6"/>
      <c r="KQ992" s="6"/>
      <c r="KR992" s="6"/>
      <c r="KS992" s="6"/>
      <c r="KT992" s="6"/>
    </row>
    <row r="993" spans="5:306" s="305" customFormat="1">
      <c r="E993" s="316"/>
      <c r="F993" s="316"/>
      <c r="G993" s="317"/>
      <c r="W993" s="6"/>
      <c r="X993" s="6"/>
      <c r="Y993" s="6"/>
      <c r="Z993" s="313"/>
      <c r="AA993" s="313"/>
      <c r="AB993" s="313"/>
      <c r="AC993" s="6"/>
      <c r="AD993" s="6"/>
      <c r="AE993" s="313"/>
      <c r="AF993" s="313"/>
      <c r="AG993" s="313"/>
      <c r="AH993" s="313"/>
      <c r="AI993" s="313"/>
      <c r="AJ993" s="6"/>
      <c r="AK993" s="6"/>
      <c r="AL993" s="313"/>
      <c r="AM993" s="313"/>
      <c r="AN993" s="313"/>
      <c r="AO993" s="313"/>
      <c r="AP993" s="313"/>
      <c r="AQ993" s="6"/>
      <c r="AR993" s="6"/>
      <c r="AS993" s="313"/>
      <c r="AT993" s="313"/>
      <c r="AU993" s="313"/>
      <c r="AV993" s="313"/>
      <c r="AW993" s="313"/>
      <c r="AX993" s="6"/>
      <c r="AY993" s="6"/>
      <c r="AZ993" s="313"/>
      <c r="BA993" s="313"/>
      <c r="BB993" s="313"/>
      <c r="BC993" s="313"/>
      <c r="BD993" s="313"/>
      <c r="BE993" s="6"/>
      <c r="BF993" s="6"/>
      <c r="BG993" s="313"/>
      <c r="BH993" s="313"/>
      <c r="BI993" s="313"/>
      <c r="BJ993" s="313"/>
      <c r="BK993" s="313"/>
      <c r="BL993" s="6"/>
      <c r="BM993" s="6"/>
      <c r="BN993" s="313"/>
      <c r="BO993" s="313"/>
      <c r="BP993" s="313"/>
      <c r="BQ993" s="313"/>
      <c r="BR993" s="313"/>
      <c r="BS993" s="313"/>
      <c r="BT993" s="313"/>
      <c r="BU993" s="313"/>
      <c r="BV993" s="313"/>
      <c r="BW993" s="313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161"/>
      <c r="DQ993" s="161"/>
      <c r="DR993" s="161"/>
      <c r="DS993" s="161"/>
      <c r="DT993" s="161"/>
      <c r="DU993" s="161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HO993" s="6"/>
      <c r="HP993" s="6"/>
      <c r="HQ993" s="6"/>
      <c r="HR993" s="6"/>
      <c r="HS993" s="6"/>
      <c r="HT993" s="6"/>
      <c r="HU993" s="6"/>
      <c r="HV993" s="6"/>
      <c r="HW993" s="6"/>
      <c r="HX993" s="6"/>
      <c r="HY993" s="6"/>
      <c r="HZ993" s="6"/>
      <c r="IA993" s="6"/>
      <c r="IB993" s="6"/>
      <c r="IC993" s="6"/>
      <c r="ID993" s="6"/>
      <c r="IE993" s="6"/>
      <c r="IF993" s="6"/>
      <c r="IG993" s="6"/>
      <c r="IH993" s="6"/>
      <c r="II993" s="6"/>
      <c r="IJ993" s="6"/>
      <c r="IK993" s="6"/>
      <c r="IL993" s="6"/>
      <c r="IM993" s="6"/>
      <c r="IN993" s="6"/>
      <c r="IO993" s="6"/>
      <c r="IP993" s="6"/>
      <c r="IQ993" s="6"/>
      <c r="IR993" s="6"/>
      <c r="IS993" s="6"/>
      <c r="IT993" s="6"/>
      <c r="IU993" s="6"/>
      <c r="IV993" s="6"/>
      <c r="IW993" s="6"/>
      <c r="IX993" s="6"/>
      <c r="IY993" s="6"/>
      <c r="IZ993" s="6"/>
      <c r="JA993" s="314"/>
      <c r="JB993" s="314"/>
      <c r="JC993" s="314"/>
      <c r="JD993" s="314"/>
      <c r="JE993" s="314"/>
      <c r="JF993" s="314"/>
      <c r="JG993" s="314"/>
      <c r="JH993" s="314"/>
      <c r="JI993" s="314"/>
      <c r="JJ993" s="314"/>
      <c r="JK993" s="314"/>
      <c r="JL993" s="314"/>
      <c r="JM993" s="314"/>
      <c r="JN993" s="314"/>
      <c r="JO993" s="314"/>
      <c r="JP993" s="314"/>
      <c r="JQ993" s="314"/>
      <c r="JR993" s="314"/>
      <c r="JS993" s="314"/>
      <c r="JT993" s="314"/>
      <c r="JU993" s="314"/>
      <c r="JV993" s="314"/>
      <c r="JW993" s="314"/>
      <c r="JX993" s="314"/>
      <c r="JY993" s="314"/>
      <c r="JZ993" s="314"/>
      <c r="KA993" s="314"/>
      <c r="KB993" s="314"/>
      <c r="KC993" s="314"/>
      <c r="KD993" s="314"/>
      <c r="KE993" s="314"/>
      <c r="KF993" s="314"/>
      <c r="KG993" s="314"/>
      <c r="KH993" s="314"/>
      <c r="KI993" s="314"/>
      <c r="KJ993" s="314"/>
      <c r="KK993" s="314"/>
      <c r="KL993" s="6"/>
      <c r="KM993" s="6"/>
      <c r="KN993" s="6"/>
      <c r="KO993" s="6"/>
      <c r="KP993" s="6"/>
      <c r="KQ993" s="6"/>
      <c r="KR993" s="6"/>
      <c r="KS993" s="6"/>
      <c r="KT993" s="6"/>
    </row>
    <row r="994" spans="5:306" s="305" customFormat="1">
      <c r="E994" s="316"/>
      <c r="F994" s="316"/>
      <c r="G994" s="317"/>
      <c r="W994" s="6"/>
      <c r="X994" s="6"/>
      <c r="Y994" s="6"/>
      <c r="Z994" s="313"/>
      <c r="AA994" s="313"/>
      <c r="AB994" s="313"/>
      <c r="AC994" s="6"/>
      <c r="AD994" s="6"/>
      <c r="AE994" s="313"/>
      <c r="AF994" s="313"/>
      <c r="AG994" s="313"/>
      <c r="AH994" s="313"/>
      <c r="AI994" s="313"/>
      <c r="AJ994" s="6"/>
      <c r="AK994" s="6"/>
      <c r="AL994" s="313"/>
      <c r="AM994" s="313"/>
      <c r="AN994" s="313"/>
      <c r="AO994" s="313"/>
      <c r="AP994" s="313"/>
      <c r="AQ994" s="6"/>
      <c r="AR994" s="6"/>
      <c r="AS994" s="313"/>
      <c r="AT994" s="313"/>
      <c r="AU994" s="313"/>
      <c r="AV994" s="313"/>
      <c r="AW994" s="313"/>
      <c r="AX994" s="6"/>
      <c r="AY994" s="6"/>
      <c r="AZ994" s="313"/>
      <c r="BA994" s="313"/>
      <c r="BB994" s="313"/>
      <c r="BC994" s="313"/>
      <c r="BD994" s="313"/>
      <c r="BE994" s="6"/>
      <c r="BF994" s="6"/>
      <c r="BG994" s="313"/>
      <c r="BH994" s="313"/>
      <c r="BI994" s="313"/>
      <c r="BJ994" s="313"/>
      <c r="BK994" s="313"/>
      <c r="BL994" s="6"/>
      <c r="BM994" s="6"/>
      <c r="BN994" s="313"/>
      <c r="BO994" s="313"/>
      <c r="BP994" s="313"/>
      <c r="BQ994" s="313"/>
      <c r="BR994" s="313"/>
      <c r="BS994" s="313"/>
      <c r="BT994" s="313"/>
      <c r="BU994" s="313"/>
      <c r="BV994" s="313"/>
      <c r="BW994" s="313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161"/>
      <c r="DQ994" s="161"/>
      <c r="DR994" s="161"/>
      <c r="DS994" s="161"/>
      <c r="DT994" s="161"/>
      <c r="DU994" s="161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HO994" s="6"/>
      <c r="HP994" s="6"/>
      <c r="HQ994" s="6"/>
      <c r="HR994" s="6"/>
      <c r="HS994" s="6"/>
      <c r="HT994" s="6"/>
      <c r="HU994" s="6"/>
      <c r="HV994" s="6"/>
      <c r="HW994" s="6"/>
      <c r="HX994" s="6"/>
      <c r="HY994" s="6"/>
      <c r="HZ994" s="6"/>
      <c r="IA994" s="6"/>
      <c r="IB994" s="6"/>
      <c r="IC994" s="6"/>
      <c r="ID994" s="6"/>
      <c r="IE994" s="6"/>
      <c r="IF994" s="6"/>
      <c r="IG994" s="6"/>
      <c r="IH994" s="6"/>
      <c r="II994" s="6"/>
      <c r="IJ994" s="6"/>
      <c r="IK994" s="6"/>
      <c r="IL994" s="6"/>
      <c r="IM994" s="6"/>
      <c r="IN994" s="6"/>
      <c r="IO994" s="6"/>
      <c r="IP994" s="6"/>
      <c r="IQ994" s="6"/>
      <c r="IR994" s="6"/>
      <c r="IS994" s="6"/>
      <c r="IT994" s="6"/>
      <c r="IU994" s="6"/>
      <c r="IV994" s="6"/>
      <c r="IW994" s="6"/>
      <c r="IX994" s="6"/>
      <c r="IY994" s="6"/>
      <c r="IZ994" s="6"/>
      <c r="JA994" s="314"/>
      <c r="JB994" s="314"/>
      <c r="JC994" s="314"/>
      <c r="JD994" s="314"/>
      <c r="JE994" s="314"/>
      <c r="JF994" s="314"/>
      <c r="JG994" s="314"/>
      <c r="JH994" s="314"/>
      <c r="JI994" s="314"/>
      <c r="JJ994" s="314"/>
      <c r="JK994" s="314"/>
      <c r="JL994" s="314"/>
      <c r="JM994" s="314"/>
      <c r="JN994" s="314"/>
      <c r="JO994" s="314"/>
      <c r="JP994" s="314"/>
      <c r="JQ994" s="314"/>
      <c r="JR994" s="314"/>
      <c r="JS994" s="314"/>
      <c r="JT994" s="314"/>
      <c r="JU994" s="314"/>
      <c r="JV994" s="314"/>
      <c r="JW994" s="314"/>
      <c r="JX994" s="314"/>
      <c r="JY994" s="314"/>
      <c r="JZ994" s="314"/>
      <c r="KA994" s="314"/>
      <c r="KB994" s="314"/>
      <c r="KC994" s="314"/>
      <c r="KD994" s="314"/>
      <c r="KE994" s="314"/>
      <c r="KF994" s="314"/>
      <c r="KG994" s="314"/>
      <c r="KH994" s="314"/>
      <c r="KI994" s="314"/>
      <c r="KJ994" s="314"/>
      <c r="KK994" s="314"/>
      <c r="KL994" s="6"/>
      <c r="KM994" s="6"/>
      <c r="KN994" s="6"/>
      <c r="KO994" s="6"/>
      <c r="KP994" s="6"/>
      <c r="KQ994" s="6"/>
      <c r="KR994" s="6"/>
      <c r="KS994" s="6"/>
      <c r="KT994" s="6"/>
    </row>
    <row r="995" spans="5:306" s="305" customFormat="1">
      <c r="E995" s="316"/>
      <c r="F995" s="316"/>
      <c r="G995" s="317"/>
      <c r="W995" s="6"/>
      <c r="X995" s="6"/>
      <c r="Y995" s="6"/>
      <c r="Z995" s="313"/>
      <c r="AA995" s="313"/>
      <c r="AB995" s="313"/>
      <c r="AC995" s="6"/>
      <c r="AD995" s="6"/>
      <c r="AE995" s="313"/>
      <c r="AF995" s="313"/>
      <c r="AG995" s="313"/>
      <c r="AH995" s="313"/>
      <c r="AI995" s="313"/>
      <c r="AJ995" s="6"/>
      <c r="AK995" s="6"/>
      <c r="AL995" s="313"/>
      <c r="AM995" s="313"/>
      <c r="AN995" s="313"/>
      <c r="AO995" s="313"/>
      <c r="AP995" s="313"/>
      <c r="AQ995" s="6"/>
      <c r="AR995" s="6"/>
      <c r="AS995" s="313"/>
      <c r="AT995" s="313"/>
      <c r="AU995" s="313"/>
      <c r="AV995" s="313"/>
      <c r="AW995" s="313"/>
      <c r="AX995" s="6"/>
      <c r="AY995" s="6"/>
      <c r="AZ995" s="313"/>
      <c r="BA995" s="313"/>
      <c r="BB995" s="313"/>
      <c r="BC995" s="313"/>
      <c r="BD995" s="313"/>
      <c r="BE995" s="6"/>
      <c r="BF995" s="6"/>
      <c r="BG995" s="313"/>
      <c r="BH995" s="313"/>
      <c r="BI995" s="313"/>
      <c r="BJ995" s="313"/>
      <c r="BK995" s="313"/>
      <c r="BL995" s="6"/>
      <c r="BM995" s="6"/>
      <c r="BN995" s="313"/>
      <c r="BO995" s="313"/>
      <c r="BP995" s="313"/>
      <c r="BQ995" s="313"/>
      <c r="BR995" s="313"/>
      <c r="BS995" s="313"/>
      <c r="BT995" s="313"/>
      <c r="BU995" s="313"/>
      <c r="BV995" s="313"/>
      <c r="BW995" s="313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161"/>
      <c r="DQ995" s="161"/>
      <c r="DR995" s="161"/>
      <c r="DS995" s="161"/>
      <c r="DT995" s="161"/>
      <c r="DU995" s="161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HO995" s="6"/>
      <c r="HP995" s="6"/>
      <c r="HQ995" s="6"/>
      <c r="HR995" s="6"/>
      <c r="HS995" s="6"/>
      <c r="HT995" s="6"/>
      <c r="HU995" s="6"/>
      <c r="HV995" s="6"/>
      <c r="HW995" s="6"/>
      <c r="HX995" s="6"/>
      <c r="HY995" s="6"/>
      <c r="HZ995" s="6"/>
      <c r="IA995" s="6"/>
      <c r="IB995" s="6"/>
      <c r="IC995" s="6"/>
      <c r="ID995" s="6"/>
      <c r="IE995" s="6"/>
      <c r="IF995" s="6"/>
      <c r="IG995" s="6"/>
      <c r="IH995" s="6"/>
      <c r="II995" s="6"/>
      <c r="IJ995" s="6"/>
      <c r="IK995" s="6"/>
      <c r="IL995" s="6"/>
      <c r="IM995" s="6"/>
      <c r="IN995" s="6"/>
      <c r="IO995" s="6"/>
      <c r="IP995" s="6"/>
      <c r="IQ995" s="6"/>
      <c r="IR995" s="6"/>
      <c r="IS995" s="6"/>
      <c r="IT995" s="6"/>
      <c r="IU995" s="6"/>
      <c r="IV995" s="6"/>
      <c r="IW995" s="6"/>
      <c r="IX995" s="6"/>
      <c r="IY995" s="6"/>
      <c r="IZ995" s="6"/>
      <c r="JA995" s="314"/>
      <c r="JB995" s="314"/>
      <c r="JC995" s="314"/>
      <c r="JD995" s="314"/>
      <c r="JE995" s="314"/>
      <c r="JF995" s="314"/>
      <c r="JG995" s="314"/>
      <c r="JH995" s="314"/>
      <c r="JI995" s="314"/>
      <c r="JJ995" s="314"/>
      <c r="JK995" s="314"/>
      <c r="JL995" s="314"/>
      <c r="JM995" s="314"/>
      <c r="JN995" s="314"/>
      <c r="JO995" s="314"/>
      <c r="JP995" s="314"/>
      <c r="JQ995" s="314"/>
      <c r="JR995" s="314"/>
      <c r="JS995" s="314"/>
      <c r="JT995" s="314"/>
      <c r="JU995" s="314"/>
      <c r="JV995" s="314"/>
      <c r="JW995" s="314"/>
      <c r="JX995" s="314"/>
      <c r="JY995" s="314"/>
      <c r="JZ995" s="314"/>
      <c r="KA995" s="314"/>
      <c r="KB995" s="314"/>
      <c r="KC995" s="314"/>
      <c r="KD995" s="314"/>
      <c r="KE995" s="314"/>
      <c r="KF995" s="314"/>
      <c r="KG995" s="314"/>
      <c r="KH995" s="314"/>
      <c r="KI995" s="314"/>
      <c r="KJ995" s="314"/>
      <c r="KK995" s="314"/>
      <c r="KL995" s="6"/>
      <c r="KM995" s="6"/>
      <c r="KN995" s="6"/>
      <c r="KO995" s="6"/>
      <c r="KP995" s="6"/>
      <c r="KQ995" s="6"/>
      <c r="KR995" s="6"/>
      <c r="KS995" s="6"/>
      <c r="KT995" s="6"/>
    </row>
    <row r="996" spans="5:306" s="305" customFormat="1">
      <c r="E996" s="316"/>
      <c r="F996" s="316"/>
      <c r="G996" s="317"/>
      <c r="W996" s="6"/>
      <c r="X996" s="6"/>
      <c r="Y996" s="6"/>
      <c r="Z996" s="313"/>
      <c r="AA996" s="313"/>
      <c r="AB996" s="313"/>
      <c r="AC996" s="6"/>
      <c r="AD996" s="6"/>
      <c r="AE996" s="313"/>
      <c r="AF996" s="313"/>
      <c r="AG996" s="313"/>
      <c r="AH996" s="313"/>
      <c r="AI996" s="313"/>
      <c r="AJ996" s="6"/>
      <c r="AK996" s="6"/>
      <c r="AL996" s="313"/>
      <c r="AM996" s="313"/>
      <c r="AN996" s="313"/>
      <c r="AO996" s="313"/>
      <c r="AP996" s="313"/>
      <c r="AQ996" s="6"/>
      <c r="AR996" s="6"/>
      <c r="AS996" s="313"/>
      <c r="AT996" s="313"/>
      <c r="AU996" s="313"/>
      <c r="AV996" s="313"/>
      <c r="AW996" s="313"/>
      <c r="AX996" s="6"/>
      <c r="AY996" s="6"/>
      <c r="AZ996" s="313"/>
      <c r="BA996" s="313"/>
      <c r="BB996" s="313"/>
      <c r="BC996" s="313"/>
      <c r="BD996" s="313"/>
      <c r="BE996" s="6"/>
      <c r="BF996" s="6"/>
      <c r="BG996" s="313"/>
      <c r="BH996" s="313"/>
      <c r="BI996" s="313"/>
      <c r="BJ996" s="313"/>
      <c r="BK996" s="313"/>
      <c r="BL996" s="6"/>
      <c r="BM996" s="6"/>
      <c r="BN996" s="313"/>
      <c r="BO996" s="313"/>
      <c r="BP996" s="313"/>
      <c r="BQ996" s="313"/>
      <c r="BR996" s="313"/>
      <c r="BS996" s="313"/>
      <c r="BT996" s="313"/>
      <c r="BU996" s="313"/>
      <c r="BV996" s="313"/>
      <c r="BW996" s="313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161"/>
      <c r="DQ996" s="161"/>
      <c r="DR996" s="161"/>
      <c r="DS996" s="161"/>
      <c r="DT996" s="161"/>
      <c r="DU996" s="161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HO996" s="6"/>
      <c r="HP996" s="6"/>
      <c r="HQ996" s="6"/>
      <c r="HR996" s="6"/>
      <c r="HS996" s="6"/>
      <c r="HT996" s="6"/>
      <c r="HU996" s="6"/>
      <c r="HV996" s="6"/>
      <c r="HW996" s="6"/>
      <c r="HX996" s="6"/>
      <c r="HY996" s="6"/>
      <c r="HZ996" s="6"/>
      <c r="IA996" s="6"/>
      <c r="IB996" s="6"/>
      <c r="IC996" s="6"/>
      <c r="ID996" s="6"/>
      <c r="IE996" s="6"/>
      <c r="IF996" s="6"/>
      <c r="IG996" s="6"/>
      <c r="IH996" s="6"/>
      <c r="II996" s="6"/>
      <c r="IJ996" s="6"/>
      <c r="IK996" s="6"/>
      <c r="IL996" s="6"/>
      <c r="IM996" s="6"/>
      <c r="IN996" s="6"/>
      <c r="IO996" s="6"/>
      <c r="IP996" s="6"/>
      <c r="IQ996" s="6"/>
      <c r="IR996" s="6"/>
      <c r="IS996" s="6"/>
      <c r="IT996" s="6"/>
      <c r="IU996" s="6"/>
      <c r="IV996" s="6"/>
      <c r="IW996" s="6"/>
      <c r="IX996" s="6"/>
      <c r="IY996" s="6"/>
      <c r="IZ996" s="6"/>
      <c r="JA996" s="314"/>
      <c r="JB996" s="314"/>
      <c r="JC996" s="314"/>
      <c r="JD996" s="314"/>
      <c r="JE996" s="314"/>
      <c r="JF996" s="314"/>
      <c r="JG996" s="314"/>
      <c r="JH996" s="314"/>
      <c r="JI996" s="314"/>
      <c r="JJ996" s="314"/>
      <c r="JK996" s="314"/>
      <c r="JL996" s="314"/>
      <c r="JM996" s="314"/>
      <c r="JN996" s="314"/>
      <c r="JO996" s="314"/>
      <c r="JP996" s="314"/>
      <c r="JQ996" s="314"/>
      <c r="JR996" s="314"/>
      <c r="JS996" s="314"/>
      <c r="JT996" s="314"/>
      <c r="JU996" s="314"/>
      <c r="JV996" s="314"/>
      <c r="JW996" s="314"/>
      <c r="JX996" s="314"/>
      <c r="JY996" s="314"/>
      <c r="JZ996" s="314"/>
      <c r="KA996" s="314"/>
      <c r="KB996" s="314"/>
      <c r="KC996" s="314"/>
      <c r="KD996" s="314"/>
      <c r="KE996" s="314"/>
      <c r="KF996" s="314"/>
      <c r="KG996" s="314"/>
      <c r="KH996" s="314"/>
      <c r="KI996" s="314"/>
      <c r="KJ996" s="314"/>
      <c r="KK996" s="314"/>
      <c r="KL996" s="6"/>
      <c r="KM996" s="6"/>
      <c r="KN996" s="6"/>
      <c r="KO996" s="6"/>
      <c r="KP996" s="6"/>
      <c r="KQ996" s="6"/>
      <c r="KR996" s="6"/>
      <c r="KS996" s="6"/>
      <c r="KT996" s="6"/>
    </row>
    <row r="997" spans="5:306" s="305" customFormat="1">
      <c r="E997" s="316"/>
      <c r="F997" s="316"/>
      <c r="G997" s="317"/>
      <c r="W997" s="6"/>
      <c r="X997" s="6"/>
      <c r="Y997" s="6"/>
      <c r="Z997" s="313"/>
      <c r="AA997" s="313"/>
      <c r="AB997" s="313"/>
      <c r="AC997" s="6"/>
      <c r="AD997" s="6"/>
      <c r="AE997" s="313"/>
      <c r="AF997" s="313"/>
      <c r="AG997" s="313"/>
      <c r="AH997" s="313"/>
      <c r="AI997" s="313"/>
      <c r="AJ997" s="6"/>
      <c r="AK997" s="6"/>
      <c r="AL997" s="313"/>
      <c r="AM997" s="313"/>
      <c r="AN997" s="313"/>
      <c r="AO997" s="313"/>
      <c r="AP997" s="313"/>
      <c r="AQ997" s="6"/>
      <c r="AR997" s="6"/>
      <c r="AS997" s="313"/>
      <c r="AT997" s="313"/>
      <c r="AU997" s="313"/>
      <c r="AV997" s="313"/>
      <c r="AW997" s="313"/>
      <c r="AX997" s="6"/>
      <c r="AY997" s="6"/>
      <c r="AZ997" s="313"/>
      <c r="BA997" s="313"/>
      <c r="BB997" s="313"/>
      <c r="BC997" s="313"/>
      <c r="BD997" s="313"/>
      <c r="BE997" s="6"/>
      <c r="BF997" s="6"/>
      <c r="BG997" s="313"/>
      <c r="BH997" s="313"/>
      <c r="BI997" s="313"/>
      <c r="BJ997" s="313"/>
      <c r="BK997" s="313"/>
      <c r="BL997" s="6"/>
      <c r="BM997" s="6"/>
      <c r="BN997" s="313"/>
      <c r="BO997" s="313"/>
      <c r="BP997" s="313"/>
      <c r="BQ997" s="313"/>
      <c r="BR997" s="313"/>
      <c r="BS997" s="313"/>
      <c r="BT997" s="313"/>
      <c r="BU997" s="313"/>
      <c r="BV997" s="313"/>
      <c r="BW997" s="313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161"/>
      <c r="DQ997" s="161"/>
      <c r="DR997" s="161"/>
      <c r="DS997" s="161"/>
      <c r="DT997" s="161"/>
      <c r="DU997" s="161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  <c r="FS997" s="6"/>
      <c r="FT997" s="6"/>
      <c r="FU997" s="6"/>
      <c r="FV997" s="6"/>
      <c r="FW997" s="6"/>
      <c r="FX997" s="6"/>
      <c r="FY997" s="6"/>
      <c r="FZ997" s="6"/>
      <c r="GA997" s="6"/>
      <c r="GB997" s="6"/>
      <c r="GC997" s="6"/>
      <c r="GD997" s="6"/>
      <c r="GE997" s="6"/>
      <c r="GF997" s="6"/>
      <c r="GG997" s="6"/>
      <c r="GH997" s="6"/>
      <c r="GI997" s="6"/>
      <c r="GJ997" s="6"/>
      <c r="GK997" s="6"/>
      <c r="GL997" s="6"/>
      <c r="GM997" s="6"/>
      <c r="GN997" s="6"/>
      <c r="GO997" s="6"/>
      <c r="GP997" s="6"/>
      <c r="GQ997" s="6"/>
      <c r="GR997" s="6"/>
      <c r="GS997" s="6"/>
      <c r="GT997" s="6"/>
      <c r="GU997" s="6"/>
      <c r="GV997" s="6"/>
      <c r="GW997" s="6"/>
      <c r="GX997" s="6"/>
      <c r="GY997" s="6"/>
      <c r="GZ997" s="6"/>
      <c r="HA997" s="6"/>
      <c r="HB997" s="6"/>
      <c r="HC997" s="6"/>
      <c r="HD997" s="6"/>
      <c r="HE997" s="6"/>
      <c r="HF997" s="6"/>
      <c r="HG997" s="6"/>
      <c r="HH997" s="6"/>
      <c r="HI997" s="6"/>
      <c r="HJ997" s="6"/>
      <c r="HK997" s="6"/>
      <c r="HL997" s="6"/>
      <c r="HM997" s="6"/>
      <c r="HN997" s="6"/>
      <c r="HO997" s="6"/>
      <c r="HP997" s="6"/>
      <c r="HQ997" s="6"/>
      <c r="HR997" s="6"/>
      <c r="HS997" s="6"/>
      <c r="HT997" s="6"/>
      <c r="HU997" s="6"/>
      <c r="HV997" s="6"/>
      <c r="HW997" s="6"/>
      <c r="HX997" s="6"/>
      <c r="HY997" s="6"/>
      <c r="HZ997" s="6"/>
      <c r="IA997" s="6"/>
      <c r="IB997" s="6"/>
      <c r="IC997" s="6"/>
      <c r="ID997" s="6"/>
      <c r="IE997" s="6"/>
      <c r="IF997" s="6"/>
      <c r="IG997" s="6"/>
      <c r="IH997" s="6"/>
      <c r="II997" s="6"/>
      <c r="IJ997" s="6"/>
      <c r="IK997" s="6"/>
      <c r="IL997" s="6"/>
      <c r="IM997" s="6"/>
      <c r="IN997" s="6"/>
      <c r="IO997" s="6"/>
      <c r="IP997" s="6"/>
      <c r="IQ997" s="6"/>
      <c r="IR997" s="6"/>
      <c r="IS997" s="6"/>
      <c r="IT997" s="6"/>
      <c r="IU997" s="6"/>
      <c r="IV997" s="6"/>
      <c r="IW997" s="6"/>
      <c r="IX997" s="6"/>
      <c r="IY997" s="6"/>
      <c r="IZ997" s="6"/>
      <c r="JA997" s="314"/>
      <c r="JB997" s="314"/>
      <c r="JC997" s="314"/>
      <c r="JD997" s="314"/>
      <c r="JE997" s="314"/>
      <c r="JF997" s="314"/>
      <c r="JG997" s="314"/>
      <c r="JH997" s="314"/>
      <c r="JI997" s="314"/>
      <c r="JJ997" s="314"/>
      <c r="JK997" s="314"/>
      <c r="JL997" s="314"/>
      <c r="JM997" s="314"/>
      <c r="JN997" s="314"/>
      <c r="JO997" s="314"/>
      <c r="JP997" s="314"/>
      <c r="JQ997" s="314"/>
      <c r="JR997" s="314"/>
      <c r="JS997" s="314"/>
      <c r="JT997" s="314"/>
      <c r="JU997" s="314"/>
      <c r="JV997" s="314"/>
      <c r="JW997" s="314"/>
      <c r="JX997" s="314"/>
      <c r="JY997" s="314"/>
      <c r="JZ997" s="314"/>
      <c r="KA997" s="314"/>
      <c r="KB997" s="314"/>
      <c r="KC997" s="314"/>
      <c r="KD997" s="314"/>
      <c r="KE997" s="314"/>
      <c r="KF997" s="314"/>
      <c r="KG997" s="314"/>
      <c r="KH997" s="314"/>
      <c r="KI997" s="314"/>
      <c r="KJ997" s="314"/>
      <c r="KK997" s="314"/>
      <c r="KL997" s="6"/>
      <c r="KM997" s="6"/>
      <c r="KN997" s="6"/>
      <c r="KO997" s="6"/>
      <c r="KP997" s="6"/>
      <c r="KQ997" s="6"/>
      <c r="KR997" s="6"/>
      <c r="KS997" s="6"/>
      <c r="KT997" s="6"/>
    </row>
    <row r="998" spans="5:306" s="305" customFormat="1">
      <c r="E998" s="316"/>
      <c r="F998" s="316"/>
      <c r="G998" s="317"/>
      <c r="W998" s="6"/>
      <c r="X998" s="6"/>
      <c r="Y998" s="6"/>
      <c r="Z998" s="313"/>
      <c r="AA998" s="313"/>
      <c r="AB998" s="313"/>
      <c r="AC998" s="6"/>
      <c r="AD998" s="6"/>
      <c r="AE998" s="313"/>
      <c r="AF998" s="313"/>
      <c r="AG998" s="313"/>
      <c r="AH998" s="313"/>
      <c r="AI998" s="313"/>
      <c r="AJ998" s="6"/>
      <c r="AK998" s="6"/>
      <c r="AL998" s="313"/>
      <c r="AM998" s="313"/>
      <c r="AN998" s="313"/>
      <c r="AO998" s="313"/>
      <c r="AP998" s="313"/>
      <c r="AQ998" s="6"/>
      <c r="AR998" s="6"/>
      <c r="AS998" s="313"/>
      <c r="AT998" s="313"/>
      <c r="AU998" s="313"/>
      <c r="AV998" s="313"/>
      <c r="AW998" s="313"/>
      <c r="AX998" s="6"/>
      <c r="AY998" s="6"/>
      <c r="AZ998" s="313"/>
      <c r="BA998" s="313"/>
      <c r="BB998" s="313"/>
      <c r="BC998" s="313"/>
      <c r="BD998" s="313"/>
      <c r="BE998" s="6"/>
      <c r="BF998" s="6"/>
      <c r="BG998" s="313"/>
      <c r="BH998" s="313"/>
      <c r="BI998" s="313"/>
      <c r="BJ998" s="313"/>
      <c r="BK998" s="313"/>
      <c r="BL998" s="6"/>
      <c r="BM998" s="6"/>
      <c r="BN998" s="313"/>
      <c r="BO998" s="313"/>
      <c r="BP998" s="313"/>
      <c r="BQ998" s="313"/>
      <c r="BR998" s="313"/>
      <c r="BS998" s="313"/>
      <c r="BT998" s="313"/>
      <c r="BU998" s="313"/>
      <c r="BV998" s="313"/>
      <c r="BW998" s="313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161"/>
      <c r="DQ998" s="161"/>
      <c r="DR998" s="161"/>
      <c r="DS998" s="161"/>
      <c r="DT998" s="161"/>
      <c r="DU998" s="161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  <c r="FS998" s="6"/>
      <c r="FT998" s="6"/>
      <c r="FU998" s="6"/>
      <c r="FV998" s="6"/>
      <c r="FW998" s="6"/>
      <c r="FX998" s="6"/>
      <c r="FY998" s="6"/>
      <c r="FZ998" s="6"/>
      <c r="GA998" s="6"/>
      <c r="GB998" s="6"/>
      <c r="GC998" s="6"/>
      <c r="GD998" s="6"/>
      <c r="GE998" s="6"/>
      <c r="GF998" s="6"/>
      <c r="GG998" s="6"/>
      <c r="GH998" s="6"/>
      <c r="GI998" s="6"/>
      <c r="GJ998" s="6"/>
      <c r="GK998" s="6"/>
      <c r="GL998" s="6"/>
      <c r="GM998" s="6"/>
      <c r="GN998" s="6"/>
      <c r="GO998" s="6"/>
      <c r="GP998" s="6"/>
      <c r="GQ998" s="6"/>
      <c r="GR998" s="6"/>
      <c r="GS998" s="6"/>
      <c r="GT998" s="6"/>
      <c r="GU998" s="6"/>
      <c r="GV998" s="6"/>
      <c r="GW998" s="6"/>
      <c r="GX998" s="6"/>
      <c r="GY998" s="6"/>
      <c r="GZ998" s="6"/>
      <c r="HA998" s="6"/>
      <c r="HB998" s="6"/>
      <c r="HC998" s="6"/>
      <c r="HD998" s="6"/>
      <c r="HE998" s="6"/>
      <c r="HF998" s="6"/>
      <c r="HG998" s="6"/>
      <c r="HH998" s="6"/>
      <c r="HI998" s="6"/>
      <c r="HJ998" s="6"/>
      <c r="HK998" s="6"/>
      <c r="HL998" s="6"/>
      <c r="HM998" s="6"/>
      <c r="HN998" s="6"/>
      <c r="HO998" s="6"/>
      <c r="HP998" s="6"/>
      <c r="HQ998" s="6"/>
      <c r="HR998" s="6"/>
      <c r="HS998" s="6"/>
      <c r="HT998" s="6"/>
      <c r="HU998" s="6"/>
      <c r="HV998" s="6"/>
      <c r="HW998" s="6"/>
      <c r="HX998" s="6"/>
      <c r="HY998" s="6"/>
      <c r="HZ998" s="6"/>
      <c r="IA998" s="6"/>
      <c r="IB998" s="6"/>
      <c r="IC998" s="6"/>
      <c r="ID998" s="6"/>
      <c r="IE998" s="6"/>
      <c r="IF998" s="6"/>
      <c r="IG998" s="6"/>
      <c r="IH998" s="6"/>
      <c r="II998" s="6"/>
      <c r="IJ998" s="6"/>
      <c r="IK998" s="6"/>
      <c r="IL998" s="6"/>
      <c r="IM998" s="6"/>
      <c r="IN998" s="6"/>
      <c r="IO998" s="6"/>
      <c r="IP998" s="6"/>
      <c r="IQ998" s="6"/>
      <c r="IR998" s="6"/>
      <c r="IS998" s="6"/>
      <c r="IT998" s="6"/>
      <c r="IU998" s="6"/>
      <c r="IV998" s="6"/>
      <c r="IW998" s="6"/>
      <c r="IX998" s="6"/>
      <c r="IY998" s="6"/>
      <c r="IZ998" s="6"/>
      <c r="JA998" s="314"/>
      <c r="JB998" s="314"/>
      <c r="JC998" s="314"/>
      <c r="JD998" s="314"/>
      <c r="JE998" s="314"/>
      <c r="JF998" s="314"/>
      <c r="JG998" s="314"/>
      <c r="JH998" s="314"/>
      <c r="JI998" s="314"/>
      <c r="JJ998" s="314"/>
      <c r="JK998" s="314"/>
      <c r="JL998" s="314"/>
      <c r="JM998" s="314"/>
      <c r="JN998" s="314"/>
      <c r="JO998" s="314"/>
      <c r="JP998" s="314"/>
      <c r="JQ998" s="314"/>
      <c r="JR998" s="314"/>
      <c r="JS998" s="314"/>
      <c r="JT998" s="314"/>
      <c r="JU998" s="314"/>
      <c r="JV998" s="314"/>
      <c r="JW998" s="314"/>
      <c r="JX998" s="314"/>
      <c r="JY998" s="314"/>
      <c r="JZ998" s="314"/>
      <c r="KA998" s="314"/>
      <c r="KB998" s="314"/>
      <c r="KC998" s="314"/>
      <c r="KD998" s="314"/>
      <c r="KE998" s="314"/>
      <c r="KF998" s="314"/>
      <c r="KG998" s="314"/>
      <c r="KH998" s="314"/>
      <c r="KI998" s="314"/>
      <c r="KJ998" s="314"/>
      <c r="KK998" s="314"/>
      <c r="KL998" s="6"/>
      <c r="KM998" s="6"/>
      <c r="KN998" s="6"/>
      <c r="KO998" s="6"/>
      <c r="KP998" s="6"/>
      <c r="KQ998" s="6"/>
      <c r="KR998" s="6"/>
      <c r="KS998" s="6"/>
      <c r="KT998" s="6"/>
    </row>
    <row r="999" spans="5:306" s="305" customFormat="1">
      <c r="E999" s="316"/>
      <c r="F999" s="316"/>
      <c r="G999" s="317"/>
      <c r="W999" s="6"/>
      <c r="X999" s="6"/>
      <c r="Y999" s="6"/>
      <c r="Z999" s="313"/>
      <c r="AA999" s="313"/>
      <c r="AB999" s="313"/>
      <c r="AC999" s="6"/>
      <c r="AD999" s="6"/>
      <c r="AE999" s="313"/>
      <c r="AF999" s="313"/>
      <c r="AG999" s="313"/>
      <c r="AH999" s="313"/>
      <c r="AI999" s="313"/>
      <c r="AJ999" s="6"/>
      <c r="AK999" s="6"/>
      <c r="AL999" s="313"/>
      <c r="AM999" s="313"/>
      <c r="AN999" s="313"/>
      <c r="AO999" s="313"/>
      <c r="AP999" s="313"/>
      <c r="AQ999" s="6"/>
      <c r="AR999" s="6"/>
      <c r="AS999" s="313"/>
      <c r="AT999" s="313"/>
      <c r="AU999" s="313"/>
      <c r="AV999" s="313"/>
      <c r="AW999" s="313"/>
      <c r="AX999" s="6"/>
      <c r="AY999" s="6"/>
      <c r="AZ999" s="313"/>
      <c r="BA999" s="313"/>
      <c r="BB999" s="313"/>
      <c r="BC999" s="313"/>
      <c r="BD999" s="313"/>
      <c r="BE999" s="6"/>
      <c r="BF999" s="6"/>
      <c r="BG999" s="313"/>
      <c r="BH999" s="313"/>
      <c r="BI999" s="313"/>
      <c r="BJ999" s="313"/>
      <c r="BK999" s="313"/>
      <c r="BL999" s="6"/>
      <c r="BM999" s="6"/>
      <c r="BN999" s="313"/>
      <c r="BO999" s="313"/>
      <c r="BP999" s="313"/>
      <c r="BQ999" s="313"/>
      <c r="BR999" s="313"/>
      <c r="BS999" s="313"/>
      <c r="BT999" s="313"/>
      <c r="BU999" s="313"/>
      <c r="BV999" s="313"/>
      <c r="BW999" s="313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161"/>
      <c r="DQ999" s="161"/>
      <c r="DR999" s="161"/>
      <c r="DS999" s="161"/>
      <c r="DT999" s="161"/>
      <c r="DU999" s="161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  <c r="FS999" s="6"/>
      <c r="FT999" s="6"/>
      <c r="FU999" s="6"/>
      <c r="FV999" s="6"/>
      <c r="FW999" s="6"/>
      <c r="FX999" s="6"/>
      <c r="FY999" s="6"/>
      <c r="FZ999" s="6"/>
      <c r="GA999" s="6"/>
      <c r="GB999" s="6"/>
      <c r="GC999" s="6"/>
      <c r="GD999" s="6"/>
      <c r="GE999" s="6"/>
      <c r="GF999" s="6"/>
      <c r="GG999" s="6"/>
      <c r="GH999" s="6"/>
      <c r="GI999" s="6"/>
      <c r="GJ999" s="6"/>
      <c r="GK999" s="6"/>
      <c r="GL999" s="6"/>
      <c r="GM999" s="6"/>
      <c r="GN999" s="6"/>
      <c r="GO999" s="6"/>
      <c r="GP999" s="6"/>
      <c r="GQ999" s="6"/>
      <c r="GR999" s="6"/>
      <c r="GS999" s="6"/>
      <c r="GT999" s="6"/>
      <c r="GU999" s="6"/>
      <c r="GV999" s="6"/>
      <c r="GW999" s="6"/>
      <c r="GX999" s="6"/>
      <c r="GY999" s="6"/>
      <c r="GZ999" s="6"/>
      <c r="HA999" s="6"/>
      <c r="HB999" s="6"/>
      <c r="HC999" s="6"/>
      <c r="HD999" s="6"/>
      <c r="HE999" s="6"/>
      <c r="HF999" s="6"/>
      <c r="HG999" s="6"/>
      <c r="HH999" s="6"/>
      <c r="HI999" s="6"/>
      <c r="HJ999" s="6"/>
      <c r="HK999" s="6"/>
      <c r="HL999" s="6"/>
      <c r="HM999" s="6"/>
      <c r="HN999" s="6"/>
      <c r="HO999" s="6"/>
      <c r="HP999" s="6"/>
      <c r="HQ999" s="6"/>
      <c r="HR999" s="6"/>
      <c r="HS999" s="6"/>
      <c r="HT999" s="6"/>
      <c r="HU999" s="6"/>
      <c r="HV999" s="6"/>
      <c r="HW999" s="6"/>
      <c r="HX999" s="6"/>
      <c r="HY999" s="6"/>
      <c r="HZ999" s="6"/>
      <c r="IA999" s="6"/>
      <c r="IB999" s="6"/>
      <c r="IC999" s="6"/>
      <c r="ID999" s="6"/>
      <c r="IE999" s="6"/>
      <c r="IF999" s="6"/>
      <c r="IG999" s="6"/>
      <c r="IH999" s="6"/>
      <c r="II999" s="6"/>
      <c r="IJ999" s="6"/>
      <c r="IK999" s="6"/>
      <c r="IL999" s="6"/>
      <c r="IM999" s="6"/>
      <c r="IN999" s="6"/>
      <c r="IO999" s="6"/>
      <c r="IP999" s="6"/>
      <c r="IQ999" s="6"/>
      <c r="IR999" s="6"/>
      <c r="IS999" s="6"/>
      <c r="IT999" s="6"/>
      <c r="IU999" s="6"/>
      <c r="IV999" s="6"/>
      <c r="IW999" s="6"/>
      <c r="IX999" s="6"/>
      <c r="IY999" s="6"/>
      <c r="IZ999" s="6"/>
      <c r="JA999" s="314"/>
      <c r="JB999" s="314"/>
      <c r="JC999" s="314"/>
      <c r="JD999" s="314"/>
      <c r="JE999" s="314"/>
      <c r="JF999" s="314"/>
      <c r="JG999" s="314"/>
      <c r="JH999" s="314"/>
      <c r="JI999" s="314"/>
      <c r="JJ999" s="314"/>
      <c r="JK999" s="314"/>
      <c r="JL999" s="314"/>
      <c r="JM999" s="314"/>
      <c r="JN999" s="314"/>
      <c r="JO999" s="314"/>
      <c r="JP999" s="314"/>
      <c r="JQ999" s="314"/>
      <c r="JR999" s="314"/>
      <c r="JS999" s="314"/>
      <c r="JT999" s="314"/>
      <c r="JU999" s="314"/>
      <c r="JV999" s="314"/>
      <c r="JW999" s="314"/>
      <c r="JX999" s="314"/>
      <c r="JY999" s="314"/>
      <c r="JZ999" s="314"/>
      <c r="KA999" s="314"/>
      <c r="KB999" s="314"/>
      <c r="KC999" s="314"/>
      <c r="KD999" s="314"/>
      <c r="KE999" s="314"/>
      <c r="KF999" s="314"/>
      <c r="KG999" s="314"/>
      <c r="KH999" s="314"/>
      <c r="KI999" s="314"/>
      <c r="KJ999" s="314"/>
      <c r="KK999" s="314"/>
      <c r="KL999" s="6"/>
      <c r="KM999" s="6"/>
      <c r="KN999" s="6"/>
      <c r="KO999" s="6"/>
      <c r="KP999" s="6"/>
      <c r="KQ999" s="6"/>
      <c r="KR999" s="6"/>
      <c r="KS999" s="6"/>
      <c r="KT999" s="6"/>
    </row>
    <row r="1000" spans="5:306" s="305" customFormat="1">
      <c r="E1000" s="316"/>
      <c r="F1000" s="316"/>
      <c r="G1000" s="317"/>
      <c r="W1000" s="6"/>
      <c r="X1000" s="6"/>
      <c r="Y1000" s="6"/>
      <c r="Z1000" s="313"/>
      <c r="AA1000" s="313"/>
      <c r="AB1000" s="313"/>
      <c r="AC1000" s="6"/>
      <c r="AD1000" s="6"/>
      <c r="AE1000" s="313"/>
      <c r="AF1000" s="313"/>
      <c r="AG1000" s="313"/>
      <c r="AH1000" s="313"/>
      <c r="AI1000" s="313"/>
      <c r="AJ1000" s="6"/>
      <c r="AK1000" s="6"/>
      <c r="AL1000" s="313"/>
      <c r="AM1000" s="313"/>
      <c r="AN1000" s="313"/>
      <c r="AO1000" s="313"/>
      <c r="AP1000" s="313"/>
      <c r="AQ1000" s="6"/>
      <c r="AR1000" s="6"/>
      <c r="AS1000" s="313"/>
      <c r="AT1000" s="313"/>
      <c r="AU1000" s="313"/>
      <c r="AV1000" s="313"/>
      <c r="AW1000" s="313"/>
      <c r="AX1000" s="6"/>
      <c r="AY1000" s="6"/>
      <c r="AZ1000" s="313"/>
      <c r="BA1000" s="313"/>
      <c r="BB1000" s="313"/>
      <c r="BC1000" s="313"/>
      <c r="BD1000" s="313"/>
      <c r="BE1000" s="6"/>
      <c r="BF1000" s="6"/>
      <c r="BG1000" s="313"/>
      <c r="BH1000" s="313"/>
      <c r="BI1000" s="313"/>
      <c r="BJ1000" s="313"/>
      <c r="BK1000" s="313"/>
      <c r="BL1000" s="6"/>
      <c r="BM1000" s="6"/>
      <c r="BN1000" s="313"/>
      <c r="BO1000" s="313"/>
      <c r="BP1000" s="313"/>
      <c r="BQ1000" s="313"/>
      <c r="BR1000" s="313"/>
      <c r="BS1000" s="313"/>
      <c r="BT1000" s="313"/>
      <c r="BU1000" s="313"/>
      <c r="BV1000" s="313"/>
      <c r="BW1000" s="313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161"/>
      <c r="DQ1000" s="161"/>
      <c r="DR1000" s="161"/>
      <c r="DS1000" s="161"/>
      <c r="DT1000" s="161"/>
      <c r="DU1000" s="161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  <c r="FS1000" s="6"/>
      <c r="FT1000" s="6"/>
      <c r="FU1000" s="6"/>
      <c r="FV1000" s="6"/>
      <c r="FW1000" s="6"/>
      <c r="FX1000" s="6"/>
      <c r="FY1000" s="6"/>
      <c r="FZ1000" s="6"/>
      <c r="GA1000" s="6"/>
      <c r="GB1000" s="6"/>
      <c r="GC1000" s="6"/>
      <c r="GD1000" s="6"/>
      <c r="GE1000" s="6"/>
      <c r="GF1000" s="6"/>
      <c r="GG1000" s="6"/>
      <c r="GH1000" s="6"/>
      <c r="GI1000" s="6"/>
      <c r="GJ1000" s="6"/>
      <c r="GK1000" s="6"/>
      <c r="GL1000" s="6"/>
      <c r="GM1000" s="6"/>
      <c r="GN1000" s="6"/>
      <c r="GO1000" s="6"/>
      <c r="GP1000" s="6"/>
      <c r="GQ1000" s="6"/>
      <c r="GR1000" s="6"/>
      <c r="GS1000" s="6"/>
      <c r="GT1000" s="6"/>
      <c r="GU1000" s="6"/>
      <c r="GV1000" s="6"/>
      <c r="GW1000" s="6"/>
      <c r="GX1000" s="6"/>
      <c r="GY1000" s="6"/>
      <c r="GZ1000" s="6"/>
      <c r="HA1000" s="6"/>
      <c r="HB1000" s="6"/>
      <c r="HC1000" s="6"/>
      <c r="HD1000" s="6"/>
      <c r="HE1000" s="6"/>
      <c r="HF1000" s="6"/>
      <c r="HG1000" s="6"/>
      <c r="HH1000" s="6"/>
      <c r="HI1000" s="6"/>
      <c r="HJ1000" s="6"/>
      <c r="HK1000" s="6"/>
      <c r="HL1000" s="6"/>
      <c r="HM1000" s="6"/>
      <c r="HN1000" s="6"/>
      <c r="HO1000" s="6"/>
      <c r="HP1000" s="6"/>
      <c r="HQ1000" s="6"/>
      <c r="HR1000" s="6"/>
      <c r="HS1000" s="6"/>
      <c r="HT1000" s="6"/>
      <c r="HU1000" s="6"/>
      <c r="HV1000" s="6"/>
      <c r="HW1000" s="6"/>
      <c r="HX1000" s="6"/>
      <c r="HY1000" s="6"/>
      <c r="HZ1000" s="6"/>
      <c r="IA1000" s="6"/>
      <c r="IB1000" s="6"/>
      <c r="IC1000" s="6"/>
      <c r="ID1000" s="6"/>
      <c r="IE1000" s="6"/>
      <c r="IF1000" s="6"/>
      <c r="IG1000" s="6"/>
      <c r="IH1000" s="6"/>
      <c r="II1000" s="6"/>
      <c r="IJ1000" s="6"/>
      <c r="IK1000" s="6"/>
      <c r="IL1000" s="6"/>
      <c r="IM1000" s="6"/>
      <c r="IN1000" s="6"/>
      <c r="IO1000" s="6"/>
      <c r="IP1000" s="6"/>
      <c r="IQ1000" s="6"/>
      <c r="IR1000" s="6"/>
      <c r="IS1000" s="6"/>
      <c r="IT1000" s="6"/>
      <c r="IU1000" s="6"/>
      <c r="IV1000" s="6"/>
      <c r="IW1000" s="6"/>
      <c r="IX1000" s="6"/>
      <c r="IY1000" s="6"/>
      <c r="IZ1000" s="6"/>
      <c r="JA1000" s="314"/>
      <c r="JB1000" s="314"/>
      <c r="JC1000" s="314"/>
      <c r="JD1000" s="314"/>
      <c r="JE1000" s="314"/>
      <c r="JF1000" s="314"/>
      <c r="JG1000" s="314"/>
      <c r="JH1000" s="314"/>
      <c r="JI1000" s="314"/>
      <c r="JJ1000" s="314"/>
      <c r="JK1000" s="314"/>
      <c r="JL1000" s="314"/>
      <c r="JM1000" s="314"/>
      <c r="JN1000" s="314"/>
      <c r="JO1000" s="314"/>
      <c r="JP1000" s="314"/>
      <c r="JQ1000" s="314"/>
      <c r="JR1000" s="314"/>
      <c r="JS1000" s="314"/>
      <c r="JT1000" s="314"/>
      <c r="JU1000" s="314"/>
      <c r="JV1000" s="314"/>
      <c r="JW1000" s="314"/>
      <c r="JX1000" s="314"/>
      <c r="JY1000" s="314"/>
      <c r="JZ1000" s="314"/>
      <c r="KA1000" s="314"/>
      <c r="KB1000" s="314"/>
      <c r="KC1000" s="314"/>
      <c r="KD1000" s="314"/>
      <c r="KE1000" s="314"/>
      <c r="KF1000" s="314"/>
      <c r="KG1000" s="314"/>
      <c r="KH1000" s="314"/>
      <c r="KI1000" s="314"/>
      <c r="KJ1000" s="314"/>
      <c r="KK1000" s="314"/>
      <c r="KL1000" s="6"/>
      <c r="KM1000" s="6"/>
      <c r="KN1000" s="6"/>
      <c r="KO1000" s="6"/>
      <c r="KP1000" s="6"/>
      <c r="KQ1000" s="6"/>
      <c r="KR1000" s="6"/>
      <c r="KS1000" s="6"/>
      <c r="KT1000" s="6"/>
    </row>
    <row r="1001" spans="5:306" s="305" customFormat="1">
      <c r="E1001" s="316"/>
      <c r="F1001" s="316"/>
      <c r="G1001" s="317"/>
      <c r="W1001" s="6"/>
      <c r="X1001" s="6"/>
      <c r="Y1001" s="6"/>
      <c r="Z1001" s="313"/>
      <c r="AA1001" s="313"/>
      <c r="AB1001" s="313"/>
      <c r="AC1001" s="6"/>
      <c r="AD1001" s="6"/>
      <c r="AE1001" s="313"/>
      <c r="AF1001" s="313"/>
      <c r="AG1001" s="313"/>
      <c r="AH1001" s="313"/>
      <c r="AI1001" s="313"/>
      <c r="AJ1001" s="6"/>
      <c r="AK1001" s="6"/>
      <c r="AL1001" s="313"/>
      <c r="AM1001" s="313"/>
      <c r="AN1001" s="313"/>
      <c r="AO1001" s="313"/>
      <c r="AP1001" s="313"/>
      <c r="AQ1001" s="6"/>
      <c r="AR1001" s="6"/>
      <c r="AS1001" s="313"/>
      <c r="AT1001" s="313"/>
      <c r="AU1001" s="313"/>
      <c r="AV1001" s="313"/>
      <c r="AW1001" s="313"/>
      <c r="AX1001" s="6"/>
      <c r="AY1001" s="6"/>
      <c r="AZ1001" s="313"/>
      <c r="BA1001" s="313"/>
      <c r="BB1001" s="313"/>
      <c r="BC1001" s="313"/>
      <c r="BD1001" s="313"/>
      <c r="BE1001" s="6"/>
      <c r="BF1001" s="6"/>
      <c r="BG1001" s="313"/>
      <c r="BH1001" s="313"/>
      <c r="BI1001" s="313"/>
      <c r="BJ1001" s="313"/>
      <c r="BK1001" s="313"/>
      <c r="BL1001" s="6"/>
      <c r="BM1001" s="6"/>
      <c r="BN1001" s="313"/>
      <c r="BO1001" s="313"/>
      <c r="BP1001" s="313"/>
      <c r="BQ1001" s="313"/>
      <c r="BR1001" s="313"/>
      <c r="BS1001" s="313"/>
      <c r="BT1001" s="313"/>
      <c r="BU1001" s="313"/>
      <c r="BV1001" s="313"/>
      <c r="BW1001" s="313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161"/>
      <c r="DQ1001" s="161"/>
      <c r="DR1001" s="161"/>
      <c r="DS1001" s="161"/>
      <c r="DT1001" s="161"/>
      <c r="DU1001" s="161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  <c r="FS1001" s="6"/>
      <c r="FT1001" s="6"/>
      <c r="FU1001" s="6"/>
      <c r="FV1001" s="6"/>
      <c r="FW1001" s="6"/>
      <c r="FX1001" s="6"/>
      <c r="FY1001" s="6"/>
      <c r="FZ1001" s="6"/>
      <c r="GA1001" s="6"/>
      <c r="GB1001" s="6"/>
      <c r="GC1001" s="6"/>
      <c r="GD1001" s="6"/>
      <c r="GE1001" s="6"/>
      <c r="GF1001" s="6"/>
      <c r="GG1001" s="6"/>
      <c r="GH1001" s="6"/>
      <c r="GI1001" s="6"/>
      <c r="GJ1001" s="6"/>
      <c r="GK1001" s="6"/>
      <c r="GL1001" s="6"/>
      <c r="GM1001" s="6"/>
      <c r="GN1001" s="6"/>
      <c r="GO1001" s="6"/>
      <c r="GP1001" s="6"/>
      <c r="GQ1001" s="6"/>
      <c r="GR1001" s="6"/>
      <c r="GS1001" s="6"/>
      <c r="GT1001" s="6"/>
      <c r="GU1001" s="6"/>
      <c r="GV1001" s="6"/>
      <c r="GW1001" s="6"/>
      <c r="GX1001" s="6"/>
      <c r="GY1001" s="6"/>
      <c r="GZ1001" s="6"/>
      <c r="HA1001" s="6"/>
      <c r="HB1001" s="6"/>
      <c r="HC1001" s="6"/>
      <c r="HD1001" s="6"/>
      <c r="HE1001" s="6"/>
      <c r="HF1001" s="6"/>
      <c r="HG1001" s="6"/>
      <c r="HH1001" s="6"/>
      <c r="HI1001" s="6"/>
      <c r="HJ1001" s="6"/>
      <c r="HK1001" s="6"/>
      <c r="HL1001" s="6"/>
      <c r="HM1001" s="6"/>
      <c r="HN1001" s="6"/>
      <c r="HO1001" s="6"/>
      <c r="HP1001" s="6"/>
      <c r="HQ1001" s="6"/>
      <c r="HR1001" s="6"/>
      <c r="HS1001" s="6"/>
      <c r="HT1001" s="6"/>
      <c r="HU1001" s="6"/>
      <c r="HV1001" s="6"/>
      <c r="HW1001" s="6"/>
      <c r="HX1001" s="6"/>
      <c r="HY1001" s="6"/>
      <c r="HZ1001" s="6"/>
      <c r="IA1001" s="6"/>
      <c r="IB1001" s="6"/>
      <c r="IC1001" s="6"/>
      <c r="ID1001" s="6"/>
      <c r="IE1001" s="6"/>
      <c r="IF1001" s="6"/>
      <c r="IG1001" s="6"/>
      <c r="IH1001" s="6"/>
      <c r="II1001" s="6"/>
      <c r="IJ1001" s="6"/>
      <c r="IK1001" s="6"/>
      <c r="IL1001" s="6"/>
      <c r="IM1001" s="6"/>
      <c r="IN1001" s="6"/>
      <c r="IO1001" s="6"/>
      <c r="IP1001" s="6"/>
      <c r="IQ1001" s="6"/>
      <c r="IR1001" s="6"/>
      <c r="IS1001" s="6"/>
      <c r="IT1001" s="6"/>
      <c r="IU1001" s="6"/>
      <c r="IV1001" s="6"/>
      <c r="IW1001" s="6"/>
      <c r="IX1001" s="6"/>
      <c r="IY1001" s="6"/>
      <c r="IZ1001" s="6"/>
      <c r="JA1001" s="314"/>
      <c r="JB1001" s="314"/>
      <c r="JC1001" s="314"/>
      <c r="JD1001" s="314"/>
      <c r="JE1001" s="314"/>
      <c r="JF1001" s="314"/>
      <c r="JG1001" s="314"/>
      <c r="JH1001" s="314"/>
      <c r="JI1001" s="314"/>
      <c r="JJ1001" s="314"/>
      <c r="JK1001" s="314"/>
      <c r="JL1001" s="314"/>
      <c r="JM1001" s="314"/>
      <c r="JN1001" s="314"/>
      <c r="JO1001" s="314"/>
      <c r="JP1001" s="314"/>
      <c r="JQ1001" s="314"/>
      <c r="JR1001" s="314"/>
      <c r="JS1001" s="314"/>
      <c r="JT1001" s="314"/>
      <c r="JU1001" s="314"/>
      <c r="JV1001" s="314"/>
      <c r="JW1001" s="314"/>
      <c r="JX1001" s="314"/>
      <c r="JY1001" s="314"/>
      <c r="JZ1001" s="314"/>
      <c r="KA1001" s="314"/>
      <c r="KB1001" s="314"/>
      <c r="KC1001" s="314"/>
      <c r="KD1001" s="314"/>
      <c r="KE1001" s="314"/>
      <c r="KF1001" s="314"/>
      <c r="KG1001" s="314"/>
      <c r="KH1001" s="314"/>
      <c r="KI1001" s="314"/>
      <c r="KJ1001" s="314"/>
      <c r="KK1001" s="314"/>
      <c r="KL1001" s="6"/>
      <c r="KM1001" s="6"/>
      <c r="KN1001" s="6"/>
      <c r="KO1001" s="6"/>
      <c r="KP1001" s="6"/>
      <c r="KQ1001" s="6"/>
      <c r="KR1001" s="6"/>
      <c r="KS1001" s="6"/>
      <c r="KT1001" s="6"/>
    </row>
    <row r="1002" spans="5:306" s="305" customFormat="1">
      <c r="E1002" s="316"/>
      <c r="F1002" s="316"/>
      <c r="G1002" s="317"/>
      <c r="W1002" s="6"/>
      <c r="X1002" s="6"/>
      <c r="Y1002" s="6"/>
      <c r="Z1002" s="313"/>
      <c r="AA1002" s="313"/>
      <c r="AB1002" s="313"/>
      <c r="AC1002" s="6"/>
      <c r="AD1002" s="6"/>
      <c r="AE1002" s="313"/>
      <c r="AF1002" s="313"/>
      <c r="AG1002" s="313"/>
      <c r="AH1002" s="313"/>
      <c r="AI1002" s="313"/>
      <c r="AJ1002" s="6"/>
      <c r="AK1002" s="6"/>
      <c r="AL1002" s="313"/>
      <c r="AM1002" s="313"/>
      <c r="AN1002" s="313"/>
      <c r="AO1002" s="313"/>
      <c r="AP1002" s="313"/>
      <c r="AQ1002" s="6"/>
      <c r="AR1002" s="6"/>
      <c r="AS1002" s="313"/>
      <c r="AT1002" s="313"/>
      <c r="AU1002" s="313"/>
      <c r="AV1002" s="313"/>
      <c r="AW1002" s="313"/>
      <c r="AX1002" s="6"/>
      <c r="AY1002" s="6"/>
      <c r="AZ1002" s="313"/>
      <c r="BA1002" s="313"/>
      <c r="BB1002" s="313"/>
      <c r="BC1002" s="313"/>
      <c r="BD1002" s="313"/>
      <c r="BE1002" s="6"/>
      <c r="BF1002" s="6"/>
      <c r="BG1002" s="313"/>
      <c r="BH1002" s="313"/>
      <c r="BI1002" s="313"/>
      <c r="BJ1002" s="313"/>
      <c r="BK1002" s="313"/>
      <c r="BL1002" s="6"/>
      <c r="BM1002" s="6"/>
      <c r="BN1002" s="313"/>
      <c r="BO1002" s="313"/>
      <c r="BP1002" s="313"/>
      <c r="BQ1002" s="313"/>
      <c r="BR1002" s="313"/>
      <c r="BS1002" s="313"/>
      <c r="BT1002" s="313"/>
      <c r="BU1002" s="313"/>
      <c r="BV1002" s="313"/>
      <c r="BW1002" s="313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161"/>
      <c r="DQ1002" s="161"/>
      <c r="DR1002" s="161"/>
      <c r="DS1002" s="161"/>
      <c r="DT1002" s="161"/>
      <c r="DU1002" s="161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  <c r="FS1002" s="6"/>
      <c r="FT1002" s="6"/>
      <c r="FU1002" s="6"/>
      <c r="FV1002" s="6"/>
      <c r="FW1002" s="6"/>
      <c r="FX1002" s="6"/>
      <c r="FY1002" s="6"/>
      <c r="FZ1002" s="6"/>
      <c r="GA1002" s="6"/>
      <c r="GB1002" s="6"/>
      <c r="GC1002" s="6"/>
      <c r="GD1002" s="6"/>
      <c r="GE1002" s="6"/>
      <c r="GF1002" s="6"/>
      <c r="GG1002" s="6"/>
      <c r="GH1002" s="6"/>
      <c r="GI1002" s="6"/>
      <c r="GJ1002" s="6"/>
      <c r="GK1002" s="6"/>
      <c r="GL1002" s="6"/>
      <c r="GM1002" s="6"/>
      <c r="GN1002" s="6"/>
      <c r="GO1002" s="6"/>
      <c r="GP1002" s="6"/>
      <c r="GQ1002" s="6"/>
      <c r="GR1002" s="6"/>
      <c r="GS1002" s="6"/>
      <c r="GT1002" s="6"/>
      <c r="GU1002" s="6"/>
      <c r="GV1002" s="6"/>
      <c r="GW1002" s="6"/>
      <c r="GX1002" s="6"/>
      <c r="GY1002" s="6"/>
      <c r="GZ1002" s="6"/>
      <c r="HA1002" s="6"/>
      <c r="HB1002" s="6"/>
      <c r="HC1002" s="6"/>
      <c r="HD1002" s="6"/>
      <c r="HE1002" s="6"/>
      <c r="HF1002" s="6"/>
      <c r="HG1002" s="6"/>
      <c r="HH1002" s="6"/>
      <c r="HI1002" s="6"/>
      <c r="HJ1002" s="6"/>
      <c r="HK1002" s="6"/>
      <c r="HL1002" s="6"/>
      <c r="HM1002" s="6"/>
      <c r="HN1002" s="6"/>
      <c r="HO1002" s="6"/>
      <c r="HP1002" s="6"/>
      <c r="HQ1002" s="6"/>
      <c r="HR1002" s="6"/>
      <c r="HS1002" s="6"/>
      <c r="HT1002" s="6"/>
      <c r="HU1002" s="6"/>
      <c r="HV1002" s="6"/>
      <c r="HW1002" s="6"/>
      <c r="HX1002" s="6"/>
      <c r="HY1002" s="6"/>
      <c r="HZ1002" s="6"/>
      <c r="IA1002" s="6"/>
      <c r="IB1002" s="6"/>
      <c r="IC1002" s="6"/>
      <c r="ID1002" s="6"/>
      <c r="IE1002" s="6"/>
      <c r="IF1002" s="6"/>
      <c r="IG1002" s="6"/>
      <c r="IH1002" s="6"/>
      <c r="II1002" s="6"/>
      <c r="IJ1002" s="6"/>
      <c r="IK1002" s="6"/>
      <c r="IL1002" s="6"/>
      <c r="IM1002" s="6"/>
      <c r="IN1002" s="6"/>
      <c r="IO1002" s="6"/>
      <c r="IP1002" s="6"/>
      <c r="IQ1002" s="6"/>
      <c r="IR1002" s="6"/>
      <c r="IS1002" s="6"/>
      <c r="IT1002" s="6"/>
      <c r="IU1002" s="6"/>
      <c r="IV1002" s="6"/>
      <c r="IW1002" s="6"/>
      <c r="IX1002" s="6"/>
      <c r="IY1002" s="6"/>
      <c r="IZ1002" s="6"/>
      <c r="JA1002" s="314"/>
      <c r="JB1002" s="314"/>
      <c r="JC1002" s="314"/>
      <c r="JD1002" s="314"/>
      <c r="JE1002" s="314"/>
      <c r="JF1002" s="314"/>
      <c r="JG1002" s="314"/>
      <c r="JH1002" s="314"/>
      <c r="JI1002" s="314"/>
      <c r="JJ1002" s="314"/>
      <c r="JK1002" s="314"/>
      <c r="JL1002" s="314"/>
      <c r="JM1002" s="314"/>
      <c r="JN1002" s="314"/>
      <c r="JO1002" s="314"/>
      <c r="JP1002" s="314"/>
      <c r="JQ1002" s="314"/>
      <c r="JR1002" s="314"/>
      <c r="JS1002" s="314"/>
      <c r="JT1002" s="314"/>
      <c r="JU1002" s="314"/>
      <c r="JV1002" s="314"/>
      <c r="JW1002" s="314"/>
      <c r="JX1002" s="314"/>
      <c r="JY1002" s="314"/>
      <c r="JZ1002" s="314"/>
      <c r="KA1002" s="314"/>
      <c r="KB1002" s="314"/>
      <c r="KC1002" s="314"/>
      <c r="KD1002" s="314"/>
      <c r="KE1002" s="314"/>
      <c r="KF1002" s="314"/>
      <c r="KG1002" s="314"/>
      <c r="KH1002" s="314"/>
      <c r="KI1002" s="314"/>
      <c r="KJ1002" s="314"/>
      <c r="KK1002" s="314"/>
      <c r="KL1002" s="6"/>
      <c r="KM1002" s="6"/>
      <c r="KN1002" s="6"/>
      <c r="KO1002" s="6"/>
      <c r="KP1002" s="6"/>
      <c r="KQ1002" s="6"/>
      <c r="KR1002" s="6"/>
      <c r="KS1002" s="6"/>
      <c r="KT1002" s="6"/>
    </row>
    <row r="1003" spans="5:306" s="305" customFormat="1">
      <c r="E1003" s="316"/>
      <c r="F1003" s="316"/>
      <c r="G1003" s="317"/>
      <c r="W1003" s="6"/>
      <c r="X1003" s="6"/>
      <c r="Y1003" s="6"/>
      <c r="Z1003" s="313"/>
      <c r="AA1003" s="313"/>
      <c r="AB1003" s="313"/>
      <c r="AC1003" s="6"/>
      <c r="AD1003" s="6"/>
      <c r="AE1003" s="313"/>
      <c r="AF1003" s="313"/>
      <c r="AG1003" s="313"/>
      <c r="AH1003" s="313"/>
      <c r="AI1003" s="313"/>
      <c r="AJ1003" s="6"/>
      <c r="AK1003" s="6"/>
      <c r="AL1003" s="313"/>
      <c r="AM1003" s="313"/>
      <c r="AN1003" s="313"/>
      <c r="AO1003" s="313"/>
      <c r="AP1003" s="313"/>
      <c r="AQ1003" s="6"/>
      <c r="AR1003" s="6"/>
      <c r="AS1003" s="313"/>
      <c r="AT1003" s="313"/>
      <c r="AU1003" s="313"/>
      <c r="AV1003" s="313"/>
      <c r="AW1003" s="313"/>
      <c r="AX1003" s="6"/>
      <c r="AY1003" s="6"/>
      <c r="AZ1003" s="313"/>
      <c r="BA1003" s="313"/>
      <c r="BB1003" s="313"/>
      <c r="BC1003" s="313"/>
      <c r="BD1003" s="313"/>
      <c r="BE1003" s="6"/>
      <c r="BF1003" s="6"/>
      <c r="BG1003" s="313"/>
      <c r="BH1003" s="313"/>
      <c r="BI1003" s="313"/>
      <c r="BJ1003" s="313"/>
      <c r="BK1003" s="313"/>
      <c r="BL1003" s="6"/>
      <c r="BM1003" s="6"/>
      <c r="BN1003" s="313"/>
      <c r="BO1003" s="313"/>
      <c r="BP1003" s="313"/>
      <c r="BQ1003" s="313"/>
      <c r="BR1003" s="313"/>
      <c r="BS1003" s="313"/>
      <c r="BT1003" s="313"/>
      <c r="BU1003" s="313"/>
      <c r="BV1003" s="313"/>
      <c r="BW1003" s="313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161"/>
      <c r="DQ1003" s="161"/>
      <c r="DR1003" s="161"/>
      <c r="DS1003" s="161"/>
      <c r="DT1003" s="161"/>
      <c r="DU1003" s="161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  <c r="FS1003" s="6"/>
      <c r="FT1003" s="6"/>
      <c r="FU1003" s="6"/>
      <c r="FV1003" s="6"/>
      <c r="FW1003" s="6"/>
      <c r="FX1003" s="6"/>
      <c r="FY1003" s="6"/>
      <c r="FZ1003" s="6"/>
      <c r="GA1003" s="6"/>
      <c r="GB1003" s="6"/>
      <c r="GC1003" s="6"/>
      <c r="GD1003" s="6"/>
      <c r="GE1003" s="6"/>
      <c r="GF1003" s="6"/>
      <c r="GG1003" s="6"/>
      <c r="GH1003" s="6"/>
      <c r="GI1003" s="6"/>
      <c r="GJ1003" s="6"/>
      <c r="GK1003" s="6"/>
      <c r="GL1003" s="6"/>
      <c r="GM1003" s="6"/>
      <c r="GN1003" s="6"/>
      <c r="GO1003" s="6"/>
      <c r="GP1003" s="6"/>
      <c r="GQ1003" s="6"/>
      <c r="GR1003" s="6"/>
      <c r="GS1003" s="6"/>
      <c r="GT1003" s="6"/>
      <c r="GU1003" s="6"/>
      <c r="GV1003" s="6"/>
      <c r="GW1003" s="6"/>
      <c r="GX1003" s="6"/>
      <c r="GY1003" s="6"/>
      <c r="GZ1003" s="6"/>
      <c r="HA1003" s="6"/>
      <c r="HB1003" s="6"/>
      <c r="HC1003" s="6"/>
      <c r="HD1003" s="6"/>
      <c r="HE1003" s="6"/>
      <c r="HF1003" s="6"/>
      <c r="HG1003" s="6"/>
      <c r="HH1003" s="6"/>
      <c r="HI1003" s="6"/>
      <c r="HJ1003" s="6"/>
      <c r="HK1003" s="6"/>
      <c r="HL1003" s="6"/>
      <c r="HM1003" s="6"/>
      <c r="HN1003" s="6"/>
      <c r="HO1003" s="6"/>
      <c r="HP1003" s="6"/>
      <c r="HQ1003" s="6"/>
      <c r="HR1003" s="6"/>
      <c r="HS1003" s="6"/>
      <c r="HT1003" s="6"/>
      <c r="HU1003" s="6"/>
      <c r="HV1003" s="6"/>
      <c r="HW1003" s="6"/>
      <c r="HX1003" s="6"/>
      <c r="HY1003" s="6"/>
      <c r="HZ1003" s="6"/>
      <c r="IA1003" s="6"/>
      <c r="IB1003" s="6"/>
      <c r="IC1003" s="6"/>
      <c r="ID1003" s="6"/>
      <c r="IE1003" s="6"/>
      <c r="IF1003" s="6"/>
      <c r="IG1003" s="6"/>
      <c r="IH1003" s="6"/>
      <c r="II1003" s="6"/>
      <c r="IJ1003" s="6"/>
      <c r="IK1003" s="6"/>
      <c r="IL1003" s="6"/>
      <c r="IM1003" s="6"/>
      <c r="IN1003" s="6"/>
      <c r="IO1003" s="6"/>
      <c r="IP1003" s="6"/>
      <c r="IQ1003" s="6"/>
      <c r="IR1003" s="6"/>
      <c r="IS1003" s="6"/>
      <c r="IT1003" s="6"/>
      <c r="IU1003" s="6"/>
      <c r="IV1003" s="6"/>
      <c r="IW1003" s="6"/>
      <c r="IX1003" s="6"/>
      <c r="IY1003" s="6"/>
      <c r="IZ1003" s="6"/>
      <c r="JA1003" s="314"/>
      <c r="JB1003" s="314"/>
      <c r="JC1003" s="314"/>
      <c r="JD1003" s="314"/>
      <c r="JE1003" s="314"/>
      <c r="JF1003" s="314"/>
      <c r="JG1003" s="314"/>
      <c r="JH1003" s="314"/>
      <c r="JI1003" s="314"/>
      <c r="JJ1003" s="314"/>
      <c r="JK1003" s="314"/>
      <c r="JL1003" s="314"/>
      <c r="JM1003" s="314"/>
      <c r="JN1003" s="314"/>
      <c r="JO1003" s="314"/>
      <c r="JP1003" s="314"/>
      <c r="JQ1003" s="314"/>
      <c r="JR1003" s="314"/>
      <c r="JS1003" s="314"/>
      <c r="JT1003" s="314"/>
      <c r="JU1003" s="314"/>
      <c r="JV1003" s="314"/>
      <c r="JW1003" s="314"/>
      <c r="JX1003" s="314"/>
      <c r="JY1003" s="314"/>
      <c r="JZ1003" s="314"/>
      <c r="KA1003" s="314"/>
      <c r="KB1003" s="314"/>
      <c r="KC1003" s="314"/>
      <c r="KD1003" s="314"/>
      <c r="KE1003" s="314"/>
      <c r="KF1003" s="314"/>
      <c r="KG1003" s="314"/>
      <c r="KH1003" s="314"/>
      <c r="KI1003" s="314"/>
      <c r="KJ1003" s="314"/>
      <c r="KK1003" s="314"/>
      <c r="KL1003" s="6"/>
      <c r="KM1003" s="6"/>
      <c r="KN1003" s="6"/>
      <c r="KO1003" s="6"/>
      <c r="KP1003" s="6"/>
      <c r="KQ1003" s="6"/>
      <c r="KR1003" s="6"/>
      <c r="KS1003" s="6"/>
      <c r="KT1003" s="6"/>
    </row>
    <row r="1004" spans="5:306" s="305" customFormat="1">
      <c r="E1004" s="316"/>
      <c r="F1004" s="316"/>
      <c r="G1004" s="317"/>
      <c r="W1004" s="6"/>
      <c r="X1004" s="6"/>
      <c r="Y1004" s="6"/>
      <c r="Z1004" s="313"/>
      <c r="AA1004" s="313"/>
      <c r="AB1004" s="313"/>
      <c r="AC1004" s="6"/>
      <c r="AD1004" s="6"/>
      <c r="AE1004" s="313"/>
      <c r="AF1004" s="313"/>
      <c r="AG1004" s="313"/>
      <c r="AH1004" s="313"/>
      <c r="AI1004" s="313"/>
      <c r="AJ1004" s="6"/>
      <c r="AK1004" s="6"/>
      <c r="AL1004" s="313"/>
      <c r="AM1004" s="313"/>
      <c r="AN1004" s="313"/>
      <c r="AO1004" s="313"/>
      <c r="AP1004" s="313"/>
      <c r="AQ1004" s="6"/>
      <c r="AR1004" s="6"/>
      <c r="AS1004" s="313"/>
      <c r="AT1004" s="313"/>
      <c r="AU1004" s="313"/>
      <c r="AV1004" s="313"/>
      <c r="AW1004" s="313"/>
      <c r="AX1004" s="6"/>
      <c r="AY1004" s="6"/>
      <c r="AZ1004" s="313"/>
      <c r="BA1004" s="313"/>
      <c r="BB1004" s="313"/>
      <c r="BC1004" s="313"/>
      <c r="BD1004" s="313"/>
      <c r="BE1004" s="6"/>
      <c r="BF1004" s="6"/>
      <c r="BG1004" s="313"/>
      <c r="BH1004" s="313"/>
      <c r="BI1004" s="313"/>
      <c r="BJ1004" s="313"/>
      <c r="BK1004" s="313"/>
      <c r="BL1004" s="6"/>
      <c r="BM1004" s="6"/>
      <c r="BN1004" s="313"/>
      <c r="BO1004" s="313"/>
      <c r="BP1004" s="313"/>
      <c r="BQ1004" s="313"/>
      <c r="BR1004" s="313"/>
      <c r="BS1004" s="313"/>
      <c r="BT1004" s="313"/>
      <c r="BU1004" s="313"/>
      <c r="BV1004" s="313"/>
      <c r="BW1004" s="313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161"/>
      <c r="DQ1004" s="161"/>
      <c r="DR1004" s="161"/>
      <c r="DS1004" s="161"/>
      <c r="DT1004" s="161"/>
      <c r="DU1004" s="161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  <c r="FS1004" s="6"/>
      <c r="FT1004" s="6"/>
      <c r="FU1004" s="6"/>
      <c r="FV1004" s="6"/>
      <c r="FW1004" s="6"/>
      <c r="FX1004" s="6"/>
      <c r="FY1004" s="6"/>
      <c r="FZ1004" s="6"/>
      <c r="GA1004" s="6"/>
      <c r="GB1004" s="6"/>
      <c r="GC1004" s="6"/>
      <c r="GD1004" s="6"/>
      <c r="GE1004" s="6"/>
      <c r="GF1004" s="6"/>
      <c r="GG1004" s="6"/>
      <c r="GH1004" s="6"/>
      <c r="GI1004" s="6"/>
      <c r="GJ1004" s="6"/>
      <c r="GK1004" s="6"/>
      <c r="GL1004" s="6"/>
      <c r="GM1004" s="6"/>
      <c r="GN1004" s="6"/>
      <c r="GO1004" s="6"/>
      <c r="GP1004" s="6"/>
      <c r="GQ1004" s="6"/>
      <c r="GR1004" s="6"/>
      <c r="GS1004" s="6"/>
      <c r="GT1004" s="6"/>
      <c r="GU1004" s="6"/>
      <c r="GV1004" s="6"/>
      <c r="GW1004" s="6"/>
      <c r="GX1004" s="6"/>
      <c r="GY1004" s="6"/>
      <c r="GZ1004" s="6"/>
      <c r="HA1004" s="6"/>
      <c r="HB1004" s="6"/>
      <c r="HC1004" s="6"/>
      <c r="HD1004" s="6"/>
      <c r="HE1004" s="6"/>
      <c r="HF1004" s="6"/>
      <c r="HG1004" s="6"/>
      <c r="HH1004" s="6"/>
      <c r="HI1004" s="6"/>
      <c r="HJ1004" s="6"/>
      <c r="HK1004" s="6"/>
      <c r="HL1004" s="6"/>
      <c r="HM1004" s="6"/>
      <c r="HN1004" s="6"/>
      <c r="HO1004" s="6"/>
      <c r="HP1004" s="6"/>
      <c r="HQ1004" s="6"/>
      <c r="HR1004" s="6"/>
      <c r="HS1004" s="6"/>
      <c r="HT1004" s="6"/>
      <c r="HU1004" s="6"/>
      <c r="HV1004" s="6"/>
      <c r="HW1004" s="6"/>
      <c r="HX1004" s="6"/>
      <c r="HY1004" s="6"/>
      <c r="HZ1004" s="6"/>
      <c r="IA1004" s="6"/>
      <c r="IB1004" s="6"/>
      <c r="IC1004" s="6"/>
      <c r="ID1004" s="6"/>
      <c r="IE1004" s="6"/>
      <c r="IF1004" s="6"/>
      <c r="IG1004" s="6"/>
      <c r="IH1004" s="6"/>
      <c r="II1004" s="6"/>
      <c r="IJ1004" s="6"/>
      <c r="IK1004" s="6"/>
      <c r="IL1004" s="6"/>
      <c r="IM1004" s="6"/>
      <c r="IN1004" s="6"/>
      <c r="IO1004" s="6"/>
      <c r="IP1004" s="6"/>
      <c r="IQ1004" s="6"/>
      <c r="IR1004" s="6"/>
      <c r="IS1004" s="6"/>
      <c r="IT1004" s="6"/>
      <c r="IU1004" s="6"/>
      <c r="IV1004" s="6"/>
      <c r="IW1004" s="6"/>
      <c r="IX1004" s="6"/>
      <c r="IY1004" s="6"/>
      <c r="IZ1004" s="6"/>
      <c r="JA1004" s="314"/>
      <c r="JB1004" s="314"/>
      <c r="JC1004" s="314"/>
      <c r="JD1004" s="314"/>
      <c r="JE1004" s="314"/>
      <c r="JF1004" s="314"/>
      <c r="JG1004" s="314"/>
      <c r="JH1004" s="314"/>
      <c r="JI1004" s="314"/>
      <c r="JJ1004" s="314"/>
      <c r="JK1004" s="314"/>
      <c r="JL1004" s="314"/>
      <c r="JM1004" s="314"/>
      <c r="JN1004" s="314"/>
      <c r="JO1004" s="314"/>
      <c r="JP1004" s="314"/>
      <c r="JQ1004" s="314"/>
      <c r="JR1004" s="314"/>
      <c r="JS1004" s="314"/>
      <c r="JT1004" s="314"/>
      <c r="JU1004" s="314"/>
      <c r="JV1004" s="314"/>
      <c r="JW1004" s="314"/>
      <c r="JX1004" s="314"/>
      <c r="JY1004" s="314"/>
      <c r="JZ1004" s="314"/>
      <c r="KA1004" s="314"/>
      <c r="KB1004" s="314"/>
      <c r="KC1004" s="314"/>
      <c r="KD1004" s="314"/>
      <c r="KE1004" s="314"/>
      <c r="KF1004" s="314"/>
      <c r="KG1004" s="314"/>
      <c r="KH1004" s="314"/>
      <c r="KI1004" s="314"/>
      <c r="KJ1004" s="314"/>
      <c r="KK1004" s="314"/>
      <c r="KL1004" s="6"/>
      <c r="KM1004" s="6"/>
      <c r="KN1004" s="6"/>
      <c r="KO1004" s="6"/>
      <c r="KP1004" s="6"/>
      <c r="KQ1004" s="6"/>
      <c r="KR1004" s="6"/>
      <c r="KS1004" s="6"/>
      <c r="KT1004" s="6"/>
    </row>
    <row r="1005" spans="5:306" s="305" customFormat="1">
      <c r="E1005" s="316"/>
      <c r="F1005" s="316"/>
      <c r="G1005" s="317"/>
      <c r="W1005" s="6"/>
      <c r="X1005" s="6"/>
      <c r="Y1005" s="6"/>
      <c r="Z1005" s="313"/>
      <c r="AA1005" s="313"/>
      <c r="AB1005" s="313"/>
      <c r="AC1005" s="6"/>
      <c r="AD1005" s="6"/>
      <c r="AE1005" s="313"/>
      <c r="AF1005" s="313"/>
      <c r="AG1005" s="313"/>
      <c r="AH1005" s="313"/>
      <c r="AI1005" s="313"/>
      <c r="AJ1005" s="6"/>
      <c r="AK1005" s="6"/>
      <c r="AL1005" s="313"/>
      <c r="AM1005" s="313"/>
      <c r="AN1005" s="313"/>
      <c r="AO1005" s="313"/>
      <c r="AP1005" s="313"/>
      <c r="AQ1005" s="6"/>
      <c r="AR1005" s="6"/>
      <c r="AS1005" s="313"/>
      <c r="AT1005" s="313"/>
      <c r="AU1005" s="313"/>
      <c r="AV1005" s="313"/>
      <c r="AW1005" s="313"/>
      <c r="AX1005" s="6"/>
      <c r="AY1005" s="6"/>
      <c r="AZ1005" s="313"/>
      <c r="BA1005" s="313"/>
      <c r="BB1005" s="313"/>
      <c r="BC1005" s="313"/>
      <c r="BD1005" s="313"/>
      <c r="BE1005" s="6"/>
      <c r="BF1005" s="6"/>
      <c r="BG1005" s="313"/>
      <c r="BH1005" s="313"/>
      <c r="BI1005" s="313"/>
      <c r="BJ1005" s="313"/>
      <c r="BK1005" s="313"/>
      <c r="BL1005" s="6"/>
      <c r="BM1005" s="6"/>
      <c r="BN1005" s="313"/>
      <c r="BO1005" s="313"/>
      <c r="BP1005" s="313"/>
      <c r="BQ1005" s="313"/>
      <c r="BR1005" s="313"/>
      <c r="BS1005" s="313"/>
      <c r="BT1005" s="313"/>
      <c r="BU1005" s="313"/>
      <c r="BV1005" s="313"/>
      <c r="BW1005" s="313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161"/>
      <c r="DQ1005" s="161"/>
      <c r="DR1005" s="161"/>
      <c r="DS1005" s="161"/>
      <c r="DT1005" s="161"/>
      <c r="DU1005" s="161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HO1005" s="6"/>
      <c r="HP1005" s="6"/>
      <c r="HQ1005" s="6"/>
      <c r="HR1005" s="6"/>
      <c r="HS1005" s="6"/>
      <c r="HT1005" s="6"/>
      <c r="HU1005" s="6"/>
      <c r="HV1005" s="6"/>
      <c r="HW1005" s="6"/>
      <c r="HX1005" s="6"/>
      <c r="HY1005" s="6"/>
      <c r="HZ1005" s="6"/>
      <c r="IA1005" s="6"/>
      <c r="IB1005" s="6"/>
      <c r="IC1005" s="6"/>
      <c r="ID1005" s="6"/>
      <c r="IE1005" s="6"/>
      <c r="IF1005" s="6"/>
      <c r="IG1005" s="6"/>
      <c r="IH1005" s="6"/>
      <c r="II1005" s="6"/>
      <c r="IJ1005" s="6"/>
      <c r="IK1005" s="6"/>
      <c r="IL1005" s="6"/>
      <c r="IM1005" s="6"/>
      <c r="IN1005" s="6"/>
      <c r="IO1005" s="6"/>
      <c r="IP1005" s="6"/>
      <c r="IQ1005" s="6"/>
      <c r="IR1005" s="6"/>
      <c r="IS1005" s="6"/>
      <c r="IT1005" s="6"/>
      <c r="IU1005" s="6"/>
      <c r="IV1005" s="6"/>
      <c r="IW1005" s="6"/>
      <c r="IX1005" s="6"/>
      <c r="IY1005" s="6"/>
      <c r="IZ1005" s="6"/>
      <c r="JA1005" s="314"/>
      <c r="JB1005" s="314"/>
      <c r="JC1005" s="314"/>
      <c r="JD1005" s="314"/>
      <c r="JE1005" s="314"/>
      <c r="JF1005" s="314"/>
      <c r="JG1005" s="314"/>
      <c r="JH1005" s="314"/>
      <c r="JI1005" s="314"/>
      <c r="JJ1005" s="314"/>
      <c r="JK1005" s="314"/>
      <c r="JL1005" s="314"/>
      <c r="JM1005" s="314"/>
      <c r="JN1005" s="314"/>
      <c r="JO1005" s="314"/>
      <c r="JP1005" s="314"/>
      <c r="JQ1005" s="314"/>
      <c r="JR1005" s="314"/>
      <c r="JS1005" s="314"/>
      <c r="JT1005" s="314"/>
      <c r="JU1005" s="314"/>
      <c r="JV1005" s="314"/>
      <c r="JW1005" s="314"/>
      <c r="JX1005" s="314"/>
      <c r="JY1005" s="314"/>
      <c r="JZ1005" s="314"/>
      <c r="KA1005" s="314"/>
      <c r="KB1005" s="314"/>
      <c r="KC1005" s="314"/>
      <c r="KD1005" s="314"/>
      <c r="KE1005" s="314"/>
      <c r="KF1005" s="314"/>
      <c r="KG1005" s="314"/>
      <c r="KH1005" s="314"/>
      <c r="KI1005" s="314"/>
      <c r="KJ1005" s="314"/>
      <c r="KK1005" s="314"/>
      <c r="KL1005" s="6"/>
      <c r="KM1005" s="6"/>
      <c r="KN1005" s="6"/>
      <c r="KO1005" s="6"/>
      <c r="KP1005" s="6"/>
      <c r="KQ1005" s="6"/>
      <c r="KR1005" s="6"/>
      <c r="KS1005" s="6"/>
      <c r="KT1005" s="6"/>
    </row>
    <row r="1006" spans="5:306" s="305" customFormat="1">
      <c r="E1006" s="316"/>
      <c r="F1006" s="316"/>
      <c r="G1006" s="317"/>
      <c r="W1006" s="6"/>
      <c r="X1006" s="6"/>
      <c r="Y1006" s="6"/>
      <c r="Z1006" s="313"/>
      <c r="AA1006" s="313"/>
      <c r="AB1006" s="313"/>
      <c r="AC1006" s="6"/>
      <c r="AD1006" s="6"/>
      <c r="AE1006" s="313"/>
      <c r="AF1006" s="313"/>
      <c r="AG1006" s="313"/>
      <c r="AH1006" s="313"/>
      <c r="AI1006" s="313"/>
      <c r="AJ1006" s="6"/>
      <c r="AK1006" s="6"/>
      <c r="AL1006" s="313"/>
      <c r="AM1006" s="313"/>
      <c r="AN1006" s="313"/>
      <c r="AO1006" s="313"/>
      <c r="AP1006" s="313"/>
      <c r="AQ1006" s="6"/>
      <c r="AR1006" s="6"/>
      <c r="AS1006" s="313"/>
      <c r="AT1006" s="313"/>
      <c r="AU1006" s="313"/>
      <c r="AV1006" s="313"/>
      <c r="AW1006" s="313"/>
      <c r="AX1006" s="6"/>
      <c r="AY1006" s="6"/>
      <c r="AZ1006" s="313"/>
      <c r="BA1006" s="313"/>
      <c r="BB1006" s="313"/>
      <c r="BC1006" s="313"/>
      <c r="BD1006" s="313"/>
      <c r="BE1006" s="6"/>
      <c r="BF1006" s="6"/>
      <c r="BG1006" s="313"/>
      <c r="BH1006" s="313"/>
      <c r="BI1006" s="313"/>
      <c r="BJ1006" s="313"/>
      <c r="BK1006" s="313"/>
      <c r="BL1006" s="6"/>
      <c r="BM1006" s="6"/>
      <c r="BN1006" s="313"/>
      <c r="BO1006" s="313"/>
      <c r="BP1006" s="313"/>
      <c r="BQ1006" s="313"/>
      <c r="BR1006" s="313"/>
      <c r="BS1006" s="313"/>
      <c r="BT1006" s="313"/>
      <c r="BU1006" s="313"/>
      <c r="BV1006" s="313"/>
      <c r="BW1006" s="313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161"/>
      <c r="DQ1006" s="161"/>
      <c r="DR1006" s="161"/>
      <c r="DS1006" s="161"/>
      <c r="DT1006" s="161"/>
      <c r="DU1006" s="161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HO1006" s="6"/>
      <c r="HP1006" s="6"/>
      <c r="HQ1006" s="6"/>
      <c r="HR1006" s="6"/>
      <c r="HS1006" s="6"/>
      <c r="HT1006" s="6"/>
      <c r="HU1006" s="6"/>
      <c r="HV1006" s="6"/>
      <c r="HW1006" s="6"/>
      <c r="HX1006" s="6"/>
      <c r="HY1006" s="6"/>
      <c r="HZ1006" s="6"/>
      <c r="IA1006" s="6"/>
      <c r="IB1006" s="6"/>
      <c r="IC1006" s="6"/>
      <c r="ID1006" s="6"/>
      <c r="IE1006" s="6"/>
      <c r="IF1006" s="6"/>
      <c r="IG1006" s="6"/>
      <c r="IH1006" s="6"/>
      <c r="II1006" s="6"/>
      <c r="IJ1006" s="6"/>
      <c r="IK1006" s="6"/>
      <c r="IL1006" s="6"/>
      <c r="IM1006" s="6"/>
      <c r="IN1006" s="6"/>
      <c r="IO1006" s="6"/>
      <c r="IP1006" s="6"/>
      <c r="IQ1006" s="6"/>
      <c r="IR1006" s="6"/>
      <c r="IS1006" s="6"/>
      <c r="IT1006" s="6"/>
      <c r="IU1006" s="6"/>
      <c r="IV1006" s="6"/>
      <c r="IW1006" s="6"/>
      <c r="IX1006" s="6"/>
      <c r="IY1006" s="6"/>
      <c r="IZ1006" s="6"/>
      <c r="JA1006" s="314"/>
      <c r="JB1006" s="314"/>
      <c r="JC1006" s="314"/>
      <c r="JD1006" s="314"/>
      <c r="JE1006" s="314"/>
      <c r="JF1006" s="314"/>
      <c r="JG1006" s="314"/>
      <c r="JH1006" s="314"/>
      <c r="JI1006" s="314"/>
      <c r="JJ1006" s="314"/>
      <c r="JK1006" s="314"/>
      <c r="JL1006" s="314"/>
      <c r="JM1006" s="314"/>
      <c r="JN1006" s="314"/>
      <c r="JO1006" s="314"/>
      <c r="JP1006" s="314"/>
      <c r="JQ1006" s="314"/>
      <c r="JR1006" s="314"/>
      <c r="JS1006" s="314"/>
      <c r="JT1006" s="314"/>
      <c r="JU1006" s="314"/>
      <c r="JV1006" s="314"/>
      <c r="JW1006" s="314"/>
      <c r="JX1006" s="314"/>
      <c r="JY1006" s="314"/>
      <c r="JZ1006" s="314"/>
      <c r="KA1006" s="314"/>
      <c r="KB1006" s="314"/>
      <c r="KC1006" s="314"/>
      <c r="KD1006" s="314"/>
      <c r="KE1006" s="314"/>
      <c r="KF1006" s="314"/>
      <c r="KG1006" s="314"/>
      <c r="KH1006" s="314"/>
      <c r="KI1006" s="314"/>
      <c r="KJ1006" s="314"/>
      <c r="KK1006" s="314"/>
      <c r="KL1006" s="6"/>
      <c r="KM1006" s="6"/>
      <c r="KN1006" s="6"/>
      <c r="KO1006" s="6"/>
      <c r="KP1006" s="6"/>
      <c r="KQ1006" s="6"/>
      <c r="KR1006" s="6"/>
      <c r="KS1006" s="6"/>
      <c r="KT1006" s="6"/>
    </row>
    <row r="1007" spans="5:306" s="114" customFormat="1">
      <c r="E1007" s="118"/>
      <c r="F1007" s="118"/>
      <c r="G1007" s="119"/>
      <c r="W1007" s="2"/>
      <c r="X1007" s="2"/>
      <c r="Y1007" s="2"/>
      <c r="Z1007" s="183"/>
      <c r="AA1007" s="183"/>
      <c r="AB1007" s="183"/>
      <c r="AC1007" s="2"/>
      <c r="AD1007" s="2"/>
      <c r="AE1007" s="183"/>
      <c r="AF1007" s="183"/>
      <c r="AG1007" s="183"/>
      <c r="AH1007" s="183"/>
      <c r="AI1007" s="183"/>
      <c r="AJ1007" s="2"/>
      <c r="AK1007" s="2"/>
      <c r="AL1007" s="183"/>
      <c r="AM1007" s="183"/>
      <c r="AN1007" s="183"/>
      <c r="AO1007" s="183"/>
      <c r="AP1007" s="183"/>
      <c r="AQ1007" s="2"/>
      <c r="AR1007" s="2"/>
      <c r="AS1007" s="183"/>
      <c r="AT1007" s="183"/>
      <c r="AU1007" s="183"/>
      <c r="AV1007" s="183"/>
      <c r="AW1007" s="183"/>
      <c r="AX1007" s="2"/>
      <c r="AY1007" s="2"/>
      <c r="AZ1007" s="183"/>
      <c r="BA1007" s="183"/>
      <c r="BB1007" s="183"/>
      <c r="BC1007" s="183"/>
      <c r="BD1007" s="183"/>
      <c r="BE1007" s="2"/>
      <c r="BF1007" s="2"/>
      <c r="BG1007" s="183"/>
      <c r="BH1007" s="183"/>
      <c r="BI1007" s="183"/>
      <c r="BJ1007" s="183"/>
      <c r="BK1007" s="183"/>
      <c r="BL1007" s="2"/>
      <c r="BM1007" s="2"/>
      <c r="BN1007" s="183"/>
      <c r="BO1007" s="183"/>
      <c r="BP1007" s="183"/>
      <c r="BQ1007" s="183"/>
      <c r="BR1007" s="183"/>
      <c r="BS1007" s="183"/>
      <c r="BT1007" s="183"/>
      <c r="BU1007" s="183"/>
      <c r="BV1007" s="183"/>
      <c r="BW1007" s="183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70"/>
      <c r="DQ1007" s="270"/>
      <c r="DR1007" s="270"/>
      <c r="DS1007" s="270"/>
      <c r="DT1007" s="270"/>
      <c r="DU1007" s="270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99"/>
      <c r="JB1007" s="299"/>
      <c r="JC1007" s="299"/>
      <c r="JD1007" s="299"/>
      <c r="JE1007" s="299"/>
      <c r="JF1007" s="299"/>
      <c r="JG1007" s="299"/>
      <c r="JH1007" s="299"/>
      <c r="JI1007" s="299"/>
      <c r="JJ1007" s="299"/>
      <c r="JK1007" s="299"/>
      <c r="JL1007" s="299"/>
      <c r="JM1007" s="299"/>
      <c r="JN1007" s="299"/>
      <c r="JO1007" s="299"/>
      <c r="JP1007" s="299"/>
      <c r="JQ1007" s="299"/>
      <c r="JR1007" s="299"/>
      <c r="JS1007" s="299"/>
      <c r="JT1007" s="299"/>
      <c r="JU1007" s="299"/>
      <c r="JV1007" s="299"/>
      <c r="JW1007" s="299"/>
      <c r="JX1007" s="299"/>
      <c r="JY1007" s="299"/>
      <c r="JZ1007" s="299"/>
      <c r="KA1007" s="299"/>
      <c r="KB1007" s="299"/>
      <c r="KC1007" s="299"/>
      <c r="KD1007" s="299"/>
      <c r="KE1007" s="299"/>
      <c r="KF1007" s="299"/>
      <c r="KG1007" s="299"/>
      <c r="KH1007" s="299"/>
      <c r="KI1007" s="299"/>
      <c r="KJ1007" s="299"/>
      <c r="KK1007" s="299"/>
      <c r="KL1007" s="2"/>
      <c r="KM1007" s="2"/>
      <c r="KN1007" s="2"/>
      <c r="KO1007" s="2"/>
      <c r="KP1007" s="2"/>
      <c r="KQ1007" s="2"/>
      <c r="KR1007" s="2"/>
      <c r="KS1007" s="2"/>
      <c r="KT1007" s="2"/>
    </row>
    <row r="1008" spans="5:306" s="114" customFormat="1">
      <c r="E1008" s="118"/>
      <c r="F1008" s="118"/>
      <c r="G1008" s="119"/>
      <c r="W1008" s="2"/>
      <c r="X1008" s="2"/>
      <c r="Y1008" s="2"/>
      <c r="Z1008" s="183"/>
      <c r="AA1008" s="183"/>
      <c r="AB1008" s="183"/>
      <c r="AC1008" s="2"/>
      <c r="AD1008" s="2"/>
      <c r="AE1008" s="183"/>
      <c r="AF1008" s="183"/>
      <c r="AG1008" s="183"/>
      <c r="AH1008" s="183"/>
      <c r="AI1008" s="183"/>
      <c r="AJ1008" s="2"/>
      <c r="AK1008" s="2"/>
      <c r="AL1008" s="183"/>
      <c r="AM1008" s="183"/>
      <c r="AN1008" s="183"/>
      <c r="AO1008" s="183"/>
      <c r="AP1008" s="183"/>
      <c r="AQ1008" s="2"/>
      <c r="AR1008" s="2"/>
      <c r="AS1008" s="183"/>
      <c r="AT1008" s="183"/>
      <c r="AU1008" s="183"/>
      <c r="AV1008" s="183"/>
      <c r="AW1008" s="183"/>
      <c r="AX1008" s="2"/>
      <c r="AY1008" s="2"/>
      <c r="AZ1008" s="183"/>
      <c r="BA1008" s="183"/>
      <c r="BB1008" s="183"/>
      <c r="BC1008" s="183"/>
      <c r="BD1008" s="183"/>
      <c r="BE1008" s="2"/>
      <c r="BF1008" s="2"/>
      <c r="BG1008" s="183"/>
      <c r="BH1008" s="183"/>
      <c r="BI1008" s="183"/>
      <c r="BJ1008" s="183"/>
      <c r="BK1008" s="183"/>
      <c r="BL1008" s="2"/>
      <c r="BM1008" s="2"/>
      <c r="BN1008" s="183"/>
      <c r="BO1008" s="183"/>
      <c r="BP1008" s="183"/>
      <c r="BQ1008" s="183"/>
      <c r="BR1008" s="183"/>
      <c r="BS1008" s="183"/>
      <c r="BT1008" s="183"/>
      <c r="BU1008" s="183"/>
      <c r="BV1008" s="183"/>
      <c r="BW1008" s="183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70"/>
      <c r="DQ1008" s="270"/>
      <c r="DR1008" s="270"/>
      <c r="DS1008" s="270"/>
      <c r="DT1008" s="270"/>
      <c r="DU1008" s="270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99"/>
      <c r="JB1008" s="299"/>
      <c r="JC1008" s="299"/>
      <c r="JD1008" s="299"/>
      <c r="JE1008" s="299"/>
      <c r="JF1008" s="299"/>
      <c r="JG1008" s="299"/>
      <c r="JH1008" s="299"/>
      <c r="JI1008" s="299"/>
      <c r="JJ1008" s="299"/>
      <c r="JK1008" s="299"/>
      <c r="JL1008" s="299"/>
      <c r="JM1008" s="299"/>
      <c r="JN1008" s="299"/>
      <c r="JO1008" s="299"/>
      <c r="JP1008" s="299"/>
      <c r="JQ1008" s="299"/>
      <c r="JR1008" s="299"/>
      <c r="JS1008" s="299"/>
      <c r="JT1008" s="299"/>
      <c r="JU1008" s="299"/>
      <c r="JV1008" s="299"/>
      <c r="JW1008" s="299"/>
      <c r="JX1008" s="299"/>
      <c r="JY1008" s="299"/>
      <c r="JZ1008" s="299"/>
      <c r="KA1008" s="299"/>
      <c r="KB1008" s="299"/>
      <c r="KC1008" s="299"/>
      <c r="KD1008" s="299"/>
      <c r="KE1008" s="299"/>
      <c r="KF1008" s="299"/>
      <c r="KG1008" s="299"/>
      <c r="KH1008" s="299"/>
      <c r="KI1008" s="299"/>
      <c r="KJ1008" s="299"/>
      <c r="KK1008" s="299"/>
      <c r="KL1008" s="2"/>
      <c r="KM1008" s="2"/>
      <c r="KN1008" s="2"/>
      <c r="KO1008" s="2"/>
      <c r="KP1008" s="2"/>
      <c r="KQ1008" s="2"/>
      <c r="KR1008" s="2"/>
      <c r="KS1008" s="2"/>
      <c r="KT1008" s="2"/>
    </row>
    <row r="1009" spans="5:306" s="114" customFormat="1">
      <c r="E1009" s="118"/>
      <c r="F1009" s="118"/>
      <c r="G1009" s="119"/>
      <c r="W1009" s="2"/>
      <c r="X1009" s="2"/>
      <c r="Y1009" s="2"/>
      <c r="Z1009" s="183"/>
      <c r="AA1009" s="183"/>
      <c r="AB1009" s="183"/>
      <c r="AC1009" s="2"/>
      <c r="AD1009" s="2"/>
      <c r="AE1009" s="183"/>
      <c r="AF1009" s="183"/>
      <c r="AG1009" s="183"/>
      <c r="AH1009" s="183"/>
      <c r="AI1009" s="183"/>
      <c r="AJ1009" s="2"/>
      <c r="AK1009" s="2"/>
      <c r="AL1009" s="183"/>
      <c r="AM1009" s="183"/>
      <c r="AN1009" s="183"/>
      <c r="AO1009" s="183"/>
      <c r="AP1009" s="183"/>
      <c r="AQ1009" s="2"/>
      <c r="AR1009" s="2"/>
      <c r="AS1009" s="183"/>
      <c r="AT1009" s="183"/>
      <c r="AU1009" s="183"/>
      <c r="AV1009" s="183"/>
      <c r="AW1009" s="183"/>
      <c r="AX1009" s="2"/>
      <c r="AY1009" s="2"/>
      <c r="AZ1009" s="183"/>
      <c r="BA1009" s="183"/>
      <c r="BB1009" s="183"/>
      <c r="BC1009" s="183"/>
      <c r="BD1009" s="183"/>
      <c r="BE1009" s="2"/>
      <c r="BF1009" s="2"/>
      <c r="BG1009" s="183"/>
      <c r="BH1009" s="183"/>
      <c r="BI1009" s="183"/>
      <c r="BJ1009" s="183"/>
      <c r="BK1009" s="183"/>
      <c r="BL1009" s="2"/>
      <c r="BM1009" s="2"/>
      <c r="BN1009" s="183"/>
      <c r="BO1009" s="183"/>
      <c r="BP1009" s="183"/>
      <c r="BQ1009" s="183"/>
      <c r="BR1009" s="183"/>
      <c r="BS1009" s="183"/>
      <c r="BT1009" s="183"/>
      <c r="BU1009" s="183"/>
      <c r="BV1009" s="183"/>
      <c r="BW1009" s="183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70"/>
      <c r="DQ1009" s="270"/>
      <c r="DR1009" s="270"/>
      <c r="DS1009" s="270"/>
      <c r="DT1009" s="270"/>
      <c r="DU1009" s="270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99"/>
      <c r="JB1009" s="299"/>
      <c r="JC1009" s="299"/>
      <c r="JD1009" s="299"/>
      <c r="JE1009" s="299"/>
      <c r="JF1009" s="299"/>
      <c r="JG1009" s="299"/>
      <c r="JH1009" s="299"/>
      <c r="JI1009" s="299"/>
      <c r="JJ1009" s="299"/>
      <c r="JK1009" s="299"/>
      <c r="JL1009" s="299"/>
      <c r="JM1009" s="299"/>
      <c r="JN1009" s="299"/>
      <c r="JO1009" s="299"/>
      <c r="JP1009" s="299"/>
      <c r="JQ1009" s="299"/>
      <c r="JR1009" s="299"/>
      <c r="JS1009" s="299"/>
      <c r="JT1009" s="299"/>
      <c r="JU1009" s="299"/>
      <c r="JV1009" s="299"/>
      <c r="JW1009" s="299"/>
      <c r="JX1009" s="299"/>
      <c r="JY1009" s="299"/>
      <c r="JZ1009" s="299"/>
      <c r="KA1009" s="299"/>
      <c r="KB1009" s="299"/>
      <c r="KC1009" s="299"/>
      <c r="KD1009" s="299"/>
      <c r="KE1009" s="299"/>
      <c r="KF1009" s="299"/>
      <c r="KG1009" s="299"/>
      <c r="KH1009" s="299"/>
      <c r="KI1009" s="299"/>
      <c r="KJ1009" s="299"/>
      <c r="KK1009" s="299"/>
      <c r="KL1009" s="2"/>
      <c r="KM1009" s="2"/>
      <c r="KN1009" s="2"/>
      <c r="KO1009" s="2"/>
      <c r="KP1009" s="2"/>
      <c r="KQ1009" s="2"/>
      <c r="KR1009" s="2"/>
      <c r="KS1009" s="2"/>
      <c r="KT1009" s="2"/>
    </row>
    <row r="1010" spans="5:306" s="114" customFormat="1">
      <c r="E1010" s="118"/>
      <c r="F1010" s="118"/>
      <c r="G1010" s="119"/>
      <c r="W1010" s="2"/>
      <c r="X1010" s="2"/>
      <c r="Y1010" s="2"/>
      <c r="Z1010" s="183"/>
      <c r="AA1010" s="183"/>
      <c r="AB1010" s="183"/>
      <c r="AC1010" s="2"/>
      <c r="AD1010" s="2"/>
      <c r="AE1010" s="183"/>
      <c r="AF1010" s="183"/>
      <c r="AG1010" s="183"/>
      <c r="AH1010" s="183"/>
      <c r="AI1010" s="183"/>
      <c r="AJ1010" s="2"/>
      <c r="AK1010" s="2"/>
      <c r="AL1010" s="183"/>
      <c r="AM1010" s="183"/>
      <c r="AN1010" s="183"/>
      <c r="AO1010" s="183"/>
      <c r="AP1010" s="183"/>
      <c r="AQ1010" s="2"/>
      <c r="AR1010" s="2"/>
      <c r="AS1010" s="183"/>
      <c r="AT1010" s="183"/>
      <c r="AU1010" s="183"/>
      <c r="AV1010" s="183"/>
      <c r="AW1010" s="183"/>
      <c r="AX1010" s="2"/>
      <c r="AY1010" s="2"/>
      <c r="AZ1010" s="183"/>
      <c r="BA1010" s="183"/>
      <c r="BB1010" s="183"/>
      <c r="BC1010" s="183"/>
      <c r="BD1010" s="183"/>
      <c r="BE1010" s="2"/>
      <c r="BF1010" s="2"/>
      <c r="BG1010" s="183"/>
      <c r="BH1010" s="183"/>
      <c r="BI1010" s="183"/>
      <c r="BJ1010" s="183"/>
      <c r="BK1010" s="183"/>
      <c r="BL1010" s="2"/>
      <c r="BM1010" s="2"/>
      <c r="BN1010" s="183"/>
      <c r="BO1010" s="183"/>
      <c r="BP1010" s="183"/>
      <c r="BQ1010" s="183"/>
      <c r="BR1010" s="183"/>
      <c r="BS1010" s="183"/>
      <c r="BT1010" s="183"/>
      <c r="BU1010" s="183"/>
      <c r="BV1010" s="183"/>
      <c r="BW1010" s="183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70"/>
      <c r="DQ1010" s="270"/>
      <c r="DR1010" s="270"/>
      <c r="DS1010" s="270"/>
      <c r="DT1010" s="270"/>
      <c r="DU1010" s="270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99"/>
      <c r="JB1010" s="299"/>
      <c r="JC1010" s="299"/>
      <c r="JD1010" s="299"/>
      <c r="JE1010" s="299"/>
      <c r="JF1010" s="299"/>
      <c r="JG1010" s="299"/>
      <c r="JH1010" s="299"/>
      <c r="JI1010" s="299"/>
      <c r="JJ1010" s="299"/>
      <c r="JK1010" s="299"/>
      <c r="JL1010" s="299"/>
      <c r="JM1010" s="299"/>
      <c r="JN1010" s="299"/>
      <c r="JO1010" s="299"/>
      <c r="JP1010" s="299"/>
      <c r="JQ1010" s="299"/>
      <c r="JR1010" s="299"/>
      <c r="JS1010" s="299"/>
      <c r="JT1010" s="299"/>
      <c r="JU1010" s="299"/>
      <c r="JV1010" s="299"/>
      <c r="JW1010" s="299"/>
      <c r="JX1010" s="299"/>
      <c r="JY1010" s="299"/>
      <c r="JZ1010" s="299"/>
      <c r="KA1010" s="299"/>
      <c r="KB1010" s="299"/>
      <c r="KC1010" s="299"/>
      <c r="KD1010" s="299"/>
      <c r="KE1010" s="299"/>
      <c r="KF1010" s="299"/>
      <c r="KG1010" s="299"/>
      <c r="KH1010" s="299"/>
      <c r="KI1010" s="299"/>
      <c r="KJ1010" s="299"/>
      <c r="KK1010" s="299"/>
      <c r="KL1010" s="2"/>
      <c r="KM1010" s="2"/>
      <c r="KN1010" s="2"/>
      <c r="KO1010" s="2"/>
      <c r="KP1010" s="2"/>
      <c r="KQ1010" s="2"/>
      <c r="KR1010" s="2"/>
      <c r="KS1010" s="2"/>
      <c r="KT1010" s="2"/>
    </row>
    <row r="1011" spans="5:306" s="114" customFormat="1">
      <c r="E1011" s="118"/>
      <c r="F1011" s="118"/>
      <c r="G1011" s="119"/>
      <c r="W1011" s="2"/>
      <c r="X1011" s="2"/>
      <c r="Y1011" s="2"/>
      <c r="Z1011" s="183"/>
      <c r="AA1011" s="183"/>
      <c r="AB1011" s="183"/>
      <c r="AC1011" s="2"/>
      <c r="AD1011" s="2"/>
      <c r="AE1011" s="183"/>
      <c r="AF1011" s="183"/>
      <c r="AG1011" s="183"/>
      <c r="AH1011" s="183"/>
      <c r="AI1011" s="183"/>
      <c r="AJ1011" s="2"/>
      <c r="AK1011" s="2"/>
      <c r="AL1011" s="183"/>
      <c r="AM1011" s="183"/>
      <c r="AN1011" s="183"/>
      <c r="AO1011" s="183"/>
      <c r="AP1011" s="183"/>
      <c r="AQ1011" s="2"/>
      <c r="AR1011" s="2"/>
      <c r="AS1011" s="183"/>
      <c r="AT1011" s="183"/>
      <c r="AU1011" s="183"/>
      <c r="AV1011" s="183"/>
      <c r="AW1011" s="183"/>
      <c r="AX1011" s="2"/>
      <c r="AY1011" s="2"/>
      <c r="AZ1011" s="183"/>
      <c r="BA1011" s="183"/>
      <c r="BB1011" s="183"/>
      <c r="BC1011" s="183"/>
      <c r="BD1011" s="183"/>
      <c r="BE1011" s="2"/>
      <c r="BF1011" s="2"/>
      <c r="BG1011" s="183"/>
      <c r="BH1011" s="183"/>
      <c r="BI1011" s="183"/>
      <c r="BJ1011" s="183"/>
      <c r="BK1011" s="183"/>
      <c r="BL1011" s="2"/>
      <c r="BM1011" s="2"/>
      <c r="BN1011" s="183"/>
      <c r="BO1011" s="183"/>
      <c r="BP1011" s="183"/>
      <c r="BQ1011" s="183"/>
      <c r="BR1011" s="183"/>
      <c r="BS1011" s="183"/>
      <c r="BT1011" s="183"/>
      <c r="BU1011" s="183"/>
      <c r="BV1011" s="183"/>
      <c r="BW1011" s="183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70"/>
      <c r="DQ1011" s="270"/>
      <c r="DR1011" s="270"/>
      <c r="DS1011" s="270"/>
      <c r="DT1011" s="270"/>
      <c r="DU1011" s="270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99"/>
      <c r="JB1011" s="299"/>
      <c r="JC1011" s="299"/>
      <c r="JD1011" s="299"/>
      <c r="JE1011" s="299"/>
      <c r="JF1011" s="299"/>
      <c r="JG1011" s="299"/>
      <c r="JH1011" s="299"/>
      <c r="JI1011" s="299"/>
      <c r="JJ1011" s="299"/>
      <c r="JK1011" s="299"/>
      <c r="JL1011" s="299"/>
      <c r="JM1011" s="299"/>
      <c r="JN1011" s="299"/>
      <c r="JO1011" s="299"/>
      <c r="JP1011" s="299"/>
      <c r="JQ1011" s="299"/>
      <c r="JR1011" s="299"/>
      <c r="JS1011" s="299"/>
      <c r="JT1011" s="299"/>
      <c r="JU1011" s="299"/>
      <c r="JV1011" s="299"/>
      <c r="JW1011" s="299"/>
      <c r="JX1011" s="299"/>
      <c r="JY1011" s="299"/>
      <c r="JZ1011" s="299"/>
      <c r="KA1011" s="299"/>
      <c r="KB1011" s="299"/>
      <c r="KC1011" s="299"/>
      <c r="KD1011" s="299"/>
      <c r="KE1011" s="299"/>
      <c r="KF1011" s="299"/>
      <c r="KG1011" s="299"/>
      <c r="KH1011" s="299"/>
      <c r="KI1011" s="299"/>
      <c r="KJ1011" s="299"/>
      <c r="KK1011" s="299"/>
      <c r="KL1011" s="2"/>
      <c r="KM1011" s="2"/>
      <c r="KN1011" s="2"/>
      <c r="KO1011" s="2"/>
      <c r="KP1011" s="2"/>
      <c r="KQ1011" s="2"/>
      <c r="KR1011" s="2"/>
      <c r="KS1011" s="2"/>
      <c r="KT1011" s="2"/>
    </row>
    <row r="1012" spans="5:306" s="114" customFormat="1">
      <c r="E1012" s="118"/>
      <c r="F1012" s="118"/>
      <c r="G1012" s="119"/>
      <c r="W1012" s="2"/>
      <c r="X1012" s="2"/>
      <c r="Y1012" s="2"/>
      <c r="Z1012" s="183"/>
      <c r="AA1012" s="183"/>
      <c r="AB1012" s="183"/>
      <c r="AC1012" s="2"/>
      <c r="AD1012" s="2"/>
      <c r="AE1012" s="183"/>
      <c r="AF1012" s="183"/>
      <c r="AG1012" s="183"/>
      <c r="AH1012" s="183"/>
      <c r="AI1012" s="183"/>
      <c r="AJ1012" s="2"/>
      <c r="AK1012" s="2"/>
      <c r="AL1012" s="183"/>
      <c r="AM1012" s="183"/>
      <c r="AN1012" s="183"/>
      <c r="AO1012" s="183"/>
      <c r="AP1012" s="183"/>
      <c r="AQ1012" s="2"/>
      <c r="AR1012" s="2"/>
      <c r="AS1012" s="183"/>
      <c r="AT1012" s="183"/>
      <c r="AU1012" s="183"/>
      <c r="AV1012" s="183"/>
      <c r="AW1012" s="183"/>
      <c r="AX1012" s="2"/>
      <c r="AY1012" s="2"/>
      <c r="AZ1012" s="183"/>
      <c r="BA1012" s="183"/>
      <c r="BB1012" s="183"/>
      <c r="BC1012" s="183"/>
      <c r="BD1012" s="183"/>
      <c r="BE1012" s="2"/>
      <c r="BF1012" s="2"/>
      <c r="BG1012" s="183"/>
      <c r="BH1012" s="183"/>
      <c r="BI1012" s="183"/>
      <c r="BJ1012" s="183"/>
      <c r="BK1012" s="183"/>
      <c r="BL1012" s="2"/>
      <c r="BM1012" s="2"/>
      <c r="BN1012" s="183"/>
      <c r="BO1012" s="183"/>
      <c r="BP1012" s="183"/>
      <c r="BQ1012" s="183"/>
      <c r="BR1012" s="183"/>
      <c r="BS1012" s="183"/>
      <c r="BT1012" s="183"/>
      <c r="BU1012" s="183"/>
      <c r="BV1012" s="183"/>
      <c r="BW1012" s="183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70"/>
      <c r="DQ1012" s="270"/>
      <c r="DR1012" s="270"/>
      <c r="DS1012" s="270"/>
      <c r="DT1012" s="270"/>
      <c r="DU1012" s="270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99"/>
      <c r="JB1012" s="299"/>
      <c r="JC1012" s="299"/>
      <c r="JD1012" s="299"/>
      <c r="JE1012" s="299"/>
      <c r="JF1012" s="299"/>
      <c r="JG1012" s="299"/>
      <c r="JH1012" s="299"/>
      <c r="JI1012" s="299"/>
      <c r="JJ1012" s="299"/>
      <c r="JK1012" s="299"/>
      <c r="JL1012" s="299"/>
      <c r="JM1012" s="299"/>
      <c r="JN1012" s="299"/>
      <c r="JO1012" s="299"/>
      <c r="JP1012" s="299"/>
      <c r="JQ1012" s="299"/>
      <c r="JR1012" s="299"/>
      <c r="JS1012" s="299"/>
      <c r="JT1012" s="299"/>
      <c r="JU1012" s="299"/>
      <c r="JV1012" s="299"/>
      <c r="JW1012" s="299"/>
      <c r="JX1012" s="299"/>
      <c r="JY1012" s="299"/>
      <c r="JZ1012" s="299"/>
      <c r="KA1012" s="299"/>
      <c r="KB1012" s="299"/>
      <c r="KC1012" s="299"/>
      <c r="KD1012" s="299"/>
      <c r="KE1012" s="299"/>
      <c r="KF1012" s="299"/>
      <c r="KG1012" s="299"/>
      <c r="KH1012" s="299"/>
      <c r="KI1012" s="299"/>
      <c r="KJ1012" s="299"/>
      <c r="KK1012" s="299"/>
      <c r="KL1012" s="2"/>
      <c r="KM1012" s="2"/>
      <c r="KN1012" s="2"/>
      <c r="KO1012" s="2"/>
      <c r="KP1012" s="2"/>
      <c r="KQ1012" s="2"/>
      <c r="KR1012" s="2"/>
      <c r="KS1012" s="2"/>
      <c r="KT1012" s="2"/>
    </row>
    <row r="1013" spans="5:306" s="114" customFormat="1">
      <c r="E1013" s="118"/>
      <c r="F1013" s="118"/>
      <c r="G1013" s="119"/>
      <c r="W1013" s="2"/>
      <c r="X1013" s="2"/>
      <c r="Y1013" s="2"/>
      <c r="Z1013" s="183"/>
      <c r="AA1013" s="183"/>
      <c r="AB1013" s="183"/>
      <c r="AC1013" s="2"/>
      <c r="AD1013" s="2"/>
      <c r="AE1013" s="183"/>
      <c r="AF1013" s="183"/>
      <c r="AG1013" s="183"/>
      <c r="AH1013" s="183"/>
      <c r="AI1013" s="183"/>
      <c r="AJ1013" s="2"/>
      <c r="AK1013" s="2"/>
      <c r="AL1013" s="183"/>
      <c r="AM1013" s="183"/>
      <c r="AN1013" s="183"/>
      <c r="AO1013" s="183"/>
      <c r="AP1013" s="183"/>
      <c r="AQ1013" s="2"/>
      <c r="AR1013" s="2"/>
      <c r="AS1013" s="183"/>
      <c r="AT1013" s="183"/>
      <c r="AU1013" s="183"/>
      <c r="AV1013" s="183"/>
      <c r="AW1013" s="183"/>
      <c r="AX1013" s="2"/>
      <c r="AY1013" s="2"/>
      <c r="AZ1013" s="183"/>
      <c r="BA1013" s="183"/>
      <c r="BB1013" s="183"/>
      <c r="BC1013" s="183"/>
      <c r="BD1013" s="183"/>
      <c r="BE1013" s="2"/>
      <c r="BF1013" s="2"/>
      <c r="BG1013" s="183"/>
      <c r="BH1013" s="183"/>
      <c r="BI1013" s="183"/>
      <c r="BJ1013" s="183"/>
      <c r="BK1013" s="183"/>
      <c r="BL1013" s="2"/>
      <c r="BM1013" s="2"/>
      <c r="BN1013" s="183"/>
      <c r="BO1013" s="183"/>
      <c r="BP1013" s="183"/>
      <c r="BQ1013" s="183"/>
      <c r="BR1013" s="183"/>
      <c r="BS1013" s="183"/>
      <c r="BT1013" s="183"/>
      <c r="BU1013" s="183"/>
      <c r="BV1013" s="183"/>
      <c r="BW1013" s="183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70"/>
      <c r="DQ1013" s="270"/>
      <c r="DR1013" s="270"/>
      <c r="DS1013" s="270"/>
      <c r="DT1013" s="270"/>
      <c r="DU1013" s="270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99"/>
      <c r="JB1013" s="299"/>
      <c r="JC1013" s="299"/>
      <c r="JD1013" s="299"/>
      <c r="JE1013" s="299"/>
      <c r="JF1013" s="299"/>
      <c r="JG1013" s="299"/>
      <c r="JH1013" s="299"/>
      <c r="JI1013" s="299"/>
      <c r="JJ1013" s="299"/>
      <c r="JK1013" s="299"/>
      <c r="JL1013" s="299"/>
      <c r="JM1013" s="299"/>
      <c r="JN1013" s="299"/>
      <c r="JO1013" s="299"/>
      <c r="JP1013" s="299"/>
      <c r="JQ1013" s="299"/>
      <c r="JR1013" s="299"/>
      <c r="JS1013" s="299"/>
      <c r="JT1013" s="299"/>
      <c r="JU1013" s="299"/>
      <c r="JV1013" s="299"/>
      <c r="JW1013" s="299"/>
      <c r="JX1013" s="299"/>
      <c r="JY1013" s="299"/>
      <c r="JZ1013" s="299"/>
      <c r="KA1013" s="299"/>
      <c r="KB1013" s="299"/>
      <c r="KC1013" s="299"/>
      <c r="KD1013" s="299"/>
      <c r="KE1013" s="299"/>
      <c r="KF1013" s="299"/>
      <c r="KG1013" s="299"/>
      <c r="KH1013" s="299"/>
      <c r="KI1013" s="299"/>
      <c r="KJ1013" s="299"/>
      <c r="KK1013" s="299"/>
      <c r="KL1013" s="2"/>
      <c r="KM1013" s="2"/>
      <c r="KN1013" s="2"/>
      <c r="KO1013" s="2"/>
      <c r="KP1013" s="2"/>
      <c r="KQ1013" s="2"/>
      <c r="KR1013" s="2"/>
      <c r="KS1013" s="2"/>
      <c r="KT1013" s="2"/>
    </row>
    <row r="1014" spans="5:306" s="114" customFormat="1">
      <c r="E1014" s="118"/>
      <c r="F1014" s="118"/>
      <c r="G1014" s="119"/>
      <c r="W1014" s="2"/>
      <c r="X1014" s="2"/>
      <c r="Y1014" s="2"/>
      <c r="Z1014" s="183"/>
      <c r="AA1014" s="183"/>
      <c r="AB1014" s="183"/>
      <c r="AC1014" s="2"/>
      <c r="AD1014" s="2"/>
      <c r="AE1014" s="183"/>
      <c r="AF1014" s="183"/>
      <c r="AG1014" s="183"/>
      <c r="AH1014" s="183"/>
      <c r="AI1014" s="183"/>
      <c r="AJ1014" s="2"/>
      <c r="AK1014" s="2"/>
      <c r="AL1014" s="183"/>
      <c r="AM1014" s="183"/>
      <c r="AN1014" s="183"/>
      <c r="AO1014" s="183"/>
      <c r="AP1014" s="183"/>
      <c r="AQ1014" s="2"/>
      <c r="AR1014" s="2"/>
      <c r="AS1014" s="183"/>
      <c r="AT1014" s="183"/>
      <c r="AU1014" s="183"/>
      <c r="AV1014" s="183"/>
      <c r="AW1014" s="183"/>
      <c r="AX1014" s="2"/>
      <c r="AY1014" s="2"/>
      <c r="AZ1014" s="183"/>
      <c r="BA1014" s="183"/>
      <c r="BB1014" s="183"/>
      <c r="BC1014" s="183"/>
      <c r="BD1014" s="183"/>
      <c r="BE1014" s="2"/>
      <c r="BF1014" s="2"/>
      <c r="BG1014" s="183"/>
      <c r="BH1014" s="183"/>
      <c r="BI1014" s="183"/>
      <c r="BJ1014" s="183"/>
      <c r="BK1014" s="183"/>
      <c r="BL1014" s="2"/>
      <c r="BM1014" s="2"/>
      <c r="BN1014" s="183"/>
      <c r="BO1014" s="183"/>
      <c r="BP1014" s="183"/>
      <c r="BQ1014" s="183"/>
      <c r="BR1014" s="183"/>
      <c r="BS1014" s="183"/>
      <c r="BT1014" s="183"/>
      <c r="BU1014" s="183"/>
      <c r="BV1014" s="183"/>
      <c r="BW1014" s="183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70"/>
      <c r="DQ1014" s="270"/>
      <c r="DR1014" s="270"/>
      <c r="DS1014" s="270"/>
      <c r="DT1014" s="270"/>
      <c r="DU1014" s="270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99"/>
      <c r="JB1014" s="299"/>
      <c r="JC1014" s="299"/>
      <c r="JD1014" s="299"/>
      <c r="JE1014" s="299"/>
      <c r="JF1014" s="299"/>
      <c r="JG1014" s="299"/>
      <c r="JH1014" s="299"/>
      <c r="JI1014" s="299"/>
      <c r="JJ1014" s="299"/>
      <c r="JK1014" s="299"/>
      <c r="JL1014" s="299"/>
      <c r="JM1014" s="299"/>
      <c r="JN1014" s="299"/>
      <c r="JO1014" s="299"/>
      <c r="JP1014" s="299"/>
      <c r="JQ1014" s="299"/>
      <c r="JR1014" s="299"/>
      <c r="JS1014" s="299"/>
      <c r="JT1014" s="299"/>
      <c r="JU1014" s="299"/>
      <c r="JV1014" s="299"/>
      <c r="JW1014" s="299"/>
      <c r="JX1014" s="299"/>
      <c r="JY1014" s="299"/>
      <c r="JZ1014" s="299"/>
      <c r="KA1014" s="299"/>
      <c r="KB1014" s="299"/>
      <c r="KC1014" s="299"/>
      <c r="KD1014" s="299"/>
      <c r="KE1014" s="299"/>
      <c r="KF1014" s="299"/>
      <c r="KG1014" s="299"/>
      <c r="KH1014" s="299"/>
      <c r="KI1014" s="299"/>
      <c r="KJ1014" s="299"/>
      <c r="KK1014" s="299"/>
      <c r="KL1014" s="2"/>
      <c r="KM1014" s="2"/>
      <c r="KN1014" s="2"/>
      <c r="KO1014" s="2"/>
      <c r="KP1014" s="2"/>
      <c r="KQ1014" s="2"/>
      <c r="KR1014" s="2"/>
      <c r="KS1014" s="2"/>
      <c r="KT1014" s="2"/>
    </row>
    <row r="1015" spans="5:306" s="114" customFormat="1">
      <c r="E1015" s="118"/>
      <c r="F1015" s="118"/>
      <c r="G1015" s="119"/>
      <c r="W1015" s="2"/>
      <c r="X1015" s="2"/>
      <c r="Y1015" s="2"/>
      <c r="Z1015" s="183"/>
      <c r="AA1015" s="183"/>
      <c r="AB1015" s="183"/>
      <c r="AC1015" s="2"/>
      <c r="AD1015" s="2"/>
      <c r="AE1015" s="183"/>
      <c r="AF1015" s="183"/>
      <c r="AG1015" s="183"/>
      <c r="AH1015" s="183"/>
      <c r="AI1015" s="183"/>
      <c r="AJ1015" s="2"/>
      <c r="AK1015" s="2"/>
      <c r="AL1015" s="183"/>
      <c r="AM1015" s="183"/>
      <c r="AN1015" s="183"/>
      <c r="AO1015" s="183"/>
      <c r="AP1015" s="183"/>
      <c r="AQ1015" s="2"/>
      <c r="AR1015" s="2"/>
      <c r="AS1015" s="183"/>
      <c r="AT1015" s="183"/>
      <c r="AU1015" s="183"/>
      <c r="AV1015" s="183"/>
      <c r="AW1015" s="183"/>
      <c r="AX1015" s="2"/>
      <c r="AY1015" s="2"/>
      <c r="AZ1015" s="183"/>
      <c r="BA1015" s="183"/>
      <c r="BB1015" s="183"/>
      <c r="BC1015" s="183"/>
      <c r="BD1015" s="183"/>
      <c r="BE1015" s="2"/>
      <c r="BF1015" s="2"/>
      <c r="BG1015" s="183"/>
      <c r="BH1015" s="183"/>
      <c r="BI1015" s="183"/>
      <c r="BJ1015" s="183"/>
      <c r="BK1015" s="183"/>
      <c r="BL1015" s="2"/>
      <c r="BM1015" s="2"/>
      <c r="BN1015" s="183"/>
      <c r="BO1015" s="183"/>
      <c r="BP1015" s="183"/>
      <c r="BQ1015" s="183"/>
      <c r="BR1015" s="183"/>
      <c r="BS1015" s="183"/>
      <c r="BT1015" s="183"/>
      <c r="BU1015" s="183"/>
      <c r="BV1015" s="183"/>
      <c r="BW1015" s="183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70"/>
      <c r="DQ1015" s="270"/>
      <c r="DR1015" s="270"/>
      <c r="DS1015" s="270"/>
      <c r="DT1015" s="270"/>
      <c r="DU1015" s="270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99"/>
      <c r="JB1015" s="299"/>
      <c r="JC1015" s="299"/>
      <c r="JD1015" s="299"/>
      <c r="JE1015" s="299"/>
      <c r="JF1015" s="299"/>
      <c r="JG1015" s="299"/>
      <c r="JH1015" s="299"/>
      <c r="JI1015" s="299"/>
      <c r="JJ1015" s="299"/>
      <c r="JK1015" s="299"/>
      <c r="JL1015" s="299"/>
      <c r="JM1015" s="299"/>
      <c r="JN1015" s="299"/>
      <c r="JO1015" s="299"/>
      <c r="JP1015" s="299"/>
      <c r="JQ1015" s="299"/>
      <c r="JR1015" s="299"/>
      <c r="JS1015" s="299"/>
      <c r="JT1015" s="299"/>
      <c r="JU1015" s="299"/>
      <c r="JV1015" s="299"/>
      <c r="JW1015" s="299"/>
      <c r="JX1015" s="299"/>
      <c r="JY1015" s="299"/>
      <c r="JZ1015" s="299"/>
      <c r="KA1015" s="299"/>
      <c r="KB1015" s="299"/>
      <c r="KC1015" s="299"/>
      <c r="KD1015" s="299"/>
      <c r="KE1015" s="299"/>
      <c r="KF1015" s="299"/>
      <c r="KG1015" s="299"/>
      <c r="KH1015" s="299"/>
      <c r="KI1015" s="299"/>
      <c r="KJ1015" s="299"/>
      <c r="KK1015" s="299"/>
      <c r="KL1015" s="2"/>
      <c r="KM1015" s="2"/>
      <c r="KN1015" s="2"/>
      <c r="KO1015" s="2"/>
      <c r="KP1015" s="2"/>
      <c r="KQ1015" s="2"/>
      <c r="KR1015" s="2"/>
      <c r="KS1015" s="2"/>
      <c r="KT1015" s="2"/>
    </row>
    <row r="1016" spans="5:306" s="114" customFormat="1">
      <c r="E1016" s="118"/>
      <c r="F1016" s="118"/>
      <c r="G1016" s="119"/>
      <c r="W1016" s="2"/>
      <c r="X1016" s="2"/>
      <c r="Y1016" s="2"/>
      <c r="Z1016" s="183"/>
      <c r="AA1016" s="183"/>
      <c r="AB1016" s="183"/>
      <c r="AC1016" s="2"/>
      <c r="AD1016" s="2"/>
      <c r="AE1016" s="183"/>
      <c r="AF1016" s="183"/>
      <c r="AG1016" s="183"/>
      <c r="AH1016" s="183"/>
      <c r="AI1016" s="183"/>
      <c r="AJ1016" s="2"/>
      <c r="AK1016" s="2"/>
      <c r="AL1016" s="183"/>
      <c r="AM1016" s="183"/>
      <c r="AN1016" s="183"/>
      <c r="AO1016" s="183"/>
      <c r="AP1016" s="183"/>
      <c r="AQ1016" s="2"/>
      <c r="AR1016" s="2"/>
      <c r="AS1016" s="183"/>
      <c r="AT1016" s="183"/>
      <c r="AU1016" s="183"/>
      <c r="AV1016" s="183"/>
      <c r="AW1016" s="183"/>
      <c r="AX1016" s="2"/>
      <c r="AY1016" s="2"/>
      <c r="AZ1016" s="183"/>
      <c r="BA1016" s="183"/>
      <c r="BB1016" s="183"/>
      <c r="BC1016" s="183"/>
      <c r="BD1016" s="183"/>
      <c r="BE1016" s="2"/>
      <c r="BF1016" s="2"/>
      <c r="BG1016" s="183"/>
      <c r="BH1016" s="183"/>
      <c r="BI1016" s="183"/>
      <c r="BJ1016" s="183"/>
      <c r="BK1016" s="183"/>
      <c r="BL1016" s="2"/>
      <c r="BM1016" s="2"/>
      <c r="BN1016" s="183"/>
      <c r="BO1016" s="183"/>
      <c r="BP1016" s="183"/>
      <c r="BQ1016" s="183"/>
      <c r="BR1016" s="183"/>
      <c r="BS1016" s="183"/>
      <c r="BT1016" s="183"/>
      <c r="BU1016" s="183"/>
      <c r="BV1016" s="183"/>
      <c r="BW1016" s="183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70"/>
      <c r="DQ1016" s="270"/>
      <c r="DR1016" s="270"/>
      <c r="DS1016" s="270"/>
      <c r="DT1016" s="270"/>
      <c r="DU1016" s="270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99"/>
      <c r="JB1016" s="299"/>
      <c r="JC1016" s="299"/>
      <c r="JD1016" s="299"/>
      <c r="JE1016" s="299"/>
      <c r="JF1016" s="299"/>
      <c r="JG1016" s="299"/>
      <c r="JH1016" s="299"/>
      <c r="JI1016" s="299"/>
      <c r="JJ1016" s="299"/>
      <c r="JK1016" s="299"/>
      <c r="JL1016" s="299"/>
      <c r="JM1016" s="299"/>
      <c r="JN1016" s="299"/>
      <c r="JO1016" s="299"/>
      <c r="JP1016" s="299"/>
      <c r="JQ1016" s="299"/>
      <c r="JR1016" s="299"/>
      <c r="JS1016" s="299"/>
      <c r="JT1016" s="299"/>
      <c r="JU1016" s="299"/>
      <c r="JV1016" s="299"/>
      <c r="JW1016" s="299"/>
      <c r="JX1016" s="299"/>
      <c r="JY1016" s="299"/>
      <c r="JZ1016" s="299"/>
      <c r="KA1016" s="299"/>
      <c r="KB1016" s="299"/>
      <c r="KC1016" s="299"/>
      <c r="KD1016" s="299"/>
      <c r="KE1016" s="299"/>
      <c r="KF1016" s="299"/>
      <c r="KG1016" s="299"/>
      <c r="KH1016" s="299"/>
      <c r="KI1016" s="299"/>
      <c r="KJ1016" s="299"/>
      <c r="KK1016" s="299"/>
      <c r="KL1016" s="2"/>
      <c r="KM1016" s="2"/>
      <c r="KN1016" s="2"/>
      <c r="KO1016" s="2"/>
      <c r="KP1016" s="2"/>
      <c r="KQ1016" s="2"/>
      <c r="KR1016" s="2"/>
      <c r="KS1016" s="2"/>
      <c r="KT1016" s="2"/>
    </row>
    <row r="1017" spans="5:306" s="114" customFormat="1">
      <c r="E1017" s="118"/>
      <c r="F1017" s="118"/>
      <c r="G1017" s="119"/>
      <c r="W1017" s="2"/>
      <c r="X1017" s="2"/>
      <c r="Y1017" s="2"/>
      <c r="Z1017" s="183"/>
      <c r="AA1017" s="183"/>
      <c r="AB1017" s="183"/>
      <c r="AC1017" s="2"/>
      <c r="AD1017" s="2"/>
      <c r="AE1017" s="183"/>
      <c r="AF1017" s="183"/>
      <c r="AG1017" s="183"/>
      <c r="AH1017" s="183"/>
      <c r="AI1017" s="183"/>
      <c r="AJ1017" s="2"/>
      <c r="AK1017" s="2"/>
      <c r="AL1017" s="183"/>
      <c r="AM1017" s="183"/>
      <c r="AN1017" s="183"/>
      <c r="AO1017" s="183"/>
      <c r="AP1017" s="183"/>
      <c r="AQ1017" s="2"/>
      <c r="AR1017" s="2"/>
      <c r="AS1017" s="183"/>
      <c r="AT1017" s="183"/>
      <c r="AU1017" s="183"/>
      <c r="AV1017" s="183"/>
      <c r="AW1017" s="183"/>
      <c r="AX1017" s="2"/>
      <c r="AY1017" s="2"/>
      <c r="AZ1017" s="183"/>
      <c r="BA1017" s="183"/>
      <c r="BB1017" s="183"/>
      <c r="BC1017" s="183"/>
      <c r="BD1017" s="183"/>
      <c r="BE1017" s="2"/>
      <c r="BF1017" s="2"/>
      <c r="BG1017" s="183"/>
      <c r="BH1017" s="183"/>
      <c r="BI1017" s="183"/>
      <c r="BJ1017" s="183"/>
      <c r="BK1017" s="183"/>
      <c r="BL1017" s="2"/>
      <c r="BM1017" s="2"/>
      <c r="BN1017" s="183"/>
      <c r="BO1017" s="183"/>
      <c r="BP1017" s="183"/>
      <c r="BQ1017" s="183"/>
      <c r="BR1017" s="183"/>
      <c r="BS1017" s="183"/>
      <c r="BT1017" s="183"/>
      <c r="BU1017" s="183"/>
      <c r="BV1017" s="183"/>
      <c r="BW1017" s="183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70"/>
      <c r="DQ1017" s="270"/>
      <c r="DR1017" s="270"/>
      <c r="DS1017" s="270"/>
      <c r="DT1017" s="270"/>
      <c r="DU1017" s="270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99"/>
      <c r="JB1017" s="299"/>
      <c r="JC1017" s="299"/>
      <c r="JD1017" s="299"/>
      <c r="JE1017" s="299"/>
      <c r="JF1017" s="299"/>
      <c r="JG1017" s="299"/>
      <c r="JH1017" s="299"/>
      <c r="JI1017" s="299"/>
      <c r="JJ1017" s="299"/>
      <c r="JK1017" s="299"/>
      <c r="JL1017" s="299"/>
      <c r="JM1017" s="299"/>
      <c r="JN1017" s="299"/>
      <c r="JO1017" s="299"/>
      <c r="JP1017" s="299"/>
      <c r="JQ1017" s="299"/>
      <c r="JR1017" s="299"/>
      <c r="JS1017" s="299"/>
      <c r="JT1017" s="299"/>
      <c r="JU1017" s="299"/>
      <c r="JV1017" s="299"/>
      <c r="JW1017" s="299"/>
      <c r="JX1017" s="299"/>
      <c r="JY1017" s="299"/>
      <c r="JZ1017" s="299"/>
      <c r="KA1017" s="299"/>
      <c r="KB1017" s="299"/>
      <c r="KC1017" s="299"/>
      <c r="KD1017" s="299"/>
      <c r="KE1017" s="299"/>
      <c r="KF1017" s="299"/>
      <c r="KG1017" s="299"/>
      <c r="KH1017" s="299"/>
      <c r="KI1017" s="299"/>
      <c r="KJ1017" s="299"/>
      <c r="KK1017" s="299"/>
      <c r="KL1017" s="2"/>
      <c r="KM1017" s="2"/>
      <c r="KN1017" s="2"/>
      <c r="KO1017" s="2"/>
      <c r="KP1017" s="2"/>
      <c r="KQ1017" s="2"/>
      <c r="KR1017" s="2"/>
      <c r="KS1017" s="2"/>
      <c r="KT1017" s="2"/>
    </row>
    <row r="1018" spans="5:306" s="114" customFormat="1">
      <c r="E1018" s="118"/>
      <c r="F1018" s="118"/>
      <c r="G1018" s="119"/>
      <c r="W1018" s="2"/>
      <c r="X1018" s="2"/>
      <c r="Y1018" s="2"/>
      <c r="Z1018" s="183"/>
      <c r="AA1018" s="183"/>
      <c r="AB1018" s="183"/>
      <c r="AC1018" s="2"/>
      <c r="AD1018" s="2"/>
      <c r="AE1018" s="183"/>
      <c r="AF1018" s="183"/>
      <c r="AG1018" s="183"/>
      <c r="AH1018" s="183"/>
      <c r="AI1018" s="183"/>
      <c r="AJ1018" s="2"/>
      <c r="AK1018" s="2"/>
      <c r="AL1018" s="183"/>
      <c r="AM1018" s="183"/>
      <c r="AN1018" s="183"/>
      <c r="AO1018" s="183"/>
      <c r="AP1018" s="183"/>
      <c r="AQ1018" s="2"/>
      <c r="AR1018" s="2"/>
      <c r="AS1018" s="183"/>
      <c r="AT1018" s="183"/>
      <c r="AU1018" s="183"/>
      <c r="AV1018" s="183"/>
      <c r="AW1018" s="183"/>
      <c r="AX1018" s="2"/>
      <c r="AY1018" s="2"/>
      <c r="AZ1018" s="183"/>
      <c r="BA1018" s="183"/>
      <c r="BB1018" s="183"/>
      <c r="BC1018" s="183"/>
      <c r="BD1018" s="183"/>
      <c r="BE1018" s="2"/>
      <c r="BF1018" s="2"/>
      <c r="BG1018" s="183"/>
      <c r="BH1018" s="183"/>
      <c r="BI1018" s="183"/>
      <c r="BJ1018" s="183"/>
      <c r="BK1018" s="183"/>
      <c r="BL1018" s="2"/>
      <c r="BM1018" s="2"/>
      <c r="BN1018" s="183"/>
      <c r="BO1018" s="183"/>
      <c r="BP1018" s="183"/>
      <c r="BQ1018" s="183"/>
      <c r="BR1018" s="183"/>
      <c r="BS1018" s="183"/>
      <c r="BT1018" s="183"/>
      <c r="BU1018" s="183"/>
      <c r="BV1018" s="183"/>
      <c r="BW1018" s="183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70"/>
      <c r="DQ1018" s="270"/>
      <c r="DR1018" s="270"/>
      <c r="DS1018" s="270"/>
      <c r="DT1018" s="270"/>
      <c r="DU1018" s="270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99"/>
      <c r="JB1018" s="299"/>
      <c r="JC1018" s="299"/>
      <c r="JD1018" s="299"/>
      <c r="JE1018" s="299"/>
      <c r="JF1018" s="299"/>
      <c r="JG1018" s="299"/>
      <c r="JH1018" s="299"/>
      <c r="JI1018" s="299"/>
      <c r="JJ1018" s="299"/>
      <c r="JK1018" s="299"/>
      <c r="JL1018" s="299"/>
      <c r="JM1018" s="299"/>
      <c r="JN1018" s="299"/>
      <c r="JO1018" s="299"/>
      <c r="JP1018" s="299"/>
      <c r="JQ1018" s="299"/>
      <c r="JR1018" s="299"/>
      <c r="JS1018" s="299"/>
      <c r="JT1018" s="299"/>
      <c r="JU1018" s="299"/>
      <c r="JV1018" s="299"/>
      <c r="JW1018" s="299"/>
      <c r="JX1018" s="299"/>
      <c r="JY1018" s="299"/>
      <c r="JZ1018" s="299"/>
      <c r="KA1018" s="299"/>
      <c r="KB1018" s="299"/>
      <c r="KC1018" s="299"/>
      <c r="KD1018" s="299"/>
      <c r="KE1018" s="299"/>
      <c r="KF1018" s="299"/>
      <c r="KG1018" s="299"/>
      <c r="KH1018" s="299"/>
      <c r="KI1018" s="299"/>
      <c r="KJ1018" s="299"/>
      <c r="KK1018" s="299"/>
      <c r="KL1018" s="2"/>
      <c r="KM1018" s="2"/>
      <c r="KN1018" s="2"/>
      <c r="KO1018" s="2"/>
      <c r="KP1018" s="2"/>
      <c r="KQ1018" s="2"/>
      <c r="KR1018" s="2"/>
      <c r="KS1018" s="2"/>
      <c r="KT1018" s="2"/>
    </row>
    <row r="1019" spans="5:306" s="114" customFormat="1">
      <c r="E1019" s="118"/>
      <c r="F1019" s="118"/>
      <c r="G1019" s="119"/>
      <c r="W1019" s="2"/>
      <c r="X1019" s="2"/>
      <c r="Y1019" s="2"/>
      <c r="Z1019" s="183"/>
      <c r="AA1019" s="183"/>
      <c r="AB1019" s="183"/>
      <c r="AC1019" s="2"/>
      <c r="AD1019" s="2"/>
      <c r="AE1019" s="183"/>
      <c r="AF1019" s="183"/>
      <c r="AG1019" s="183"/>
      <c r="AH1019" s="183"/>
      <c r="AI1019" s="183"/>
      <c r="AJ1019" s="2"/>
      <c r="AK1019" s="2"/>
      <c r="AL1019" s="183"/>
      <c r="AM1019" s="183"/>
      <c r="AN1019" s="183"/>
      <c r="AO1019" s="183"/>
      <c r="AP1019" s="183"/>
      <c r="AQ1019" s="2"/>
      <c r="AR1019" s="2"/>
      <c r="AS1019" s="183"/>
      <c r="AT1019" s="183"/>
      <c r="AU1019" s="183"/>
      <c r="AV1019" s="183"/>
      <c r="AW1019" s="183"/>
      <c r="AX1019" s="2"/>
      <c r="AY1019" s="2"/>
      <c r="AZ1019" s="183"/>
      <c r="BA1019" s="183"/>
      <c r="BB1019" s="183"/>
      <c r="BC1019" s="183"/>
      <c r="BD1019" s="183"/>
      <c r="BE1019" s="2"/>
      <c r="BF1019" s="2"/>
      <c r="BG1019" s="183"/>
      <c r="BH1019" s="183"/>
      <c r="BI1019" s="183"/>
      <c r="BJ1019" s="183"/>
      <c r="BK1019" s="183"/>
      <c r="BL1019" s="2"/>
      <c r="BM1019" s="2"/>
      <c r="BN1019" s="183"/>
      <c r="BO1019" s="183"/>
      <c r="BP1019" s="183"/>
      <c r="BQ1019" s="183"/>
      <c r="BR1019" s="183"/>
      <c r="BS1019" s="183"/>
      <c r="BT1019" s="183"/>
      <c r="BU1019" s="183"/>
      <c r="BV1019" s="183"/>
      <c r="BW1019" s="183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70"/>
      <c r="DQ1019" s="270"/>
      <c r="DR1019" s="270"/>
      <c r="DS1019" s="270"/>
      <c r="DT1019" s="270"/>
      <c r="DU1019" s="270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99"/>
      <c r="JB1019" s="299"/>
      <c r="JC1019" s="299"/>
      <c r="JD1019" s="299"/>
      <c r="JE1019" s="299"/>
      <c r="JF1019" s="299"/>
      <c r="JG1019" s="299"/>
      <c r="JH1019" s="299"/>
      <c r="JI1019" s="299"/>
      <c r="JJ1019" s="299"/>
      <c r="JK1019" s="299"/>
      <c r="JL1019" s="299"/>
      <c r="JM1019" s="299"/>
      <c r="JN1019" s="299"/>
      <c r="JO1019" s="299"/>
      <c r="JP1019" s="299"/>
      <c r="JQ1019" s="299"/>
      <c r="JR1019" s="299"/>
      <c r="JS1019" s="299"/>
      <c r="JT1019" s="299"/>
      <c r="JU1019" s="299"/>
      <c r="JV1019" s="299"/>
      <c r="JW1019" s="299"/>
      <c r="JX1019" s="299"/>
      <c r="JY1019" s="299"/>
      <c r="JZ1019" s="299"/>
      <c r="KA1019" s="299"/>
      <c r="KB1019" s="299"/>
      <c r="KC1019" s="299"/>
      <c r="KD1019" s="299"/>
      <c r="KE1019" s="299"/>
      <c r="KF1019" s="299"/>
      <c r="KG1019" s="299"/>
      <c r="KH1019" s="299"/>
      <c r="KI1019" s="299"/>
      <c r="KJ1019" s="299"/>
      <c r="KK1019" s="299"/>
      <c r="KL1019" s="2"/>
      <c r="KM1019" s="2"/>
      <c r="KN1019" s="2"/>
      <c r="KO1019" s="2"/>
      <c r="KP1019" s="2"/>
      <c r="KQ1019" s="2"/>
      <c r="KR1019" s="2"/>
      <c r="KS1019" s="2"/>
      <c r="KT1019" s="2"/>
    </row>
    <row r="1020" spans="5:306" s="114" customFormat="1">
      <c r="E1020" s="118"/>
      <c r="F1020" s="118"/>
      <c r="G1020" s="119"/>
      <c r="W1020" s="2"/>
      <c r="X1020" s="2"/>
      <c r="Y1020" s="2"/>
      <c r="Z1020" s="183"/>
      <c r="AA1020" s="183"/>
      <c r="AB1020" s="183"/>
      <c r="AC1020" s="2"/>
      <c r="AD1020" s="2"/>
      <c r="AE1020" s="183"/>
      <c r="AF1020" s="183"/>
      <c r="AG1020" s="183"/>
      <c r="AH1020" s="183"/>
      <c r="AI1020" s="183"/>
      <c r="AJ1020" s="2"/>
      <c r="AK1020" s="2"/>
      <c r="AL1020" s="183"/>
      <c r="AM1020" s="183"/>
      <c r="AN1020" s="183"/>
      <c r="AO1020" s="183"/>
      <c r="AP1020" s="183"/>
      <c r="AQ1020" s="2"/>
      <c r="AR1020" s="2"/>
      <c r="AS1020" s="183"/>
      <c r="AT1020" s="183"/>
      <c r="AU1020" s="183"/>
      <c r="AV1020" s="183"/>
      <c r="AW1020" s="183"/>
      <c r="AX1020" s="2"/>
      <c r="AY1020" s="2"/>
      <c r="AZ1020" s="183"/>
      <c r="BA1020" s="183"/>
      <c r="BB1020" s="183"/>
      <c r="BC1020" s="183"/>
      <c r="BD1020" s="183"/>
      <c r="BE1020" s="2"/>
      <c r="BF1020" s="2"/>
      <c r="BG1020" s="183"/>
      <c r="BH1020" s="183"/>
      <c r="BI1020" s="183"/>
      <c r="BJ1020" s="183"/>
      <c r="BK1020" s="183"/>
      <c r="BL1020" s="2"/>
      <c r="BM1020" s="2"/>
      <c r="BN1020" s="183"/>
      <c r="BO1020" s="183"/>
      <c r="BP1020" s="183"/>
      <c r="BQ1020" s="183"/>
      <c r="BR1020" s="183"/>
      <c r="BS1020" s="183"/>
      <c r="BT1020" s="183"/>
      <c r="BU1020" s="183"/>
      <c r="BV1020" s="183"/>
      <c r="BW1020" s="183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70"/>
      <c r="DQ1020" s="270"/>
      <c r="DR1020" s="270"/>
      <c r="DS1020" s="270"/>
      <c r="DT1020" s="270"/>
      <c r="DU1020" s="270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99"/>
      <c r="JB1020" s="299"/>
      <c r="JC1020" s="299"/>
      <c r="JD1020" s="299"/>
      <c r="JE1020" s="299"/>
      <c r="JF1020" s="299"/>
      <c r="JG1020" s="299"/>
      <c r="JH1020" s="299"/>
      <c r="JI1020" s="299"/>
      <c r="JJ1020" s="299"/>
      <c r="JK1020" s="299"/>
      <c r="JL1020" s="299"/>
      <c r="JM1020" s="299"/>
      <c r="JN1020" s="299"/>
      <c r="JO1020" s="299"/>
      <c r="JP1020" s="299"/>
      <c r="JQ1020" s="299"/>
      <c r="JR1020" s="299"/>
      <c r="JS1020" s="299"/>
      <c r="JT1020" s="299"/>
      <c r="JU1020" s="299"/>
      <c r="JV1020" s="299"/>
      <c r="JW1020" s="299"/>
      <c r="JX1020" s="299"/>
      <c r="JY1020" s="299"/>
      <c r="JZ1020" s="299"/>
      <c r="KA1020" s="299"/>
      <c r="KB1020" s="299"/>
      <c r="KC1020" s="299"/>
      <c r="KD1020" s="299"/>
      <c r="KE1020" s="299"/>
      <c r="KF1020" s="299"/>
      <c r="KG1020" s="299"/>
      <c r="KH1020" s="299"/>
      <c r="KI1020" s="299"/>
      <c r="KJ1020" s="299"/>
      <c r="KK1020" s="299"/>
      <c r="KL1020" s="2"/>
      <c r="KM1020" s="2"/>
      <c r="KN1020" s="2"/>
      <c r="KO1020" s="2"/>
      <c r="KP1020" s="2"/>
      <c r="KQ1020" s="2"/>
      <c r="KR1020" s="2"/>
      <c r="KS1020" s="2"/>
      <c r="KT1020" s="2"/>
    </row>
    <row r="1021" spans="5:306" s="114" customFormat="1">
      <c r="E1021" s="118"/>
      <c r="F1021" s="118"/>
      <c r="G1021" s="119"/>
      <c r="W1021" s="2"/>
      <c r="X1021" s="2"/>
      <c r="Y1021" s="2"/>
      <c r="Z1021" s="183"/>
      <c r="AA1021" s="183"/>
      <c r="AB1021" s="183"/>
      <c r="AC1021" s="2"/>
      <c r="AD1021" s="2"/>
      <c r="AE1021" s="183"/>
      <c r="AF1021" s="183"/>
      <c r="AG1021" s="183"/>
      <c r="AH1021" s="183"/>
      <c r="AI1021" s="183"/>
      <c r="AJ1021" s="2"/>
      <c r="AK1021" s="2"/>
      <c r="AL1021" s="183"/>
      <c r="AM1021" s="183"/>
      <c r="AN1021" s="183"/>
      <c r="AO1021" s="183"/>
      <c r="AP1021" s="183"/>
      <c r="AQ1021" s="2"/>
      <c r="AR1021" s="2"/>
      <c r="AS1021" s="183"/>
      <c r="AT1021" s="183"/>
      <c r="AU1021" s="183"/>
      <c r="AV1021" s="183"/>
      <c r="AW1021" s="183"/>
      <c r="AX1021" s="2"/>
      <c r="AY1021" s="2"/>
      <c r="AZ1021" s="183"/>
      <c r="BA1021" s="183"/>
      <c r="BB1021" s="183"/>
      <c r="BC1021" s="183"/>
      <c r="BD1021" s="183"/>
      <c r="BE1021" s="2"/>
      <c r="BF1021" s="2"/>
      <c r="BG1021" s="183"/>
      <c r="BH1021" s="183"/>
      <c r="BI1021" s="183"/>
      <c r="BJ1021" s="183"/>
      <c r="BK1021" s="183"/>
      <c r="BL1021" s="2"/>
      <c r="BM1021" s="2"/>
      <c r="BN1021" s="183"/>
      <c r="BO1021" s="183"/>
      <c r="BP1021" s="183"/>
      <c r="BQ1021" s="183"/>
      <c r="BR1021" s="183"/>
      <c r="BS1021" s="183"/>
      <c r="BT1021" s="183"/>
      <c r="BU1021" s="183"/>
      <c r="BV1021" s="183"/>
      <c r="BW1021" s="183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70"/>
      <c r="DQ1021" s="270"/>
      <c r="DR1021" s="270"/>
      <c r="DS1021" s="270"/>
      <c r="DT1021" s="270"/>
      <c r="DU1021" s="270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99"/>
      <c r="JB1021" s="299"/>
      <c r="JC1021" s="299"/>
      <c r="JD1021" s="299"/>
      <c r="JE1021" s="299"/>
      <c r="JF1021" s="299"/>
      <c r="JG1021" s="299"/>
      <c r="JH1021" s="299"/>
      <c r="JI1021" s="299"/>
      <c r="JJ1021" s="299"/>
      <c r="JK1021" s="299"/>
      <c r="JL1021" s="299"/>
      <c r="JM1021" s="299"/>
      <c r="JN1021" s="299"/>
      <c r="JO1021" s="299"/>
      <c r="JP1021" s="299"/>
      <c r="JQ1021" s="299"/>
      <c r="JR1021" s="299"/>
      <c r="JS1021" s="299"/>
      <c r="JT1021" s="299"/>
      <c r="JU1021" s="299"/>
      <c r="JV1021" s="299"/>
      <c r="JW1021" s="299"/>
      <c r="JX1021" s="299"/>
      <c r="JY1021" s="299"/>
      <c r="JZ1021" s="299"/>
      <c r="KA1021" s="299"/>
      <c r="KB1021" s="299"/>
      <c r="KC1021" s="299"/>
      <c r="KD1021" s="299"/>
      <c r="KE1021" s="299"/>
      <c r="KF1021" s="299"/>
      <c r="KG1021" s="299"/>
      <c r="KH1021" s="299"/>
      <c r="KI1021" s="299"/>
      <c r="KJ1021" s="299"/>
      <c r="KK1021" s="299"/>
      <c r="KL1021" s="2"/>
      <c r="KM1021" s="2"/>
      <c r="KN1021" s="2"/>
      <c r="KO1021" s="2"/>
      <c r="KP1021" s="2"/>
      <c r="KQ1021" s="2"/>
      <c r="KR1021" s="2"/>
      <c r="KS1021" s="2"/>
      <c r="KT1021" s="2"/>
    </row>
    <row r="1022" spans="5:306" s="114" customFormat="1">
      <c r="E1022" s="118"/>
      <c r="F1022" s="118"/>
      <c r="G1022" s="119"/>
      <c r="W1022" s="2"/>
      <c r="X1022" s="2"/>
      <c r="Y1022" s="2"/>
      <c r="Z1022" s="183"/>
      <c r="AA1022" s="183"/>
      <c r="AB1022" s="183"/>
      <c r="AC1022" s="2"/>
      <c r="AD1022" s="2"/>
      <c r="AE1022" s="183"/>
      <c r="AF1022" s="183"/>
      <c r="AG1022" s="183"/>
      <c r="AH1022" s="183"/>
      <c r="AI1022" s="183"/>
      <c r="AJ1022" s="2"/>
      <c r="AK1022" s="2"/>
      <c r="AL1022" s="183"/>
      <c r="AM1022" s="183"/>
      <c r="AN1022" s="183"/>
      <c r="AO1022" s="183"/>
      <c r="AP1022" s="183"/>
      <c r="AQ1022" s="2"/>
      <c r="AR1022" s="2"/>
      <c r="AS1022" s="183"/>
      <c r="AT1022" s="183"/>
      <c r="AU1022" s="183"/>
      <c r="AV1022" s="183"/>
      <c r="AW1022" s="183"/>
      <c r="AX1022" s="2"/>
      <c r="AY1022" s="2"/>
      <c r="AZ1022" s="183"/>
      <c r="BA1022" s="183"/>
      <c r="BB1022" s="183"/>
      <c r="BC1022" s="183"/>
      <c r="BD1022" s="183"/>
      <c r="BE1022" s="2"/>
      <c r="BF1022" s="2"/>
      <c r="BG1022" s="183"/>
      <c r="BH1022" s="183"/>
      <c r="BI1022" s="183"/>
      <c r="BJ1022" s="183"/>
      <c r="BK1022" s="183"/>
      <c r="BL1022" s="2"/>
      <c r="BM1022" s="2"/>
      <c r="BN1022" s="183"/>
      <c r="BO1022" s="183"/>
      <c r="BP1022" s="183"/>
      <c r="BQ1022" s="183"/>
      <c r="BR1022" s="183"/>
      <c r="BS1022" s="183"/>
      <c r="BT1022" s="183"/>
      <c r="BU1022" s="183"/>
      <c r="BV1022" s="183"/>
      <c r="BW1022" s="183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70"/>
      <c r="DQ1022" s="270"/>
      <c r="DR1022" s="270"/>
      <c r="DS1022" s="270"/>
      <c r="DT1022" s="270"/>
      <c r="DU1022" s="270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99"/>
      <c r="JB1022" s="299"/>
      <c r="JC1022" s="299"/>
      <c r="JD1022" s="299"/>
      <c r="JE1022" s="299"/>
      <c r="JF1022" s="299"/>
      <c r="JG1022" s="299"/>
      <c r="JH1022" s="299"/>
      <c r="JI1022" s="299"/>
      <c r="JJ1022" s="299"/>
      <c r="JK1022" s="299"/>
      <c r="JL1022" s="299"/>
      <c r="JM1022" s="299"/>
      <c r="JN1022" s="299"/>
      <c r="JO1022" s="299"/>
      <c r="JP1022" s="299"/>
      <c r="JQ1022" s="299"/>
      <c r="JR1022" s="299"/>
      <c r="JS1022" s="299"/>
      <c r="JT1022" s="299"/>
      <c r="JU1022" s="299"/>
      <c r="JV1022" s="299"/>
      <c r="JW1022" s="299"/>
      <c r="JX1022" s="299"/>
      <c r="JY1022" s="299"/>
      <c r="JZ1022" s="299"/>
      <c r="KA1022" s="299"/>
      <c r="KB1022" s="299"/>
      <c r="KC1022" s="299"/>
      <c r="KD1022" s="299"/>
      <c r="KE1022" s="299"/>
      <c r="KF1022" s="299"/>
      <c r="KG1022" s="299"/>
      <c r="KH1022" s="299"/>
      <c r="KI1022" s="299"/>
      <c r="KJ1022" s="299"/>
      <c r="KK1022" s="299"/>
      <c r="KL1022" s="2"/>
      <c r="KM1022" s="2"/>
      <c r="KN1022" s="2"/>
      <c r="KO1022" s="2"/>
      <c r="KP1022" s="2"/>
      <c r="KQ1022" s="2"/>
      <c r="KR1022" s="2"/>
      <c r="KS1022" s="2"/>
      <c r="KT1022" s="2"/>
    </row>
    <row r="1023" spans="5:306" s="114" customFormat="1">
      <c r="E1023" s="118"/>
      <c r="F1023" s="118"/>
      <c r="G1023" s="119"/>
      <c r="W1023" s="2"/>
      <c r="X1023" s="2"/>
      <c r="Y1023" s="2"/>
      <c r="Z1023" s="183"/>
      <c r="AA1023" s="183"/>
      <c r="AB1023" s="183"/>
      <c r="AC1023" s="2"/>
      <c r="AD1023" s="2"/>
      <c r="AE1023" s="183"/>
      <c r="AF1023" s="183"/>
      <c r="AG1023" s="183"/>
      <c r="AH1023" s="183"/>
      <c r="AI1023" s="183"/>
      <c r="AJ1023" s="2"/>
      <c r="AK1023" s="2"/>
      <c r="AL1023" s="183"/>
      <c r="AM1023" s="183"/>
      <c r="AN1023" s="183"/>
      <c r="AO1023" s="183"/>
      <c r="AP1023" s="183"/>
      <c r="AQ1023" s="2"/>
      <c r="AR1023" s="2"/>
      <c r="AS1023" s="183"/>
      <c r="AT1023" s="183"/>
      <c r="AU1023" s="183"/>
      <c r="AV1023" s="183"/>
      <c r="AW1023" s="183"/>
      <c r="AX1023" s="2"/>
      <c r="AY1023" s="2"/>
      <c r="AZ1023" s="183"/>
      <c r="BA1023" s="183"/>
      <c r="BB1023" s="183"/>
      <c r="BC1023" s="183"/>
      <c r="BD1023" s="183"/>
      <c r="BE1023" s="2"/>
      <c r="BF1023" s="2"/>
      <c r="BG1023" s="183"/>
      <c r="BH1023" s="183"/>
      <c r="BI1023" s="183"/>
      <c r="BJ1023" s="183"/>
      <c r="BK1023" s="183"/>
      <c r="BL1023" s="2"/>
      <c r="BM1023" s="2"/>
      <c r="BN1023" s="183"/>
      <c r="BO1023" s="183"/>
      <c r="BP1023" s="183"/>
      <c r="BQ1023" s="183"/>
      <c r="BR1023" s="183"/>
      <c r="BS1023" s="183"/>
      <c r="BT1023" s="183"/>
      <c r="BU1023" s="183"/>
      <c r="BV1023" s="183"/>
      <c r="BW1023" s="183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70"/>
      <c r="DQ1023" s="270"/>
      <c r="DR1023" s="270"/>
      <c r="DS1023" s="270"/>
      <c r="DT1023" s="270"/>
      <c r="DU1023" s="270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99"/>
      <c r="JB1023" s="299"/>
      <c r="JC1023" s="299"/>
      <c r="JD1023" s="299"/>
      <c r="JE1023" s="299"/>
      <c r="JF1023" s="299"/>
      <c r="JG1023" s="299"/>
      <c r="JH1023" s="299"/>
      <c r="JI1023" s="299"/>
      <c r="JJ1023" s="299"/>
      <c r="JK1023" s="299"/>
      <c r="JL1023" s="299"/>
      <c r="JM1023" s="299"/>
      <c r="JN1023" s="299"/>
      <c r="JO1023" s="299"/>
      <c r="JP1023" s="299"/>
      <c r="JQ1023" s="299"/>
      <c r="JR1023" s="299"/>
      <c r="JS1023" s="299"/>
      <c r="JT1023" s="299"/>
      <c r="JU1023" s="299"/>
      <c r="JV1023" s="299"/>
      <c r="JW1023" s="299"/>
      <c r="JX1023" s="299"/>
      <c r="JY1023" s="299"/>
      <c r="JZ1023" s="299"/>
      <c r="KA1023" s="299"/>
      <c r="KB1023" s="299"/>
      <c r="KC1023" s="299"/>
      <c r="KD1023" s="299"/>
      <c r="KE1023" s="299"/>
      <c r="KF1023" s="299"/>
      <c r="KG1023" s="299"/>
      <c r="KH1023" s="299"/>
      <c r="KI1023" s="299"/>
      <c r="KJ1023" s="299"/>
      <c r="KK1023" s="299"/>
      <c r="KL1023" s="2"/>
      <c r="KM1023" s="2"/>
      <c r="KN1023" s="2"/>
      <c r="KO1023" s="2"/>
      <c r="KP1023" s="2"/>
      <c r="KQ1023" s="2"/>
      <c r="KR1023" s="2"/>
      <c r="KS1023" s="2"/>
      <c r="KT1023" s="2"/>
    </row>
    <row r="1024" spans="5:306" s="114" customFormat="1">
      <c r="E1024" s="118"/>
      <c r="F1024" s="118"/>
      <c r="G1024" s="119"/>
      <c r="W1024" s="2"/>
      <c r="X1024" s="2"/>
      <c r="Y1024" s="2"/>
      <c r="Z1024" s="183"/>
      <c r="AA1024" s="183"/>
      <c r="AB1024" s="183"/>
      <c r="AC1024" s="2"/>
      <c r="AD1024" s="2"/>
      <c r="AE1024" s="183"/>
      <c r="AF1024" s="183"/>
      <c r="AG1024" s="183"/>
      <c r="AH1024" s="183"/>
      <c r="AI1024" s="183"/>
      <c r="AJ1024" s="2"/>
      <c r="AK1024" s="2"/>
      <c r="AL1024" s="183"/>
      <c r="AM1024" s="183"/>
      <c r="AN1024" s="183"/>
      <c r="AO1024" s="183"/>
      <c r="AP1024" s="183"/>
      <c r="AQ1024" s="2"/>
      <c r="AR1024" s="2"/>
      <c r="AS1024" s="183"/>
      <c r="AT1024" s="183"/>
      <c r="AU1024" s="183"/>
      <c r="AV1024" s="183"/>
      <c r="AW1024" s="183"/>
      <c r="AX1024" s="2"/>
      <c r="AY1024" s="2"/>
      <c r="AZ1024" s="183"/>
      <c r="BA1024" s="183"/>
      <c r="BB1024" s="183"/>
      <c r="BC1024" s="183"/>
      <c r="BD1024" s="183"/>
      <c r="BE1024" s="2"/>
      <c r="BF1024" s="2"/>
      <c r="BG1024" s="183"/>
      <c r="BH1024" s="183"/>
      <c r="BI1024" s="183"/>
      <c r="BJ1024" s="183"/>
      <c r="BK1024" s="183"/>
      <c r="BL1024" s="2"/>
      <c r="BM1024" s="2"/>
      <c r="BN1024" s="183"/>
      <c r="BO1024" s="183"/>
      <c r="BP1024" s="183"/>
      <c r="BQ1024" s="183"/>
      <c r="BR1024" s="183"/>
      <c r="BS1024" s="183"/>
      <c r="BT1024" s="183"/>
      <c r="BU1024" s="183"/>
      <c r="BV1024" s="183"/>
      <c r="BW1024" s="183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70"/>
      <c r="DQ1024" s="270"/>
      <c r="DR1024" s="270"/>
      <c r="DS1024" s="270"/>
      <c r="DT1024" s="270"/>
      <c r="DU1024" s="270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99"/>
      <c r="JB1024" s="299"/>
      <c r="JC1024" s="299"/>
      <c r="JD1024" s="299"/>
      <c r="JE1024" s="299"/>
      <c r="JF1024" s="299"/>
      <c r="JG1024" s="299"/>
      <c r="JH1024" s="299"/>
      <c r="JI1024" s="299"/>
      <c r="JJ1024" s="299"/>
      <c r="JK1024" s="299"/>
      <c r="JL1024" s="299"/>
      <c r="JM1024" s="299"/>
      <c r="JN1024" s="299"/>
      <c r="JO1024" s="299"/>
      <c r="JP1024" s="299"/>
      <c r="JQ1024" s="299"/>
      <c r="JR1024" s="299"/>
      <c r="JS1024" s="299"/>
      <c r="JT1024" s="299"/>
      <c r="JU1024" s="299"/>
      <c r="JV1024" s="299"/>
      <c r="JW1024" s="299"/>
      <c r="JX1024" s="299"/>
      <c r="JY1024" s="299"/>
      <c r="JZ1024" s="299"/>
      <c r="KA1024" s="299"/>
      <c r="KB1024" s="299"/>
      <c r="KC1024" s="299"/>
      <c r="KD1024" s="299"/>
      <c r="KE1024" s="299"/>
      <c r="KF1024" s="299"/>
      <c r="KG1024" s="299"/>
      <c r="KH1024" s="299"/>
      <c r="KI1024" s="299"/>
      <c r="KJ1024" s="299"/>
      <c r="KK1024" s="299"/>
      <c r="KL1024" s="2"/>
      <c r="KM1024" s="2"/>
      <c r="KN1024" s="2"/>
      <c r="KO1024" s="2"/>
      <c r="KP1024" s="2"/>
      <c r="KQ1024" s="2"/>
      <c r="KR1024" s="2"/>
      <c r="KS1024" s="2"/>
      <c r="KT1024" s="2"/>
    </row>
    <row r="1025" spans="5:306" s="114" customFormat="1">
      <c r="E1025" s="118"/>
      <c r="F1025" s="118"/>
      <c r="G1025" s="119"/>
      <c r="W1025" s="2"/>
      <c r="X1025" s="2"/>
      <c r="Y1025" s="2"/>
      <c r="Z1025" s="183"/>
      <c r="AA1025" s="183"/>
      <c r="AB1025" s="183"/>
      <c r="AC1025" s="2"/>
      <c r="AD1025" s="2"/>
      <c r="AE1025" s="183"/>
      <c r="AF1025" s="183"/>
      <c r="AG1025" s="183"/>
      <c r="AH1025" s="183"/>
      <c r="AI1025" s="183"/>
      <c r="AJ1025" s="2"/>
      <c r="AK1025" s="2"/>
      <c r="AL1025" s="183"/>
      <c r="AM1025" s="183"/>
      <c r="AN1025" s="183"/>
      <c r="AO1025" s="183"/>
      <c r="AP1025" s="183"/>
      <c r="AQ1025" s="2"/>
      <c r="AR1025" s="2"/>
      <c r="AS1025" s="183"/>
      <c r="AT1025" s="183"/>
      <c r="AU1025" s="183"/>
      <c r="AV1025" s="183"/>
      <c r="AW1025" s="183"/>
      <c r="AX1025" s="2"/>
      <c r="AY1025" s="2"/>
      <c r="AZ1025" s="183"/>
      <c r="BA1025" s="183"/>
      <c r="BB1025" s="183"/>
      <c r="BC1025" s="183"/>
      <c r="BD1025" s="183"/>
      <c r="BE1025" s="2"/>
      <c r="BF1025" s="2"/>
      <c r="BG1025" s="183"/>
      <c r="BH1025" s="183"/>
      <c r="BI1025" s="183"/>
      <c r="BJ1025" s="183"/>
      <c r="BK1025" s="183"/>
      <c r="BL1025" s="2"/>
      <c r="BM1025" s="2"/>
      <c r="BN1025" s="183"/>
      <c r="BO1025" s="183"/>
      <c r="BP1025" s="183"/>
      <c r="BQ1025" s="183"/>
      <c r="BR1025" s="183"/>
      <c r="BS1025" s="183"/>
      <c r="BT1025" s="183"/>
      <c r="BU1025" s="183"/>
      <c r="BV1025" s="183"/>
      <c r="BW1025" s="183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70"/>
      <c r="DQ1025" s="270"/>
      <c r="DR1025" s="270"/>
      <c r="DS1025" s="270"/>
      <c r="DT1025" s="270"/>
      <c r="DU1025" s="270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99"/>
      <c r="JB1025" s="299"/>
      <c r="JC1025" s="299"/>
      <c r="JD1025" s="299"/>
      <c r="JE1025" s="299"/>
      <c r="JF1025" s="299"/>
      <c r="JG1025" s="299"/>
      <c r="JH1025" s="299"/>
      <c r="JI1025" s="299"/>
      <c r="JJ1025" s="299"/>
      <c r="JK1025" s="299"/>
      <c r="JL1025" s="299"/>
      <c r="JM1025" s="299"/>
      <c r="JN1025" s="299"/>
      <c r="JO1025" s="299"/>
      <c r="JP1025" s="299"/>
      <c r="JQ1025" s="299"/>
      <c r="JR1025" s="299"/>
      <c r="JS1025" s="299"/>
      <c r="JT1025" s="299"/>
      <c r="JU1025" s="299"/>
      <c r="JV1025" s="299"/>
      <c r="JW1025" s="299"/>
      <c r="JX1025" s="299"/>
      <c r="JY1025" s="299"/>
      <c r="JZ1025" s="299"/>
      <c r="KA1025" s="299"/>
      <c r="KB1025" s="299"/>
      <c r="KC1025" s="299"/>
      <c r="KD1025" s="299"/>
      <c r="KE1025" s="299"/>
      <c r="KF1025" s="299"/>
      <c r="KG1025" s="299"/>
      <c r="KH1025" s="299"/>
      <c r="KI1025" s="299"/>
      <c r="KJ1025" s="299"/>
      <c r="KK1025" s="299"/>
      <c r="KL1025" s="2"/>
      <c r="KM1025" s="2"/>
      <c r="KN1025" s="2"/>
      <c r="KO1025" s="2"/>
      <c r="KP1025" s="2"/>
      <c r="KQ1025" s="2"/>
      <c r="KR1025" s="2"/>
      <c r="KS1025" s="2"/>
      <c r="KT1025" s="2"/>
    </row>
    <row r="1026" spans="5:306" s="114" customFormat="1">
      <c r="E1026" s="118"/>
      <c r="F1026" s="118"/>
      <c r="G1026" s="119"/>
      <c r="W1026" s="2"/>
      <c r="X1026" s="2"/>
      <c r="Y1026" s="2"/>
      <c r="Z1026" s="183"/>
      <c r="AA1026" s="183"/>
      <c r="AB1026" s="183"/>
      <c r="AC1026" s="2"/>
      <c r="AD1026" s="2"/>
      <c r="AE1026" s="183"/>
      <c r="AF1026" s="183"/>
      <c r="AG1026" s="183"/>
      <c r="AH1026" s="183"/>
      <c r="AI1026" s="183"/>
      <c r="AJ1026" s="2"/>
      <c r="AK1026" s="2"/>
      <c r="AL1026" s="183"/>
      <c r="AM1026" s="183"/>
      <c r="AN1026" s="183"/>
      <c r="AO1026" s="183"/>
      <c r="AP1026" s="183"/>
      <c r="AQ1026" s="2"/>
      <c r="AR1026" s="2"/>
      <c r="AS1026" s="183"/>
      <c r="AT1026" s="183"/>
      <c r="AU1026" s="183"/>
      <c r="AV1026" s="183"/>
      <c r="AW1026" s="183"/>
      <c r="AX1026" s="2"/>
      <c r="AY1026" s="2"/>
      <c r="AZ1026" s="183"/>
      <c r="BA1026" s="183"/>
      <c r="BB1026" s="183"/>
      <c r="BC1026" s="183"/>
      <c r="BD1026" s="183"/>
      <c r="BE1026" s="2"/>
      <c r="BF1026" s="2"/>
      <c r="BG1026" s="183"/>
      <c r="BH1026" s="183"/>
      <c r="BI1026" s="183"/>
      <c r="BJ1026" s="183"/>
      <c r="BK1026" s="183"/>
      <c r="BL1026" s="2"/>
      <c r="BM1026" s="2"/>
      <c r="BN1026" s="183"/>
      <c r="BO1026" s="183"/>
      <c r="BP1026" s="183"/>
      <c r="BQ1026" s="183"/>
      <c r="BR1026" s="183"/>
      <c r="BS1026" s="183"/>
      <c r="BT1026" s="183"/>
      <c r="BU1026" s="183"/>
      <c r="BV1026" s="183"/>
      <c r="BW1026" s="183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70"/>
      <c r="DQ1026" s="270"/>
      <c r="DR1026" s="270"/>
      <c r="DS1026" s="270"/>
      <c r="DT1026" s="270"/>
      <c r="DU1026" s="270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99"/>
      <c r="JB1026" s="299"/>
      <c r="JC1026" s="299"/>
      <c r="JD1026" s="299"/>
      <c r="JE1026" s="299"/>
      <c r="JF1026" s="299"/>
      <c r="JG1026" s="299"/>
      <c r="JH1026" s="299"/>
      <c r="JI1026" s="299"/>
      <c r="JJ1026" s="299"/>
      <c r="JK1026" s="299"/>
      <c r="JL1026" s="299"/>
      <c r="JM1026" s="299"/>
      <c r="JN1026" s="299"/>
      <c r="JO1026" s="299"/>
      <c r="JP1026" s="299"/>
      <c r="JQ1026" s="299"/>
      <c r="JR1026" s="299"/>
      <c r="JS1026" s="299"/>
      <c r="JT1026" s="299"/>
      <c r="JU1026" s="299"/>
      <c r="JV1026" s="299"/>
      <c r="JW1026" s="299"/>
      <c r="JX1026" s="299"/>
      <c r="JY1026" s="299"/>
      <c r="JZ1026" s="299"/>
      <c r="KA1026" s="299"/>
      <c r="KB1026" s="299"/>
      <c r="KC1026" s="299"/>
      <c r="KD1026" s="299"/>
      <c r="KE1026" s="299"/>
      <c r="KF1026" s="299"/>
      <c r="KG1026" s="299"/>
      <c r="KH1026" s="299"/>
      <c r="KI1026" s="299"/>
      <c r="KJ1026" s="299"/>
      <c r="KK1026" s="299"/>
      <c r="KL1026" s="2"/>
      <c r="KM1026" s="2"/>
      <c r="KN1026" s="2"/>
      <c r="KO1026" s="2"/>
      <c r="KP1026" s="2"/>
      <c r="KQ1026" s="2"/>
      <c r="KR1026" s="2"/>
      <c r="KS1026" s="2"/>
      <c r="KT1026" s="2"/>
    </row>
    <row r="1027" spans="5:306" s="114" customFormat="1">
      <c r="E1027" s="118"/>
      <c r="F1027" s="118"/>
      <c r="G1027" s="119"/>
      <c r="W1027" s="2"/>
      <c r="X1027" s="2"/>
      <c r="Y1027" s="2"/>
      <c r="Z1027" s="183"/>
      <c r="AA1027" s="183"/>
      <c r="AB1027" s="183"/>
      <c r="AC1027" s="2"/>
      <c r="AD1027" s="2"/>
      <c r="AE1027" s="183"/>
      <c r="AF1027" s="183"/>
      <c r="AG1027" s="183"/>
      <c r="AH1027" s="183"/>
      <c r="AI1027" s="183"/>
      <c r="AJ1027" s="2"/>
      <c r="AK1027" s="2"/>
      <c r="AL1027" s="183"/>
      <c r="AM1027" s="183"/>
      <c r="AN1027" s="183"/>
      <c r="AO1027" s="183"/>
      <c r="AP1027" s="183"/>
      <c r="AQ1027" s="2"/>
      <c r="AR1027" s="2"/>
      <c r="AS1027" s="183"/>
      <c r="AT1027" s="183"/>
      <c r="AU1027" s="183"/>
      <c r="AV1027" s="183"/>
      <c r="AW1027" s="183"/>
      <c r="AX1027" s="2"/>
      <c r="AY1027" s="2"/>
      <c r="AZ1027" s="183"/>
      <c r="BA1027" s="183"/>
      <c r="BB1027" s="183"/>
      <c r="BC1027" s="183"/>
      <c r="BD1027" s="183"/>
      <c r="BE1027" s="2"/>
      <c r="BF1027" s="2"/>
      <c r="BG1027" s="183"/>
      <c r="BH1027" s="183"/>
      <c r="BI1027" s="183"/>
      <c r="BJ1027" s="183"/>
      <c r="BK1027" s="183"/>
      <c r="BL1027" s="2"/>
      <c r="BM1027" s="2"/>
      <c r="BN1027" s="183"/>
      <c r="BO1027" s="183"/>
      <c r="BP1027" s="183"/>
      <c r="BQ1027" s="183"/>
      <c r="BR1027" s="183"/>
      <c r="BS1027" s="183"/>
      <c r="BT1027" s="183"/>
      <c r="BU1027" s="183"/>
      <c r="BV1027" s="183"/>
      <c r="BW1027" s="183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70"/>
      <c r="DQ1027" s="270"/>
      <c r="DR1027" s="270"/>
      <c r="DS1027" s="270"/>
      <c r="DT1027" s="270"/>
      <c r="DU1027" s="270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99"/>
      <c r="JB1027" s="299"/>
      <c r="JC1027" s="299"/>
      <c r="JD1027" s="299"/>
      <c r="JE1027" s="299"/>
      <c r="JF1027" s="299"/>
      <c r="JG1027" s="299"/>
      <c r="JH1027" s="299"/>
      <c r="JI1027" s="299"/>
      <c r="JJ1027" s="299"/>
      <c r="JK1027" s="299"/>
      <c r="JL1027" s="299"/>
      <c r="JM1027" s="299"/>
      <c r="JN1027" s="299"/>
      <c r="JO1027" s="299"/>
      <c r="JP1027" s="299"/>
      <c r="JQ1027" s="299"/>
      <c r="JR1027" s="299"/>
      <c r="JS1027" s="299"/>
      <c r="JT1027" s="299"/>
      <c r="JU1027" s="299"/>
      <c r="JV1027" s="299"/>
      <c r="JW1027" s="299"/>
      <c r="JX1027" s="299"/>
      <c r="JY1027" s="299"/>
      <c r="JZ1027" s="299"/>
      <c r="KA1027" s="299"/>
      <c r="KB1027" s="299"/>
      <c r="KC1027" s="299"/>
      <c r="KD1027" s="299"/>
      <c r="KE1027" s="299"/>
      <c r="KF1027" s="299"/>
      <c r="KG1027" s="299"/>
      <c r="KH1027" s="299"/>
      <c r="KI1027" s="299"/>
      <c r="KJ1027" s="299"/>
      <c r="KK1027" s="299"/>
      <c r="KL1027" s="2"/>
      <c r="KM1027" s="2"/>
      <c r="KN1027" s="2"/>
      <c r="KO1027" s="2"/>
      <c r="KP1027" s="2"/>
      <c r="KQ1027" s="2"/>
      <c r="KR1027" s="2"/>
      <c r="KS1027" s="2"/>
      <c r="KT1027" s="2"/>
    </row>
    <row r="1028" spans="5:306" s="114" customFormat="1">
      <c r="E1028" s="118"/>
      <c r="F1028" s="118"/>
      <c r="G1028" s="119"/>
      <c r="W1028" s="2"/>
      <c r="X1028" s="2"/>
      <c r="Y1028" s="2"/>
      <c r="Z1028" s="183"/>
      <c r="AA1028" s="183"/>
      <c r="AB1028" s="183"/>
      <c r="AC1028" s="2"/>
      <c r="AD1028" s="2"/>
      <c r="AE1028" s="183"/>
      <c r="AF1028" s="183"/>
      <c r="AG1028" s="183"/>
      <c r="AH1028" s="183"/>
      <c r="AI1028" s="183"/>
      <c r="AJ1028" s="2"/>
      <c r="AK1028" s="2"/>
      <c r="AL1028" s="183"/>
      <c r="AM1028" s="183"/>
      <c r="AN1028" s="183"/>
      <c r="AO1028" s="183"/>
      <c r="AP1028" s="183"/>
      <c r="AQ1028" s="2"/>
      <c r="AR1028" s="2"/>
      <c r="AS1028" s="183"/>
      <c r="AT1028" s="183"/>
      <c r="AU1028" s="183"/>
      <c r="AV1028" s="183"/>
      <c r="AW1028" s="183"/>
      <c r="AX1028" s="2"/>
      <c r="AY1028" s="2"/>
      <c r="AZ1028" s="183"/>
      <c r="BA1028" s="183"/>
      <c r="BB1028" s="183"/>
      <c r="BC1028" s="183"/>
      <c r="BD1028" s="183"/>
      <c r="BE1028" s="2"/>
      <c r="BF1028" s="2"/>
      <c r="BG1028" s="183"/>
      <c r="BH1028" s="183"/>
      <c r="BI1028" s="183"/>
      <c r="BJ1028" s="183"/>
      <c r="BK1028" s="183"/>
      <c r="BL1028" s="2"/>
      <c r="BM1028" s="2"/>
      <c r="BN1028" s="183"/>
      <c r="BO1028" s="183"/>
      <c r="BP1028" s="183"/>
      <c r="BQ1028" s="183"/>
      <c r="BR1028" s="183"/>
      <c r="BS1028" s="183"/>
      <c r="BT1028" s="183"/>
      <c r="BU1028" s="183"/>
      <c r="BV1028" s="183"/>
      <c r="BW1028" s="183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70"/>
      <c r="DQ1028" s="270"/>
      <c r="DR1028" s="270"/>
      <c r="DS1028" s="270"/>
      <c r="DT1028" s="270"/>
      <c r="DU1028" s="270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99"/>
      <c r="JB1028" s="299"/>
      <c r="JC1028" s="299"/>
      <c r="JD1028" s="299"/>
      <c r="JE1028" s="299"/>
      <c r="JF1028" s="299"/>
      <c r="JG1028" s="299"/>
      <c r="JH1028" s="299"/>
      <c r="JI1028" s="299"/>
      <c r="JJ1028" s="299"/>
      <c r="JK1028" s="299"/>
      <c r="JL1028" s="299"/>
      <c r="JM1028" s="299"/>
      <c r="JN1028" s="299"/>
      <c r="JO1028" s="299"/>
      <c r="JP1028" s="299"/>
      <c r="JQ1028" s="299"/>
      <c r="JR1028" s="299"/>
      <c r="JS1028" s="299"/>
      <c r="JT1028" s="299"/>
      <c r="JU1028" s="299"/>
      <c r="JV1028" s="299"/>
      <c r="JW1028" s="299"/>
      <c r="JX1028" s="299"/>
      <c r="JY1028" s="299"/>
      <c r="JZ1028" s="299"/>
      <c r="KA1028" s="299"/>
      <c r="KB1028" s="299"/>
      <c r="KC1028" s="299"/>
      <c r="KD1028" s="299"/>
      <c r="KE1028" s="299"/>
      <c r="KF1028" s="299"/>
      <c r="KG1028" s="299"/>
      <c r="KH1028" s="299"/>
      <c r="KI1028" s="299"/>
      <c r="KJ1028" s="299"/>
      <c r="KK1028" s="299"/>
      <c r="KL1028" s="2"/>
      <c r="KM1028" s="2"/>
      <c r="KN1028" s="2"/>
      <c r="KO1028" s="2"/>
      <c r="KP1028" s="2"/>
      <c r="KQ1028" s="2"/>
      <c r="KR1028" s="2"/>
      <c r="KS1028" s="2"/>
      <c r="KT1028" s="2"/>
    </row>
    <row r="1029" spans="5:306" s="114" customFormat="1">
      <c r="E1029" s="118"/>
      <c r="F1029" s="118"/>
      <c r="G1029" s="119"/>
      <c r="W1029" s="2"/>
      <c r="X1029" s="2"/>
      <c r="Y1029" s="2"/>
      <c r="Z1029" s="183"/>
      <c r="AA1029" s="183"/>
      <c r="AB1029" s="183"/>
      <c r="AC1029" s="2"/>
      <c r="AD1029" s="2"/>
      <c r="AE1029" s="183"/>
      <c r="AF1029" s="183"/>
      <c r="AG1029" s="183"/>
      <c r="AH1029" s="183"/>
      <c r="AI1029" s="183"/>
      <c r="AJ1029" s="2"/>
      <c r="AK1029" s="2"/>
      <c r="AL1029" s="183"/>
      <c r="AM1029" s="183"/>
      <c r="AN1029" s="183"/>
      <c r="AO1029" s="183"/>
      <c r="AP1029" s="183"/>
      <c r="AQ1029" s="2"/>
      <c r="AR1029" s="2"/>
      <c r="AS1029" s="183"/>
      <c r="AT1029" s="183"/>
      <c r="AU1029" s="183"/>
      <c r="AV1029" s="183"/>
      <c r="AW1029" s="183"/>
      <c r="AX1029" s="2"/>
      <c r="AY1029" s="2"/>
      <c r="AZ1029" s="183"/>
      <c r="BA1029" s="183"/>
      <c r="BB1029" s="183"/>
      <c r="BC1029" s="183"/>
      <c r="BD1029" s="183"/>
      <c r="BE1029" s="2"/>
      <c r="BF1029" s="2"/>
      <c r="BG1029" s="183"/>
      <c r="BH1029" s="183"/>
      <c r="BI1029" s="183"/>
      <c r="BJ1029" s="183"/>
      <c r="BK1029" s="183"/>
      <c r="BL1029" s="2"/>
      <c r="BM1029" s="2"/>
      <c r="BN1029" s="183"/>
      <c r="BO1029" s="183"/>
      <c r="BP1029" s="183"/>
      <c r="BQ1029" s="183"/>
      <c r="BR1029" s="183"/>
      <c r="BS1029" s="183"/>
      <c r="BT1029" s="183"/>
      <c r="BU1029" s="183"/>
      <c r="BV1029" s="183"/>
      <c r="BW1029" s="183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70"/>
      <c r="DQ1029" s="270"/>
      <c r="DR1029" s="270"/>
      <c r="DS1029" s="270"/>
      <c r="DT1029" s="270"/>
      <c r="DU1029" s="270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99"/>
      <c r="JB1029" s="299"/>
      <c r="JC1029" s="299"/>
      <c r="JD1029" s="299"/>
      <c r="JE1029" s="299"/>
      <c r="JF1029" s="299"/>
      <c r="JG1029" s="299"/>
      <c r="JH1029" s="299"/>
      <c r="JI1029" s="299"/>
      <c r="JJ1029" s="299"/>
      <c r="JK1029" s="299"/>
      <c r="JL1029" s="299"/>
      <c r="JM1029" s="299"/>
      <c r="JN1029" s="299"/>
      <c r="JO1029" s="299"/>
      <c r="JP1029" s="299"/>
      <c r="JQ1029" s="299"/>
      <c r="JR1029" s="299"/>
      <c r="JS1029" s="299"/>
      <c r="JT1029" s="299"/>
      <c r="JU1029" s="299"/>
      <c r="JV1029" s="299"/>
      <c r="JW1029" s="299"/>
      <c r="JX1029" s="299"/>
      <c r="JY1029" s="299"/>
      <c r="JZ1029" s="299"/>
      <c r="KA1029" s="299"/>
      <c r="KB1029" s="299"/>
      <c r="KC1029" s="299"/>
      <c r="KD1029" s="299"/>
      <c r="KE1029" s="299"/>
      <c r="KF1029" s="299"/>
      <c r="KG1029" s="299"/>
      <c r="KH1029" s="299"/>
      <c r="KI1029" s="299"/>
      <c r="KJ1029" s="299"/>
      <c r="KK1029" s="299"/>
      <c r="KL1029" s="2"/>
      <c r="KM1029" s="2"/>
      <c r="KN1029" s="2"/>
      <c r="KO1029" s="2"/>
      <c r="KP1029" s="2"/>
      <c r="KQ1029" s="2"/>
      <c r="KR1029" s="2"/>
      <c r="KS1029" s="2"/>
      <c r="KT1029" s="2"/>
    </row>
    <row r="1030" spans="5:306" s="114" customFormat="1">
      <c r="E1030" s="118"/>
      <c r="F1030" s="118"/>
      <c r="G1030" s="119"/>
      <c r="W1030" s="2"/>
      <c r="X1030" s="2"/>
      <c r="Y1030" s="2"/>
      <c r="Z1030" s="183"/>
      <c r="AA1030" s="183"/>
      <c r="AB1030" s="183"/>
      <c r="AC1030" s="2"/>
      <c r="AD1030" s="2"/>
      <c r="AE1030" s="183"/>
      <c r="AF1030" s="183"/>
      <c r="AG1030" s="183"/>
      <c r="AH1030" s="183"/>
      <c r="AI1030" s="183"/>
      <c r="AJ1030" s="2"/>
      <c r="AK1030" s="2"/>
      <c r="AL1030" s="183"/>
      <c r="AM1030" s="183"/>
      <c r="AN1030" s="183"/>
      <c r="AO1030" s="183"/>
      <c r="AP1030" s="183"/>
      <c r="AQ1030" s="2"/>
      <c r="AR1030" s="2"/>
      <c r="AS1030" s="183"/>
      <c r="AT1030" s="183"/>
      <c r="AU1030" s="183"/>
      <c r="AV1030" s="183"/>
      <c r="AW1030" s="183"/>
      <c r="AX1030" s="2"/>
      <c r="AY1030" s="2"/>
      <c r="AZ1030" s="183"/>
      <c r="BA1030" s="183"/>
      <c r="BB1030" s="183"/>
      <c r="BC1030" s="183"/>
      <c r="BD1030" s="183"/>
      <c r="BE1030" s="2"/>
      <c r="BF1030" s="2"/>
      <c r="BG1030" s="183"/>
      <c r="BH1030" s="183"/>
      <c r="BI1030" s="183"/>
      <c r="BJ1030" s="183"/>
      <c r="BK1030" s="183"/>
      <c r="BL1030" s="2"/>
      <c r="BM1030" s="2"/>
      <c r="BN1030" s="183"/>
      <c r="BO1030" s="183"/>
      <c r="BP1030" s="183"/>
      <c r="BQ1030" s="183"/>
      <c r="BR1030" s="183"/>
      <c r="BS1030" s="183"/>
      <c r="BT1030" s="183"/>
      <c r="BU1030" s="183"/>
      <c r="BV1030" s="183"/>
      <c r="BW1030" s="183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70"/>
      <c r="DQ1030" s="270"/>
      <c r="DR1030" s="270"/>
      <c r="DS1030" s="270"/>
      <c r="DT1030" s="270"/>
      <c r="DU1030" s="270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99"/>
      <c r="JB1030" s="299"/>
      <c r="JC1030" s="299"/>
      <c r="JD1030" s="299"/>
      <c r="JE1030" s="299"/>
      <c r="JF1030" s="299"/>
      <c r="JG1030" s="299"/>
      <c r="JH1030" s="299"/>
      <c r="JI1030" s="299"/>
      <c r="JJ1030" s="299"/>
      <c r="JK1030" s="299"/>
      <c r="JL1030" s="299"/>
      <c r="JM1030" s="299"/>
      <c r="JN1030" s="299"/>
      <c r="JO1030" s="299"/>
      <c r="JP1030" s="299"/>
      <c r="JQ1030" s="299"/>
      <c r="JR1030" s="299"/>
      <c r="JS1030" s="299"/>
      <c r="JT1030" s="299"/>
      <c r="JU1030" s="299"/>
      <c r="JV1030" s="299"/>
      <c r="JW1030" s="299"/>
      <c r="JX1030" s="299"/>
      <c r="JY1030" s="299"/>
      <c r="JZ1030" s="299"/>
      <c r="KA1030" s="299"/>
      <c r="KB1030" s="299"/>
      <c r="KC1030" s="299"/>
      <c r="KD1030" s="299"/>
      <c r="KE1030" s="299"/>
      <c r="KF1030" s="299"/>
      <c r="KG1030" s="299"/>
      <c r="KH1030" s="299"/>
      <c r="KI1030" s="299"/>
      <c r="KJ1030" s="299"/>
      <c r="KK1030" s="299"/>
      <c r="KL1030" s="2"/>
      <c r="KM1030" s="2"/>
      <c r="KN1030" s="2"/>
      <c r="KO1030" s="2"/>
      <c r="KP1030" s="2"/>
      <c r="KQ1030" s="2"/>
      <c r="KR1030" s="2"/>
      <c r="KS1030" s="2"/>
      <c r="KT1030" s="2"/>
    </row>
    <row r="1031" spans="5:306" s="114" customFormat="1">
      <c r="E1031" s="118"/>
      <c r="F1031" s="118"/>
      <c r="G1031" s="119"/>
      <c r="W1031" s="2"/>
      <c r="X1031" s="2"/>
      <c r="Y1031" s="2"/>
      <c r="Z1031" s="183"/>
      <c r="AA1031" s="183"/>
      <c r="AB1031" s="183"/>
      <c r="AC1031" s="2"/>
      <c r="AD1031" s="2"/>
      <c r="AE1031" s="183"/>
      <c r="AF1031" s="183"/>
      <c r="AG1031" s="183"/>
      <c r="AH1031" s="183"/>
      <c r="AI1031" s="183"/>
      <c r="AJ1031" s="2"/>
      <c r="AK1031" s="2"/>
      <c r="AL1031" s="183"/>
      <c r="AM1031" s="183"/>
      <c r="AN1031" s="183"/>
      <c r="AO1031" s="183"/>
      <c r="AP1031" s="183"/>
      <c r="AQ1031" s="2"/>
      <c r="AR1031" s="2"/>
      <c r="AS1031" s="183"/>
      <c r="AT1031" s="183"/>
      <c r="AU1031" s="183"/>
      <c r="AV1031" s="183"/>
      <c r="AW1031" s="183"/>
      <c r="AX1031" s="2"/>
      <c r="AY1031" s="2"/>
      <c r="AZ1031" s="183"/>
      <c r="BA1031" s="183"/>
      <c r="BB1031" s="183"/>
      <c r="BC1031" s="183"/>
      <c r="BD1031" s="183"/>
      <c r="BE1031" s="2"/>
      <c r="BF1031" s="2"/>
      <c r="BG1031" s="183"/>
      <c r="BH1031" s="183"/>
      <c r="BI1031" s="183"/>
      <c r="BJ1031" s="183"/>
      <c r="BK1031" s="183"/>
      <c r="BL1031" s="2"/>
      <c r="BM1031" s="2"/>
      <c r="BN1031" s="183"/>
      <c r="BO1031" s="183"/>
      <c r="BP1031" s="183"/>
      <c r="BQ1031" s="183"/>
      <c r="BR1031" s="183"/>
      <c r="BS1031" s="183"/>
      <c r="BT1031" s="183"/>
      <c r="BU1031" s="183"/>
      <c r="BV1031" s="183"/>
      <c r="BW1031" s="183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70"/>
      <c r="DQ1031" s="270"/>
      <c r="DR1031" s="270"/>
      <c r="DS1031" s="270"/>
      <c r="DT1031" s="270"/>
      <c r="DU1031" s="270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99"/>
      <c r="JB1031" s="299"/>
      <c r="JC1031" s="299"/>
      <c r="JD1031" s="299"/>
      <c r="JE1031" s="299"/>
      <c r="JF1031" s="299"/>
      <c r="JG1031" s="299"/>
      <c r="JH1031" s="299"/>
      <c r="JI1031" s="299"/>
      <c r="JJ1031" s="299"/>
      <c r="JK1031" s="299"/>
      <c r="JL1031" s="299"/>
      <c r="JM1031" s="299"/>
      <c r="JN1031" s="299"/>
      <c r="JO1031" s="299"/>
      <c r="JP1031" s="299"/>
      <c r="JQ1031" s="299"/>
      <c r="JR1031" s="299"/>
      <c r="JS1031" s="299"/>
      <c r="JT1031" s="299"/>
      <c r="JU1031" s="299"/>
      <c r="JV1031" s="299"/>
      <c r="JW1031" s="299"/>
      <c r="JX1031" s="299"/>
      <c r="JY1031" s="299"/>
      <c r="JZ1031" s="299"/>
      <c r="KA1031" s="299"/>
      <c r="KB1031" s="299"/>
      <c r="KC1031" s="299"/>
      <c r="KD1031" s="299"/>
      <c r="KE1031" s="299"/>
      <c r="KF1031" s="299"/>
      <c r="KG1031" s="299"/>
      <c r="KH1031" s="299"/>
      <c r="KI1031" s="299"/>
      <c r="KJ1031" s="299"/>
      <c r="KK1031" s="299"/>
      <c r="KL1031" s="2"/>
      <c r="KM1031" s="2"/>
      <c r="KN1031" s="2"/>
      <c r="KO1031" s="2"/>
      <c r="KP1031" s="2"/>
      <c r="KQ1031" s="2"/>
      <c r="KR1031" s="2"/>
      <c r="KS1031" s="2"/>
      <c r="KT1031" s="2"/>
    </row>
    <row r="1032" spans="5:306" s="114" customFormat="1">
      <c r="E1032" s="118"/>
      <c r="F1032" s="118"/>
      <c r="G1032" s="119"/>
      <c r="W1032" s="2"/>
      <c r="X1032" s="2"/>
      <c r="Y1032" s="2"/>
      <c r="Z1032" s="183"/>
      <c r="AA1032" s="183"/>
      <c r="AB1032" s="183"/>
      <c r="AC1032" s="2"/>
      <c r="AD1032" s="2"/>
      <c r="AE1032" s="183"/>
      <c r="AF1032" s="183"/>
      <c r="AG1032" s="183"/>
      <c r="AH1032" s="183"/>
      <c r="AI1032" s="183"/>
      <c r="AJ1032" s="2"/>
      <c r="AK1032" s="2"/>
      <c r="AL1032" s="183"/>
      <c r="AM1032" s="183"/>
      <c r="AN1032" s="183"/>
      <c r="AO1032" s="183"/>
      <c r="AP1032" s="183"/>
      <c r="AQ1032" s="2"/>
      <c r="AR1032" s="2"/>
      <c r="AS1032" s="183"/>
      <c r="AT1032" s="183"/>
      <c r="AU1032" s="183"/>
      <c r="AV1032" s="183"/>
      <c r="AW1032" s="183"/>
      <c r="AX1032" s="2"/>
      <c r="AY1032" s="2"/>
      <c r="AZ1032" s="183"/>
      <c r="BA1032" s="183"/>
      <c r="BB1032" s="183"/>
      <c r="BC1032" s="183"/>
      <c r="BD1032" s="183"/>
      <c r="BE1032" s="2"/>
      <c r="BF1032" s="2"/>
      <c r="BG1032" s="183"/>
      <c r="BH1032" s="183"/>
      <c r="BI1032" s="183"/>
      <c r="BJ1032" s="183"/>
      <c r="BK1032" s="183"/>
      <c r="BL1032" s="2"/>
      <c r="BM1032" s="2"/>
      <c r="BN1032" s="183"/>
      <c r="BO1032" s="183"/>
      <c r="BP1032" s="183"/>
      <c r="BQ1032" s="183"/>
      <c r="BR1032" s="183"/>
      <c r="BS1032" s="183"/>
      <c r="BT1032" s="183"/>
      <c r="BU1032" s="183"/>
      <c r="BV1032" s="183"/>
      <c r="BW1032" s="183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70"/>
      <c r="DQ1032" s="270"/>
      <c r="DR1032" s="270"/>
      <c r="DS1032" s="270"/>
      <c r="DT1032" s="270"/>
      <c r="DU1032" s="270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99"/>
      <c r="JB1032" s="299"/>
      <c r="JC1032" s="299"/>
      <c r="JD1032" s="299"/>
      <c r="JE1032" s="299"/>
      <c r="JF1032" s="299"/>
      <c r="JG1032" s="299"/>
      <c r="JH1032" s="299"/>
      <c r="JI1032" s="299"/>
      <c r="JJ1032" s="299"/>
      <c r="JK1032" s="299"/>
      <c r="JL1032" s="299"/>
      <c r="JM1032" s="299"/>
      <c r="JN1032" s="299"/>
      <c r="JO1032" s="299"/>
      <c r="JP1032" s="299"/>
      <c r="JQ1032" s="299"/>
      <c r="JR1032" s="299"/>
      <c r="JS1032" s="299"/>
      <c r="JT1032" s="299"/>
      <c r="JU1032" s="299"/>
      <c r="JV1032" s="299"/>
      <c r="JW1032" s="299"/>
      <c r="JX1032" s="299"/>
      <c r="JY1032" s="299"/>
      <c r="JZ1032" s="299"/>
      <c r="KA1032" s="299"/>
      <c r="KB1032" s="299"/>
      <c r="KC1032" s="299"/>
      <c r="KD1032" s="299"/>
      <c r="KE1032" s="299"/>
      <c r="KF1032" s="299"/>
      <c r="KG1032" s="299"/>
      <c r="KH1032" s="299"/>
      <c r="KI1032" s="299"/>
      <c r="KJ1032" s="299"/>
      <c r="KK1032" s="299"/>
      <c r="KL1032" s="2"/>
      <c r="KM1032" s="2"/>
      <c r="KN1032" s="2"/>
      <c r="KO1032" s="2"/>
      <c r="KP1032" s="2"/>
      <c r="KQ1032" s="2"/>
      <c r="KR1032" s="2"/>
      <c r="KS1032" s="2"/>
      <c r="KT1032" s="2"/>
    </row>
    <row r="1033" spans="5:306" s="114" customFormat="1">
      <c r="E1033" s="118"/>
      <c r="F1033" s="118"/>
      <c r="G1033" s="119"/>
      <c r="W1033" s="2"/>
      <c r="X1033" s="2"/>
      <c r="Y1033" s="2"/>
      <c r="Z1033" s="183"/>
      <c r="AA1033" s="183"/>
      <c r="AB1033" s="183"/>
      <c r="AC1033" s="2"/>
      <c r="AD1033" s="2"/>
      <c r="AE1033" s="183"/>
      <c r="AF1033" s="183"/>
      <c r="AG1033" s="183"/>
      <c r="AH1033" s="183"/>
      <c r="AI1033" s="183"/>
      <c r="AJ1033" s="2"/>
      <c r="AK1033" s="2"/>
      <c r="AL1033" s="183"/>
      <c r="AM1033" s="183"/>
      <c r="AN1033" s="183"/>
      <c r="AO1033" s="183"/>
      <c r="AP1033" s="183"/>
      <c r="AQ1033" s="2"/>
      <c r="AR1033" s="2"/>
      <c r="AS1033" s="183"/>
      <c r="AT1033" s="183"/>
      <c r="AU1033" s="183"/>
      <c r="AV1033" s="183"/>
      <c r="AW1033" s="183"/>
      <c r="AX1033" s="2"/>
      <c r="AY1033" s="2"/>
      <c r="AZ1033" s="183"/>
      <c r="BA1033" s="183"/>
      <c r="BB1033" s="183"/>
      <c r="BC1033" s="183"/>
      <c r="BD1033" s="183"/>
      <c r="BE1033" s="2"/>
      <c r="BF1033" s="2"/>
      <c r="BG1033" s="183"/>
      <c r="BH1033" s="183"/>
      <c r="BI1033" s="183"/>
      <c r="BJ1033" s="183"/>
      <c r="BK1033" s="183"/>
      <c r="BL1033" s="2"/>
      <c r="BM1033" s="2"/>
      <c r="BN1033" s="183"/>
      <c r="BO1033" s="183"/>
      <c r="BP1033" s="183"/>
      <c r="BQ1033" s="183"/>
      <c r="BR1033" s="183"/>
      <c r="BS1033" s="183"/>
      <c r="BT1033" s="183"/>
      <c r="BU1033" s="183"/>
      <c r="BV1033" s="183"/>
      <c r="BW1033" s="183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70"/>
      <c r="DQ1033" s="270"/>
      <c r="DR1033" s="270"/>
      <c r="DS1033" s="270"/>
      <c r="DT1033" s="270"/>
      <c r="DU1033" s="270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99"/>
      <c r="JB1033" s="299"/>
      <c r="JC1033" s="299"/>
      <c r="JD1033" s="299"/>
      <c r="JE1033" s="299"/>
      <c r="JF1033" s="299"/>
      <c r="JG1033" s="299"/>
      <c r="JH1033" s="299"/>
      <c r="JI1033" s="299"/>
      <c r="JJ1033" s="299"/>
      <c r="JK1033" s="299"/>
      <c r="JL1033" s="299"/>
      <c r="JM1033" s="299"/>
      <c r="JN1033" s="299"/>
      <c r="JO1033" s="299"/>
      <c r="JP1033" s="299"/>
      <c r="JQ1033" s="299"/>
      <c r="JR1033" s="299"/>
      <c r="JS1033" s="299"/>
      <c r="JT1033" s="299"/>
      <c r="JU1033" s="299"/>
      <c r="JV1033" s="299"/>
      <c r="JW1033" s="299"/>
      <c r="JX1033" s="299"/>
      <c r="JY1033" s="299"/>
      <c r="JZ1033" s="299"/>
      <c r="KA1033" s="299"/>
      <c r="KB1033" s="299"/>
      <c r="KC1033" s="299"/>
      <c r="KD1033" s="299"/>
      <c r="KE1033" s="299"/>
      <c r="KF1033" s="299"/>
      <c r="KG1033" s="299"/>
      <c r="KH1033" s="299"/>
      <c r="KI1033" s="299"/>
      <c r="KJ1033" s="299"/>
      <c r="KK1033" s="299"/>
      <c r="KL1033" s="2"/>
      <c r="KM1033" s="2"/>
      <c r="KN1033" s="2"/>
      <c r="KO1033" s="2"/>
      <c r="KP1033" s="2"/>
      <c r="KQ1033" s="2"/>
      <c r="KR1033" s="2"/>
      <c r="KS1033" s="2"/>
      <c r="KT1033" s="2"/>
    </row>
    <row r="1034" spans="5:306" s="114" customFormat="1">
      <c r="E1034" s="118"/>
      <c r="F1034" s="118"/>
      <c r="G1034" s="119"/>
      <c r="W1034" s="2"/>
      <c r="X1034" s="2"/>
      <c r="Y1034" s="2"/>
      <c r="Z1034" s="183"/>
      <c r="AA1034" s="183"/>
      <c r="AB1034" s="183"/>
      <c r="AC1034" s="2"/>
      <c r="AD1034" s="2"/>
      <c r="AE1034" s="183"/>
      <c r="AF1034" s="183"/>
      <c r="AG1034" s="183"/>
      <c r="AH1034" s="183"/>
      <c r="AI1034" s="183"/>
      <c r="AJ1034" s="2"/>
      <c r="AK1034" s="2"/>
      <c r="AL1034" s="183"/>
      <c r="AM1034" s="183"/>
      <c r="AN1034" s="183"/>
      <c r="AO1034" s="183"/>
      <c r="AP1034" s="183"/>
      <c r="AQ1034" s="2"/>
      <c r="AR1034" s="2"/>
      <c r="AS1034" s="183"/>
      <c r="AT1034" s="183"/>
      <c r="AU1034" s="183"/>
      <c r="AV1034" s="183"/>
      <c r="AW1034" s="183"/>
      <c r="AX1034" s="2"/>
      <c r="AY1034" s="2"/>
      <c r="AZ1034" s="183"/>
      <c r="BA1034" s="183"/>
      <c r="BB1034" s="183"/>
      <c r="BC1034" s="183"/>
      <c r="BD1034" s="183"/>
      <c r="BE1034" s="2"/>
      <c r="BF1034" s="2"/>
      <c r="BG1034" s="183"/>
      <c r="BH1034" s="183"/>
      <c r="BI1034" s="183"/>
      <c r="BJ1034" s="183"/>
      <c r="BK1034" s="183"/>
      <c r="BL1034" s="2"/>
      <c r="BM1034" s="2"/>
      <c r="BN1034" s="183"/>
      <c r="BO1034" s="183"/>
      <c r="BP1034" s="183"/>
      <c r="BQ1034" s="183"/>
      <c r="BR1034" s="183"/>
      <c r="BS1034" s="183"/>
      <c r="BT1034" s="183"/>
      <c r="BU1034" s="183"/>
      <c r="BV1034" s="183"/>
      <c r="BW1034" s="183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70"/>
      <c r="DQ1034" s="270"/>
      <c r="DR1034" s="270"/>
      <c r="DS1034" s="270"/>
      <c r="DT1034" s="270"/>
      <c r="DU1034" s="270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99"/>
      <c r="JB1034" s="299"/>
      <c r="JC1034" s="299"/>
      <c r="JD1034" s="299"/>
      <c r="JE1034" s="299"/>
      <c r="JF1034" s="299"/>
      <c r="JG1034" s="299"/>
      <c r="JH1034" s="299"/>
      <c r="JI1034" s="299"/>
      <c r="JJ1034" s="299"/>
      <c r="JK1034" s="299"/>
      <c r="JL1034" s="299"/>
      <c r="JM1034" s="299"/>
      <c r="JN1034" s="299"/>
      <c r="JO1034" s="299"/>
      <c r="JP1034" s="299"/>
      <c r="JQ1034" s="299"/>
      <c r="JR1034" s="299"/>
      <c r="JS1034" s="299"/>
      <c r="JT1034" s="299"/>
      <c r="JU1034" s="299"/>
      <c r="JV1034" s="299"/>
      <c r="JW1034" s="299"/>
      <c r="JX1034" s="299"/>
      <c r="JY1034" s="299"/>
      <c r="JZ1034" s="299"/>
      <c r="KA1034" s="299"/>
      <c r="KB1034" s="299"/>
      <c r="KC1034" s="299"/>
      <c r="KD1034" s="299"/>
      <c r="KE1034" s="299"/>
      <c r="KF1034" s="299"/>
      <c r="KG1034" s="299"/>
      <c r="KH1034" s="299"/>
      <c r="KI1034" s="299"/>
      <c r="KJ1034" s="299"/>
      <c r="KK1034" s="299"/>
      <c r="KL1034" s="2"/>
      <c r="KM1034" s="2"/>
      <c r="KN1034" s="2"/>
      <c r="KO1034" s="2"/>
      <c r="KP1034" s="2"/>
      <c r="KQ1034" s="2"/>
      <c r="KR1034" s="2"/>
      <c r="KS1034" s="2"/>
      <c r="KT1034" s="2"/>
    </row>
    <row r="1035" spans="5:306" s="114" customFormat="1">
      <c r="E1035" s="118"/>
      <c r="F1035" s="118"/>
      <c r="G1035" s="119"/>
      <c r="W1035" s="2"/>
      <c r="X1035" s="2"/>
      <c r="Y1035" s="2"/>
      <c r="Z1035" s="183"/>
      <c r="AA1035" s="183"/>
      <c r="AB1035" s="183"/>
      <c r="AC1035" s="2"/>
      <c r="AD1035" s="2"/>
      <c r="AE1035" s="183"/>
      <c r="AF1035" s="183"/>
      <c r="AG1035" s="183"/>
      <c r="AH1035" s="183"/>
      <c r="AI1035" s="183"/>
      <c r="AJ1035" s="2"/>
      <c r="AK1035" s="2"/>
      <c r="AL1035" s="183"/>
      <c r="AM1035" s="183"/>
      <c r="AN1035" s="183"/>
      <c r="AO1035" s="183"/>
      <c r="AP1035" s="183"/>
      <c r="AQ1035" s="2"/>
      <c r="AR1035" s="2"/>
      <c r="AS1035" s="183"/>
      <c r="AT1035" s="183"/>
      <c r="AU1035" s="183"/>
      <c r="AV1035" s="183"/>
      <c r="AW1035" s="183"/>
      <c r="AX1035" s="2"/>
      <c r="AY1035" s="2"/>
      <c r="AZ1035" s="183"/>
      <c r="BA1035" s="183"/>
      <c r="BB1035" s="183"/>
      <c r="BC1035" s="183"/>
      <c r="BD1035" s="183"/>
      <c r="BE1035" s="2"/>
      <c r="BF1035" s="2"/>
      <c r="BG1035" s="183"/>
      <c r="BH1035" s="183"/>
      <c r="BI1035" s="183"/>
      <c r="BJ1035" s="183"/>
      <c r="BK1035" s="183"/>
      <c r="BL1035" s="2"/>
      <c r="BM1035" s="2"/>
      <c r="BN1035" s="183"/>
      <c r="BO1035" s="183"/>
      <c r="BP1035" s="183"/>
      <c r="BQ1035" s="183"/>
      <c r="BR1035" s="183"/>
      <c r="BS1035" s="183"/>
      <c r="BT1035" s="183"/>
      <c r="BU1035" s="183"/>
      <c r="BV1035" s="183"/>
      <c r="BW1035" s="183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70"/>
      <c r="DQ1035" s="270"/>
      <c r="DR1035" s="270"/>
      <c r="DS1035" s="270"/>
      <c r="DT1035" s="270"/>
      <c r="DU1035" s="270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99"/>
      <c r="JB1035" s="299"/>
      <c r="JC1035" s="299"/>
      <c r="JD1035" s="299"/>
      <c r="JE1035" s="299"/>
      <c r="JF1035" s="299"/>
      <c r="JG1035" s="299"/>
      <c r="JH1035" s="299"/>
      <c r="JI1035" s="299"/>
      <c r="JJ1035" s="299"/>
      <c r="JK1035" s="299"/>
      <c r="JL1035" s="299"/>
      <c r="JM1035" s="299"/>
      <c r="JN1035" s="299"/>
      <c r="JO1035" s="299"/>
      <c r="JP1035" s="299"/>
      <c r="JQ1035" s="299"/>
      <c r="JR1035" s="299"/>
      <c r="JS1035" s="299"/>
      <c r="JT1035" s="299"/>
      <c r="JU1035" s="299"/>
      <c r="JV1035" s="299"/>
      <c r="JW1035" s="299"/>
      <c r="JX1035" s="299"/>
      <c r="JY1035" s="299"/>
      <c r="JZ1035" s="299"/>
      <c r="KA1035" s="299"/>
      <c r="KB1035" s="299"/>
      <c r="KC1035" s="299"/>
      <c r="KD1035" s="299"/>
      <c r="KE1035" s="299"/>
      <c r="KF1035" s="299"/>
      <c r="KG1035" s="299"/>
      <c r="KH1035" s="299"/>
      <c r="KI1035" s="299"/>
      <c r="KJ1035" s="299"/>
      <c r="KK1035" s="299"/>
      <c r="KL1035" s="2"/>
      <c r="KM1035" s="2"/>
      <c r="KN1035" s="2"/>
      <c r="KO1035" s="2"/>
      <c r="KP1035" s="2"/>
      <c r="KQ1035" s="2"/>
      <c r="KR1035" s="2"/>
      <c r="KS1035" s="2"/>
      <c r="KT1035" s="2"/>
    </row>
    <row r="1036" spans="5:306" s="114" customFormat="1">
      <c r="E1036" s="118"/>
      <c r="F1036" s="118"/>
      <c r="G1036" s="119"/>
      <c r="W1036" s="2"/>
      <c r="X1036" s="2"/>
      <c r="Y1036" s="2"/>
      <c r="Z1036" s="183"/>
      <c r="AA1036" s="183"/>
      <c r="AB1036" s="183"/>
      <c r="AC1036" s="2"/>
      <c r="AD1036" s="2"/>
      <c r="AE1036" s="183"/>
      <c r="AF1036" s="183"/>
      <c r="AG1036" s="183"/>
      <c r="AH1036" s="183"/>
      <c r="AI1036" s="183"/>
      <c r="AJ1036" s="2"/>
      <c r="AK1036" s="2"/>
      <c r="AL1036" s="183"/>
      <c r="AM1036" s="183"/>
      <c r="AN1036" s="183"/>
      <c r="AO1036" s="183"/>
      <c r="AP1036" s="183"/>
      <c r="AQ1036" s="2"/>
      <c r="AR1036" s="2"/>
      <c r="AS1036" s="183"/>
      <c r="AT1036" s="183"/>
      <c r="AU1036" s="183"/>
      <c r="AV1036" s="183"/>
      <c r="AW1036" s="183"/>
      <c r="AX1036" s="2"/>
      <c r="AY1036" s="2"/>
      <c r="AZ1036" s="183"/>
      <c r="BA1036" s="183"/>
      <c r="BB1036" s="183"/>
      <c r="BC1036" s="183"/>
      <c r="BD1036" s="183"/>
      <c r="BE1036" s="2"/>
      <c r="BF1036" s="2"/>
      <c r="BG1036" s="183"/>
      <c r="BH1036" s="183"/>
      <c r="BI1036" s="183"/>
      <c r="BJ1036" s="183"/>
      <c r="BK1036" s="183"/>
      <c r="BL1036" s="2"/>
      <c r="BM1036" s="2"/>
      <c r="BN1036" s="183"/>
      <c r="BO1036" s="183"/>
      <c r="BP1036" s="183"/>
      <c r="BQ1036" s="183"/>
      <c r="BR1036" s="183"/>
      <c r="BS1036" s="183"/>
      <c r="BT1036" s="183"/>
      <c r="BU1036" s="183"/>
      <c r="BV1036" s="183"/>
      <c r="BW1036" s="183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70"/>
      <c r="DQ1036" s="270"/>
      <c r="DR1036" s="270"/>
      <c r="DS1036" s="270"/>
      <c r="DT1036" s="270"/>
      <c r="DU1036" s="270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99"/>
      <c r="JB1036" s="299"/>
      <c r="JC1036" s="299"/>
      <c r="JD1036" s="299"/>
      <c r="JE1036" s="299"/>
      <c r="JF1036" s="299"/>
      <c r="JG1036" s="299"/>
      <c r="JH1036" s="299"/>
      <c r="JI1036" s="299"/>
      <c r="JJ1036" s="299"/>
      <c r="JK1036" s="299"/>
      <c r="JL1036" s="299"/>
      <c r="JM1036" s="299"/>
      <c r="JN1036" s="299"/>
      <c r="JO1036" s="299"/>
      <c r="JP1036" s="299"/>
      <c r="JQ1036" s="299"/>
      <c r="JR1036" s="299"/>
      <c r="JS1036" s="299"/>
      <c r="JT1036" s="299"/>
      <c r="JU1036" s="299"/>
      <c r="JV1036" s="299"/>
      <c r="JW1036" s="299"/>
      <c r="JX1036" s="299"/>
      <c r="JY1036" s="299"/>
      <c r="JZ1036" s="299"/>
      <c r="KA1036" s="299"/>
      <c r="KB1036" s="299"/>
      <c r="KC1036" s="299"/>
      <c r="KD1036" s="299"/>
      <c r="KE1036" s="299"/>
      <c r="KF1036" s="299"/>
      <c r="KG1036" s="299"/>
      <c r="KH1036" s="299"/>
      <c r="KI1036" s="299"/>
      <c r="KJ1036" s="299"/>
      <c r="KK1036" s="299"/>
      <c r="KL1036" s="2"/>
      <c r="KM1036" s="2"/>
      <c r="KN1036" s="2"/>
      <c r="KO1036" s="2"/>
      <c r="KP1036" s="2"/>
      <c r="KQ1036" s="2"/>
      <c r="KR1036" s="2"/>
      <c r="KS1036" s="2"/>
      <c r="KT1036" s="2"/>
    </row>
    <row r="1037" spans="5:306" s="114" customFormat="1">
      <c r="E1037" s="118"/>
      <c r="F1037" s="118"/>
      <c r="G1037" s="119"/>
      <c r="W1037" s="2"/>
      <c r="X1037" s="2"/>
      <c r="Y1037" s="2"/>
      <c r="Z1037" s="183"/>
      <c r="AA1037" s="183"/>
      <c r="AB1037" s="183"/>
      <c r="AC1037" s="2"/>
      <c r="AD1037" s="2"/>
      <c r="AE1037" s="183"/>
      <c r="AF1037" s="183"/>
      <c r="AG1037" s="183"/>
      <c r="AH1037" s="183"/>
      <c r="AI1037" s="183"/>
      <c r="AJ1037" s="2"/>
      <c r="AK1037" s="2"/>
      <c r="AL1037" s="183"/>
      <c r="AM1037" s="183"/>
      <c r="AN1037" s="183"/>
      <c r="AO1037" s="183"/>
      <c r="AP1037" s="183"/>
      <c r="AQ1037" s="2"/>
      <c r="AR1037" s="2"/>
      <c r="AS1037" s="183"/>
      <c r="AT1037" s="183"/>
      <c r="AU1037" s="183"/>
      <c r="AV1037" s="183"/>
      <c r="AW1037" s="183"/>
      <c r="AX1037" s="2"/>
      <c r="AY1037" s="2"/>
      <c r="AZ1037" s="183"/>
      <c r="BA1037" s="183"/>
      <c r="BB1037" s="183"/>
      <c r="BC1037" s="183"/>
      <c r="BD1037" s="183"/>
      <c r="BE1037" s="2"/>
      <c r="BF1037" s="2"/>
      <c r="BG1037" s="183"/>
      <c r="BH1037" s="183"/>
      <c r="BI1037" s="183"/>
      <c r="BJ1037" s="183"/>
      <c r="BK1037" s="183"/>
      <c r="BL1037" s="2"/>
      <c r="BM1037" s="2"/>
      <c r="BN1037" s="183"/>
      <c r="BO1037" s="183"/>
      <c r="BP1037" s="183"/>
      <c r="BQ1037" s="183"/>
      <c r="BR1037" s="183"/>
      <c r="BS1037" s="183"/>
      <c r="BT1037" s="183"/>
      <c r="BU1037" s="183"/>
      <c r="BV1037" s="183"/>
      <c r="BW1037" s="183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70"/>
      <c r="DQ1037" s="270"/>
      <c r="DR1037" s="270"/>
      <c r="DS1037" s="270"/>
      <c r="DT1037" s="270"/>
      <c r="DU1037" s="270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99"/>
      <c r="JB1037" s="299"/>
      <c r="JC1037" s="299"/>
      <c r="JD1037" s="299"/>
      <c r="JE1037" s="299"/>
      <c r="JF1037" s="299"/>
      <c r="JG1037" s="299"/>
      <c r="JH1037" s="299"/>
      <c r="JI1037" s="299"/>
      <c r="JJ1037" s="299"/>
      <c r="JK1037" s="299"/>
      <c r="JL1037" s="299"/>
      <c r="JM1037" s="299"/>
      <c r="JN1037" s="299"/>
      <c r="JO1037" s="299"/>
      <c r="JP1037" s="299"/>
      <c r="JQ1037" s="299"/>
      <c r="JR1037" s="299"/>
      <c r="JS1037" s="299"/>
      <c r="JT1037" s="299"/>
      <c r="JU1037" s="299"/>
      <c r="JV1037" s="299"/>
      <c r="JW1037" s="299"/>
      <c r="JX1037" s="299"/>
      <c r="JY1037" s="299"/>
      <c r="JZ1037" s="299"/>
      <c r="KA1037" s="299"/>
      <c r="KB1037" s="299"/>
      <c r="KC1037" s="299"/>
      <c r="KD1037" s="299"/>
      <c r="KE1037" s="299"/>
      <c r="KF1037" s="299"/>
      <c r="KG1037" s="299"/>
      <c r="KH1037" s="299"/>
      <c r="KI1037" s="299"/>
      <c r="KJ1037" s="299"/>
      <c r="KK1037" s="299"/>
      <c r="KL1037" s="2"/>
      <c r="KM1037" s="2"/>
      <c r="KN1037" s="2"/>
      <c r="KO1037" s="2"/>
      <c r="KP1037" s="2"/>
      <c r="KQ1037" s="2"/>
      <c r="KR1037" s="2"/>
      <c r="KS1037" s="2"/>
      <c r="KT1037" s="2"/>
    </row>
    <row r="1038" spans="5:306" s="114" customFormat="1">
      <c r="E1038" s="118"/>
      <c r="F1038" s="118"/>
      <c r="G1038" s="119"/>
      <c r="W1038" s="2"/>
      <c r="X1038" s="2"/>
      <c r="Y1038" s="2"/>
      <c r="Z1038" s="183"/>
      <c r="AA1038" s="183"/>
      <c r="AB1038" s="183"/>
      <c r="AC1038" s="2"/>
      <c r="AD1038" s="2"/>
      <c r="AE1038" s="183"/>
      <c r="AF1038" s="183"/>
      <c r="AG1038" s="183"/>
      <c r="AH1038" s="183"/>
      <c r="AI1038" s="183"/>
      <c r="AJ1038" s="2"/>
      <c r="AK1038" s="2"/>
      <c r="AL1038" s="183"/>
      <c r="AM1038" s="183"/>
      <c r="AN1038" s="183"/>
      <c r="AO1038" s="183"/>
      <c r="AP1038" s="183"/>
      <c r="AQ1038" s="2"/>
      <c r="AR1038" s="2"/>
      <c r="AS1038" s="183"/>
      <c r="AT1038" s="183"/>
      <c r="AU1038" s="183"/>
      <c r="AV1038" s="183"/>
      <c r="AW1038" s="183"/>
      <c r="AX1038" s="2"/>
      <c r="AY1038" s="2"/>
      <c r="AZ1038" s="183"/>
      <c r="BA1038" s="183"/>
      <c r="BB1038" s="183"/>
      <c r="BC1038" s="183"/>
      <c r="BD1038" s="183"/>
      <c r="BE1038" s="2"/>
      <c r="BF1038" s="2"/>
      <c r="BG1038" s="183"/>
      <c r="BH1038" s="183"/>
      <c r="BI1038" s="183"/>
      <c r="BJ1038" s="183"/>
      <c r="BK1038" s="183"/>
      <c r="BL1038" s="2"/>
      <c r="BM1038" s="2"/>
      <c r="BN1038" s="183"/>
      <c r="BO1038" s="183"/>
      <c r="BP1038" s="183"/>
      <c r="BQ1038" s="183"/>
      <c r="BR1038" s="183"/>
      <c r="BS1038" s="183"/>
      <c r="BT1038" s="183"/>
      <c r="BU1038" s="183"/>
      <c r="BV1038" s="183"/>
      <c r="BW1038" s="183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70"/>
      <c r="DQ1038" s="270"/>
      <c r="DR1038" s="270"/>
      <c r="DS1038" s="270"/>
      <c r="DT1038" s="270"/>
      <c r="DU1038" s="270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99"/>
      <c r="JB1038" s="299"/>
      <c r="JC1038" s="299"/>
      <c r="JD1038" s="299"/>
      <c r="JE1038" s="299"/>
      <c r="JF1038" s="299"/>
      <c r="JG1038" s="299"/>
      <c r="JH1038" s="299"/>
      <c r="JI1038" s="299"/>
      <c r="JJ1038" s="299"/>
      <c r="JK1038" s="299"/>
      <c r="JL1038" s="299"/>
      <c r="JM1038" s="299"/>
      <c r="JN1038" s="299"/>
      <c r="JO1038" s="299"/>
      <c r="JP1038" s="299"/>
      <c r="JQ1038" s="299"/>
      <c r="JR1038" s="299"/>
      <c r="JS1038" s="299"/>
      <c r="JT1038" s="299"/>
      <c r="JU1038" s="299"/>
      <c r="JV1038" s="299"/>
      <c r="JW1038" s="299"/>
      <c r="JX1038" s="299"/>
      <c r="JY1038" s="299"/>
      <c r="JZ1038" s="299"/>
      <c r="KA1038" s="299"/>
      <c r="KB1038" s="299"/>
      <c r="KC1038" s="299"/>
      <c r="KD1038" s="299"/>
      <c r="KE1038" s="299"/>
      <c r="KF1038" s="299"/>
      <c r="KG1038" s="299"/>
      <c r="KH1038" s="299"/>
      <c r="KI1038" s="299"/>
      <c r="KJ1038" s="299"/>
      <c r="KK1038" s="299"/>
      <c r="KL1038" s="2"/>
      <c r="KM1038" s="2"/>
      <c r="KN1038" s="2"/>
      <c r="KO1038" s="2"/>
      <c r="KP1038" s="2"/>
      <c r="KQ1038" s="2"/>
      <c r="KR1038" s="2"/>
      <c r="KS1038" s="2"/>
      <c r="KT1038" s="2"/>
    </row>
    <row r="1039" spans="5:306" s="114" customFormat="1">
      <c r="E1039" s="118"/>
      <c r="F1039" s="118"/>
      <c r="G1039" s="119"/>
      <c r="W1039" s="2"/>
      <c r="X1039" s="2"/>
      <c r="Y1039" s="2"/>
      <c r="Z1039" s="183"/>
      <c r="AA1039" s="183"/>
      <c r="AB1039" s="183"/>
      <c r="AC1039" s="2"/>
      <c r="AD1039" s="2"/>
      <c r="AE1039" s="183"/>
      <c r="AF1039" s="183"/>
      <c r="AG1039" s="183"/>
      <c r="AH1039" s="183"/>
      <c r="AI1039" s="183"/>
      <c r="AJ1039" s="2"/>
      <c r="AK1039" s="2"/>
      <c r="AL1039" s="183"/>
      <c r="AM1039" s="183"/>
      <c r="AN1039" s="183"/>
      <c r="AO1039" s="183"/>
      <c r="AP1039" s="183"/>
      <c r="AQ1039" s="2"/>
      <c r="AR1039" s="2"/>
      <c r="AS1039" s="183"/>
      <c r="AT1039" s="183"/>
      <c r="AU1039" s="183"/>
      <c r="AV1039" s="183"/>
      <c r="AW1039" s="183"/>
      <c r="AX1039" s="2"/>
      <c r="AY1039" s="2"/>
      <c r="AZ1039" s="183"/>
      <c r="BA1039" s="183"/>
      <c r="BB1039" s="183"/>
      <c r="BC1039" s="183"/>
      <c r="BD1039" s="183"/>
      <c r="BE1039" s="2"/>
      <c r="BF1039" s="2"/>
      <c r="BG1039" s="183"/>
      <c r="BH1039" s="183"/>
      <c r="BI1039" s="183"/>
      <c r="BJ1039" s="183"/>
      <c r="BK1039" s="183"/>
      <c r="BL1039" s="2"/>
      <c r="BM1039" s="2"/>
      <c r="BN1039" s="183"/>
      <c r="BO1039" s="183"/>
      <c r="BP1039" s="183"/>
      <c r="BQ1039" s="183"/>
      <c r="BR1039" s="183"/>
      <c r="BS1039" s="183"/>
      <c r="BT1039" s="183"/>
      <c r="BU1039" s="183"/>
      <c r="BV1039" s="183"/>
      <c r="BW1039" s="183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70"/>
      <c r="DQ1039" s="270"/>
      <c r="DR1039" s="270"/>
      <c r="DS1039" s="270"/>
      <c r="DT1039" s="270"/>
      <c r="DU1039" s="270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99"/>
      <c r="JB1039" s="299"/>
      <c r="JC1039" s="299"/>
      <c r="JD1039" s="299"/>
      <c r="JE1039" s="299"/>
      <c r="JF1039" s="299"/>
      <c r="JG1039" s="299"/>
      <c r="JH1039" s="299"/>
      <c r="JI1039" s="299"/>
      <c r="JJ1039" s="299"/>
      <c r="JK1039" s="299"/>
      <c r="JL1039" s="299"/>
      <c r="JM1039" s="299"/>
      <c r="JN1039" s="299"/>
      <c r="JO1039" s="299"/>
      <c r="JP1039" s="299"/>
      <c r="JQ1039" s="299"/>
      <c r="JR1039" s="299"/>
      <c r="JS1039" s="299"/>
      <c r="JT1039" s="299"/>
      <c r="JU1039" s="299"/>
      <c r="JV1039" s="299"/>
      <c r="JW1039" s="299"/>
      <c r="JX1039" s="299"/>
      <c r="JY1039" s="299"/>
      <c r="JZ1039" s="299"/>
      <c r="KA1039" s="299"/>
      <c r="KB1039" s="299"/>
      <c r="KC1039" s="299"/>
      <c r="KD1039" s="299"/>
      <c r="KE1039" s="299"/>
      <c r="KF1039" s="299"/>
      <c r="KG1039" s="299"/>
      <c r="KH1039" s="299"/>
      <c r="KI1039" s="299"/>
      <c r="KJ1039" s="299"/>
      <c r="KK1039" s="299"/>
      <c r="KL1039" s="2"/>
      <c r="KM1039" s="2"/>
      <c r="KN1039" s="2"/>
      <c r="KO1039" s="2"/>
      <c r="KP1039" s="2"/>
      <c r="KQ1039" s="2"/>
      <c r="KR1039" s="2"/>
      <c r="KS1039" s="2"/>
      <c r="KT1039" s="2"/>
    </row>
    <row r="1040" spans="5:306" s="114" customFormat="1">
      <c r="E1040" s="118"/>
      <c r="F1040" s="118"/>
      <c r="G1040" s="119"/>
      <c r="W1040" s="2"/>
      <c r="X1040" s="2"/>
      <c r="Y1040" s="2"/>
      <c r="Z1040" s="183"/>
      <c r="AA1040" s="183"/>
      <c r="AB1040" s="183"/>
      <c r="AC1040" s="2"/>
      <c r="AD1040" s="2"/>
      <c r="AE1040" s="183"/>
      <c r="AF1040" s="183"/>
      <c r="AG1040" s="183"/>
      <c r="AH1040" s="183"/>
      <c r="AI1040" s="183"/>
      <c r="AJ1040" s="2"/>
      <c r="AK1040" s="2"/>
      <c r="AL1040" s="183"/>
      <c r="AM1040" s="183"/>
      <c r="AN1040" s="183"/>
      <c r="AO1040" s="183"/>
      <c r="AP1040" s="183"/>
      <c r="AQ1040" s="2"/>
      <c r="AR1040" s="2"/>
      <c r="AS1040" s="183"/>
      <c r="AT1040" s="183"/>
      <c r="AU1040" s="183"/>
      <c r="AV1040" s="183"/>
      <c r="AW1040" s="183"/>
      <c r="AX1040" s="2"/>
      <c r="AY1040" s="2"/>
      <c r="AZ1040" s="183"/>
      <c r="BA1040" s="183"/>
      <c r="BB1040" s="183"/>
      <c r="BC1040" s="183"/>
      <c r="BD1040" s="183"/>
      <c r="BE1040" s="2"/>
      <c r="BF1040" s="2"/>
      <c r="BG1040" s="183"/>
      <c r="BH1040" s="183"/>
      <c r="BI1040" s="183"/>
      <c r="BJ1040" s="183"/>
      <c r="BK1040" s="183"/>
      <c r="BL1040" s="2"/>
      <c r="BM1040" s="2"/>
      <c r="BN1040" s="183"/>
      <c r="BO1040" s="183"/>
      <c r="BP1040" s="183"/>
      <c r="BQ1040" s="183"/>
      <c r="BR1040" s="183"/>
      <c r="BS1040" s="183"/>
      <c r="BT1040" s="183"/>
      <c r="BU1040" s="183"/>
      <c r="BV1040" s="183"/>
      <c r="BW1040" s="183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70"/>
      <c r="DQ1040" s="270"/>
      <c r="DR1040" s="270"/>
      <c r="DS1040" s="270"/>
      <c r="DT1040" s="270"/>
      <c r="DU1040" s="270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99"/>
      <c r="JB1040" s="299"/>
      <c r="JC1040" s="299"/>
      <c r="JD1040" s="299"/>
      <c r="JE1040" s="299"/>
      <c r="JF1040" s="299"/>
      <c r="JG1040" s="299"/>
      <c r="JH1040" s="299"/>
      <c r="JI1040" s="299"/>
      <c r="JJ1040" s="299"/>
      <c r="JK1040" s="299"/>
      <c r="JL1040" s="299"/>
      <c r="JM1040" s="299"/>
      <c r="JN1040" s="299"/>
      <c r="JO1040" s="299"/>
      <c r="JP1040" s="299"/>
      <c r="JQ1040" s="299"/>
      <c r="JR1040" s="299"/>
      <c r="JS1040" s="299"/>
      <c r="JT1040" s="299"/>
      <c r="JU1040" s="299"/>
      <c r="JV1040" s="299"/>
      <c r="JW1040" s="299"/>
      <c r="JX1040" s="299"/>
      <c r="JY1040" s="299"/>
      <c r="JZ1040" s="299"/>
      <c r="KA1040" s="299"/>
      <c r="KB1040" s="299"/>
      <c r="KC1040" s="299"/>
      <c r="KD1040" s="299"/>
      <c r="KE1040" s="299"/>
      <c r="KF1040" s="299"/>
      <c r="KG1040" s="299"/>
      <c r="KH1040" s="299"/>
      <c r="KI1040" s="299"/>
      <c r="KJ1040" s="299"/>
      <c r="KK1040" s="299"/>
      <c r="KL1040" s="2"/>
      <c r="KM1040" s="2"/>
      <c r="KN1040" s="2"/>
      <c r="KO1040" s="2"/>
      <c r="KP1040" s="2"/>
      <c r="KQ1040" s="2"/>
      <c r="KR1040" s="2"/>
      <c r="KS1040" s="2"/>
      <c r="KT1040" s="2"/>
    </row>
    <row r="1041" spans="5:306" s="114" customFormat="1">
      <c r="E1041" s="118"/>
      <c r="F1041" s="118"/>
      <c r="G1041" s="119"/>
      <c r="W1041" s="2"/>
      <c r="X1041" s="2"/>
      <c r="Y1041" s="2"/>
      <c r="Z1041" s="183"/>
      <c r="AA1041" s="183"/>
      <c r="AB1041" s="183"/>
      <c r="AC1041" s="2"/>
      <c r="AD1041" s="2"/>
      <c r="AE1041" s="183"/>
      <c r="AF1041" s="183"/>
      <c r="AG1041" s="183"/>
      <c r="AH1041" s="183"/>
      <c r="AI1041" s="183"/>
      <c r="AJ1041" s="2"/>
      <c r="AK1041" s="2"/>
      <c r="AL1041" s="183"/>
      <c r="AM1041" s="183"/>
      <c r="AN1041" s="183"/>
      <c r="AO1041" s="183"/>
      <c r="AP1041" s="183"/>
      <c r="AQ1041" s="2"/>
      <c r="AR1041" s="2"/>
      <c r="AS1041" s="183"/>
      <c r="AT1041" s="183"/>
      <c r="AU1041" s="183"/>
      <c r="AV1041" s="183"/>
      <c r="AW1041" s="183"/>
      <c r="AX1041" s="2"/>
      <c r="AY1041" s="2"/>
      <c r="AZ1041" s="183"/>
      <c r="BA1041" s="183"/>
      <c r="BB1041" s="183"/>
      <c r="BC1041" s="183"/>
      <c r="BD1041" s="183"/>
      <c r="BE1041" s="2"/>
      <c r="BF1041" s="2"/>
      <c r="BG1041" s="183"/>
      <c r="BH1041" s="183"/>
      <c r="BI1041" s="183"/>
      <c r="BJ1041" s="183"/>
      <c r="BK1041" s="183"/>
      <c r="BL1041" s="2"/>
      <c r="BM1041" s="2"/>
      <c r="BN1041" s="183"/>
      <c r="BO1041" s="183"/>
      <c r="BP1041" s="183"/>
      <c r="BQ1041" s="183"/>
      <c r="BR1041" s="183"/>
      <c r="BS1041" s="183"/>
      <c r="BT1041" s="183"/>
      <c r="BU1041" s="183"/>
      <c r="BV1041" s="183"/>
      <c r="BW1041" s="183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70"/>
      <c r="DQ1041" s="270"/>
      <c r="DR1041" s="270"/>
      <c r="DS1041" s="270"/>
      <c r="DT1041" s="270"/>
      <c r="DU1041" s="270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99"/>
      <c r="JB1041" s="299"/>
      <c r="JC1041" s="299"/>
      <c r="JD1041" s="299"/>
      <c r="JE1041" s="299"/>
      <c r="JF1041" s="299"/>
      <c r="JG1041" s="299"/>
      <c r="JH1041" s="299"/>
      <c r="JI1041" s="299"/>
      <c r="JJ1041" s="299"/>
      <c r="JK1041" s="299"/>
      <c r="JL1041" s="299"/>
      <c r="JM1041" s="299"/>
      <c r="JN1041" s="299"/>
      <c r="JO1041" s="299"/>
      <c r="JP1041" s="299"/>
      <c r="JQ1041" s="299"/>
      <c r="JR1041" s="299"/>
      <c r="JS1041" s="299"/>
      <c r="JT1041" s="299"/>
      <c r="JU1041" s="299"/>
      <c r="JV1041" s="299"/>
      <c r="JW1041" s="299"/>
      <c r="JX1041" s="299"/>
      <c r="JY1041" s="299"/>
      <c r="JZ1041" s="299"/>
      <c r="KA1041" s="299"/>
      <c r="KB1041" s="299"/>
      <c r="KC1041" s="299"/>
      <c r="KD1041" s="299"/>
      <c r="KE1041" s="299"/>
      <c r="KF1041" s="299"/>
      <c r="KG1041" s="299"/>
      <c r="KH1041" s="299"/>
      <c r="KI1041" s="299"/>
      <c r="KJ1041" s="299"/>
      <c r="KK1041" s="299"/>
      <c r="KL1041" s="2"/>
      <c r="KM1041" s="2"/>
      <c r="KN1041" s="2"/>
      <c r="KO1041" s="2"/>
      <c r="KP1041" s="2"/>
      <c r="KQ1041" s="2"/>
      <c r="KR1041" s="2"/>
      <c r="KS1041" s="2"/>
      <c r="KT1041" s="2"/>
    </row>
    <row r="1042" spans="5:306" s="114" customFormat="1">
      <c r="E1042" s="118"/>
      <c r="F1042" s="118"/>
      <c r="G1042" s="119"/>
      <c r="W1042" s="2"/>
      <c r="X1042" s="2"/>
      <c r="Y1042" s="2"/>
      <c r="Z1042" s="183"/>
      <c r="AA1042" s="183"/>
      <c r="AB1042" s="183"/>
      <c r="AC1042" s="2"/>
      <c r="AD1042" s="2"/>
      <c r="AE1042" s="183"/>
      <c r="AF1042" s="183"/>
      <c r="AG1042" s="183"/>
      <c r="AH1042" s="183"/>
      <c r="AI1042" s="183"/>
      <c r="AJ1042" s="2"/>
      <c r="AK1042" s="2"/>
      <c r="AL1042" s="183"/>
      <c r="AM1042" s="183"/>
      <c r="AN1042" s="183"/>
      <c r="AO1042" s="183"/>
      <c r="AP1042" s="183"/>
      <c r="AQ1042" s="2"/>
      <c r="AR1042" s="2"/>
      <c r="AS1042" s="183"/>
      <c r="AT1042" s="183"/>
      <c r="AU1042" s="183"/>
      <c r="AV1042" s="183"/>
      <c r="AW1042" s="183"/>
      <c r="AX1042" s="2"/>
      <c r="AY1042" s="2"/>
      <c r="AZ1042" s="183"/>
      <c r="BA1042" s="183"/>
      <c r="BB1042" s="183"/>
      <c r="BC1042" s="183"/>
      <c r="BD1042" s="183"/>
      <c r="BE1042" s="2"/>
      <c r="BF1042" s="2"/>
      <c r="BG1042" s="183"/>
      <c r="BH1042" s="183"/>
      <c r="BI1042" s="183"/>
      <c r="BJ1042" s="183"/>
      <c r="BK1042" s="183"/>
      <c r="BL1042" s="2"/>
      <c r="BM1042" s="2"/>
      <c r="BN1042" s="183"/>
      <c r="BO1042" s="183"/>
      <c r="BP1042" s="183"/>
      <c r="BQ1042" s="183"/>
      <c r="BR1042" s="183"/>
      <c r="BS1042" s="183"/>
      <c r="BT1042" s="183"/>
      <c r="BU1042" s="183"/>
      <c r="BV1042" s="183"/>
      <c r="BW1042" s="183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70"/>
      <c r="DQ1042" s="270"/>
      <c r="DR1042" s="270"/>
      <c r="DS1042" s="270"/>
      <c r="DT1042" s="270"/>
      <c r="DU1042" s="270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99"/>
      <c r="JB1042" s="299"/>
      <c r="JC1042" s="299"/>
      <c r="JD1042" s="299"/>
      <c r="JE1042" s="299"/>
      <c r="JF1042" s="299"/>
      <c r="JG1042" s="299"/>
      <c r="JH1042" s="299"/>
      <c r="JI1042" s="299"/>
      <c r="JJ1042" s="299"/>
      <c r="JK1042" s="299"/>
      <c r="JL1042" s="299"/>
      <c r="JM1042" s="299"/>
      <c r="JN1042" s="299"/>
      <c r="JO1042" s="299"/>
      <c r="JP1042" s="299"/>
      <c r="JQ1042" s="299"/>
      <c r="JR1042" s="299"/>
      <c r="JS1042" s="299"/>
      <c r="JT1042" s="299"/>
      <c r="JU1042" s="299"/>
      <c r="JV1042" s="299"/>
      <c r="JW1042" s="299"/>
      <c r="JX1042" s="299"/>
      <c r="JY1042" s="299"/>
      <c r="JZ1042" s="299"/>
      <c r="KA1042" s="299"/>
      <c r="KB1042" s="299"/>
      <c r="KC1042" s="299"/>
      <c r="KD1042" s="299"/>
      <c r="KE1042" s="299"/>
      <c r="KF1042" s="299"/>
      <c r="KG1042" s="299"/>
      <c r="KH1042" s="299"/>
      <c r="KI1042" s="299"/>
      <c r="KJ1042" s="299"/>
      <c r="KK1042" s="299"/>
      <c r="KL1042" s="2"/>
      <c r="KM1042" s="2"/>
      <c r="KN1042" s="2"/>
      <c r="KO1042" s="2"/>
      <c r="KP1042" s="2"/>
      <c r="KQ1042" s="2"/>
      <c r="KR1042" s="2"/>
      <c r="KS1042" s="2"/>
      <c r="KT1042" s="2"/>
    </row>
    <row r="1043" spans="5:306" s="114" customFormat="1">
      <c r="E1043" s="118"/>
      <c r="F1043" s="118"/>
      <c r="G1043" s="119"/>
      <c r="W1043" s="2"/>
      <c r="X1043" s="2"/>
      <c r="Y1043" s="2"/>
      <c r="Z1043" s="183"/>
      <c r="AA1043" s="183"/>
      <c r="AB1043" s="183"/>
      <c r="AC1043" s="2"/>
      <c r="AD1043" s="2"/>
      <c r="AE1043" s="183"/>
      <c r="AF1043" s="183"/>
      <c r="AG1043" s="183"/>
      <c r="AH1043" s="183"/>
      <c r="AI1043" s="183"/>
      <c r="AJ1043" s="2"/>
      <c r="AK1043" s="2"/>
      <c r="AL1043" s="183"/>
      <c r="AM1043" s="183"/>
      <c r="AN1043" s="183"/>
      <c r="AO1043" s="183"/>
      <c r="AP1043" s="183"/>
      <c r="AQ1043" s="2"/>
      <c r="AR1043" s="2"/>
      <c r="AS1043" s="183"/>
      <c r="AT1043" s="183"/>
      <c r="AU1043" s="183"/>
      <c r="AV1043" s="183"/>
      <c r="AW1043" s="183"/>
      <c r="AX1043" s="2"/>
      <c r="AY1043" s="2"/>
      <c r="AZ1043" s="183"/>
      <c r="BA1043" s="183"/>
      <c r="BB1043" s="183"/>
      <c r="BC1043" s="183"/>
      <c r="BD1043" s="183"/>
      <c r="BE1043" s="2"/>
      <c r="BF1043" s="2"/>
      <c r="BG1043" s="183"/>
      <c r="BH1043" s="183"/>
      <c r="BI1043" s="183"/>
      <c r="BJ1043" s="183"/>
      <c r="BK1043" s="183"/>
      <c r="BL1043" s="2"/>
      <c r="BM1043" s="2"/>
      <c r="BN1043" s="183"/>
      <c r="BO1043" s="183"/>
      <c r="BP1043" s="183"/>
      <c r="BQ1043" s="183"/>
      <c r="BR1043" s="183"/>
      <c r="BS1043" s="183"/>
      <c r="BT1043" s="183"/>
      <c r="BU1043" s="183"/>
      <c r="BV1043" s="183"/>
      <c r="BW1043" s="183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70"/>
      <c r="DQ1043" s="270"/>
      <c r="DR1043" s="270"/>
      <c r="DS1043" s="270"/>
      <c r="DT1043" s="270"/>
      <c r="DU1043" s="270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99"/>
      <c r="JB1043" s="299"/>
      <c r="JC1043" s="299"/>
      <c r="JD1043" s="299"/>
      <c r="JE1043" s="299"/>
      <c r="JF1043" s="299"/>
      <c r="JG1043" s="299"/>
      <c r="JH1043" s="299"/>
      <c r="JI1043" s="299"/>
      <c r="JJ1043" s="299"/>
      <c r="JK1043" s="299"/>
      <c r="JL1043" s="299"/>
      <c r="JM1043" s="299"/>
      <c r="JN1043" s="299"/>
      <c r="JO1043" s="299"/>
      <c r="JP1043" s="299"/>
      <c r="JQ1043" s="299"/>
      <c r="JR1043" s="299"/>
      <c r="JS1043" s="299"/>
      <c r="JT1043" s="299"/>
      <c r="JU1043" s="299"/>
      <c r="JV1043" s="299"/>
      <c r="JW1043" s="299"/>
      <c r="JX1043" s="299"/>
      <c r="JY1043" s="299"/>
      <c r="JZ1043" s="299"/>
      <c r="KA1043" s="299"/>
      <c r="KB1043" s="299"/>
      <c r="KC1043" s="299"/>
      <c r="KD1043" s="299"/>
      <c r="KE1043" s="299"/>
      <c r="KF1043" s="299"/>
      <c r="KG1043" s="299"/>
      <c r="KH1043" s="299"/>
      <c r="KI1043" s="299"/>
      <c r="KJ1043" s="299"/>
      <c r="KK1043" s="299"/>
      <c r="KL1043" s="2"/>
      <c r="KM1043" s="2"/>
      <c r="KN1043" s="2"/>
      <c r="KO1043" s="2"/>
      <c r="KP1043" s="2"/>
      <c r="KQ1043" s="2"/>
      <c r="KR1043" s="2"/>
      <c r="KS1043" s="2"/>
      <c r="KT1043" s="2"/>
    </row>
    <row r="1044" spans="5:306" s="114" customFormat="1">
      <c r="E1044" s="118"/>
      <c r="F1044" s="118"/>
      <c r="G1044" s="119"/>
      <c r="W1044" s="2"/>
      <c r="X1044" s="2"/>
      <c r="Y1044" s="2"/>
      <c r="Z1044" s="183"/>
      <c r="AA1044" s="183"/>
      <c r="AB1044" s="183"/>
      <c r="AC1044" s="2"/>
      <c r="AD1044" s="2"/>
      <c r="AE1044" s="183"/>
      <c r="AF1044" s="183"/>
      <c r="AG1044" s="183"/>
      <c r="AH1044" s="183"/>
      <c r="AI1044" s="183"/>
      <c r="AJ1044" s="2"/>
      <c r="AK1044" s="2"/>
      <c r="AL1044" s="183"/>
      <c r="AM1044" s="183"/>
      <c r="AN1044" s="183"/>
      <c r="AO1044" s="183"/>
      <c r="AP1044" s="183"/>
      <c r="AQ1044" s="2"/>
      <c r="AR1044" s="2"/>
      <c r="AS1044" s="183"/>
      <c r="AT1044" s="183"/>
      <c r="AU1044" s="183"/>
      <c r="AV1044" s="183"/>
      <c r="AW1044" s="183"/>
      <c r="AX1044" s="2"/>
      <c r="AY1044" s="2"/>
      <c r="AZ1044" s="183"/>
      <c r="BA1044" s="183"/>
      <c r="BB1044" s="183"/>
      <c r="BC1044" s="183"/>
      <c r="BD1044" s="183"/>
      <c r="BE1044" s="2"/>
      <c r="BF1044" s="2"/>
      <c r="BG1044" s="183"/>
      <c r="BH1044" s="183"/>
      <c r="BI1044" s="183"/>
      <c r="BJ1044" s="183"/>
      <c r="BK1044" s="183"/>
      <c r="BL1044" s="2"/>
      <c r="BM1044" s="2"/>
      <c r="BN1044" s="183"/>
      <c r="BO1044" s="183"/>
      <c r="BP1044" s="183"/>
      <c r="BQ1044" s="183"/>
      <c r="BR1044" s="183"/>
      <c r="BS1044" s="183"/>
      <c r="BT1044" s="183"/>
      <c r="BU1044" s="183"/>
      <c r="BV1044" s="183"/>
      <c r="BW1044" s="183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70"/>
      <c r="DQ1044" s="270"/>
      <c r="DR1044" s="270"/>
      <c r="DS1044" s="270"/>
      <c r="DT1044" s="270"/>
      <c r="DU1044" s="270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99"/>
      <c r="JB1044" s="299"/>
      <c r="JC1044" s="299"/>
      <c r="JD1044" s="299"/>
      <c r="JE1044" s="299"/>
      <c r="JF1044" s="299"/>
      <c r="JG1044" s="299"/>
      <c r="JH1044" s="299"/>
      <c r="JI1044" s="299"/>
      <c r="JJ1044" s="299"/>
      <c r="JK1044" s="299"/>
      <c r="JL1044" s="299"/>
      <c r="JM1044" s="299"/>
      <c r="JN1044" s="299"/>
      <c r="JO1044" s="299"/>
      <c r="JP1044" s="299"/>
      <c r="JQ1044" s="299"/>
      <c r="JR1044" s="299"/>
      <c r="JS1044" s="299"/>
      <c r="JT1044" s="299"/>
      <c r="JU1044" s="299"/>
      <c r="JV1044" s="299"/>
      <c r="JW1044" s="299"/>
      <c r="JX1044" s="299"/>
      <c r="JY1044" s="299"/>
      <c r="JZ1044" s="299"/>
      <c r="KA1044" s="299"/>
      <c r="KB1044" s="299"/>
      <c r="KC1044" s="299"/>
      <c r="KD1044" s="299"/>
      <c r="KE1044" s="299"/>
      <c r="KF1044" s="299"/>
      <c r="KG1044" s="299"/>
      <c r="KH1044" s="299"/>
      <c r="KI1044" s="299"/>
      <c r="KJ1044" s="299"/>
      <c r="KK1044" s="299"/>
      <c r="KL1044" s="2"/>
      <c r="KM1044" s="2"/>
      <c r="KN1044" s="2"/>
      <c r="KO1044" s="2"/>
      <c r="KP1044" s="2"/>
      <c r="KQ1044" s="2"/>
      <c r="KR1044" s="2"/>
      <c r="KS1044" s="2"/>
      <c r="KT1044" s="2"/>
    </row>
    <row r="1045" spans="5:306" s="114" customFormat="1">
      <c r="E1045" s="118"/>
      <c r="F1045" s="118"/>
      <c r="G1045" s="119"/>
      <c r="W1045" s="2"/>
      <c r="X1045" s="2"/>
      <c r="Y1045" s="2"/>
      <c r="Z1045" s="183"/>
      <c r="AA1045" s="183"/>
      <c r="AB1045" s="183"/>
      <c r="AC1045" s="2"/>
      <c r="AD1045" s="2"/>
      <c r="AE1045" s="183"/>
      <c r="AF1045" s="183"/>
      <c r="AG1045" s="183"/>
      <c r="AH1045" s="183"/>
      <c r="AI1045" s="183"/>
      <c r="AJ1045" s="2"/>
      <c r="AK1045" s="2"/>
      <c r="AL1045" s="183"/>
      <c r="AM1045" s="183"/>
      <c r="AN1045" s="183"/>
      <c r="AO1045" s="183"/>
      <c r="AP1045" s="183"/>
      <c r="AQ1045" s="2"/>
      <c r="AR1045" s="2"/>
      <c r="AS1045" s="183"/>
      <c r="AT1045" s="183"/>
      <c r="AU1045" s="183"/>
      <c r="AV1045" s="183"/>
      <c r="AW1045" s="183"/>
      <c r="AX1045" s="2"/>
      <c r="AY1045" s="2"/>
      <c r="AZ1045" s="183"/>
      <c r="BA1045" s="183"/>
      <c r="BB1045" s="183"/>
      <c r="BC1045" s="183"/>
      <c r="BD1045" s="183"/>
      <c r="BE1045" s="2"/>
      <c r="BF1045" s="2"/>
      <c r="BG1045" s="183"/>
      <c r="BH1045" s="183"/>
      <c r="BI1045" s="183"/>
      <c r="BJ1045" s="183"/>
      <c r="BK1045" s="183"/>
      <c r="BL1045" s="2"/>
      <c r="BM1045" s="2"/>
      <c r="BN1045" s="183"/>
      <c r="BO1045" s="183"/>
      <c r="BP1045" s="183"/>
      <c r="BQ1045" s="183"/>
      <c r="BR1045" s="183"/>
      <c r="BS1045" s="183"/>
      <c r="BT1045" s="183"/>
      <c r="BU1045" s="183"/>
      <c r="BV1045" s="183"/>
      <c r="BW1045" s="183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70"/>
      <c r="DQ1045" s="270"/>
      <c r="DR1045" s="270"/>
      <c r="DS1045" s="270"/>
      <c r="DT1045" s="270"/>
      <c r="DU1045" s="270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99"/>
      <c r="JB1045" s="299"/>
      <c r="JC1045" s="299"/>
      <c r="JD1045" s="299"/>
      <c r="JE1045" s="299"/>
      <c r="JF1045" s="299"/>
      <c r="JG1045" s="299"/>
      <c r="JH1045" s="299"/>
      <c r="JI1045" s="299"/>
      <c r="JJ1045" s="299"/>
      <c r="JK1045" s="299"/>
      <c r="JL1045" s="299"/>
      <c r="JM1045" s="299"/>
      <c r="JN1045" s="299"/>
      <c r="JO1045" s="299"/>
      <c r="JP1045" s="299"/>
      <c r="JQ1045" s="299"/>
      <c r="JR1045" s="299"/>
      <c r="JS1045" s="299"/>
      <c r="JT1045" s="299"/>
      <c r="JU1045" s="299"/>
      <c r="JV1045" s="299"/>
      <c r="JW1045" s="299"/>
      <c r="JX1045" s="299"/>
      <c r="JY1045" s="299"/>
      <c r="JZ1045" s="299"/>
      <c r="KA1045" s="299"/>
      <c r="KB1045" s="299"/>
      <c r="KC1045" s="299"/>
      <c r="KD1045" s="299"/>
      <c r="KE1045" s="299"/>
      <c r="KF1045" s="299"/>
      <c r="KG1045" s="299"/>
      <c r="KH1045" s="299"/>
      <c r="KI1045" s="299"/>
      <c r="KJ1045" s="299"/>
      <c r="KK1045" s="299"/>
      <c r="KL1045" s="2"/>
      <c r="KM1045" s="2"/>
      <c r="KN1045" s="2"/>
      <c r="KO1045" s="2"/>
      <c r="KP1045" s="2"/>
      <c r="KQ1045" s="2"/>
      <c r="KR1045" s="2"/>
      <c r="KS1045" s="2"/>
      <c r="KT1045" s="2"/>
    </row>
    <row r="1046" spans="5:306" s="114" customFormat="1">
      <c r="E1046" s="118"/>
      <c r="F1046" s="118"/>
      <c r="G1046" s="119"/>
      <c r="W1046" s="2"/>
      <c r="X1046" s="2"/>
      <c r="Y1046" s="2"/>
      <c r="Z1046" s="183"/>
      <c r="AA1046" s="183"/>
      <c r="AB1046" s="183"/>
      <c r="AC1046" s="2"/>
      <c r="AD1046" s="2"/>
      <c r="AE1046" s="183"/>
      <c r="AF1046" s="183"/>
      <c r="AG1046" s="183"/>
      <c r="AH1046" s="183"/>
      <c r="AI1046" s="183"/>
      <c r="AJ1046" s="2"/>
      <c r="AK1046" s="2"/>
      <c r="AL1046" s="183"/>
      <c r="AM1046" s="183"/>
      <c r="AN1046" s="183"/>
      <c r="AO1046" s="183"/>
      <c r="AP1046" s="183"/>
      <c r="AQ1046" s="2"/>
      <c r="AR1046" s="2"/>
      <c r="AS1046" s="183"/>
      <c r="AT1046" s="183"/>
      <c r="AU1046" s="183"/>
      <c r="AV1046" s="183"/>
      <c r="AW1046" s="183"/>
      <c r="AX1046" s="2"/>
      <c r="AY1046" s="2"/>
      <c r="AZ1046" s="183"/>
      <c r="BA1046" s="183"/>
      <c r="BB1046" s="183"/>
      <c r="BC1046" s="183"/>
      <c r="BD1046" s="183"/>
      <c r="BE1046" s="2"/>
      <c r="BF1046" s="2"/>
      <c r="BG1046" s="183"/>
      <c r="BH1046" s="183"/>
      <c r="BI1046" s="183"/>
      <c r="BJ1046" s="183"/>
      <c r="BK1046" s="183"/>
      <c r="BL1046" s="2"/>
      <c r="BM1046" s="2"/>
      <c r="BN1046" s="183"/>
      <c r="BO1046" s="183"/>
      <c r="BP1046" s="183"/>
      <c r="BQ1046" s="183"/>
      <c r="BR1046" s="183"/>
      <c r="BS1046" s="183"/>
      <c r="BT1046" s="183"/>
      <c r="BU1046" s="183"/>
      <c r="BV1046" s="183"/>
      <c r="BW1046" s="183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70"/>
      <c r="DQ1046" s="270"/>
      <c r="DR1046" s="270"/>
      <c r="DS1046" s="270"/>
      <c r="DT1046" s="270"/>
      <c r="DU1046" s="270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99"/>
      <c r="JB1046" s="299"/>
      <c r="JC1046" s="299"/>
      <c r="JD1046" s="299"/>
      <c r="JE1046" s="299"/>
      <c r="JF1046" s="299"/>
      <c r="JG1046" s="299"/>
      <c r="JH1046" s="299"/>
      <c r="JI1046" s="299"/>
      <c r="JJ1046" s="299"/>
      <c r="JK1046" s="299"/>
      <c r="JL1046" s="299"/>
      <c r="JM1046" s="299"/>
      <c r="JN1046" s="299"/>
      <c r="JO1046" s="299"/>
      <c r="JP1046" s="299"/>
      <c r="JQ1046" s="299"/>
      <c r="JR1046" s="299"/>
      <c r="JS1046" s="299"/>
      <c r="JT1046" s="299"/>
      <c r="JU1046" s="299"/>
      <c r="JV1046" s="299"/>
      <c r="JW1046" s="299"/>
      <c r="JX1046" s="299"/>
      <c r="JY1046" s="299"/>
      <c r="JZ1046" s="299"/>
      <c r="KA1046" s="299"/>
      <c r="KB1046" s="299"/>
      <c r="KC1046" s="299"/>
      <c r="KD1046" s="299"/>
      <c r="KE1046" s="299"/>
      <c r="KF1046" s="299"/>
      <c r="KG1046" s="299"/>
      <c r="KH1046" s="299"/>
      <c r="KI1046" s="299"/>
      <c r="KJ1046" s="299"/>
      <c r="KK1046" s="299"/>
      <c r="KL1046" s="2"/>
      <c r="KM1046" s="2"/>
      <c r="KN1046" s="2"/>
      <c r="KO1046" s="2"/>
      <c r="KP1046" s="2"/>
      <c r="KQ1046" s="2"/>
      <c r="KR1046" s="2"/>
      <c r="KS1046" s="2"/>
      <c r="KT1046" s="2"/>
    </row>
    <row r="1047" spans="5:306" s="114" customFormat="1">
      <c r="E1047" s="118"/>
      <c r="F1047" s="118"/>
      <c r="G1047" s="119"/>
      <c r="W1047" s="2"/>
      <c r="X1047" s="2"/>
      <c r="Y1047" s="2"/>
      <c r="Z1047" s="183"/>
      <c r="AA1047" s="183"/>
      <c r="AB1047" s="183"/>
      <c r="AC1047" s="2"/>
      <c r="AD1047" s="2"/>
      <c r="AE1047" s="183"/>
      <c r="AF1047" s="183"/>
      <c r="AG1047" s="183"/>
      <c r="AH1047" s="183"/>
      <c r="AI1047" s="183"/>
      <c r="AJ1047" s="2"/>
      <c r="AK1047" s="2"/>
      <c r="AL1047" s="183"/>
      <c r="AM1047" s="183"/>
      <c r="AN1047" s="183"/>
      <c r="AO1047" s="183"/>
      <c r="AP1047" s="183"/>
      <c r="AQ1047" s="2"/>
      <c r="AR1047" s="2"/>
      <c r="AS1047" s="183"/>
      <c r="AT1047" s="183"/>
      <c r="AU1047" s="183"/>
      <c r="AV1047" s="183"/>
      <c r="AW1047" s="183"/>
      <c r="AX1047" s="2"/>
      <c r="AY1047" s="2"/>
      <c r="AZ1047" s="183"/>
      <c r="BA1047" s="183"/>
      <c r="BB1047" s="183"/>
      <c r="BC1047" s="183"/>
      <c r="BD1047" s="183"/>
      <c r="BE1047" s="2"/>
      <c r="BF1047" s="2"/>
      <c r="BG1047" s="183"/>
      <c r="BH1047" s="183"/>
      <c r="BI1047" s="183"/>
      <c r="BJ1047" s="183"/>
      <c r="BK1047" s="183"/>
      <c r="BL1047" s="2"/>
      <c r="BM1047" s="2"/>
      <c r="BN1047" s="183"/>
      <c r="BO1047" s="183"/>
      <c r="BP1047" s="183"/>
      <c r="BQ1047" s="183"/>
      <c r="BR1047" s="183"/>
      <c r="BS1047" s="183"/>
      <c r="BT1047" s="183"/>
      <c r="BU1047" s="183"/>
      <c r="BV1047" s="183"/>
      <c r="BW1047" s="183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70"/>
      <c r="DQ1047" s="270"/>
      <c r="DR1047" s="270"/>
      <c r="DS1047" s="270"/>
      <c r="DT1047" s="270"/>
      <c r="DU1047" s="270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99"/>
      <c r="JB1047" s="299"/>
      <c r="JC1047" s="299"/>
      <c r="JD1047" s="299"/>
      <c r="JE1047" s="299"/>
      <c r="JF1047" s="299"/>
      <c r="JG1047" s="299"/>
      <c r="JH1047" s="299"/>
      <c r="JI1047" s="299"/>
      <c r="JJ1047" s="299"/>
      <c r="JK1047" s="299"/>
      <c r="JL1047" s="299"/>
      <c r="JM1047" s="299"/>
      <c r="JN1047" s="299"/>
      <c r="JO1047" s="299"/>
      <c r="JP1047" s="299"/>
      <c r="JQ1047" s="299"/>
      <c r="JR1047" s="299"/>
      <c r="JS1047" s="299"/>
      <c r="JT1047" s="299"/>
      <c r="JU1047" s="299"/>
      <c r="JV1047" s="299"/>
      <c r="JW1047" s="299"/>
      <c r="JX1047" s="299"/>
      <c r="JY1047" s="299"/>
      <c r="JZ1047" s="299"/>
      <c r="KA1047" s="299"/>
      <c r="KB1047" s="299"/>
      <c r="KC1047" s="299"/>
      <c r="KD1047" s="299"/>
      <c r="KE1047" s="299"/>
      <c r="KF1047" s="299"/>
      <c r="KG1047" s="299"/>
      <c r="KH1047" s="299"/>
      <c r="KI1047" s="299"/>
      <c r="KJ1047" s="299"/>
      <c r="KK1047" s="299"/>
      <c r="KL1047" s="2"/>
      <c r="KM1047" s="2"/>
      <c r="KN1047" s="2"/>
      <c r="KO1047" s="2"/>
      <c r="KP1047" s="2"/>
      <c r="KQ1047" s="2"/>
      <c r="KR1047" s="2"/>
      <c r="KS1047" s="2"/>
      <c r="KT1047" s="2"/>
    </row>
    <row r="1048" spans="5:306" s="114" customFormat="1">
      <c r="E1048" s="118"/>
      <c r="F1048" s="118"/>
      <c r="G1048" s="119"/>
      <c r="W1048" s="2"/>
      <c r="X1048" s="2"/>
      <c r="Y1048" s="2"/>
      <c r="Z1048" s="183"/>
      <c r="AA1048" s="183"/>
      <c r="AB1048" s="183"/>
      <c r="AC1048" s="2"/>
      <c r="AD1048" s="2"/>
      <c r="AE1048" s="183"/>
      <c r="AF1048" s="183"/>
      <c r="AG1048" s="183"/>
      <c r="AH1048" s="183"/>
      <c r="AI1048" s="183"/>
      <c r="AJ1048" s="2"/>
      <c r="AK1048" s="2"/>
      <c r="AL1048" s="183"/>
      <c r="AM1048" s="183"/>
      <c r="AN1048" s="183"/>
      <c r="AO1048" s="183"/>
      <c r="AP1048" s="183"/>
      <c r="AQ1048" s="2"/>
      <c r="AR1048" s="2"/>
      <c r="AS1048" s="183"/>
      <c r="AT1048" s="183"/>
      <c r="AU1048" s="183"/>
      <c r="AV1048" s="183"/>
      <c r="AW1048" s="183"/>
      <c r="AX1048" s="2"/>
      <c r="AY1048" s="2"/>
      <c r="AZ1048" s="183"/>
      <c r="BA1048" s="183"/>
      <c r="BB1048" s="183"/>
      <c r="BC1048" s="183"/>
      <c r="BD1048" s="183"/>
      <c r="BE1048" s="2"/>
      <c r="BF1048" s="2"/>
      <c r="BG1048" s="183"/>
      <c r="BH1048" s="183"/>
      <c r="BI1048" s="183"/>
      <c r="BJ1048" s="183"/>
      <c r="BK1048" s="183"/>
      <c r="BL1048" s="2"/>
      <c r="BM1048" s="2"/>
      <c r="BN1048" s="183"/>
      <c r="BO1048" s="183"/>
      <c r="BP1048" s="183"/>
      <c r="BQ1048" s="183"/>
      <c r="BR1048" s="183"/>
      <c r="BS1048" s="183"/>
      <c r="BT1048" s="183"/>
      <c r="BU1048" s="183"/>
      <c r="BV1048" s="183"/>
      <c r="BW1048" s="183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70"/>
      <c r="DQ1048" s="270"/>
      <c r="DR1048" s="270"/>
      <c r="DS1048" s="270"/>
      <c r="DT1048" s="270"/>
      <c r="DU1048" s="270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99"/>
      <c r="JB1048" s="299"/>
      <c r="JC1048" s="299"/>
      <c r="JD1048" s="299"/>
      <c r="JE1048" s="299"/>
      <c r="JF1048" s="299"/>
      <c r="JG1048" s="299"/>
      <c r="JH1048" s="299"/>
      <c r="JI1048" s="299"/>
      <c r="JJ1048" s="299"/>
      <c r="JK1048" s="299"/>
      <c r="JL1048" s="299"/>
      <c r="JM1048" s="299"/>
      <c r="JN1048" s="299"/>
      <c r="JO1048" s="299"/>
      <c r="JP1048" s="299"/>
      <c r="JQ1048" s="299"/>
      <c r="JR1048" s="299"/>
      <c r="JS1048" s="299"/>
      <c r="JT1048" s="299"/>
      <c r="JU1048" s="299"/>
      <c r="JV1048" s="299"/>
      <c r="JW1048" s="299"/>
      <c r="JX1048" s="299"/>
      <c r="JY1048" s="299"/>
      <c r="JZ1048" s="299"/>
      <c r="KA1048" s="299"/>
      <c r="KB1048" s="299"/>
      <c r="KC1048" s="299"/>
      <c r="KD1048" s="299"/>
      <c r="KE1048" s="299"/>
      <c r="KF1048" s="299"/>
      <c r="KG1048" s="299"/>
      <c r="KH1048" s="299"/>
      <c r="KI1048" s="299"/>
      <c r="KJ1048" s="299"/>
      <c r="KK1048" s="299"/>
      <c r="KL1048" s="2"/>
      <c r="KM1048" s="2"/>
      <c r="KN1048" s="2"/>
      <c r="KO1048" s="2"/>
      <c r="KP1048" s="2"/>
      <c r="KQ1048" s="2"/>
      <c r="KR1048" s="2"/>
      <c r="KS1048" s="2"/>
      <c r="KT1048" s="2"/>
    </row>
    <row r="1049" spans="5:306" s="114" customFormat="1">
      <c r="E1049" s="118"/>
      <c r="F1049" s="118"/>
      <c r="G1049" s="119"/>
      <c r="W1049" s="2"/>
      <c r="X1049" s="2"/>
      <c r="Y1049" s="2"/>
      <c r="Z1049" s="183"/>
      <c r="AA1049" s="183"/>
      <c r="AB1049" s="183"/>
      <c r="AC1049" s="2"/>
      <c r="AD1049" s="2"/>
      <c r="AE1049" s="183"/>
      <c r="AF1049" s="183"/>
      <c r="AG1049" s="183"/>
      <c r="AH1049" s="183"/>
      <c r="AI1049" s="183"/>
      <c r="AJ1049" s="2"/>
      <c r="AK1049" s="2"/>
      <c r="AL1049" s="183"/>
      <c r="AM1049" s="183"/>
      <c r="AN1049" s="183"/>
      <c r="AO1049" s="183"/>
      <c r="AP1049" s="183"/>
      <c r="AQ1049" s="2"/>
      <c r="AR1049" s="2"/>
      <c r="AS1049" s="183"/>
      <c r="AT1049" s="183"/>
      <c r="AU1049" s="183"/>
      <c r="AV1049" s="183"/>
      <c r="AW1049" s="183"/>
      <c r="AX1049" s="2"/>
      <c r="AY1049" s="2"/>
      <c r="AZ1049" s="183"/>
      <c r="BA1049" s="183"/>
      <c r="BB1049" s="183"/>
      <c r="BC1049" s="183"/>
      <c r="BD1049" s="183"/>
      <c r="BE1049" s="2"/>
      <c r="BF1049" s="2"/>
      <c r="BG1049" s="183"/>
      <c r="BH1049" s="183"/>
      <c r="BI1049" s="183"/>
      <c r="BJ1049" s="183"/>
      <c r="BK1049" s="183"/>
      <c r="BL1049" s="2"/>
      <c r="BM1049" s="2"/>
      <c r="BN1049" s="183"/>
      <c r="BO1049" s="183"/>
      <c r="BP1049" s="183"/>
      <c r="BQ1049" s="183"/>
      <c r="BR1049" s="183"/>
      <c r="BS1049" s="183"/>
      <c r="BT1049" s="183"/>
      <c r="BU1049" s="183"/>
      <c r="BV1049" s="183"/>
      <c r="BW1049" s="183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70"/>
      <c r="DQ1049" s="270"/>
      <c r="DR1049" s="270"/>
      <c r="DS1049" s="270"/>
      <c r="DT1049" s="270"/>
      <c r="DU1049" s="270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99"/>
      <c r="JB1049" s="299"/>
      <c r="JC1049" s="299"/>
      <c r="JD1049" s="299"/>
      <c r="JE1049" s="299"/>
      <c r="JF1049" s="299"/>
      <c r="JG1049" s="299"/>
      <c r="JH1049" s="299"/>
      <c r="JI1049" s="299"/>
      <c r="JJ1049" s="299"/>
      <c r="JK1049" s="299"/>
      <c r="JL1049" s="299"/>
      <c r="JM1049" s="299"/>
      <c r="JN1049" s="299"/>
      <c r="JO1049" s="299"/>
      <c r="JP1049" s="299"/>
      <c r="JQ1049" s="299"/>
      <c r="JR1049" s="299"/>
      <c r="JS1049" s="299"/>
      <c r="JT1049" s="299"/>
      <c r="JU1049" s="299"/>
      <c r="JV1049" s="299"/>
      <c r="JW1049" s="299"/>
      <c r="JX1049" s="299"/>
      <c r="JY1049" s="299"/>
      <c r="JZ1049" s="299"/>
      <c r="KA1049" s="299"/>
      <c r="KB1049" s="299"/>
      <c r="KC1049" s="299"/>
      <c r="KD1049" s="299"/>
      <c r="KE1049" s="299"/>
      <c r="KF1049" s="299"/>
      <c r="KG1049" s="299"/>
      <c r="KH1049" s="299"/>
      <c r="KI1049" s="299"/>
      <c r="KJ1049" s="299"/>
      <c r="KK1049" s="299"/>
      <c r="KL1049" s="2"/>
      <c r="KM1049" s="2"/>
      <c r="KN1049" s="2"/>
      <c r="KO1049" s="2"/>
      <c r="KP1049" s="2"/>
      <c r="KQ1049" s="2"/>
      <c r="KR1049" s="2"/>
      <c r="KS1049" s="2"/>
      <c r="KT1049" s="2"/>
    </row>
    <row r="1050" spans="5:306" s="114" customFormat="1">
      <c r="E1050" s="118"/>
      <c r="F1050" s="118"/>
      <c r="G1050" s="119"/>
      <c r="W1050" s="2"/>
      <c r="X1050" s="2"/>
      <c r="Y1050" s="2"/>
      <c r="Z1050" s="183"/>
      <c r="AA1050" s="183"/>
      <c r="AB1050" s="183"/>
      <c r="AC1050" s="2"/>
      <c r="AD1050" s="2"/>
      <c r="AE1050" s="183"/>
      <c r="AF1050" s="183"/>
      <c r="AG1050" s="183"/>
      <c r="AH1050" s="183"/>
      <c r="AI1050" s="183"/>
      <c r="AJ1050" s="2"/>
      <c r="AK1050" s="2"/>
      <c r="AL1050" s="183"/>
      <c r="AM1050" s="183"/>
      <c r="AN1050" s="183"/>
      <c r="AO1050" s="183"/>
      <c r="AP1050" s="183"/>
      <c r="AQ1050" s="2"/>
      <c r="AR1050" s="2"/>
      <c r="AS1050" s="183"/>
      <c r="AT1050" s="183"/>
      <c r="AU1050" s="183"/>
      <c r="AV1050" s="183"/>
      <c r="AW1050" s="183"/>
      <c r="AX1050" s="2"/>
      <c r="AY1050" s="2"/>
      <c r="AZ1050" s="183"/>
      <c r="BA1050" s="183"/>
      <c r="BB1050" s="183"/>
      <c r="BC1050" s="183"/>
      <c r="BD1050" s="183"/>
      <c r="BE1050" s="2"/>
      <c r="BF1050" s="2"/>
      <c r="BG1050" s="183"/>
      <c r="BH1050" s="183"/>
      <c r="BI1050" s="183"/>
      <c r="BJ1050" s="183"/>
      <c r="BK1050" s="183"/>
      <c r="BL1050" s="2"/>
      <c r="BM1050" s="2"/>
      <c r="BN1050" s="183"/>
      <c r="BO1050" s="183"/>
      <c r="BP1050" s="183"/>
      <c r="BQ1050" s="183"/>
      <c r="BR1050" s="183"/>
      <c r="BS1050" s="183"/>
      <c r="BT1050" s="183"/>
      <c r="BU1050" s="183"/>
      <c r="BV1050" s="183"/>
      <c r="BW1050" s="183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70"/>
      <c r="DQ1050" s="270"/>
      <c r="DR1050" s="270"/>
      <c r="DS1050" s="270"/>
      <c r="DT1050" s="270"/>
      <c r="DU1050" s="270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99"/>
      <c r="JB1050" s="299"/>
      <c r="JC1050" s="299"/>
      <c r="JD1050" s="299"/>
      <c r="JE1050" s="299"/>
      <c r="JF1050" s="299"/>
      <c r="JG1050" s="299"/>
      <c r="JH1050" s="299"/>
      <c r="JI1050" s="299"/>
      <c r="JJ1050" s="299"/>
      <c r="JK1050" s="299"/>
      <c r="JL1050" s="299"/>
      <c r="JM1050" s="299"/>
      <c r="JN1050" s="299"/>
      <c r="JO1050" s="299"/>
      <c r="JP1050" s="299"/>
      <c r="JQ1050" s="299"/>
      <c r="JR1050" s="299"/>
      <c r="JS1050" s="299"/>
      <c r="JT1050" s="299"/>
      <c r="JU1050" s="299"/>
      <c r="JV1050" s="299"/>
      <c r="JW1050" s="299"/>
      <c r="JX1050" s="299"/>
      <c r="JY1050" s="299"/>
      <c r="JZ1050" s="299"/>
      <c r="KA1050" s="299"/>
      <c r="KB1050" s="299"/>
      <c r="KC1050" s="299"/>
      <c r="KD1050" s="299"/>
      <c r="KE1050" s="299"/>
      <c r="KF1050" s="299"/>
      <c r="KG1050" s="299"/>
      <c r="KH1050" s="299"/>
      <c r="KI1050" s="299"/>
      <c r="KJ1050" s="299"/>
      <c r="KK1050" s="299"/>
      <c r="KL1050" s="2"/>
      <c r="KM1050" s="2"/>
      <c r="KN1050" s="2"/>
      <c r="KO1050" s="2"/>
      <c r="KP1050" s="2"/>
      <c r="KQ1050" s="2"/>
      <c r="KR1050" s="2"/>
      <c r="KS1050" s="2"/>
      <c r="KT1050" s="2"/>
    </row>
    <row r="1051" spans="5:306" s="114" customFormat="1">
      <c r="E1051" s="118"/>
      <c r="F1051" s="118"/>
      <c r="G1051" s="119"/>
      <c r="W1051" s="2"/>
      <c r="X1051" s="2"/>
      <c r="Y1051" s="2"/>
      <c r="Z1051" s="183"/>
      <c r="AA1051" s="183"/>
      <c r="AB1051" s="183"/>
      <c r="AC1051" s="2"/>
      <c r="AD1051" s="2"/>
      <c r="AE1051" s="183"/>
      <c r="AF1051" s="183"/>
      <c r="AG1051" s="183"/>
      <c r="AH1051" s="183"/>
      <c r="AI1051" s="183"/>
      <c r="AJ1051" s="2"/>
      <c r="AK1051" s="2"/>
      <c r="AL1051" s="183"/>
      <c r="AM1051" s="183"/>
      <c r="AN1051" s="183"/>
      <c r="AO1051" s="183"/>
      <c r="AP1051" s="183"/>
      <c r="AQ1051" s="2"/>
      <c r="AR1051" s="2"/>
      <c r="AS1051" s="183"/>
      <c r="AT1051" s="183"/>
      <c r="AU1051" s="183"/>
      <c r="AV1051" s="183"/>
      <c r="AW1051" s="183"/>
      <c r="AX1051" s="2"/>
      <c r="AY1051" s="2"/>
      <c r="AZ1051" s="183"/>
      <c r="BA1051" s="183"/>
      <c r="BB1051" s="183"/>
      <c r="BC1051" s="183"/>
      <c r="BD1051" s="183"/>
      <c r="BE1051" s="2"/>
      <c r="BF1051" s="2"/>
      <c r="BG1051" s="183"/>
      <c r="BH1051" s="183"/>
      <c r="BI1051" s="183"/>
      <c r="BJ1051" s="183"/>
      <c r="BK1051" s="183"/>
      <c r="BL1051" s="2"/>
      <c r="BM1051" s="2"/>
      <c r="BN1051" s="183"/>
      <c r="BO1051" s="183"/>
      <c r="BP1051" s="183"/>
      <c r="BQ1051" s="183"/>
      <c r="BR1051" s="183"/>
      <c r="BS1051" s="183"/>
      <c r="BT1051" s="183"/>
      <c r="BU1051" s="183"/>
      <c r="BV1051" s="183"/>
      <c r="BW1051" s="183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70"/>
      <c r="DQ1051" s="270"/>
      <c r="DR1051" s="270"/>
      <c r="DS1051" s="270"/>
      <c r="DT1051" s="270"/>
      <c r="DU1051" s="270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99"/>
      <c r="JB1051" s="299"/>
      <c r="JC1051" s="299"/>
      <c r="JD1051" s="299"/>
      <c r="JE1051" s="299"/>
      <c r="JF1051" s="299"/>
      <c r="JG1051" s="299"/>
      <c r="JH1051" s="299"/>
      <c r="JI1051" s="299"/>
      <c r="JJ1051" s="299"/>
      <c r="JK1051" s="299"/>
      <c r="JL1051" s="299"/>
      <c r="JM1051" s="299"/>
      <c r="JN1051" s="299"/>
      <c r="JO1051" s="299"/>
      <c r="JP1051" s="299"/>
      <c r="JQ1051" s="299"/>
      <c r="JR1051" s="299"/>
      <c r="JS1051" s="299"/>
      <c r="JT1051" s="299"/>
      <c r="JU1051" s="299"/>
      <c r="JV1051" s="299"/>
      <c r="JW1051" s="299"/>
      <c r="JX1051" s="299"/>
      <c r="JY1051" s="299"/>
      <c r="JZ1051" s="299"/>
      <c r="KA1051" s="299"/>
      <c r="KB1051" s="299"/>
      <c r="KC1051" s="299"/>
      <c r="KD1051" s="299"/>
      <c r="KE1051" s="299"/>
      <c r="KF1051" s="299"/>
      <c r="KG1051" s="299"/>
      <c r="KH1051" s="299"/>
      <c r="KI1051" s="299"/>
      <c r="KJ1051" s="299"/>
      <c r="KK1051" s="299"/>
      <c r="KL1051" s="2"/>
      <c r="KM1051" s="2"/>
      <c r="KN1051" s="2"/>
      <c r="KO1051" s="2"/>
      <c r="KP1051" s="2"/>
      <c r="KQ1051" s="2"/>
      <c r="KR1051" s="2"/>
      <c r="KS1051" s="2"/>
      <c r="KT1051" s="2"/>
    </row>
    <row r="1052" spans="5:306" s="114" customFormat="1">
      <c r="E1052" s="118"/>
      <c r="F1052" s="118"/>
      <c r="G1052" s="119"/>
      <c r="W1052" s="2"/>
      <c r="X1052" s="2"/>
      <c r="Y1052" s="2"/>
      <c r="Z1052" s="183"/>
      <c r="AA1052" s="183"/>
      <c r="AB1052" s="183"/>
      <c r="AC1052" s="2"/>
      <c r="AD1052" s="2"/>
      <c r="AE1052" s="183"/>
      <c r="AF1052" s="183"/>
      <c r="AG1052" s="183"/>
      <c r="AH1052" s="183"/>
      <c r="AI1052" s="183"/>
      <c r="AJ1052" s="2"/>
      <c r="AK1052" s="2"/>
      <c r="AL1052" s="183"/>
      <c r="AM1052" s="183"/>
      <c r="AN1052" s="183"/>
      <c r="AO1052" s="183"/>
      <c r="AP1052" s="183"/>
      <c r="AQ1052" s="2"/>
      <c r="AR1052" s="2"/>
      <c r="AS1052" s="183"/>
      <c r="AT1052" s="183"/>
      <c r="AU1052" s="183"/>
      <c r="AV1052" s="183"/>
      <c r="AW1052" s="183"/>
      <c r="AX1052" s="2"/>
      <c r="AY1052" s="2"/>
      <c r="AZ1052" s="183"/>
      <c r="BA1052" s="183"/>
      <c r="BB1052" s="183"/>
      <c r="BC1052" s="183"/>
      <c r="BD1052" s="183"/>
      <c r="BE1052" s="2"/>
      <c r="BF1052" s="2"/>
      <c r="BG1052" s="183"/>
      <c r="BH1052" s="183"/>
      <c r="BI1052" s="183"/>
      <c r="BJ1052" s="183"/>
      <c r="BK1052" s="183"/>
      <c r="BL1052" s="2"/>
      <c r="BM1052" s="2"/>
      <c r="BN1052" s="183"/>
      <c r="BO1052" s="183"/>
      <c r="BP1052" s="183"/>
      <c r="BQ1052" s="183"/>
      <c r="BR1052" s="183"/>
      <c r="BS1052" s="183"/>
      <c r="BT1052" s="183"/>
      <c r="BU1052" s="183"/>
      <c r="BV1052" s="183"/>
      <c r="BW1052" s="183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70"/>
      <c r="DQ1052" s="270"/>
      <c r="DR1052" s="270"/>
      <c r="DS1052" s="270"/>
      <c r="DT1052" s="270"/>
      <c r="DU1052" s="270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99"/>
      <c r="JB1052" s="299"/>
      <c r="JC1052" s="299"/>
      <c r="JD1052" s="299"/>
      <c r="JE1052" s="299"/>
      <c r="JF1052" s="299"/>
      <c r="JG1052" s="299"/>
      <c r="JH1052" s="299"/>
      <c r="JI1052" s="299"/>
      <c r="JJ1052" s="299"/>
      <c r="JK1052" s="299"/>
      <c r="JL1052" s="299"/>
      <c r="JM1052" s="299"/>
      <c r="JN1052" s="299"/>
      <c r="JO1052" s="299"/>
      <c r="JP1052" s="299"/>
      <c r="JQ1052" s="299"/>
      <c r="JR1052" s="299"/>
      <c r="JS1052" s="299"/>
      <c r="JT1052" s="299"/>
      <c r="JU1052" s="299"/>
      <c r="JV1052" s="299"/>
      <c r="JW1052" s="299"/>
      <c r="JX1052" s="299"/>
      <c r="JY1052" s="299"/>
      <c r="JZ1052" s="299"/>
      <c r="KA1052" s="299"/>
      <c r="KB1052" s="299"/>
      <c r="KC1052" s="299"/>
      <c r="KD1052" s="299"/>
      <c r="KE1052" s="299"/>
      <c r="KF1052" s="299"/>
      <c r="KG1052" s="299"/>
      <c r="KH1052" s="299"/>
      <c r="KI1052" s="299"/>
      <c r="KJ1052" s="299"/>
      <c r="KK1052" s="299"/>
      <c r="KL1052" s="2"/>
      <c r="KM1052" s="2"/>
      <c r="KN1052" s="2"/>
      <c r="KO1052" s="2"/>
      <c r="KP1052" s="2"/>
      <c r="KQ1052" s="2"/>
      <c r="KR1052" s="2"/>
      <c r="KS1052" s="2"/>
      <c r="KT1052" s="2"/>
    </row>
    <row r="1053" spans="5:306" s="114" customFormat="1">
      <c r="E1053" s="118"/>
      <c r="F1053" s="118"/>
      <c r="G1053" s="119"/>
      <c r="W1053" s="2"/>
      <c r="X1053" s="2"/>
      <c r="Y1053" s="2"/>
      <c r="Z1053" s="183"/>
      <c r="AA1053" s="183"/>
      <c r="AB1053" s="183"/>
      <c r="AC1053" s="2"/>
      <c r="AD1053" s="2"/>
      <c r="AE1053" s="183"/>
      <c r="AF1053" s="183"/>
      <c r="AG1053" s="183"/>
      <c r="AH1053" s="183"/>
      <c r="AI1053" s="183"/>
      <c r="AJ1053" s="2"/>
      <c r="AK1053" s="2"/>
      <c r="AL1053" s="183"/>
      <c r="AM1053" s="183"/>
      <c r="AN1053" s="183"/>
      <c r="AO1053" s="183"/>
      <c r="AP1053" s="183"/>
      <c r="AQ1053" s="2"/>
      <c r="AR1053" s="2"/>
      <c r="AS1053" s="183"/>
      <c r="AT1053" s="183"/>
      <c r="AU1053" s="183"/>
      <c r="AV1053" s="183"/>
      <c r="AW1053" s="183"/>
      <c r="AX1053" s="2"/>
      <c r="AY1053" s="2"/>
      <c r="AZ1053" s="183"/>
      <c r="BA1053" s="183"/>
      <c r="BB1053" s="183"/>
      <c r="BC1053" s="183"/>
      <c r="BD1053" s="183"/>
      <c r="BE1053" s="2"/>
      <c r="BF1053" s="2"/>
      <c r="BG1053" s="183"/>
      <c r="BH1053" s="183"/>
      <c r="BI1053" s="183"/>
      <c r="BJ1053" s="183"/>
      <c r="BK1053" s="183"/>
      <c r="BL1053" s="2"/>
      <c r="BM1053" s="2"/>
      <c r="BN1053" s="183"/>
      <c r="BO1053" s="183"/>
      <c r="BP1053" s="183"/>
      <c r="BQ1053" s="183"/>
      <c r="BR1053" s="183"/>
      <c r="BS1053" s="183"/>
      <c r="BT1053" s="183"/>
      <c r="BU1053" s="183"/>
      <c r="BV1053" s="183"/>
      <c r="BW1053" s="183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70"/>
      <c r="DQ1053" s="270"/>
      <c r="DR1053" s="270"/>
      <c r="DS1053" s="270"/>
      <c r="DT1053" s="270"/>
      <c r="DU1053" s="270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99"/>
      <c r="JB1053" s="299"/>
      <c r="JC1053" s="299"/>
      <c r="JD1053" s="299"/>
      <c r="JE1053" s="299"/>
      <c r="JF1053" s="299"/>
      <c r="JG1053" s="299"/>
      <c r="JH1053" s="299"/>
      <c r="JI1053" s="299"/>
      <c r="JJ1053" s="299"/>
      <c r="JK1053" s="299"/>
      <c r="JL1053" s="299"/>
      <c r="JM1053" s="299"/>
      <c r="JN1053" s="299"/>
      <c r="JO1053" s="299"/>
      <c r="JP1053" s="299"/>
      <c r="JQ1053" s="299"/>
      <c r="JR1053" s="299"/>
      <c r="JS1053" s="299"/>
      <c r="JT1053" s="299"/>
      <c r="JU1053" s="299"/>
      <c r="JV1053" s="299"/>
      <c r="JW1053" s="299"/>
      <c r="JX1053" s="299"/>
      <c r="JY1053" s="299"/>
      <c r="JZ1053" s="299"/>
      <c r="KA1053" s="299"/>
      <c r="KB1053" s="299"/>
      <c r="KC1053" s="299"/>
      <c r="KD1053" s="299"/>
      <c r="KE1053" s="299"/>
      <c r="KF1053" s="299"/>
      <c r="KG1053" s="299"/>
      <c r="KH1053" s="299"/>
      <c r="KI1053" s="299"/>
      <c r="KJ1053" s="299"/>
      <c r="KK1053" s="299"/>
      <c r="KL1053" s="2"/>
      <c r="KM1053" s="2"/>
      <c r="KN1053" s="2"/>
      <c r="KO1053" s="2"/>
      <c r="KP1053" s="2"/>
      <c r="KQ1053" s="2"/>
      <c r="KR1053" s="2"/>
      <c r="KS1053" s="2"/>
      <c r="KT1053" s="2"/>
    </row>
    <row r="1054" spans="5:306" s="114" customFormat="1">
      <c r="E1054" s="118"/>
      <c r="F1054" s="118"/>
      <c r="G1054" s="119"/>
      <c r="W1054" s="2"/>
      <c r="X1054" s="2"/>
      <c r="Y1054" s="2"/>
      <c r="Z1054" s="183"/>
      <c r="AA1054" s="183"/>
      <c r="AB1054" s="183"/>
      <c r="AC1054" s="2"/>
      <c r="AD1054" s="2"/>
      <c r="AE1054" s="183"/>
      <c r="AF1054" s="183"/>
      <c r="AG1054" s="183"/>
      <c r="AH1054" s="183"/>
      <c r="AI1054" s="183"/>
      <c r="AJ1054" s="2"/>
      <c r="AK1054" s="2"/>
      <c r="AL1054" s="183"/>
      <c r="AM1054" s="183"/>
      <c r="AN1054" s="183"/>
      <c r="AO1054" s="183"/>
      <c r="AP1054" s="183"/>
      <c r="AQ1054" s="2"/>
      <c r="AR1054" s="2"/>
      <c r="AS1054" s="183"/>
      <c r="AT1054" s="183"/>
      <c r="AU1054" s="183"/>
      <c r="AV1054" s="183"/>
      <c r="AW1054" s="183"/>
      <c r="AX1054" s="2"/>
      <c r="AY1054" s="2"/>
      <c r="AZ1054" s="183"/>
      <c r="BA1054" s="183"/>
      <c r="BB1054" s="183"/>
      <c r="BC1054" s="183"/>
      <c r="BD1054" s="183"/>
      <c r="BE1054" s="2"/>
      <c r="BF1054" s="2"/>
      <c r="BG1054" s="183"/>
      <c r="BH1054" s="183"/>
      <c r="BI1054" s="183"/>
      <c r="BJ1054" s="183"/>
      <c r="BK1054" s="183"/>
      <c r="BL1054" s="2"/>
      <c r="BM1054" s="2"/>
      <c r="BN1054" s="183"/>
      <c r="BO1054" s="183"/>
      <c r="BP1054" s="183"/>
      <c r="BQ1054" s="183"/>
      <c r="BR1054" s="183"/>
      <c r="BS1054" s="183"/>
      <c r="BT1054" s="183"/>
      <c r="BU1054" s="183"/>
      <c r="BV1054" s="183"/>
      <c r="BW1054" s="183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70"/>
      <c r="DQ1054" s="270"/>
      <c r="DR1054" s="270"/>
      <c r="DS1054" s="270"/>
      <c r="DT1054" s="270"/>
      <c r="DU1054" s="270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99"/>
      <c r="JB1054" s="299"/>
      <c r="JC1054" s="299"/>
      <c r="JD1054" s="299"/>
      <c r="JE1054" s="299"/>
      <c r="JF1054" s="299"/>
      <c r="JG1054" s="299"/>
      <c r="JH1054" s="299"/>
      <c r="JI1054" s="299"/>
      <c r="JJ1054" s="299"/>
      <c r="JK1054" s="299"/>
      <c r="JL1054" s="299"/>
      <c r="JM1054" s="299"/>
      <c r="JN1054" s="299"/>
      <c r="JO1054" s="299"/>
      <c r="JP1054" s="299"/>
      <c r="JQ1054" s="299"/>
      <c r="JR1054" s="299"/>
      <c r="JS1054" s="299"/>
      <c r="JT1054" s="299"/>
      <c r="JU1054" s="299"/>
      <c r="JV1054" s="299"/>
      <c r="JW1054" s="299"/>
      <c r="JX1054" s="299"/>
      <c r="JY1054" s="299"/>
      <c r="JZ1054" s="299"/>
      <c r="KA1054" s="299"/>
      <c r="KB1054" s="299"/>
      <c r="KC1054" s="299"/>
      <c r="KD1054" s="299"/>
      <c r="KE1054" s="299"/>
      <c r="KF1054" s="299"/>
      <c r="KG1054" s="299"/>
      <c r="KH1054" s="299"/>
      <c r="KI1054" s="299"/>
      <c r="KJ1054" s="299"/>
      <c r="KK1054" s="299"/>
      <c r="KL1054" s="2"/>
      <c r="KM1054" s="2"/>
      <c r="KN1054" s="2"/>
      <c r="KO1054" s="2"/>
      <c r="KP1054" s="2"/>
      <c r="KQ1054" s="2"/>
      <c r="KR1054" s="2"/>
      <c r="KS1054" s="2"/>
      <c r="KT1054" s="2"/>
    </row>
    <row r="1055" spans="5:306" s="114" customFormat="1">
      <c r="E1055" s="118"/>
      <c r="F1055" s="118"/>
      <c r="G1055" s="119"/>
      <c r="W1055" s="2"/>
      <c r="X1055" s="2"/>
      <c r="Y1055" s="2"/>
      <c r="Z1055" s="183"/>
      <c r="AA1055" s="183"/>
      <c r="AB1055" s="183"/>
      <c r="AC1055" s="2"/>
      <c r="AD1055" s="2"/>
      <c r="AE1055" s="183"/>
      <c r="AF1055" s="183"/>
      <c r="AG1055" s="183"/>
      <c r="AH1055" s="183"/>
      <c r="AI1055" s="183"/>
      <c r="AJ1055" s="2"/>
      <c r="AK1055" s="2"/>
      <c r="AL1055" s="183"/>
      <c r="AM1055" s="183"/>
      <c r="AN1055" s="183"/>
      <c r="AO1055" s="183"/>
      <c r="AP1055" s="183"/>
      <c r="AQ1055" s="2"/>
      <c r="AR1055" s="2"/>
      <c r="AS1055" s="183"/>
      <c r="AT1055" s="183"/>
      <c r="AU1055" s="183"/>
      <c r="AV1055" s="183"/>
      <c r="AW1055" s="183"/>
      <c r="AX1055" s="2"/>
      <c r="AY1055" s="2"/>
      <c r="AZ1055" s="183"/>
      <c r="BA1055" s="183"/>
      <c r="BB1055" s="183"/>
      <c r="BC1055" s="183"/>
      <c r="BD1055" s="183"/>
      <c r="BE1055" s="2"/>
      <c r="BF1055" s="2"/>
      <c r="BG1055" s="183"/>
      <c r="BH1055" s="183"/>
      <c r="BI1055" s="183"/>
      <c r="BJ1055" s="183"/>
      <c r="BK1055" s="183"/>
      <c r="BL1055" s="2"/>
      <c r="BM1055" s="2"/>
      <c r="BN1055" s="183"/>
      <c r="BO1055" s="183"/>
      <c r="BP1055" s="183"/>
      <c r="BQ1055" s="183"/>
      <c r="BR1055" s="183"/>
      <c r="BS1055" s="183"/>
      <c r="BT1055" s="183"/>
      <c r="BU1055" s="183"/>
      <c r="BV1055" s="183"/>
      <c r="BW1055" s="183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70"/>
      <c r="DQ1055" s="270"/>
      <c r="DR1055" s="270"/>
      <c r="DS1055" s="270"/>
      <c r="DT1055" s="270"/>
      <c r="DU1055" s="270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99"/>
      <c r="JB1055" s="299"/>
      <c r="JC1055" s="299"/>
      <c r="JD1055" s="299"/>
      <c r="JE1055" s="299"/>
      <c r="JF1055" s="299"/>
      <c r="JG1055" s="299"/>
      <c r="JH1055" s="299"/>
      <c r="JI1055" s="299"/>
      <c r="JJ1055" s="299"/>
      <c r="JK1055" s="299"/>
      <c r="JL1055" s="299"/>
      <c r="JM1055" s="299"/>
      <c r="JN1055" s="299"/>
      <c r="JO1055" s="299"/>
      <c r="JP1055" s="299"/>
      <c r="JQ1055" s="299"/>
      <c r="JR1055" s="299"/>
      <c r="JS1055" s="299"/>
      <c r="JT1055" s="299"/>
      <c r="JU1055" s="299"/>
      <c r="JV1055" s="299"/>
      <c r="JW1055" s="299"/>
      <c r="JX1055" s="299"/>
      <c r="JY1055" s="299"/>
      <c r="JZ1055" s="299"/>
      <c r="KA1055" s="299"/>
      <c r="KB1055" s="299"/>
      <c r="KC1055" s="299"/>
      <c r="KD1055" s="299"/>
      <c r="KE1055" s="299"/>
      <c r="KF1055" s="299"/>
      <c r="KG1055" s="299"/>
      <c r="KH1055" s="299"/>
      <c r="KI1055" s="299"/>
      <c r="KJ1055" s="299"/>
      <c r="KK1055" s="299"/>
      <c r="KL1055" s="2"/>
      <c r="KM1055" s="2"/>
      <c r="KN1055" s="2"/>
      <c r="KO1055" s="2"/>
      <c r="KP1055" s="2"/>
      <c r="KQ1055" s="2"/>
      <c r="KR1055" s="2"/>
      <c r="KS1055" s="2"/>
      <c r="KT1055" s="2"/>
    </row>
    <row r="1056" spans="5:306" s="114" customFormat="1">
      <c r="E1056" s="118"/>
      <c r="F1056" s="118"/>
      <c r="G1056" s="119"/>
      <c r="W1056" s="2"/>
      <c r="X1056" s="2"/>
      <c r="Y1056" s="2"/>
      <c r="Z1056" s="183"/>
      <c r="AA1056" s="183"/>
      <c r="AB1056" s="183"/>
      <c r="AC1056" s="2"/>
      <c r="AD1056" s="2"/>
      <c r="AE1056" s="183"/>
      <c r="AF1056" s="183"/>
      <c r="AG1056" s="183"/>
      <c r="AH1056" s="183"/>
      <c r="AI1056" s="183"/>
      <c r="AJ1056" s="2"/>
      <c r="AK1056" s="2"/>
      <c r="AL1056" s="183"/>
      <c r="AM1056" s="183"/>
      <c r="AN1056" s="183"/>
      <c r="AO1056" s="183"/>
      <c r="AP1056" s="183"/>
      <c r="AQ1056" s="2"/>
      <c r="AR1056" s="2"/>
      <c r="AS1056" s="183"/>
      <c r="AT1056" s="183"/>
      <c r="AU1056" s="183"/>
      <c r="AV1056" s="183"/>
      <c r="AW1056" s="183"/>
      <c r="AX1056" s="2"/>
      <c r="AY1056" s="2"/>
      <c r="AZ1056" s="183"/>
      <c r="BA1056" s="183"/>
      <c r="BB1056" s="183"/>
      <c r="BC1056" s="183"/>
      <c r="BD1056" s="183"/>
      <c r="BE1056" s="2"/>
      <c r="BF1056" s="2"/>
      <c r="BG1056" s="183"/>
      <c r="BH1056" s="183"/>
      <c r="BI1056" s="183"/>
      <c r="BJ1056" s="183"/>
      <c r="BK1056" s="183"/>
      <c r="BL1056" s="2"/>
      <c r="BM1056" s="2"/>
      <c r="BN1056" s="183"/>
      <c r="BO1056" s="183"/>
      <c r="BP1056" s="183"/>
      <c r="BQ1056" s="183"/>
      <c r="BR1056" s="183"/>
      <c r="BS1056" s="183"/>
      <c r="BT1056" s="183"/>
      <c r="BU1056" s="183"/>
      <c r="BV1056" s="183"/>
      <c r="BW1056" s="183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70"/>
      <c r="DQ1056" s="270"/>
      <c r="DR1056" s="270"/>
      <c r="DS1056" s="270"/>
      <c r="DT1056" s="270"/>
      <c r="DU1056" s="270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99"/>
      <c r="JB1056" s="299"/>
      <c r="JC1056" s="299"/>
      <c r="JD1056" s="299"/>
      <c r="JE1056" s="299"/>
      <c r="JF1056" s="299"/>
      <c r="JG1056" s="299"/>
      <c r="JH1056" s="299"/>
      <c r="JI1056" s="299"/>
      <c r="JJ1056" s="299"/>
      <c r="JK1056" s="299"/>
      <c r="JL1056" s="299"/>
      <c r="JM1056" s="299"/>
      <c r="JN1056" s="299"/>
      <c r="JO1056" s="299"/>
      <c r="JP1056" s="299"/>
      <c r="JQ1056" s="299"/>
      <c r="JR1056" s="299"/>
      <c r="JS1056" s="299"/>
      <c r="JT1056" s="299"/>
      <c r="JU1056" s="299"/>
      <c r="JV1056" s="299"/>
      <c r="JW1056" s="299"/>
      <c r="JX1056" s="299"/>
      <c r="JY1056" s="299"/>
      <c r="JZ1056" s="299"/>
      <c r="KA1056" s="299"/>
      <c r="KB1056" s="299"/>
      <c r="KC1056" s="299"/>
      <c r="KD1056" s="299"/>
      <c r="KE1056" s="299"/>
      <c r="KF1056" s="299"/>
      <c r="KG1056" s="299"/>
      <c r="KH1056" s="299"/>
      <c r="KI1056" s="299"/>
      <c r="KJ1056" s="299"/>
      <c r="KK1056" s="299"/>
      <c r="KL1056" s="2"/>
      <c r="KM1056" s="2"/>
      <c r="KN1056" s="2"/>
      <c r="KO1056" s="2"/>
      <c r="KP1056" s="2"/>
      <c r="KQ1056" s="2"/>
      <c r="KR1056" s="2"/>
      <c r="KS1056" s="2"/>
      <c r="KT1056" s="2"/>
    </row>
    <row r="1057" spans="5:306" s="114" customFormat="1">
      <c r="E1057" s="118"/>
      <c r="F1057" s="118"/>
      <c r="G1057" s="119"/>
      <c r="W1057" s="2"/>
      <c r="X1057" s="2"/>
      <c r="Y1057" s="2"/>
      <c r="Z1057" s="183"/>
      <c r="AA1057" s="183"/>
      <c r="AB1057" s="183"/>
      <c r="AC1057" s="2"/>
      <c r="AD1057" s="2"/>
      <c r="AE1057" s="183"/>
      <c r="AF1057" s="183"/>
      <c r="AG1057" s="183"/>
      <c r="AH1057" s="183"/>
      <c r="AI1057" s="183"/>
      <c r="AJ1057" s="2"/>
      <c r="AK1057" s="2"/>
      <c r="AL1057" s="183"/>
      <c r="AM1057" s="183"/>
      <c r="AN1057" s="183"/>
      <c r="AO1057" s="183"/>
      <c r="AP1057" s="183"/>
      <c r="AQ1057" s="2"/>
      <c r="AR1057" s="2"/>
      <c r="AS1057" s="183"/>
      <c r="AT1057" s="183"/>
      <c r="AU1057" s="183"/>
      <c r="AV1057" s="183"/>
      <c r="AW1057" s="183"/>
      <c r="AX1057" s="2"/>
      <c r="AY1057" s="2"/>
      <c r="AZ1057" s="183"/>
      <c r="BA1057" s="183"/>
      <c r="BB1057" s="183"/>
      <c r="BC1057" s="183"/>
      <c r="BD1057" s="183"/>
      <c r="BE1057" s="2"/>
      <c r="BF1057" s="2"/>
      <c r="BG1057" s="183"/>
      <c r="BH1057" s="183"/>
      <c r="BI1057" s="183"/>
      <c r="BJ1057" s="183"/>
      <c r="BK1057" s="183"/>
      <c r="BL1057" s="2"/>
      <c r="BM1057" s="2"/>
      <c r="BN1057" s="183"/>
      <c r="BO1057" s="183"/>
      <c r="BP1057" s="183"/>
      <c r="BQ1057" s="183"/>
      <c r="BR1057" s="183"/>
      <c r="BS1057" s="183"/>
      <c r="BT1057" s="183"/>
      <c r="BU1057" s="183"/>
      <c r="BV1057" s="183"/>
      <c r="BW1057" s="183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70"/>
      <c r="DQ1057" s="270"/>
      <c r="DR1057" s="270"/>
      <c r="DS1057" s="270"/>
      <c r="DT1057" s="270"/>
      <c r="DU1057" s="270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99"/>
      <c r="JB1057" s="299"/>
      <c r="JC1057" s="299"/>
      <c r="JD1057" s="299"/>
      <c r="JE1057" s="299"/>
      <c r="JF1057" s="299"/>
      <c r="JG1057" s="299"/>
      <c r="JH1057" s="299"/>
      <c r="JI1057" s="299"/>
      <c r="JJ1057" s="299"/>
      <c r="JK1057" s="299"/>
      <c r="JL1057" s="299"/>
      <c r="JM1057" s="299"/>
      <c r="JN1057" s="299"/>
      <c r="JO1057" s="299"/>
      <c r="JP1057" s="299"/>
      <c r="JQ1057" s="299"/>
      <c r="JR1057" s="299"/>
      <c r="JS1057" s="299"/>
      <c r="JT1057" s="299"/>
      <c r="JU1057" s="299"/>
      <c r="JV1057" s="299"/>
      <c r="JW1057" s="299"/>
      <c r="JX1057" s="299"/>
      <c r="JY1057" s="299"/>
      <c r="JZ1057" s="299"/>
      <c r="KA1057" s="299"/>
      <c r="KB1057" s="299"/>
      <c r="KC1057" s="299"/>
      <c r="KD1057" s="299"/>
      <c r="KE1057" s="299"/>
      <c r="KF1057" s="299"/>
      <c r="KG1057" s="299"/>
      <c r="KH1057" s="299"/>
      <c r="KI1057" s="299"/>
      <c r="KJ1057" s="299"/>
      <c r="KK1057" s="299"/>
      <c r="KL1057" s="2"/>
      <c r="KM1057" s="2"/>
      <c r="KN1057" s="2"/>
      <c r="KO1057" s="2"/>
      <c r="KP1057" s="2"/>
      <c r="KQ1057" s="2"/>
      <c r="KR1057" s="2"/>
      <c r="KS1057" s="2"/>
      <c r="KT1057" s="2"/>
    </row>
    <row r="1058" spans="5:306" s="114" customFormat="1">
      <c r="E1058" s="118"/>
      <c r="F1058" s="118"/>
      <c r="G1058" s="119"/>
      <c r="W1058" s="2"/>
      <c r="X1058" s="2"/>
      <c r="Y1058" s="2"/>
      <c r="Z1058" s="183"/>
      <c r="AA1058" s="183"/>
      <c r="AB1058" s="183"/>
      <c r="AC1058" s="2"/>
      <c r="AD1058" s="2"/>
      <c r="AE1058" s="183"/>
      <c r="AF1058" s="183"/>
      <c r="AG1058" s="183"/>
      <c r="AH1058" s="183"/>
      <c r="AI1058" s="183"/>
      <c r="AJ1058" s="2"/>
      <c r="AK1058" s="2"/>
      <c r="AL1058" s="183"/>
      <c r="AM1058" s="183"/>
      <c r="AN1058" s="183"/>
      <c r="AO1058" s="183"/>
      <c r="AP1058" s="183"/>
      <c r="AQ1058" s="2"/>
      <c r="AR1058" s="2"/>
      <c r="AS1058" s="183"/>
      <c r="AT1058" s="183"/>
      <c r="AU1058" s="183"/>
      <c r="AV1058" s="183"/>
      <c r="AW1058" s="183"/>
      <c r="AX1058" s="2"/>
      <c r="AY1058" s="2"/>
      <c r="AZ1058" s="183"/>
      <c r="BA1058" s="183"/>
      <c r="BB1058" s="183"/>
      <c r="BC1058" s="183"/>
      <c r="BD1058" s="183"/>
      <c r="BE1058" s="2"/>
      <c r="BF1058" s="2"/>
      <c r="BG1058" s="183"/>
      <c r="BH1058" s="183"/>
      <c r="BI1058" s="183"/>
      <c r="BJ1058" s="183"/>
      <c r="BK1058" s="183"/>
      <c r="BL1058" s="2"/>
      <c r="BM1058" s="2"/>
      <c r="BN1058" s="183"/>
      <c r="BO1058" s="183"/>
      <c r="BP1058" s="183"/>
      <c r="BQ1058" s="183"/>
      <c r="BR1058" s="183"/>
      <c r="BS1058" s="183"/>
      <c r="BT1058" s="183"/>
      <c r="BU1058" s="183"/>
      <c r="BV1058" s="183"/>
      <c r="BW1058" s="183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70"/>
      <c r="DQ1058" s="270"/>
      <c r="DR1058" s="270"/>
      <c r="DS1058" s="270"/>
      <c r="DT1058" s="270"/>
      <c r="DU1058" s="270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99"/>
      <c r="JB1058" s="299"/>
      <c r="JC1058" s="299"/>
      <c r="JD1058" s="299"/>
      <c r="JE1058" s="299"/>
      <c r="JF1058" s="299"/>
      <c r="JG1058" s="299"/>
      <c r="JH1058" s="299"/>
      <c r="JI1058" s="299"/>
      <c r="JJ1058" s="299"/>
      <c r="JK1058" s="299"/>
      <c r="JL1058" s="299"/>
      <c r="JM1058" s="299"/>
      <c r="JN1058" s="299"/>
      <c r="JO1058" s="299"/>
      <c r="JP1058" s="299"/>
      <c r="JQ1058" s="299"/>
      <c r="JR1058" s="299"/>
      <c r="JS1058" s="299"/>
      <c r="JT1058" s="299"/>
      <c r="JU1058" s="299"/>
      <c r="JV1058" s="299"/>
      <c r="JW1058" s="299"/>
      <c r="JX1058" s="299"/>
      <c r="JY1058" s="299"/>
      <c r="JZ1058" s="299"/>
      <c r="KA1058" s="299"/>
      <c r="KB1058" s="299"/>
      <c r="KC1058" s="299"/>
      <c r="KD1058" s="299"/>
      <c r="KE1058" s="299"/>
      <c r="KF1058" s="299"/>
      <c r="KG1058" s="299"/>
      <c r="KH1058" s="299"/>
      <c r="KI1058" s="299"/>
      <c r="KJ1058" s="299"/>
      <c r="KK1058" s="299"/>
      <c r="KL1058" s="2"/>
      <c r="KM1058" s="2"/>
      <c r="KN1058" s="2"/>
      <c r="KO1058" s="2"/>
      <c r="KP1058" s="2"/>
      <c r="KQ1058" s="2"/>
      <c r="KR1058" s="2"/>
      <c r="KS1058" s="2"/>
      <c r="KT1058" s="2"/>
    </row>
    <row r="1059" spans="5:306" s="114" customFormat="1">
      <c r="E1059" s="118"/>
      <c r="F1059" s="118"/>
      <c r="G1059" s="119"/>
      <c r="W1059" s="2"/>
      <c r="X1059" s="2"/>
      <c r="Y1059" s="2"/>
      <c r="Z1059" s="183"/>
      <c r="AA1059" s="183"/>
      <c r="AB1059" s="183"/>
      <c r="AC1059" s="2"/>
      <c r="AD1059" s="2"/>
      <c r="AE1059" s="183"/>
      <c r="AF1059" s="183"/>
      <c r="AG1059" s="183"/>
      <c r="AH1059" s="183"/>
      <c r="AI1059" s="183"/>
      <c r="AJ1059" s="2"/>
      <c r="AK1059" s="2"/>
      <c r="AL1059" s="183"/>
      <c r="AM1059" s="183"/>
      <c r="AN1059" s="183"/>
      <c r="AO1059" s="183"/>
      <c r="AP1059" s="183"/>
      <c r="AQ1059" s="2"/>
      <c r="AR1059" s="2"/>
      <c r="AS1059" s="183"/>
      <c r="AT1059" s="183"/>
      <c r="AU1059" s="183"/>
      <c r="AV1059" s="183"/>
      <c r="AW1059" s="183"/>
      <c r="AX1059" s="2"/>
      <c r="AY1059" s="2"/>
      <c r="AZ1059" s="183"/>
      <c r="BA1059" s="183"/>
      <c r="BB1059" s="183"/>
      <c r="BC1059" s="183"/>
      <c r="BD1059" s="183"/>
      <c r="BE1059" s="2"/>
      <c r="BF1059" s="2"/>
      <c r="BG1059" s="183"/>
      <c r="BH1059" s="183"/>
      <c r="BI1059" s="183"/>
      <c r="BJ1059" s="183"/>
      <c r="BK1059" s="183"/>
      <c r="BL1059" s="2"/>
      <c r="BM1059" s="2"/>
      <c r="BN1059" s="183"/>
      <c r="BO1059" s="183"/>
      <c r="BP1059" s="183"/>
      <c r="BQ1059" s="183"/>
      <c r="BR1059" s="183"/>
      <c r="BS1059" s="183"/>
      <c r="BT1059" s="183"/>
      <c r="BU1059" s="183"/>
      <c r="BV1059" s="183"/>
      <c r="BW1059" s="183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70"/>
      <c r="DQ1059" s="270"/>
      <c r="DR1059" s="270"/>
      <c r="DS1059" s="270"/>
      <c r="DT1059" s="270"/>
      <c r="DU1059" s="270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99"/>
      <c r="JB1059" s="299"/>
      <c r="JC1059" s="299"/>
      <c r="JD1059" s="299"/>
      <c r="JE1059" s="299"/>
      <c r="JF1059" s="299"/>
      <c r="JG1059" s="299"/>
      <c r="JH1059" s="299"/>
      <c r="JI1059" s="299"/>
      <c r="JJ1059" s="299"/>
      <c r="JK1059" s="299"/>
      <c r="JL1059" s="299"/>
      <c r="JM1059" s="299"/>
      <c r="JN1059" s="299"/>
      <c r="JO1059" s="299"/>
      <c r="JP1059" s="299"/>
      <c r="JQ1059" s="299"/>
      <c r="JR1059" s="299"/>
      <c r="JS1059" s="299"/>
      <c r="JT1059" s="299"/>
      <c r="JU1059" s="299"/>
      <c r="JV1059" s="299"/>
      <c r="JW1059" s="299"/>
      <c r="JX1059" s="299"/>
      <c r="JY1059" s="299"/>
      <c r="JZ1059" s="299"/>
      <c r="KA1059" s="299"/>
      <c r="KB1059" s="299"/>
      <c r="KC1059" s="299"/>
      <c r="KD1059" s="299"/>
      <c r="KE1059" s="299"/>
      <c r="KF1059" s="299"/>
      <c r="KG1059" s="299"/>
      <c r="KH1059" s="299"/>
      <c r="KI1059" s="299"/>
      <c r="KJ1059" s="299"/>
      <c r="KK1059" s="299"/>
      <c r="KL1059" s="2"/>
      <c r="KM1059" s="2"/>
      <c r="KN1059" s="2"/>
      <c r="KO1059" s="2"/>
      <c r="KP1059" s="2"/>
      <c r="KQ1059" s="2"/>
      <c r="KR1059" s="2"/>
      <c r="KS1059" s="2"/>
      <c r="KT1059" s="2"/>
    </row>
    <row r="1060" spans="5:306" s="114" customFormat="1">
      <c r="E1060" s="118"/>
      <c r="F1060" s="118"/>
      <c r="G1060" s="119"/>
      <c r="W1060" s="2"/>
      <c r="X1060" s="2"/>
      <c r="Y1060" s="2"/>
      <c r="Z1060" s="183"/>
      <c r="AA1060" s="183"/>
      <c r="AB1060" s="183"/>
      <c r="AC1060" s="2"/>
      <c r="AD1060" s="2"/>
      <c r="AE1060" s="183"/>
      <c r="AF1060" s="183"/>
      <c r="AG1060" s="183"/>
      <c r="AH1060" s="183"/>
      <c r="AI1060" s="183"/>
      <c r="AJ1060" s="2"/>
      <c r="AK1060" s="2"/>
      <c r="AL1060" s="183"/>
      <c r="AM1060" s="183"/>
      <c r="AN1060" s="183"/>
      <c r="AO1060" s="183"/>
      <c r="AP1060" s="183"/>
      <c r="AQ1060" s="2"/>
      <c r="AR1060" s="2"/>
      <c r="AS1060" s="183"/>
      <c r="AT1060" s="183"/>
      <c r="AU1060" s="183"/>
      <c r="AV1060" s="183"/>
      <c r="AW1060" s="183"/>
      <c r="AX1060" s="2"/>
      <c r="AY1060" s="2"/>
      <c r="AZ1060" s="183"/>
      <c r="BA1060" s="183"/>
      <c r="BB1060" s="183"/>
      <c r="BC1060" s="183"/>
      <c r="BD1060" s="183"/>
      <c r="BE1060" s="2"/>
      <c r="BF1060" s="2"/>
      <c r="BG1060" s="183"/>
      <c r="BH1060" s="183"/>
      <c r="BI1060" s="183"/>
      <c r="BJ1060" s="183"/>
      <c r="BK1060" s="183"/>
      <c r="BL1060" s="2"/>
      <c r="BM1060" s="2"/>
      <c r="BN1060" s="183"/>
      <c r="BO1060" s="183"/>
      <c r="BP1060" s="183"/>
      <c r="BQ1060" s="183"/>
      <c r="BR1060" s="183"/>
      <c r="BS1060" s="183"/>
      <c r="BT1060" s="183"/>
      <c r="BU1060" s="183"/>
      <c r="BV1060" s="183"/>
      <c r="BW1060" s="183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70"/>
      <c r="DQ1060" s="270"/>
      <c r="DR1060" s="270"/>
      <c r="DS1060" s="270"/>
      <c r="DT1060" s="270"/>
      <c r="DU1060" s="270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99"/>
      <c r="JB1060" s="299"/>
      <c r="JC1060" s="299"/>
      <c r="JD1060" s="299"/>
      <c r="JE1060" s="299"/>
      <c r="JF1060" s="299"/>
      <c r="JG1060" s="299"/>
      <c r="JH1060" s="299"/>
      <c r="JI1060" s="299"/>
      <c r="JJ1060" s="299"/>
      <c r="JK1060" s="299"/>
      <c r="JL1060" s="299"/>
      <c r="JM1060" s="299"/>
      <c r="JN1060" s="299"/>
      <c r="JO1060" s="299"/>
      <c r="JP1060" s="299"/>
      <c r="JQ1060" s="299"/>
      <c r="JR1060" s="299"/>
      <c r="JS1060" s="299"/>
      <c r="JT1060" s="299"/>
      <c r="JU1060" s="299"/>
      <c r="JV1060" s="299"/>
      <c r="JW1060" s="299"/>
      <c r="JX1060" s="299"/>
      <c r="JY1060" s="299"/>
      <c r="JZ1060" s="299"/>
      <c r="KA1060" s="299"/>
      <c r="KB1060" s="299"/>
      <c r="KC1060" s="299"/>
      <c r="KD1060" s="299"/>
      <c r="KE1060" s="299"/>
      <c r="KF1060" s="299"/>
      <c r="KG1060" s="299"/>
      <c r="KH1060" s="299"/>
      <c r="KI1060" s="299"/>
      <c r="KJ1060" s="299"/>
      <c r="KK1060" s="299"/>
      <c r="KL1060" s="2"/>
      <c r="KM1060" s="2"/>
      <c r="KN1060" s="2"/>
      <c r="KO1060" s="2"/>
      <c r="KP1060" s="2"/>
      <c r="KQ1060" s="2"/>
      <c r="KR1060" s="2"/>
      <c r="KS1060" s="2"/>
      <c r="KT1060" s="2"/>
    </row>
    <row r="1061" spans="5:306" s="114" customFormat="1">
      <c r="E1061" s="118"/>
      <c r="F1061" s="118"/>
      <c r="G1061" s="119"/>
      <c r="W1061" s="2"/>
      <c r="X1061" s="2"/>
      <c r="Y1061" s="2"/>
      <c r="Z1061" s="183"/>
      <c r="AA1061" s="183"/>
      <c r="AB1061" s="183"/>
      <c r="AC1061" s="2"/>
      <c r="AD1061" s="2"/>
      <c r="AE1061" s="183"/>
      <c r="AF1061" s="183"/>
      <c r="AG1061" s="183"/>
      <c r="AH1061" s="183"/>
      <c r="AI1061" s="183"/>
      <c r="AJ1061" s="2"/>
      <c r="AK1061" s="2"/>
      <c r="AL1061" s="183"/>
      <c r="AM1061" s="183"/>
      <c r="AN1061" s="183"/>
      <c r="AO1061" s="183"/>
      <c r="AP1061" s="183"/>
      <c r="AQ1061" s="2"/>
      <c r="AR1061" s="2"/>
      <c r="AS1061" s="183"/>
      <c r="AT1061" s="183"/>
      <c r="AU1061" s="183"/>
      <c r="AV1061" s="183"/>
      <c r="AW1061" s="183"/>
      <c r="AX1061" s="2"/>
      <c r="AY1061" s="2"/>
      <c r="AZ1061" s="183"/>
      <c r="BA1061" s="183"/>
      <c r="BB1061" s="183"/>
      <c r="BC1061" s="183"/>
      <c r="BD1061" s="183"/>
      <c r="BE1061" s="2"/>
      <c r="BF1061" s="2"/>
      <c r="BG1061" s="183"/>
      <c r="BH1061" s="183"/>
      <c r="BI1061" s="183"/>
      <c r="BJ1061" s="183"/>
      <c r="BK1061" s="183"/>
      <c r="BL1061" s="2"/>
      <c r="BM1061" s="2"/>
      <c r="BN1061" s="183"/>
      <c r="BO1061" s="183"/>
      <c r="BP1061" s="183"/>
      <c r="BQ1061" s="183"/>
      <c r="BR1061" s="183"/>
      <c r="BS1061" s="183"/>
      <c r="BT1061" s="183"/>
      <c r="BU1061" s="183"/>
      <c r="BV1061" s="183"/>
      <c r="BW1061" s="183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70"/>
      <c r="DQ1061" s="270"/>
      <c r="DR1061" s="270"/>
      <c r="DS1061" s="270"/>
      <c r="DT1061" s="270"/>
      <c r="DU1061" s="270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99"/>
      <c r="JB1061" s="299"/>
      <c r="JC1061" s="299"/>
      <c r="JD1061" s="299"/>
      <c r="JE1061" s="299"/>
      <c r="JF1061" s="299"/>
      <c r="JG1061" s="299"/>
      <c r="JH1061" s="299"/>
      <c r="JI1061" s="299"/>
      <c r="JJ1061" s="299"/>
      <c r="JK1061" s="299"/>
      <c r="JL1061" s="299"/>
      <c r="JM1061" s="299"/>
      <c r="JN1061" s="299"/>
      <c r="JO1061" s="299"/>
      <c r="JP1061" s="299"/>
      <c r="JQ1061" s="299"/>
      <c r="JR1061" s="299"/>
      <c r="JS1061" s="299"/>
      <c r="JT1061" s="299"/>
      <c r="JU1061" s="299"/>
      <c r="JV1061" s="299"/>
      <c r="JW1061" s="299"/>
      <c r="JX1061" s="299"/>
      <c r="JY1061" s="299"/>
      <c r="JZ1061" s="299"/>
      <c r="KA1061" s="299"/>
      <c r="KB1061" s="299"/>
      <c r="KC1061" s="299"/>
      <c r="KD1061" s="299"/>
      <c r="KE1061" s="299"/>
      <c r="KF1061" s="299"/>
      <c r="KG1061" s="299"/>
      <c r="KH1061" s="299"/>
      <c r="KI1061" s="299"/>
      <c r="KJ1061" s="299"/>
      <c r="KK1061" s="299"/>
      <c r="KL1061" s="2"/>
      <c r="KM1061" s="2"/>
      <c r="KN1061" s="2"/>
      <c r="KO1061" s="2"/>
      <c r="KP1061" s="2"/>
      <c r="KQ1061" s="2"/>
      <c r="KR1061" s="2"/>
      <c r="KS1061" s="2"/>
      <c r="KT1061" s="2"/>
    </row>
    <row r="1062" spans="5:306" s="114" customFormat="1">
      <c r="E1062" s="118"/>
      <c r="F1062" s="118"/>
      <c r="G1062" s="119"/>
      <c r="W1062" s="2"/>
      <c r="X1062" s="2"/>
      <c r="Y1062" s="2"/>
      <c r="Z1062" s="183"/>
      <c r="AA1062" s="183"/>
      <c r="AB1062" s="183"/>
      <c r="AC1062" s="2"/>
      <c r="AD1062" s="2"/>
      <c r="AE1062" s="183"/>
      <c r="AF1062" s="183"/>
      <c r="AG1062" s="183"/>
      <c r="AH1062" s="183"/>
      <c r="AI1062" s="183"/>
      <c r="AJ1062" s="2"/>
      <c r="AK1062" s="2"/>
      <c r="AL1062" s="183"/>
      <c r="AM1062" s="183"/>
      <c r="AN1062" s="183"/>
      <c r="AO1062" s="183"/>
      <c r="AP1062" s="183"/>
      <c r="AQ1062" s="2"/>
      <c r="AR1062" s="2"/>
      <c r="AS1062" s="183"/>
      <c r="AT1062" s="183"/>
      <c r="AU1062" s="183"/>
      <c r="AV1062" s="183"/>
      <c r="AW1062" s="183"/>
      <c r="AX1062" s="2"/>
      <c r="AY1062" s="2"/>
      <c r="AZ1062" s="183"/>
      <c r="BA1062" s="183"/>
      <c r="BB1062" s="183"/>
      <c r="BC1062" s="183"/>
      <c r="BD1062" s="183"/>
      <c r="BE1062" s="2"/>
      <c r="BF1062" s="2"/>
      <c r="BG1062" s="183"/>
      <c r="BH1062" s="183"/>
      <c r="BI1062" s="183"/>
      <c r="BJ1062" s="183"/>
      <c r="BK1062" s="183"/>
      <c r="BL1062" s="2"/>
      <c r="BM1062" s="2"/>
      <c r="BN1062" s="183"/>
      <c r="BO1062" s="183"/>
      <c r="BP1062" s="183"/>
      <c r="BQ1062" s="183"/>
      <c r="BR1062" s="183"/>
      <c r="BS1062" s="183"/>
      <c r="BT1062" s="183"/>
      <c r="BU1062" s="183"/>
      <c r="BV1062" s="183"/>
      <c r="BW1062" s="183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70"/>
      <c r="DQ1062" s="270"/>
      <c r="DR1062" s="270"/>
      <c r="DS1062" s="270"/>
      <c r="DT1062" s="270"/>
      <c r="DU1062" s="270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99"/>
      <c r="JB1062" s="299"/>
      <c r="JC1062" s="299"/>
      <c r="JD1062" s="299"/>
      <c r="JE1062" s="299"/>
      <c r="JF1062" s="299"/>
      <c r="JG1062" s="299"/>
      <c r="JH1062" s="299"/>
      <c r="JI1062" s="299"/>
      <c r="JJ1062" s="299"/>
      <c r="JK1062" s="299"/>
      <c r="JL1062" s="299"/>
      <c r="JM1062" s="299"/>
      <c r="JN1062" s="299"/>
      <c r="JO1062" s="299"/>
      <c r="JP1062" s="299"/>
      <c r="JQ1062" s="299"/>
      <c r="JR1062" s="299"/>
      <c r="JS1062" s="299"/>
      <c r="JT1062" s="299"/>
      <c r="JU1062" s="299"/>
      <c r="JV1062" s="299"/>
      <c r="JW1062" s="299"/>
      <c r="JX1062" s="299"/>
      <c r="JY1062" s="299"/>
      <c r="JZ1062" s="299"/>
      <c r="KA1062" s="299"/>
      <c r="KB1062" s="299"/>
      <c r="KC1062" s="299"/>
      <c r="KD1062" s="299"/>
      <c r="KE1062" s="299"/>
      <c r="KF1062" s="299"/>
      <c r="KG1062" s="299"/>
      <c r="KH1062" s="299"/>
      <c r="KI1062" s="299"/>
      <c r="KJ1062" s="299"/>
      <c r="KK1062" s="299"/>
      <c r="KL1062" s="2"/>
      <c r="KM1062" s="2"/>
      <c r="KN1062" s="2"/>
      <c r="KO1062" s="2"/>
      <c r="KP1062" s="2"/>
      <c r="KQ1062" s="2"/>
      <c r="KR1062" s="2"/>
      <c r="KS1062" s="2"/>
      <c r="KT1062" s="2"/>
    </row>
    <row r="1063" spans="5:306" s="114" customFormat="1">
      <c r="E1063" s="118"/>
      <c r="F1063" s="118"/>
      <c r="G1063" s="119"/>
      <c r="W1063" s="2"/>
      <c r="X1063" s="2"/>
      <c r="Y1063" s="2"/>
      <c r="Z1063" s="183"/>
      <c r="AA1063" s="183"/>
      <c r="AB1063" s="183"/>
      <c r="AC1063" s="2"/>
      <c r="AD1063" s="2"/>
      <c r="AE1063" s="183"/>
      <c r="AF1063" s="183"/>
      <c r="AG1063" s="183"/>
      <c r="AH1063" s="183"/>
      <c r="AI1063" s="183"/>
      <c r="AJ1063" s="2"/>
      <c r="AK1063" s="2"/>
      <c r="AL1063" s="183"/>
      <c r="AM1063" s="183"/>
      <c r="AN1063" s="183"/>
      <c r="AO1063" s="183"/>
      <c r="AP1063" s="183"/>
      <c r="AQ1063" s="2"/>
      <c r="AR1063" s="2"/>
      <c r="AS1063" s="183"/>
      <c r="AT1063" s="183"/>
      <c r="AU1063" s="183"/>
      <c r="AV1063" s="183"/>
      <c r="AW1063" s="183"/>
      <c r="AX1063" s="2"/>
      <c r="AY1063" s="2"/>
      <c r="AZ1063" s="183"/>
      <c r="BA1063" s="183"/>
      <c r="BB1063" s="183"/>
      <c r="BC1063" s="183"/>
      <c r="BD1063" s="183"/>
      <c r="BE1063" s="2"/>
      <c r="BF1063" s="2"/>
      <c r="BG1063" s="183"/>
      <c r="BH1063" s="183"/>
      <c r="BI1063" s="183"/>
      <c r="BJ1063" s="183"/>
      <c r="BK1063" s="183"/>
      <c r="BL1063" s="2"/>
      <c r="BM1063" s="2"/>
      <c r="BN1063" s="183"/>
      <c r="BO1063" s="183"/>
      <c r="BP1063" s="183"/>
      <c r="BQ1063" s="183"/>
      <c r="BR1063" s="183"/>
      <c r="BS1063" s="183"/>
      <c r="BT1063" s="183"/>
      <c r="BU1063" s="183"/>
      <c r="BV1063" s="183"/>
      <c r="BW1063" s="183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70"/>
      <c r="DQ1063" s="270"/>
      <c r="DR1063" s="270"/>
      <c r="DS1063" s="270"/>
      <c r="DT1063" s="270"/>
      <c r="DU1063" s="270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99"/>
      <c r="JB1063" s="299"/>
      <c r="JC1063" s="299"/>
      <c r="JD1063" s="299"/>
      <c r="JE1063" s="299"/>
      <c r="JF1063" s="299"/>
      <c r="JG1063" s="299"/>
      <c r="JH1063" s="299"/>
      <c r="JI1063" s="299"/>
      <c r="JJ1063" s="299"/>
      <c r="JK1063" s="299"/>
      <c r="JL1063" s="299"/>
      <c r="JM1063" s="299"/>
      <c r="JN1063" s="299"/>
      <c r="JO1063" s="299"/>
      <c r="JP1063" s="299"/>
      <c r="JQ1063" s="299"/>
      <c r="JR1063" s="299"/>
      <c r="JS1063" s="299"/>
      <c r="JT1063" s="299"/>
      <c r="JU1063" s="299"/>
      <c r="JV1063" s="299"/>
      <c r="JW1063" s="299"/>
      <c r="JX1063" s="299"/>
      <c r="JY1063" s="299"/>
      <c r="JZ1063" s="299"/>
      <c r="KA1063" s="299"/>
      <c r="KB1063" s="299"/>
      <c r="KC1063" s="299"/>
      <c r="KD1063" s="299"/>
      <c r="KE1063" s="299"/>
      <c r="KF1063" s="299"/>
      <c r="KG1063" s="299"/>
      <c r="KH1063" s="299"/>
      <c r="KI1063" s="299"/>
      <c r="KJ1063" s="299"/>
      <c r="KK1063" s="299"/>
      <c r="KL1063" s="2"/>
      <c r="KM1063" s="2"/>
      <c r="KN1063" s="2"/>
      <c r="KO1063" s="2"/>
      <c r="KP1063" s="2"/>
      <c r="KQ1063" s="2"/>
      <c r="KR1063" s="2"/>
      <c r="KS1063" s="2"/>
      <c r="KT1063" s="2"/>
    </row>
    <row r="1064" spans="5:306" s="114" customFormat="1">
      <c r="E1064" s="118"/>
      <c r="F1064" s="118"/>
      <c r="G1064" s="119"/>
      <c r="W1064" s="2"/>
      <c r="X1064" s="2"/>
      <c r="Y1064" s="2"/>
      <c r="Z1064" s="183"/>
      <c r="AA1064" s="183"/>
      <c r="AB1064" s="183"/>
      <c r="AC1064" s="2"/>
      <c r="AD1064" s="2"/>
      <c r="AE1064" s="183"/>
      <c r="AF1064" s="183"/>
      <c r="AG1064" s="183"/>
      <c r="AH1064" s="183"/>
      <c r="AI1064" s="183"/>
      <c r="AJ1064" s="2"/>
      <c r="AK1064" s="2"/>
      <c r="AL1064" s="183"/>
      <c r="AM1064" s="183"/>
      <c r="AN1064" s="183"/>
      <c r="AO1064" s="183"/>
      <c r="AP1064" s="183"/>
      <c r="AQ1064" s="2"/>
      <c r="AR1064" s="2"/>
      <c r="AS1064" s="183"/>
      <c r="AT1064" s="183"/>
      <c r="AU1064" s="183"/>
      <c r="AV1064" s="183"/>
      <c r="AW1064" s="183"/>
      <c r="AX1064" s="2"/>
      <c r="AY1064" s="2"/>
      <c r="AZ1064" s="183"/>
      <c r="BA1064" s="183"/>
      <c r="BB1064" s="183"/>
      <c r="BC1064" s="183"/>
      <c r="BD1064" s="183"/>
      <c r="BE1064" s="2"/>
      <c r="BF1064" s="2"/>
      <c r="BG1064" s="183"/>
      <c r="BH1064" s="183"/>
      <c r="BI1064" s="183"/>
      <c r="BJ1064" s="183"/>
      <c r="BK1064" s="183"/>
      <c r="BL1064" s="2"/>
      <c r="BM1064" s="2"/>
      <c r="BN1064" s="183"/>
      <c r="BO1064" s="183"/>
      <c r="BP1064" s="183"/>
      <c r="BQ1064" s="183"/>
      <c r="BR1064" s="183"/>
      <c r="BS1064" s="183"/>
      <c r="BT1064" s="183"/>
      <c r="BU1064" s="183"/>
      <c r="BV1064" s="183"/>
      <c r="BW1064" s="183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70"/>
      <c r="DQ1064" s="270"/>
      <c r="DR1064" s="270"/>
      <c r="DS1064" s="270"/>
      <c r="DT1064" s="270"/>
      <c r="DU1064" s="270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99"/>
      <c r="JB1064" s="299"/>
      <c r="JC1064" s="299"/>
      <c r="JD1064" s="299"/>
      <c r="JE1064" s="299"/>
      <c r="JF1064" s="299"/>
      <c r="JG1064" s="299"/>
      <c r="JH1064" s="299"/>
      <c r="JI1064" s="299"/>
      <c r="JJ1064" s="299"/>
      <c r="JK1064" s="299"/>
      <c r="JL1064" s="299"/>
      <c r="JM1064" s="299"/>
      <c r="JN1064" s="299"/>
      <c r="JO1064" s="299"/>
      <c r="JP1064" s="299"/>
      <c r="JQ1064" s="299"/>
      <c r="JR1064" s="299"/>
      <c r="JS1064" s="299"/>
      <c r="JT1064" s="299"/>
      <c r="JU1064" s="299"/>
      <c r="JV1064" s="299"/>
      <c r="JW1064" s="299"/>
      <c r="JX1064" s="299"/>
      <c r="JY1064" s="299"/>
      <c r="JZ1064" s="299"/>
      <c r="KA1064" s="299"/>
      <c r="KB1064" s="299"/>
      <c r="KC1064" s="299"/>
      <c r="KD1064" s="299"/>
      <c r="KE1064" s="299"/>
      <c r="KF1064" s="299"/>
      <c r="KG1064" s="299"/>
      <c r="KH1064" s="299"/>
      <c r="KI1064" s="299"/>
      <c r="KJ1064" s="299"/>
      <c r="KK1064" s="299"/>
      <c r="KL1064" s="2"/>
      <c r="KM1064" s="2"/>
      <c r="KN1064" s="2"/>
      <c r="KO1064" s="2"/>
      <c r="KP1064" s="2"/>
      <c r="KQ1064" s="2"/>
      <c r="KR1064" s="2"/>
      <c r="KS1064" s="2"/>
      <c r="KT1064" s="2"/>
    </row>
    <row r="1065" spans="5:306" s="114" customFormat="1">
      <c r="E1065" s="118"/>
      <c r="F1065" s="118"/>
      <c r="G1065" s="119"/>
      <c r="W1065" s="2"/>
      <c r="X1065" s="2"/>
      <c r="Y1065" s="2"/>
      <c r="Z1065" s="183"/>
      <c r="AA1065" s="183"/>
      <c r="AB1065" s="183"/>
      <c r="AC1065" s="2"/>
      <c r="AD1065" s="2"/>
      <c r="AE1065" s="183"/>
      <c r="AF1065" s="183"/>
      <c r="AG1065" s="183"/>
      <c r="AH1065" s="183"/>
      <c r="AI1065" s="183"/>
      <c r="AJ1065" s="2"/>
      <c r="AK1065" s="2"/>
      <c r="AL1065" s="183"/>
      <c r="AM1065" s="183"/>
      <c r="AN1065" s="183"/>
      <c r="AO1065" s="183"/>
      <c r="AP1065" s="183"/>
      <c r="AQ1065" s="2"/>
      <c r="AR1065" s="2"/>
      <c r="AS1065" s="183"/>
      <c r="AT1065" s="183"/>
      <c r="AU1065" s="183"/>
      <c r="AV1065" s="183"/>
      <c r="AW1065" s="183"/>
      <c r="AX1065" s="2"/>
      <c r="AY1065" s="2"/>
      <c r="AZ1065" s="183"/>
      <c r="BA1065" s="183"/>
      <c r="BB1065" s="183"/>
      <c r="BC1065" s="183"/>
      <c r="BD1065" s="183"/>
      <c r="BE1065" s="2"/>
      <c r="BF1065" s="2"/>
      <c r="BG1065" s="183"/>
      <c r="BH1065" s="183"/>
      <c r="BI1065" s="183"/>
      <c r="BJ1065" s="183"/>
      <c r="BK1065" s="183"/>
      <c r="BL1065" s="2"/>
      <c r="BM1065" s="2"/>
      <c r="BN1065" s="183"/>
      <c r="BO1065" s="183"/>
      <c r="BP1065" s="183"/>
      <c r="BQ1065" s="183"/>
      <c r="BR1065" s="183"/>
      <c r="BS1065" s="183"/>
      <c r="BT1065" s="183"/>
      <c r="BU1065" s="183"/>
      <c r="BV1065" s="183"/>
      <c r="BW1065" s="183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70"/>
      <c r="DQ1065" s="270"/>
      <c r="DR1065" s="270"/>
      <c r="DS1065" s="270"/>
      <c r="DT1065" s="270"/>
      <c r="DU1065" s="270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99"/>
      <c r="JB1065" s="299"/>
      <c r="JC1065" s="299"/>
      <c r="JD1065" s="299"/>
      <c r="JE1065" s="299"/>
      <c r="JF1065" s="299"/>
      <c r="JG1065" s="299"/>
      <c r="JH1065" s="299"/>
      <c r="JI1065" s="299"/>
      <c r="JJ1065" s="299"/>
      <c r="JK1065" s="299"/>
      <c r="JL1065" s="299"/>
      <c r="JM1065" s="299"/>
      <c r="JN1065" s="299"/>
      <c r="JO1065" s="299"/>
      <c r="JP1065" s="299"/>
      <c r="JQ1065" s="299"/>
      <c r="JR1065" s="299"/>
      <c r="JS1065" s="299"/>
      <c r="JT1065" s="299"/>
      <c r="JU1065" s="299"/>
      <c r="JV1065" s="299"/>
      <c r="JW1065" s="299"/>
      <c r="JX1065" s="299"/>
      <c r="JY1065" s="299"/>
      <c r="JZ1065" s="299"/>
      <c r="KA1065" s="299"/>
      <c r="KB1065" s="299"/>
      <c r="KC1065" s="299"/>
      <c r="KD1065" s="299"/>
      <c r="KE1065" s="299"/>
      <c r="KF1065" s="299"/>
      <c r="KG1065" s="299"/>
      <c r="KH1065" s="299"/>
      <c r="KI1065" s="299"/>
      <c r="KJ1065" s="299"/>
      <c r="KK1065" s="299"/>
      <c r="KL1065" s="2"/>
      <c r="KM1065" s="2"/>
      <c r="KN1065" s="2"/>
      <c r="KO1065" s="2"/>
      <c r="KP1065" s="2"/>
      <c r="KQ1065" s="2"/>
      <c r="KR1065" s="2"/>
      <c r="KS1065" s="2"/>
      <c r="KT1065" s="2"/>
    </row>
    <row r="1066" spans="5:306" s="114" customFormat="1">
      <c r="E1066" s="118"/>
      <c r="F1066" s="118"/>
      <c r="G1066" s="119"/>
      <c r="W1066" s="2"/>
      <c r="X1066" s="2"/>
      <c r="Y1066" s="2"/>
      <c r="Z1066" s="183"/>
      <c r="AA1066" s="183"/>
      <c r="AB1066" s="183"/>
      <c r="AC1066" s="2"/>
      <c r="AD1066" s="2"/>
      <c r="AE1066" s="183"/>
      <c r="AF1066" s="183"/>
      <c r="AG1066" s="183"/>
      <c r="AH1066" s="183"/>
      <c r="AI1066" s="183"/>
      <c r="AJ1066" s="2"/>
      <c r="AK1066" s="2"/>
      <c r="AL1066" s="183"/>
      <c r="AM1066" s="183"/>
      <c r="AN1066" s="183"/>
      <c r="AO1066" s="183"/>
      <c r="AP1066" s="183"/>
      <c r="AQ1066" s="2"/>
      <c r="AR1066" s="2"/>
      <c r="AS1066" s="183"/>
      <c r="AT1066" s="183"/>
      <c r="AU1066" s="183"/>
      <c r="AV1066" s="183"/>
      <c r="AW1066" s="183"/>
      <c r="AX1066" s="2"/>
      <c r="AY1066" s="2"/>
      <c r="AZ1066" s="183"/>
      <c r="BA1066" s="183"/>
      <c r="BB1066" s="183"/>
      <c r="BC1066" s="183"/>
      <c r="BD1066" s="183"/>
      <c r="BE1066" s="2"/>
      <c r="BF1066" s="2"/>
      <c r="BG1066" s="183"/>
      <c r="BH1066" s="183"/>
      <c r="BI1066" s="183"/>
      <c r="BJ1066" s="183"/>
      <c r="BK1066" s="183"/>
      <c r="BL1066" s="2"/>
      <c r="BM1066" s="2"/>
      <c r="BN1066" s="183"/>
      <c r="BO1066" s="183"/>
      <c r="BP1066" s="183"/>
      <c r="BQ1066" s="183"/>
      <c r="BR1066" s="183"/>
      <c r="BS1066" s="183"/>
      <c r="BT1066" s="183"/>
      <c r="BU1066" s="183"/>
      <c r="BV1066" s="183"/>
      <c r="BW1066" s="183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70"/>
      <c r="DQ1066" s="270"/>
      <c r="DR1066" s="270"/>
      <c r="DS1066" s="270"/>
      <c r="DT1066" s="270"/>
      <c r="DU1066" s="270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99"/>
      <c r="JB1066" s="299"/>
      <c r="JC1066" s="299"/>
      <c r="JD1066" s="299"/>
      <c r="JE1066" s="299"/>
      <c r="JF1066" s="299"/>
      <c r="JG1066" s="299"/>
      <c r="JH1066" s="299"/>
      <c r="JI1066" s="299"/>
      <c r="JJ1066" s="299"/>
      <c r="JK1066" s="299"/>
      <c r="JL1066" s="299"/>
      <c r="JM1066" s="299"/>
      <c r="JN1066" s="299"/>
      <c r="JO1066" s="299"/>
      <c r="JP1066" s="299"/>
      <c r="JQ1066" s="299"/>
      <c r="JR1066" s="299"/>
      <c r="JS1066" s="299"/>
      <c r="JT1066" s="299"/>
      <c r="JU1066" s="299"/>
      <c r="JV1066" s="299"/>
      <c r="JW1066" s="299"/>
      <c r="JX1066" s="299"/>
      <c r="JY1066" s="299"/>
      <c r="JZ1066" s="299"/>
      <c r="KA1066" s="299"/>
      <c r="KB1066" s="299"/>
      <c r="KC1066" s="299"/>
      <c r="KD1066" s="299"/>
      <c r="KE1066" s="299"/>
      <c r="KF1066" s="299"/>
      <c r="KG1066" s="299"/>
      <c r="KH1066" s="299"/>
      <c r="KI1066" s="299"/>
      <c r="KJ1066" s="299"/>
      <c r="KK1066" s="299"/>
      <c r="KL1066" s="2"/>
      <c r="KM1066" s="2"/>
      <c r="KN1066" s="2"/>
      <c r="KO1066" s="2"/>
      <c r="KP1066" s="2"/>
      <c r="KQ1066" s="2"/>
      <c r="KR1066" s="2"/>
      <c r="KS1066" s="2"/>
      <c r="KT1066" s="2"/>
    </row>
    <row r="1067" spans="5:306" s="114" customFormat="1">
      <c r="E1067" s="118"/>
      <c r="F1067" s="118"/>
      <c r="G1067" s="119"/>
      <c r="W1067" s="2"/>
      <c r="X1067" s="2"/>
      <c r="Y1067" s="2"/>
      <c r="Z1067" s="183"/>
      <c r="AA1067" s="183"/>
      <c r="AB1067" s="183"/>
      <c r="AC1067" s="2"/>
      <c r="AD1067" s="2"/>
      <c r="AE1067" s="183"/>
      <c r="AF1067" s="183"/>
      <c r="AG1067" s="183"/>
      <c r="AH1067" s="183"/>
      <c r="AI1067" s="183"/>
      <c r="AJ1067" s="2"/>
      <c r="AK1067" s="2"/>
      <c r="AL1067" s="183"/>
      <c r="AM1067" s="183"/>
      <c r="AN1067" s="183"/>
      <c r="AO1067" s="183"/>
      <c r="AP1067" s="183"/>
      <c r="AQ1067" s="2"/>
      <c r="AR1067" s="2"/>
      <c r="AS1067" s="183"/>
      <c r="AT1067" s="183"/>
      <c r="AU1067" s="183"/>
      <c r="AV1067" s="183"/>
      <c r="AW1067" s="183"/>
      <c r="AX1067" s="2"/>
      <c r="AY1067" s="2"/>
      <c r="AZ1067" s="183"/>
      <c r="BA1067" s="183"/>
      <c r="BB1067" s="183"/>
      <c r="BC1067" s="183"/>
      <c r="BD1067" s="183"/>
      <c r="BE1067" s="2"/>
      <c r="BF1067" s="2"/>
      <c r="BG1067" s="183"/>
      <c r="BH1067" s="183"/>
      <c r="BI1067" s="183"/>
      <c r="BJ1067" s="183"/>
      <c r="BK1067" s="183"/>
      <c r="BL1067" s="2"/>
      <c r="BM1067" s="2"/>
      <c r="BN1067" s="183"/>
      <c r="BO1067" s="183"/>
      <c r="BP1067" s="183"/>
      <c r="BQ1067" s="183"/>
      <c r="BR1067" s="183"/>
      <c r="BS1067" s="183"/>
      <c r="BT1067" s="183"/>
      <c r="BU1067" s="183"/>
      <c r="BV1067" s="183"/>
      <c r="BW1067" s="183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70"/>
      <c r="DQ1067" s="270"/>
      <c r="DR1067" s="270"/>
      <c r="DS1067" s="270"/>
      <c r="DT1067" s="270"/>
      <c r="DU1067" s="270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99"/>
      <c r="JB1067" s="299"/>
      <c r="JC1067" s="299"/>
      <c r="JD1067" s="299"/>
      <c r="JE1067" s="299"/>
      <c r="JF1067" s="299"/>
      <c r="JG1067" s="299"/>
      <c r="JH1067" s="299"/>
      <c r="JI1067" s="299"/>
      <c r="JJ1067" s="299"/>
      <c r="JK1067" s="299"/>
      <c r="JL1067" s="299"/>
      <c r="JM1067" s="299"/>
      <c r="JN1067" s="299"/>
      <c r="JO1067" s="299"/>
      <c r="JP1067" s="299"/>
      <c r="JQ1067" s="299"/>
      <c r="JR1067" s="299"/>
      <c r="JS1067" s="299"/>
      <c r="JT1067" s="299"/>
      <c r="JU1067" s="299"/>
      <c r="JV1067" s="299"/>
      <c r="JW1067" s="299"/>
      <c r="JX1067" s="299"/>
      <c r="JY1067" s="299"/>
      <c r="JZ1067" s="299"/>
      <c r="KA1067" s="299"/>
      <c r="KB1067" s="299"/>
      <c r="KC1067" s="299"/>
      <c r="KD1067" s="299"/>
      <c r="KE1067" s="299"/>
      <c r="KF1067" s="299"/>
      <c r="KG1067" s="299"/>
      <c r="KH1067" s="299"/>
      <c r="KI1067" s="299"/>
      <c r="KJ1067" s="299"/>
      <c r="KK1067" s="299"/>
      <c r="KL1067" s="2"/>
      <c r="KM1067" s="2"/>
      <c r="KN1067" s="2"/>
      <c r="KO1067" s="2"/>
      <c r="KP1067" s="2"/>
      <c r="KQ1067" s="2"/>
      <c r="KR1067" s="2"/>
      <c r="KS1067" s="2"/>
      <c r="KT1067" s="2"/>
    </row>
    <row r="1068" spans="5:306" s="114" customFormat="1">
      <c r="E1068" s="118"/>
      <c r="F1068" s="118"/>
      <c r="G1068" s="119"/>
      <c r="W1068" s="2"/>
      <c r="X1068" s="2"/>
      <c r="Y1068" s="2"/>
      <c r="Z1068" s="183"/>
      <c r="AA1068" s="183"/>
      <c r="AB1068" s="183"/>
      <c r="AC1068" s="2"/>
      <c r="AD1068" s="2"/>
      <c r="AE1068" s="183"/>
      <c r="AF1068" s="183"/>
      <c r="AG1068" s="183"/>
      <c r="AH1068" s="183"/>
      <c r="AI1068" s="183"/>
      <c r="AJ1068" s="2"/>
      <c r="AK1068" s="2"/>
      <c r="AL1068" s="183"/>
      <c r="AM1068" s="183"/>
      <c r="AN1068" s="183"/>
      <c r="AO1068" s="183"/>
      <c r="AP1068" s="183"/>
      <c r="AQ1068" s="2"/>
      <c r="AR1068" s="2"/>
      <c r="AS1068" s="183"/>
      <c r="AT1068" s="183"/>
      <c r="AU1068" s="183"/>
      <c r="AV1068" s="183"/>
      <c r="AW1068" s="183"/>
      <c r="AX1068" s="2"/>
      <c r="AY1068" s="2"/>
      <c r="AZ1068" s="183"/>
      <c r="BA1068" s="183"/>
      <c r="BB1068" s="183"/>
      <c r="BC1068" s="183"/>
      <c r="BD1068" s="183"/>
      <c r="BE1068" s="2"/>
      <c r="BF1068" s="2"/>
      <c r="BG1068" s="183"/>
      <c r="BH1068" s="183"/>
      <c r="BI1068" s="183"/>
      <c r="BJ1068" s="183"/>
      <c r="BK1068" s="183"/>
      <c r="BL1068" s="2"/>
      <c r="BM1068" s="2"/>
      <c r="BN1068" s="183"/>
      <c r="BO1068" s="183"/>
      <c r="BP1068" s="183"/>
      <c r="BQ1068" s="183"/>
      <c r="BR1068" s="183"/>
      <c r="BS1068" s="183"/>
      <c r="BT1068" s="183"/>
      <c r="BU1068" s="183"/>
      <c r="BV1068" s="183"/>
      <c r="BW1068" s="183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70"/>
      <c r="DQ1068" s="270"/>
      <c r="DR1068" s="270"/>
      <c r="DS1068" s="270"/>
      <c r="DT1068" s="270"/>
      <c r="DU1068" s="270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99"/>
      <c r="JB1068" s="299"/>
      <c r="JC1068" s="299"/>
      <c r="JD1068" s="299"/>
      <c r="JE1068" s="299"/>
      <c r="JF1068" s="299"/>
      <c r="JG1068" s="299"/>
      <c r="JH1068" s="299"/>
      <c r="JI1068" s="299"/>
      <c r="JJ1068" s="299"/>
      <c r="JK1068" s="299"/>
      <c r="JL1068" s="299"/>
      <c r="JM1068" s="299"/>
      <c r="JN1068" s="299"/>
      <c r="JO1068" s="299"/>
      <c r="JP1068" s="299"/>
      <c r="JQ1068" s="299"/>
      <c r="JR1068" s="299"/>
      <c r="JS1068" s="299"/>
      <c r="JT1068" s="299"/>
      <c r="JU1068" s="299"/>
      <c r="JV1068" s="299"/>
      <c r="JW1068" s="299"/>
      <c r="JX1068" s="299"/>
      <c r="JY1068" s="299"/>
      <c r="JZ1068" s="299"/>
      <c r="KA1068" s="299"/>
      <c r="KB1068" s="299"/>
      <c r="KC1068" s="299"/>
      <c r="KD1068" s="299"/>
      <c r="KE1068" s="299"/>
      <c r="KF1068" s="299"/>
      <c r="KG1068" s="299"/>
      <c r="KH1068" s="299"/>
      <c r="KI1068" s="299"/>
      <c r="KJ1068" s="299"/>
      <c r="KK1068" s="299"/>
      <c r="KL1068" s="2"/>
      <c r="KM1068" s="2"/>
      <c r="KN1068" s="2"/>
      <c r="KO1068" s="2"/>
      <c r="KP1068" s="2"/>
      <c r="KQ1068" s="2"/>
      <c r="KR1068" s="2"/>
      <c r="KS1068" s="2"/>
      <c r="KT1068" s="2"/>
    </row>
    <row r="1069" spans="5:306" s="114" customFormat="1">
      <c r="E1069" s="118"/>
      <c r="F1069" s="118"/>
      <c r="G1069" s="119"/>
      <c r="W1069" s="2"/>
      <c r="X1069" s="2"/>
      <c r="Y1069" s="2"/>
      <c r="Z1069" s="183"/>
      <c r="AA1069" s="183"/>
      <c r="AB1069" s="183"/>
      <c r="AC1069" s="2"/>
      <c r="AD1069" s="2"/>
      <c r="AE1069" s="183"/>
      <c r="AF1069" s="183"/>
      <c r="AG1069" s="183"/>
      <c r="AH1069" s="183"/>
      <c r="AI1069" s="183"/>
      <c r="AJ1069" s="2"/>
      <c r="AK1069" s="2"/>
      <c r="AL1069" s="183"/>
      <c r="AM1069" s="183"/>
      <c r="AN1069" s="183"/>
      <c r="AO1069" s="183"/>
      <c r="AP1069" s="183"/>
      <c r="AQ1069" s="2"/>
      <c r="AR1069" s="2"/>
      <c r="AS1069" s="183"/>
      <c r="AT1069" s="183"/>
      <c r="AU1069" s="183"/>
      <c r="AV1069" s="183"/>
      <c r="AW1069" s="183"/>
      <c r="AX1069" s="2"/>
      <c r="AY1069" s="2"/>
      <c r="AZ1069" s="183"/>
      <c r="BA1069" s="183"/>
      <c r="BB1069" s="183"/>
      <c r="BC1069" s="183"/>
      <c r="BD1069" s="183"/>
      <c r="BE1069" s="2"/>
      <c r="BF1069" s="2"/>
      <c r="BG1069" s="183"/>
      <c r="BH1069" s="183"/>
      <c r="BI1069" s="183"/>
      <c r="BJ1069" s="183"/>
      <c r="BK1069" s="183"/>
      <c r="BL1069" s="2"/>
      <c r="BM1069" s="2"/>
      <c r="BN1069" s="183"/>
      <c r="BO1069" s="183"/>
      <c r="BP1069" s="183"/>
      <c r="BQ1069" s="183"/>
      <c r="BR1069" s="183"/>
      <c r="BS1069" s="183"/>
      <c r="BT1069" s="183"/>
      <c r="BU1069" s="183"/>
      <c r="BV1069" s="183"/>
      <c r="BW1069" s="183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70"/>
      <c r="DQ1069" s="270"/>
      <c r="DR1069" s="270"/>
      <c r="DS1069" s="270"/>
      <c r="DT1069" s="270"/>
      <c r="DU1069" s="270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99"/>
      <c r="JB1069" s="299"/>
      <c r="JC1069" s="299"/>
      <c r="JD1069" s="299"/>
      <c r="JE1069" s="299"/>
      <c r="JF1069" s="299"/>
      <c r="JG1069" s="299"/>
      <c r="JH1069" s="299"/>
      <c r="JI1069" s="299"/>
      <c r="JJ1069" s="299"/>
      <c r="JK1069" s="299"/>
      <c r="JL1069" s="299"/>
      <c r="JM1069" s="299"/>
      <c r="JN1069" s="299"/>
      <c r="JO1069" s="299"/>
      <c r="JP1069" s="299"/>
      <c r="JQ1069" s="299"/>
      <c r="JR1069" s="299"/>
      <c r="JS1069" s="299"/>
      <c r="JT1069" s="299"/>
      <c r="JU1069" s="299"/>
      <c r="JV1069" s="299"/>
      <c r="JW1069" s="299"/>
      <c r="JX1069" s="299"/>
      <c r="JY1069" s="299"/>
      <c r="JZ1069" s="299"/>
      <c r="KA1069" s="299"/>
      <c r="KB1069" s="299"/>
      <c r="KC1069" s="299"/>
      <c r="KD1069" s="299"/>
      <c r="KE1069" s="299"/>
      <c r="KF1069" s="299"/>
      <c r="KG1069" s="299"/>
      <c r="KH1069" s="299"/>
      <c r="KI1069" s="299"/>
      <c r="KJ1069" s="299"/>
      <c r="KK1069" s="299"/>
      <c r="KL1069" s="2"/>
      <c r="KM1069" s="2"/>
      <c r="KN1069" s="2"/>
      <c r="KO1069" s="2"/>
      <c r="KP1069" s="2"/>
      <c r="KQ1069" s="2"/>
      <c r="KR1069" s="2"/>
      <c r="KS1069" s="2"/>
      <c r="KT1069" s="2"/>
    </row>
    <row r="1070" spans="5:306" s="114" customFormat="1">
      <c r="E1070" s="118"/>
      <c r="F1070" s="118"/>
      <c r="G1070" s="119"/>
      <c r="W1070" s="2"/>
      <c r="X1070" s="2"/>
      <c r="Y1070" s="2"/>
      <c r="Z1070" s="183"/>
      <c r="AA1070" s="183"/>
      <c r="AB1070" s="183"/>
      <c r="AC1070" s="2"/>
      <c r="AD1070" s="2"/>
      <c r="AE1070" s="183"/>
      <c r="AF1070" s="183"/>
      <c r="AG1070" s="183"/>
      <c r="AH1070" s="183"/>
      <c r="AI1070" s="183"/>
      <c r="AJ1070" s="2"/>
      <c r="AK1070" s="2"/>
      <c r="AL1070" s="183"/>
      <c r="AM1070" s="183"/>
      <c r="AN1070" s="183"/>
      <c r="AO1070" s="183"/>
      <c r="AP1070" s="183"/>
      <c r="AQ1070" s="2"/>
      <c r="AR1070" s="2"/>
      <c r="AS1070" s="183"/>
      <c r="AT1070" s="183"/>
      <c r="AU1070" s="183"/>
      <c r="AV1070" s="183"/>
      <c r="AW1070" s="183"/>
      <c r="AX1070" s="2"/>
      <c r="AY1070" s="2"/>
      <c r="AZ1070" s="183"/>
      <c r="BA1070" s="183"/>
      <c r="BB1070" s="183"/>
      <c r="BC1070" s="183"/>
      <c r="BD1070" s="183"/>
      <c r="BE1070" s="2"/>
      <c r="BF1070" s="2"/>
      <c r="BG1070" s="183"/>
      <c r="BH1070" s="183"/>
      <c r="BI1070" s="183"/>
      <c r="BJ1070" s="183"/>
      <c r="BK1070" s="183"/>
      <c r="BL1070" s="2"/>
      <c r="BM1070" s="2"/>
      <c r="BN1070" s="183"/>
      <c r="BO1070" s="183"/>
      <c r="BP1070" s="183"/>
      <c r="BQ1070" s="183"/>
      <c r="BR1070" s="183"/>
      <c r="BS1070" s="183"/>
      <c r="BT1070" s="183"/>
      <c r="BU1070" s="183"/>
      <c r="BV1070" s="183"/>
      <c r="BW1070" s="183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70"/>
      <c r="DQ1070" s="270"/>
      <c r="DR1070" s="270"/>
      <c r="DS1070" s="270"/>
      <c r="DT1070" s="270"/>
      <c r="DU1070" s="270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99"/>
      <c r="JB1070" s="299"/>
      <c r="JC1070" s="299"/>
      <c r="JD1070" s="299"/>
      <c r="JE1070" s="299"/>
      <c r="JF1070" s="299"/>
      <c r="JG1070" s="299"/>
      <c r="JH1070" s="299"/>
      <c r="JI1070" s="299"/>
      <c r="JJ1070" s="299"/>
      <c r="JK1070" s="299"/>
      <c r="JL1070" s="299"/>
      <c r="JM1070" s="299"/>
      <c r="JN1070" s="299"/>
      <c r="JO1070" s="299"/>
      <c r="JP1070" s="299"/>
      <c r="JQ1070" s="299"/>
      <c r="JR1070" s="299"/>
      <c r="JS1070" s="299"/>
      <c r="JT1070" s="299"/>
      <c r="JU1070" s="299"/>
      <c r="JV1070" s="299"/>
      <c r="JW1070" s="299"/>
      <c r="JX1070" s="299"/>
      <c r="JY1070" s="299"/>
      <c r="JZ1070" s="299"/>
      <c r="KA1070" s="299"/>
      <c r="KB1070" s="299"/>
      <c r="KC1070" s="299"/>
      <c r="KD1070" s="299"/>
      <c r="KE1070" s="299"/>
      <c r="KF1070" s="299"/>
      <c r="KG1070" s="299"/>
      <c r="KH1070" s="299"/>
      <c r="KI1070" s="299"/>
      <c r="KJ1070" s="299"/>
      <c r="KK1070" s="299"/>
      <c r="KL1070" s="2"/>
      <c r="KM1070" s="2"/>
      <c r="KN1070" s="2"/>
      <c r="KO1070" s="2"/>
      <c r="KP1070" s="2"/>
      <c r="KQ1070" s="2"/>
      <c r="KR1070" s="2"/>
      <c r="KS1070" s="2"/>
      <c r="KT1070" s="2"/>
    </row>
    <row r="1071" spans="5:306" s="114" customFormat="1">
      <c r="E1071" s="118"/>
      <c r="F1071" s="118"/>
      <c r="G1071" s="119"/>
      <c r="W1071" s="2"/>
      <c r="X1071" s="2"/>
      <c r="Y1071" s="2"/>
      <c r="Z1071" s="183"/>
      <c r="AA1071" s="183"/>
      <c r="AB1071" s="183"/>
      <c r="AC1071" s="2"/>
      <c r="AD1071" s="2"/>
      <c r="AE1071" s="183"/>
      <c r="AF1071" s="183"/>
      <c r="AG1071" s="183"/>
      <c r="AH1071" s="183"/>
      <c r="AI1071" s="183"/>
      <c r="AJ1071" s="2"/>
      <c r="AK1071" s="2"/>
      <c r="AL1071" s="183"/>
      <c r="AM1071" s="183"/>
      <c r="AN1071" s="183"/>
      <c r="AO1071" s="183"/>
      <c r="AP1071" s="183"/>
      <c r="AQ1071" s="2"/>
      <c r="AR1071" s="2"/>
      <c r="AS1071" s="183"/>
      <c r="AT1071" s="183"/>
      <c r="AU1071" s="183"/>
      <c r="AV1071" s="183"/>
      <c r="AW1071" s="183"/>
      <c r="AX1071" s="2"/>
      <c r="AY1071" s="2"/>
      <c r="AZ1071" s="183"/>
      <c r="BA1071" s="183"/>
      <c r="BB1071" s="183"/>
      <c r="BC1071" s="183"/>
      <c r="BD1071" s="183"/>
      <c r="BE1071" s="2"/>
      <c r="BF1071" s="2"/>
      <c r="BG1071" s="183"/>
      <c r="BH1071" s="183"/>
      <c r="BI1071" s="183"/>
      <c r="BJ1071" s="183"/>
      <c r="BK1071" s="183"/>
      <c r="BL1071" s="2"/>
      <c r="BM1071" s="2"/>
      <c r="BN1071" s="183"/>
      <c r="BO1071" s="183"/>
      <c r="BP1071" s="183"/>
      <c r="BQ1071" s="183"/>
      <c r="BR1071" s="183"/>
      <c r="BS1071" s="183"/>
      <c r="BT1071" s="183"/>
      <c r="BU1071" s="183"/>
      <c r="BV1071" s="183"/>
      <c r="BW1071" s="183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70"/>
      <c r="DQ1071" s="270"/>
      <c r="DR1071" s="270"/>
      <c r="DS1071" s="270"/>
      <c r="DT1071" s="270"/>
      <c r="DU1071" s="270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99"/>
      <c r="JB1071" s="299"/>
      <c r="JC1071" s="299"/>
      <c r="JD1071" s="299"/>
      <c r="JE1071" s="299"/>
      <c r="JF1071" s="299"/>
      <c r="JG1071" s="299"/>
      <c r="JH1071" s="299"/>
      <c r="JI1071" s="299"/>
      <c r="JJ1071" s="299"/>
      <c r="JK1071" s="299"/>
      <c r="JL1071" s="299"/>
      <c r="JM1071" s="299"/>
      <c r="JN1071" s="299"/>
      <c r="JO1071" s="299"/>
      <c r="JP1071" s="299"/>
      <c r="JQ1071" s="299"/>
      <c r="JR1071" s="299"/>
      <c r="JS1071" s="299"/>
      <c r="JT1071" s="299"/>
      <c r="JU1071" s="299"/>
      <c r="JV1071" s="299"/>
      <c r="JW1071" s="299"/>
      <c r="JX1071" s="299"/>
      <c r="JY1071" s="299"/>
      <c r="JZ1071" s="299"/>
      <c r="KA1071" s="299"/>
      <c r="KB1071" s="299"/>
      <c r="KC1071" s="299"/>
      <c r="KD1071" s="299"/>
      <c r="KE1071" s="299"/>
      <c r="KF1071" s="299"/>
      <c r="KG1071" s="299"/>
      <c r="KH1071" s="299"/>
      <c r="KI1071" s="299"/>
      <c r="KJ1071" s="299"/>
      <c r="KK1071" s="299"/>
      <c r="KL1071" s="2"/>
      <c r="KM1071" s="2"/>
      <c r="KN1071" s="2"/>
      <c r="KO1071" s="2"/>
      <c r="KP1071" s="2"/>
      <c r="KQ1071" s="2"/>
      <c r="KR1071" s="2"/>
      <c r="KS1071" s="2"/>
      <c r="KT1071" s="2"/>
    </row>
    <row r="1072" spans="5:306" s="114" customFormat="1">
      <c r="E1072" s="118"/>
      <c r="F1072" s="118"/>
      <c r="G1072" s="119"/>
      <c r="W1072" s="2"/>
      <c r="X1072" s="2"/>
      <c r="Y1072" s="2"/>
      <c r="Z1072" s="183"/>
      <c r="AA1072" s="183"/>
      <c r="AB1072" s="183"/>
      <c r="AC1072" s="2"/>
      <c r="AD1072" s="2"/>
      <c r="AE1072" s="183"/>
      <c r="AF1072" s="183"/>
      <c r="AG1072" s="183"/>
      <c r="AH1072" s="183"/>
      <c r="AI1072" s="183"/>
      <c r="AJ1072" s="2"/>
      <c r="AK1072" s="2"/>
      <c r="AL1072" s="183"/>
      <c r="AM1072" s="183"/>
      <c r="AN1072" s="183"/>
      <c r="AO1072" s="183"/>
      <c r="AP1072" s="183"/>
      <c r="AQ1072" s="2"/>
      <c r="AR1072" s="2"/>
      <c r="AS1072" s="183"/>
      <c r="AT1072" s="183"/>
      <c r="AU1072" s="183"/>
      <c r="AV1072" s="183"/>
      <c r="AW1072" s="183"/>
      <c r="AX1072" s="2"/>
      <c r="AY1072" s="2"/>
      <c r="AZ1072" s="183"/>
      <c r="BA1072" s="183"/>
      <c r="BB1072" s="183"/>
      <c r="BC1072" s="183"/>
      <c r="BD1072" s="183"/>
      <c r="BE1072" s="2"/>
      <c r="BF1072" s="2"/>
      <c r="BG1072" s="183"/>
      <c r="BH1072" s="183"/>
      <c r="BI1072" s="183"/>
      <c r="BJ1072" s="183"/>
      <c r="BK1072" s="183"/>
      <c r="BL1072" s="2"/>
      <c r="BM1072" s="2"/>
      <c r="BN1072" s="183"/>
      <c r="BO1072" s="183"/>
      <c r="BP1072" s="183"/>
      <c r="BQ1072" s="183"/>
      <c r="BR1072" s="183"/>
      <c r="BS1072" s="183"/>
      <c r="BT1072" s="183"/>
      <c r="BU1072" s="183"/>
      <c r="BV1072" s="183"/>
      <c r="BW1072" s="183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70"/>
      <c r="DQ1072" s="270"/>
      <c r="DR1072" s="270"/>
      <c r="DS1072" s="270"/>
      <c r="DT1072" s="270"/>
      <c r="DU1072" s="270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99"/>
      <c r="JB1072" s="299"/>
      <c r="JC1072" s="299"/>
      <c r="JD1072" s="299"/>
      <c r="JE1072" s="299"/>
      <c r="JF1072" s="299"/>
      <c r="JG1072" s="299"/>
      <c r="JH1072" s="299"/>
      <c r="JI1072" s="299"/>
      <c r="JJ1072" s="299"/>
      <c r="JK1072" s="299"/>
      <c r="JL1072" s="299"/>
      <c r="JM1072" s="299"/>
      <c r="JN1072" s="299"/>
      <c r="JO1072" s="299"/>
      <c r="JP1072" s="299"/>
      <c r="JQ1072" s="299"/>
      <c r="JR1072" s="299"/>
      <c r="JS1072" s="299"/>
      <c r="JT1072" s="299"/>
      <c r="JU1072" s="299"/>
      <c r="JV1072" s="299"/>
      <c r="JW1072" s="299"/>
      <c r="JX1072" s="299"/>
      <c r="JY1072" s="299"/>
      <c r="JZ1072" s="299"/>
      <c r="KA1072" s="299"/>
      <c r="KB1072" s="299"/>
      <c r="KC1072" s="299"/>
      <c r="KD1072" s="299"/>
      <c r="KE1072" s="299"/>
      <c r="KF1072" s="299"/>
      <c r="KG1072" s="299"/>
      <c r="KH1072" s="299"/>
      <c r="KI1072" s="299"/>
      <c r="KJ1072" s="299"/>
      <c r="KK1072" s="299"/>
      <c r="KL1072" s="2"/>
      <c r="KM1072" s="2"/>
      <c r="KN1072" s="2"/>
      <c r="KO1072" s="2"/>
      <c r="KP1072" s="2"/>
      <c r="KQ1072" s="2"/>
      <c r="KR1072" s="2"/>
      <c r="KS1072" s="2"/>
      <c r="KT1072" s="2"/>
    </row>
    <row r="1073" spans="5:306" s="114" customFormat="1">
      <c r="E1073" s="118"/>
      <c r="F1073" s="118"/>
      <c r="G1073" s="119"/>
      <c r="W1073" s="2"/>
      <c r="X1073" s="2"/>
      <c r="Y1073" s="2"/>
      <c r="Z1073" s="183"/>
      <c r="AA1073" s="183"/>
      <c r="AB1073" s="183"/>
      <c r="AC1073" s="2"/>
      <c r="AD1073" s="2"/>
      <c r="AE1073" s="183"/>
      <c r="AF1073" s="183"/>
      <c r="AG1073" s="183"/>
      <c r="AH1073" s="183"/>
      <c r="AI1073" s="183"/>
      <c r="AJ1073" s="2"/>
      <c r="AK1073" s="2"/>
      <c r="AL1073" s="183"/>
      <c r="AM1073" s="183"/>
      <c r="AN1073" s="183"/>
      <c r="AO1073" s="183"/>
      <c r="AP1073" s="183"/>
      <c r="AQ1073" s="2"/>
      <c r="AR1073" s="2"/>
      <c r="AS1073" s="183"/>
      <c r="AT1073" s="183"/>
      <c r="AU1073" s="183"/>
      <c r="AV1073" s="183"/>
      <c r="AW1073" s="183"/>
      <c r="AX1073" s="2"/>
      <c r="AY1073" s="2"/>
      <c r="AZ1073" s="183"/>
      <c r="BA1073" s="183"/>
      <c r="BB1073" s="183"/>
      <c r="BC1073" s="183"/>
      <c r="BD1073" s="183"/>
      <c r="BE1073" s="2"/>
      <c r="BF1073" s="2"/>
      <c r="BG1073" s="183"/>
      <c r="BH1073" s="183"/>
      <c r="BI1073" s="183"/>
      <c r="BJ1073" s="183"/>
      <c r="BK1073" s="183"/>
      <c r="BL1073" s="2"/>
      <c r="BM1073" s="2"/>
      <c r="BN1073" s="183"/>
      <c r="BO1073" s="183"/>
      <c r="BP1073" s="183"/>
      <c r="BQ1073" s="183"/>
      <c r="BR1073" s="183"/>
      <c r="BS1073" s="183"/>
      <c r="BT1073" s="183"/>
      <c r="BU1073" s="183"/>
      <c r="BV1073" s="183"/>
      <c r="BW1073" s="183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70"/>
      <c r="DQ1073" s="270"/>
      <c r="DR1073" s="270"/>
      <c r="DS1073" s="270"/>
      <c r="DT1073" s="270"/>
      <c r="DU1073" s="270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99"/>
      <c r="JB1073" s="299"/>
      <c r="JC1073" s="299"/>
      <c r="JD1073" s="299"/>
      <c r="JE1073" s="299"/>
      <c r="JF1073" s="299"/>
      <c r="JG1073" s="299"/>
      <c r="JH1073" s="299"/>
      <c r="JI1073" s="299"/>
      <c r="JJ1073" s="299"/>
      <c r="JK1073" s="299"/>
      <c r="JL1073" s="299"/>
      <c r="JM1073" s="299"/>
      <c r="JN1073" s="299"/>
      <c r="JO1073" s="299"/>
      <c r="JP1073" s="299"/>
      <c r="JQ1073" s="299"/>
      <c r="JR1073" s="299"/>
      <c r="JS1073" s="299"/>
      <c r="JT1073" s="299"/>
      <c r="JU1073" s="299"/>
      <c r="JV1073" s="299"/>
      <c r="JW1073" s="299"/>
      <c r="JX1073" s="299"/>
      <c r="JY1073" s="299"/>
      <c r="JZ1073" s="299"/>
      <c r="KA1073" s="299"/>
      <c r="KB1073" s="299"/>
      <c r="KC1073" s="299"/>
      <c r="KD1073" s="299"/>
      <c r="KE1073" s="299"/>
      <c r="KF1073" s="299"/>
      <c r="KG1073" s="299"/>
      <c r="KH1073" s="299"/>
      <c r="KI1073" s="299"/>
      <c r="KJ1073" s="299"/>
      <c r="KK1073" s="299"/>
      <c r="KL1073" s="2"/>
      <c r="KM1073" s="2"/>
      <c r="KN1073" s="2"/>
      <c r="KO1073" s="2"/>
      <c r="KP1073" s="2"/>
      <c r="KQ1073" s="2"/>
      <c r="KR1073" s="2"/>
      <c r="KS1073" s="2"/>
      <c r="KT1073" s="2"/>
    </row>
    <row r="1074" spans="5:306" s="114" customFormat="1">
      <c r="E1074" s="118"/>
      <c r="F1074" s="118"/>
      <c r="G1074" s="119"/>
      <c r="W1074" s="2"/>
      <c r="X1074" s="2"/>
      <c r="Y1074" s="2"/>
      <c r="Z1074" s="183"/>
      <c r="AA1074" s="183"/>
      <c r="AB1074" s="183"/>
      <c r="AC1074" s="2"/>
      <c r="AD1074" s="2"/>
      <c r="AE1074" s="183"/>
      <c r="AF1074" s="183"/>
      <c r="AG1074" s="183"/>
      <c r="AH1074" s="183"/>
      <c r="AI1074" s="183"/>
      <c r="AJ1074" s="2"/>
      <c r="AK1074" s="2"/>
      <c r="AL1074" s="183"/>
      <c r="AM1074" s="183"/>
      <c r="AN1074" s="183"/>
      <c r="AO1074" s="183"/>
      <c r="AP1074" s="183"/>
      <c r="AQ1074" s="2"/>
      <c r="AR1074" s="2"/>
      <c r="AS1074" s="183"/>
      <c r="AT1074" s="183"/>
      <c r="AU1074" s="183"/>
      <c r="AV1074" s="183"/>
      <c r="AW1074" s="183"/>
      <c r="AX1074" s="2"/>
      <c r="AY1074" s="2"/>
      <c r="AZ1074" s="183"/>
      <c r="BA1074" s="183"/>
      <c r="BB1074" s="183"/>
      <c r="BC1074" s="183"/>
      <c r="BD1074" s="183"/>
      <c r="BE1074" s="2"/>
      <c r="BF1074" s="2"/>
      <c r="BG1074" s="183"/>
      <c r="BH1074" s="183"/>
      <c r="BI1074" s="183"/>
      <c r="BJ1074" s="183"/>
      <c r="BK1074" s="183"/>
      <c r="BL1074" s="2"/>
      <c r="BM1074" s="2"/>
      <c r="BN1074" s="183"/>
      <c r="BO1074" s="183"/>
      <c r="BP1074" s="183"/>
      <c r="BQ1074" s="183"/>
      <c r="BR1074" s="183"/>
      <c r="BS1074" s="183"/>
      <c r="BT1074" s="183"/>
      <c r="BU1074" s="183"/>
      <c r="BV1074" s="183"/>
      <c r="BW1074" s="183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70"/>
      <c r="DQ1074" s="270"/>
      <c r="DR1074" s="270"/>
      <c r="DS1074" s="270"/>
      <c r="DT1074" s="270"/>
      <c r="DU1074" s="270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99"/>
      <c r="JB1074" s="299"/>
      <c r="JC1074" s="299"/>
      <c r="JD1074" s="299"/>
      <c r="JE1074" s="299"/>
      <c r="JF1074" s="299"/>
      <c r="JG1074" s="299"/>
      <c r="JH1074" s="299"/>
      <c r="JI1074" s="299"/>
      <c r="JJ1074" s="299"/>
      <c r="JK1074" s="299"/>
      <c r="JL1074" s="299"/>
      <c r="JM1074" s="299"/>
      <c r="JN1074" s="299"/>
      <c r="JO1074" s="299"/>
      <c r="JP1074" s="299"/>
      <c r="JQ1074" s="299"/>
      <c r="JR1074" s="299"/>
      <c r="JS1074" s="299"/>
      <c r="JT1074" s="299"/>
      <c r="JU1074" s="299"/>
      <c r="JV1074" s="299"/>
      <c r="JW1074" s="299"/>
      <c r="JX1074" s="299"/>
      <c r="JY1074" s="299"/>
      <c r="JZ1074" s="299"/>
      <c r="KA1074" s="299"/>
      <c r="KB1074" s="299"/>
      <c r="KC1074" s="299"/>
      <c r="KD1074" s="299"/>
      <c r="KE1074" s="299"/>
      <c r="KF1074" s="299"/>
      <c r="KG1074" s="299"/>
      <c r="KH1074" s="299"/>
      <c r="KI1074" s="299"/>
      <c r="KJ1074" s="299"/>
      <c r="KK1074" s="299"/>
      <c r="KL1074" s="2"/>
      <c r="KM1074" s="2"/>
      <c r="KN1074" s="2"/>
      <c r="KO1074" s="2"/>
      <c r="KP1074" s="2"/>
      <c r="KQ1074" s="2"/>
      <c r="KR1074" s="2"/>
      <c r="KS1074" s="2"/>
      <c r="KT1074" s="2"/>
    </row>
    <row r="1075" spans="5:306" s="114" customFormat="1">
      <c r="E1075" s="118"/>
      <c r="F1075" s="118"/>
      <c r="G1075" s="119"/>
      <c r="W1075" s="2"/>
      <c r="X1075" s="2"/>
      <c r="Y1075" s="2"/>
      <c r="Z1075" s="183"/>
      <c r="AA1075" s="183"/>
      <c r="AB1075" s="183"/>
      <c r="AC1075" s="2"/>
      <c r="AD1075" s="2"/>
      <c r="AE1075" s="183"/>
      <c r="AF1075" s="183"/>
      <c r="AG1075" s="183"/>
      <c r="AH1075" s="183"/>
      <c r="AI1075" s="183"/>
      <c r="AJ1075" s="2"/>
      <c r="AK1075" s="2"/>
      <c r="AL1075" s="183"/>
      <c r="AM1075" s="183"/>
      <c r="AN1075" s="183"/>
      <c r="AO1075" s="183"/>
      <c r="AP1075" s="183"/>
      <c r="AQ1075" s="2"/>
      <c r="AR1075" s="2"/>
      <c r="AS1075" s="183"/>
      <c r="AT1075" s="183"/>
      <c r="AU1075" s="183"/>
      <c r="AV1075" s="183"/>
      <c r="AW1075" s="183"/>
      <c r="AX1075" s="2"/>
      <c r="AY1075" s="2"/>
      <c r="AZ1075" s="183"/>
      <c r="BA1075" s="183"/>
      <c r="BB1075" s="183"/>
      <c r="BC1075" s="183"/>
      <c r="BD1075" s="183"/>
      <c r="BE1075" s="2"/>
      <c r="BF1075" s="2"/>
      <c r="BG1075" s="183"/>
      <c r="BH1075" s="183"/>
      <c r="BI1075" s="183"/>
      <c r="BJ1075" s="183"/>
      <c r="BK1075" s="183"/>
      <c r="BL1075" s="2"/>
      <c r="BM1075" s="2"/>
      <c r="BN1075" s="183"/>
      <c r="BO1075" s="183"/>
      <c r="BP1075" s="183"/>
      <c r="BQ1075" s="183"/>
      <c r="BR1075" s="183"/>
      <c r="BS1075" s="183"/>
      <c r="BT1075" s="183"/>
      <c r="BU1075" s="183"/>
      <c r="BV1075" s="183"/>
      <c r="BW1075" s="183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70"/>
      <c r="DQ1075" s="270"/>
      <c r="DR1075" s="270"/>
      <c r="DS1075" s="270"/>
      <c r="DT1075" s="270"/>
      <c r="DU1075" s="270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99"/>
      <c r="JB1075" s="299"/>
      <c r="JC1075" s="299"/>
      <c r="JD1075" s="299"/>
      <c r="JE1075" s="299"/>
      <c r="JF1075" s="299"/>
      <c r="JG1075" s="299"/>
      <c r="JH1075" s="299"/>
      <c r="JI1075" s="299"/>
      <c r="JJ1075" s="299"/>
      <c r="JK1075" s="299"/>
      <c r="JL1075" s="299"/>
      <c r="JM1075" s="299"/>
      <c r="JN1075" s="299"/>
      <c r="JO1075" s="299"/>
      <c r="JP1075" s="299"/>
      <c r="JQ1075" s="299"/>
      <c r="JR1075" s="299"/>
      <c r="JS1075" s="299"/>
      <c r="JT1075" s="299"/>
      <c r="JU1075" s="299"/>
      <c r="JV1075" s="299"/>
      <c r="JW1075" s="299"/>
      <c r="JX1075" s="299"/>
      <c r="JY1075" s="299"/>
      <c r="JZ1075" s="299"/>
      <c r="KA1075" s="299"/>
      <c r="KB1075" s="299"/>
      <c r="KC1075" s="299"/>
      <c r="KD1075" s="299"/>
      <c r="KE1075" s="299"/>
      <c r="KF1075" s="299"/>
      <c r="KG1075" s="299"/>
      <c r="KH1075" s="299"/>
      <c r="KI1075" s="299"/>
      <c r="KJ1075" s="299"/>
      <c r="KK1075" s="299"/>
      <c r="KL1075" s="2"/>
      <c r="KM1075" s="2"/>
      <c r="KN1075" s="2"/>
      <c r="KO1075" s="2"/>
      <c r="KP1075" s="2"/>
      <c r="KQ1075" s="2"/>
      <c r="KR1075" s="2"/>
      <c r="KS1075" s="2"/>
      <c r="KT1075" s="2"/>
    </row>
    <row r="1076" spans="5:306" s="114" customFormat="1">
      <c r="E1076" s="118"/>
      <c r="F1076" s="118"/>
      <c r="G1076" s="119"/>
      <c r="W1076" s="2"/>
      <c r="X1076" s="2"/>
      <c r="Y1076" s="2"/>
      <c r="Z1076" s="183"/>
      <c r="AA1076" s="183"/>
      <c r="AB1076" s="183"/>
      <c r="AC1076" s="2"/>
      <c r="AD1076" s="2"/>
      <c r="AE1076" s="183"/>
      <c r="AF1076" s="183"/>
      <c r="AG1076" s="183"/>
      <c r="AH1076" s="183"/>
      <c r="AI1076" s="183"/>
      <c r="AJ1076" s="2"/>
      <c r="AK1076" s="2"/>
      <c r="AL1076" s="183"/>
      <c r="AM1076" s="183"/>
      <c r="AN1076" s="183"/>
      <c r="AO1076" s="183"/>
      <c r="AP1076" s="183"/>
      <c r="AQ1076" s="2"/>
      <c r="AR1076" s="2"/>
      <c r="AS1076" s="183"/>
      <c r="AT1076" s="183"/>
      <c r="AU1076" s="183"/>
      <c r="AV1076" s="183"/>
      <c r="AW1076" s="183"/>
      <c r="AX1076" s="2"/>
      <c r="AY1076" s="2"/>
      <c r="AZ1076" s="183"/>
      <c r="BA1076" s="183"/>
      <c r="BB1076" s="183"/>
      <c r="BC1076" s="183"/>
      <c r="BD1076" s="183"/>
      <c r="BE1076" s="2"/>
      <c r="BF1076" s="2"/>
      <c r="BG1076" s="183"/>
      <c r="BH1076" s="183"/>
      <c r="BI1076" s="183"/>
      <c r="BJ1076" s="183"/>
      <c r="BK1076" s="183"/>
      <c r="BL1076" s="2"/>
      <c r="BM1076" s="2"/>
      <c r="BN1076" s="183"/>
      <c r="BO1076" s="183"/>
      <c r="BP1076" s="183"/>
      <c r="BQ1076" s="183"/>
      <c r="BR1076" s="183"/>
      <c r="BS1076" s="183"/>
      <c r="BT1076" s="183"/>
      <c r="BU1076" s="183"/>
      <c r="BV1076" s="183"/>
      <c r="BW1076" s="183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70"/>
      <c r="DQ1076" s="270"/>
      <c r="DR1076" s="270"/>
      <c r="DS1076" s="270"/>
      <c r="DT1076" s="270"/>
      <c r="DU1076" s="270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99"/>
      <c r="JB1076" s="299"/>
      <c r="JC1076" s="299"/>
      <c r="JD1076" s="299"/>
      <c r="JE1076" s="299"/>
      <c r="JF1076" s="299"/>
      <c r="JG1076" s="299"/>
      <c r="JH1076" s="299"/>
      <c r="JI1076" s="299"/>
      <c r="JJ1076" s="299"/>
      <c r="JK1076" s="299"/>
      <c r="JL1076" s="299"/>
      <c r="JM1076" s="299"/>
      <c r="JN1076" s="299"/>
      <c r="JO1076" s="299"/>
      <c r="JP1076" s="299"/>
      <c r="JQ1076" s="299"/>
      <c r="JR1076" s="299"/>
      <c r="JS1076" s="299"/>
      <c r="JT1076" s="299"/>
      <c r="JU1076" s="299"/>
      <c r="JV1076" s="299"/>
      <c r="JW1076" s="299"/>
      <c r="JX1076" s="299"/>
      <c r="JY1076" s="299"/>
      <c r="JZ1076" s="299"/>
      <c r="KA1076" s="299"/>
      <c r="KB1076" s="299"/>
      <c r="KC1076" s="299"/>
      <c r="KD1076" s="299"/>
      <c r="KE1076" s="299"/>
      <c r="KF1076" s="299"/>
      <c r="KG1076" s="299"/>
      <c r="KH1076" s="299"/>
      <c r="KI1076" s="299"/>
      <c r="KJ1076" s="299"/>
      <c r="KK1076" s="299"/>
      <c r="KL1076" s="2"/>
      <c r="KM1076" s="2"/>
      <c r="KN1076" s="2"/>
      <c r="KO1076" s="2"/>
      <c r="KP1076" s="2"/>
      <c r="KQ1076" s="2"/>
      <c r="KR1076" s="2"/>
      <c r="KS1076" s="2"/>
      <c r="KT1076" s="2"/>
    </row>
    <row r="1077" spans="5:306" s="114" customFormat="1">
      <c r="E1077" s="118"/>
      <c r="F1077" s="118"/>
      <c r="G1077" s="119"/>
      <c r="W1077" s="2"/>
      <c r="X1077" s="2"/>
      <c r="Y1077" s="2"/>
      <c r="Z1077" s="183"/>
      <c r="AA1077" s="183"/>
      <c r="AB1077" s="183"/>
      <c r="AC1077" s="2"/>
      <c r="AD1077" s="2"/>
      <c r="AE1077" s="183"/>
      <c r="AF1077" s="183"/>
      <c r="AG1077" s="183"/>
      <c r="AH1077" s="183"/>
      <c r="AI1077" s="183"/>
      <c r="AJ1077" s="2"/>
      <c r="AK1077" s="2"/>
      <c r="AL1077" s="183"/>
      <c r="AM1077" s="183"/>
      <c r="AN1077" s="183"/>
      <c r="AO1077" s="183"/>
      <c r="AP1077" s="183"/>
      <c r="AQ1077" s="2"/>
      <c r="AR1077" s="2"/>
      <c r="AS1077" s="183"/>
      <c r="AT1077" s="183"/>
      <c r="AU1077" s="183"/>
      <c r="AV1077" s="183"/>
      <c r="AW1077" s="183"/>
      <c r="AX1077" s="2"/>
      <c r="AY1077" s="2"/>
      <c r="AZ1077" s="183"/>
      <c r="BA1077" s="183"/>
      <c r="BB1077" s="183"/>
      <c r="BC1077" s="183"/>
      <c r="BD1077" s="183"/>
      <c r="BE1077" s="2"/>
      <c r="BF1077" s="2"/>
      <c r="BG1077" s="183"/>
      <c r="BH1077" s="183"/>
      <c r="BI1077" s="183"/>
      <c r="BJ1077" s="183"/>
      <c r="BK1077" s="183"/>
      <c r="BL1077" s="2"/>
      <c r="BM1077" s="2"/>
      <c r="BN1077" s="183"/>
      <c r="BO1077" s="183"/>
      <c r="BP1077" s="183"/>
      <c r="BQ1077" s="183"/>
      <c r="BR1077" s="183"/>
      <c r="BS1077" s="183"/>
      <c r="BT1077" s="183"/>
      <c r="BU1077" s="183"/>
      <c r="BV1077" s="183"/>
      <c r="BW1077" s="183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70"/>
      <c r="DQ1077" s="270"/>
      <c r="DR1077" s="270"/>
      <c r="DS1077" s="270"/>
      <c r="DT1077" s="270"/>
      <c r="DU1077" s="270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99"/>
      <c r="JB1077" s="299"/>
      <c r="JC1077" s="299"/>
      <c r="JD1077" s="299"/>
      <c r="JE1077" s="299"/>
      <c r="JF1077" s="299"/>
      <c r="JG1077" s="299"/>
      <c r="JH1077" s="299"/>
      <c r="JI1077" s="299"/>
      <c r="JJ1077" s="299"/>
      <c r="JK1077" s="299"/>
      <c r="JL1077" s="299"/>
      <c r="JM1077" s="299"/>
      <c r="JN1077" s="299"/>
      <c r="JO1077" s="299"/>
      <c r="JP1077" s="299"/>
      <c r="JQ1077" s="299"/>
      <c r="JR1077" s="299"/>
      <c r="JS1077" s="299"/>
      <c r="JT1077" s="299"/>
      <c r="JU1077" s="299"/>
      <c r="JV1077" s="299"/>
      <c r="JW1077" s="299"/>
      <c r="JX1077" s="299"/>
      <c r="JY1077" s="299"/>
      <c r="JZ1077" s="299"/>
      <c r="KA1077" s="299"/>
      <c r="KB1077" s="299"/>
      <c r="KC1077" s="299"/>
      <c r="KD1077" s="299"/>
      <c r="KE1077" s="299"/>
      <c r="KF1077" s="299"/>
      <c r="KG1077" s="299"/>
      <c r="KH1077" s="299"/>
      <c r="KI1077" s="299"/>
      <c r="KJ1077" s="299"/>
      <c r="KK1077" s="299"/>
      <c r="KL1077" s="2"/>
      <c r="KM1077" s="2"/>
      <c r="KN1077" s="2"/>
      <c r="KO1077" s="2"/>
      <c r="KP1077" s="2"/>
      <c r="KQ1077" s="2"/>
      <c r="KR1077" s="2"/>
      <c r="KS1077" s="2"/>
      <c r="KT1077" s="2"/>
    </row>
    <row r="1078" spans="5:306" s="114" customFormat="1">
      <c r="E1078" s="118"/>
      <c r="F1078" s="118"/>
      <c r="G1078" s="119"/>
      <c r="W1078" s="2"/>
      <c r="X1078" s="2"/>
      <c r="Y1078" s="2"/>
      <c r="Z1078" s="183"/>
      <c r="AA1078" s="183"/>
      <c r="AB1078" s="183"/>
      <c r="AC1078" s="2"/>
      <c r="AD1078" s="2"/>
      <c r="AE1078" s="183"/>
      <c r="AF1078" s="183"/>
      <c r="AG1078" s="183"/>
      <c r="AH1078" s="183"/>
      <c r="AI1078" s="183"/>
      <c r="AJ1078" s="2"/>
      <c r="AK1078" s="2"/>
      <c r="AL1078" s="183"/>
      <c r="AM1078" s="183"/>
      <c r="AN1078" s="183"/>
      <c r="AO1078" s="183"/>
      <c r="AP1078" s="183"/>
      <c r="AQ1078" s="2"/>
      <c r="AR1078" s="2"/>
      <c r="AS1078" s="183"/>
      <c r="AT1078" s="183"/>
      <c r="AU1078" s="183"/>
      <c r="AV1078" s="183"/>
      <c r="AW1078" s="183"/>
      <c r="AX1078" s="2"/>
      <c r="AY1078" s="2"/>
      <c r="AZ1078" s="183"/>
      <c r="BA1078" s="183"/>
      <c r="BB1078" s="183"/>
      <c r="BC1078" s="183"/>
      <c r="BD1078" s="183"/>
      <c r="BE1078" s="2"/>
      <c r="BF1078" s="2"/>
      <c r="BG1078" s="183"/>
      <c r="BH1078" s="183"/>
      <c r="BI1078" s="183"/>
      <c r="BJ1078" s="183"/>
      <c r="BK1078" s="183"/>
      <c r="BL1078" s="2"/>
      <c r="BM1078" s="2"/>
      <c r="BN1078" s="183"/>
      <c r="BO1078" s="183"/>
      <c r="BP1078" s="183"/>
      <c r="BQ1078" s="183"/>
      <c r="BR1078" s="183"/>
      <c r="BS1078" s="183"/>
      <c r="BT1078" s="183"/>
      <c r="BU1078" s="183"/>
      <c r="BV1078" s="183"/>
      <c r="BW1078" s="183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70"/>
      <c r="DQ1078" s="270"/>
      <c r="DR1078" s="270"/>
      <c r="DS1078" s="270"/>
      <c r="DT1078" s="270"/>
      <c r="DU1078" s="270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99"/>
      <c r="JB1078" s="299"/>
      <c r="JC1078" s="299"/>
      <c r="JD1078" s="299"/>
      <c r="JE1078" s="299"/>
      <c r="JF1078" s="299"/>
      <c r="JG1078" s="299"/>
      <c r="JH1078" s="299"/>
      <c r="JI1078" s="299"/>
      <c r="JJ1078" s="299"/>
      <c r="JK1078" s="299"/>
      <c r="JL1078" s="299"/>
      <c r="JM1078" s="299"/>
      <c r="JN1078" s="299"/>
      <c r="JO1078" s="299"/>
      <c r="JP1078" s="299"/>
      <c r="JQ1078" s="299"/>
      <c r="JR1078" s="299"/>
      <c r="JS1078" s="299"/>
      <c r="JT1078" s="299"/>
      <c r="JU1078" s="299"/>
      <c r="JV1078" s="299"/>
      <c r="JW1078" s="299"/>
      <c r="JX1078" s="299"/>
      <c r="JY1078" s="299"/>
      <c r="JZ1078" s="299"/>
      <c r="KA1078" s="299"/>
      <c r="KB1078" s="299"/>
      <c r="KC1078" s="299"/>
      <c r="KD1078" s="299"/>
      <c r="KE1078" s="299"/>
      <c r="KF1078" s="299"/>
      <c r="KG1078" s="299"/>
      <c r="KH1078" s="299"/>
      <c r="KI1078" s="299"/>
      <c r="KJ1078" s="299"/>
      <c r="KK1078" s="299"/>
      <c r="KL1078" s="2"/>
      <c r="KM1078" s="2"/>
      <c r="KN1078" s="2"/>
      <c r="KO1078" s="2"/>
      <c r="KP1078" s="2"/>
      <c r="KQ1078" s="2"/>
      <c r="KR1078" s="2"/>
      <c r="KS1078" s="2"/>
      <c r="KT1078" s="2"/>
    </row>
    <row r="1079" spans="5:306" s="114" customFormat="1">
      <c r="E1079" s="118"/>
      <c r="F1079" s="118"/>
      <c r="G1079" s="119"/>
      <c r="W1079" s="2"/>
      <c r="X1079" s="2"/>
      <c r="Y1079" s="2"/>
      <c r="Z1079" s="183"/>
      <c r="AA1079" s="183"/>
      <c r="AB1079" s="183"/>
      <c r="AC1079" s="2"/>
      <c r="AD1079" s="2"/>
      <c r="AE1079" s="183"/>
      <c r="AF1079" s="183"/>
      <c r="AG1079" s="183"/>
      <c r="AH1079" s="183"/>
      <c r="AI1079" s="183"/>
      <c r="AJ1079" s="2"/>
      <c r="AK1079" s="2"/>
      <c r="AL1079" s="183"/>
      <c r="AM1079" s="183"/>
      <c r="AN1079" s="183"/>
      <c r="AO1079" s="183"/>
      <c r="AP1079" s="183"/>
      <c r="AQ1079" s="2"/>
      <c r="AR1079" s="2"/>
      <c r="AS1079" s="183"/>
      <c r="AT1079" s="183"/>
      <c r="AU1079" s="183"/>
      <c r="AV1079" s="183"/>
      <c r="AW1079" s="183"/>
      <c r="AX1079" s="2"/>
      <c r="AY1079" s="2"/>
      <c r="AZ1079" s="183"/>
      <c r="BA1079" s="183"/>
      <c r="BB1079" s="183"/>
      <c r="BC1079" s="183"/>
      <c r="BD1079" s="183"/>
      <c r="BE1079" s="2"/>
      <c r="BF1079" s="2"/>
      <c r="BG1079" s="183"/>
      <c r="BH1079" s="183"/>
      <c r="BI1079" s="183"/>
      <c r="BJ1079" s="183"/>
      <c r="BK1079" s="183"/>
      <c r="BL1079" s="2"/>
      <c r="BM1079" s="2"/>
      <c r="BN1079" s="183"/>
      <c r="BO1079" s="183"/>
      <c r="BP1079" s="183"/>
      <c r="BQ1079" s="183"/>
      <c r="BR1079" s="183"/>
      <c r="BS1079" s="183"/>
      <c r="BT1079" s="183"/>
      <c r="BU1079" s="183"/>
      <c r="BV1079" s="183"/>
      <c r="BW1079" s="183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70"/>
      <c r="DQ1079" s="270"/>
      <c r="DR1079" s="270"/>
      <c r="DS1079" s="270"/>
      <c r="DT1079" s="270"/>
      <c r="DU1079" s="270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99"/>
      <c r="JB1079" s="299"/>
      <c r="JC1079" s="299"/>
      <c r="JD1079" s="299"/>
      <c r="JE1079" s="299"/>
      <c r="JF1079" s="299"/>
      <c r="JG1079" s="299"/>
      <c r="JH1079" s="299"/>
      <c r="JI1079" s="299"/>
      <c r="JJ1079" s="299"/>
      <c r="JK1079" s="299"/>
      <c r="JL1079" s="299"/>
      <c r="JM1079" s="299"/>
      <c r="JN1079" s="299"/>
      <c r="JO1079" s="299"/>
      <c r="JP1079" s="299"/>
      <c r="JQ1079" s="299"/>
      <c r="JR1079" s="299"/>
      <c r="JS1079" s="299"/>
      <c r="JT1079" s="299"/>
      <c r="JU1079" s="299"/>
      <c r="JV1079" s="299"/>
      <c r="JW1079" s="299"/>
      <c r="JX1079" s="299"/>
      <c r="JY1079" s="299"/>
      <c r="JZ1079" s="299"/>
      <c r="KA1079" s="299"/>
      <c r="KB1079" s="299"/>
      <c r="KC1079" s="299"/>
      <c r="KD1079" s="299"/>
      <c r="KE1079" s="299"/>
      <c r="KF1079" s="299"/>
      <c r="KG1079" s="299"/>
      <c r="KH1079" s="299"/>
      <c r="KI1079" s="299"/>
      <c r="KJ1079" s="299"/>
      <c r="KK1079" s="299"/>
      <c r="KL1079" s="2"/>
      <c r="KM1079" s="2"/>
      <c r="KN1079" s="2"/>
      <c r="KO1079" s="2"/>
      <c r="KP1079" s="2"/>
      <c r="KQ1079" s="2"/>
      <c r="KR1079" s="2"/>
      <c r="KS1079" s="2"/>
      <c r="KT1079" s="2"/>
    </row>
    <row r="1080" spans="5:306" s="114" customFormat="1">
      <c r="E1080" s="118"/>
      <c r="F1080" s="118"/>
      <c r="G1080" s="119"/>
      <c r="W1080" s="2"/>
      <c r="X1080" s="2"/>
      <c r="Y1080" s="2"/>
      <c r="Z1080" s="183"/>
      <c r="AA1080" s="183"/>
      <c r="AB1080" s="183"/>
      <c r="AC1080" s="2"/>
      <c r="AD1080" s="2"/>
      <c r="AE1080" s="183"/>
      <c r="AF1080" s="183"/>
      <c r="AG1080" s="183"/>
      <c r="AH1080" s="183"/>
      <c r="AI1080" s="183"/>
      <c r="AJ1080" s="2"/>
      <c r="AK1080" s="2"/>
      <c r="AL1080" s="183"/>
      <c r="AM1080" s="183"/>
      <c r="AN1080" s="183"/>
      <c r="AO1080" s="183"/>
      <c r="AP1080" s="183"/>
      <c r="AQ1080" s="2"/>
      <c r="AR1080" s="2"/>
      <c r="AS1080" s="183"/>
      <c r="AT1080" s="183"/>
      <c r="AU1080" s="183"/>
      <c r="AV1080" s="183"/>
      <c r="AW1080" s="183"/>
      <c r="AX1080" s="2"/>
      <c r="AY1080" s="2"/>
      <c r="AZ1080" s="183"/>
      <c r="BA1080" s="183"/>
      <c r="BB1080" s="183"/>
      <c r="BC1080" s="183"/>
      <c r="BD1080" s="183"/>
      <c r="BE1080" s="2"/>
      <c r="BF1080" s="2"/>
      <c r="BG1080" s="183"/>
      <c r="BH1080" s="183"/>
      <c r="BI1080" s="183"/>
      <c r="BJ1080" s="183"/>
      <c r="BK1080" s="183"/>
      <c r="BL1080" s="2"/>
      <c r="BM1080" s="2"/>
      <c r="BN1080" s="183"/>
      <c r="BO1080" s="183"/>
      <c r="BP1080" s="183"/>
      <c r="BQ1080" s="183"/>
      <c r="BR1080" s="183"/>
      <c r="BS1080" s="183"/>
      <c r="BT1080" s="183"/>
      <c r="BU1080" s="183"/>
      <c r="BV1080" s="183"/>
      <c r="BW1080" s="183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70"/>
      <c r="DQ1080" s="270"/>
      <c r="DR1080" s="270"/>
      <c r="DS1080" s="270"/>
      <c r="DT1080" s="270"/>
      <c r="DU1080" s="270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99"/>
      <c r="JB1080" s="299"/>
      <c r="JC1080" s="299"/>
      <c r="JD1080" s="299"/>
      <c r="JE1080" s="299"/>
      <c r="JF1080" s="299"/>
      <c r="JG1080" s="299"/>
      <c r="JH1080" s="299"/>
      <c r="JI1080" s="299"/>
      <c r="JJ1080" s="299"/>
      <c r="JK1080" s="299"/>
      <c r="JL1080" s="299"/>
      <c r="JM1080" s="299"/>
      <c r="JN1080" s="299"/>
      <c r="JO1080" s="299"/>
      <c r="JP1080" s="299"/>
      <c r="JQ1080" s="299"/>
      <c r="JR1080" s="299"/>
      <c r="JS1080" s="299"/>
      <c r="JT1080" s="299"/>
      <c r="JU1080" s="299"/>
      <c r="JV1080" s="299"/>
      <c r="JW1080" s="299"/>
      <c r="JX1080" s="299"/>
      <c r="JY1080" s="299"/>
      <c r="JZ1080" s="299"/>
      <c r="KA1080" s="299"/>
      <c r="KB1080" s="299"/>
      <c r="KC1080" s="299"/>
      <c r="KD1080" s="299"/>
      <c r="KE1080" s="299"/>
      <c r="KF1080" s="299"/>
      <c r="KG1080" s="299"/>
      <c r="KH1080" s="299"/>
      <c r="KI1080" s="299"/>
      <c r="KJ1080" s="299"/>
      <c r="KK1080" s="299"/>
      <c r="KL1080" s="2"/>
      <c r="KM1080" s="2"/>
      <c r="KN1080" s="2"/>
      <c r="KO1080" s="2"/>
      <c r="KP1080" s="2"/>
      <c r="KQ1080" s="2"/>
      <c r="KR1080" s="2"/>
      <c r="KS1080" s="2"/>
      <c r="KT1080" s="2"/>
    </row>
    <row r="1081" spans="5:306" s="114" customFormat="1">
      <c r="E1081" s="118"/>
      <c r="F1081" s="118"/>
      <c r="G1081" s="119"/>
      <c r="W1081" s="2"/>
      <c r="X1081" s="2"/>
      <c r="Y1081" s="2"/>
      <c r="Z1081" s="183"/>
      <c r="AA1081" s="183"/>
      <c r="AB1081" s="183"/>
      <c r="AC1081" s="2"/>
      <c r="AD1081" s="2"/>
      <c r="AE1081" s="183"/>
      <c r="AF1081" s="183"/>
      <c r="AG1081" s="183"/>
      <c r="AH1081" s="183"/>
      <c r="AI1081" s="183"/>
      <c r="AJ1081" s="2"/>
      <c r="AK1081" s="2"/>
      <c r="AL1081" s="183"/>
      <c r="AM1081" s="183"/>
      <c r="AN1081" s="183"/>
      <c r="AO1081" s="183"/>
      <c r="AP1081" s="183"/>
      <c r="AQ1081" s="2"/>
      <c r="AR1081" s="2"/>
      <c r="AS1081" s="183"/>
      <c r="AT1081" s="183"/>
      <c r="AU1081" s="183"/>
      <c r="AV1081" s="183"/>
      <c r="AW1081" s="183"/>
      <c r="AX1081" s="2"/>
      <c r="AY1081" s="2"/>
      <c r="AZ1081" s="183"/>
      <c r="BA1081" s="183"/>
      <c r="BB1081" s="183"/>
      <c r="BC1081" s="183"/>
      <c r="BD1081" s="183"/>
      <c r="BE1081" s="2"/>
      <c r="BF1081" s="2"/>
      <c r="BG1081" s="183"/>
      <c r="BH1081" s="183"/>
      <c r="BI1081" s="183"/>
      <c r="BJ1081" s="183"/>
      <c r="BK1081" s="183"/>
      <c r="BL1081" s="2"/>
      <c r="BM1081" s="2"/>
      <c r="BN1081" s="183"/>
      <c r="BO1081" s="183"/>
      <c r="BP1081" s="183"/>
      <c r="BQ1081" s="183"/>
      <c r="BR1081" s="183"/>
      <c r="BS1081" s="183"/>
      <c r="BT1081" s="183"/>
      <c r="BU1081" s="183"/>
      <c r="BV1081" s="183"/>
      <c r="BW1081" s="183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70"/>
      <c r="DQ1081" s="270"/>
      <c r="DR1081" s="270"/>
      <c r="DS1081" s="270"/>
      <c r="DT1081" s="270"/>
      <c r="DU1081" s="270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  <c r="IW1081" s="2"/>
      <c r="IX1081" s="2"/>
      <c r="IY1081" s="2"/>
      <c r="IZ1081" s="2"/>
      <c r="JA1081" s="299"/>
      <c r="JB1081" s="299"/>
      <c r="JC1081" s="299"/>
      <c r="JD1081" s="299"/>
      <c r="JE1081" s="299"/>
      <c r="JF1081" s="299"/>
      <c r="JG1081" s="299"/>
      <c r="JH1081" s="299"/>
      <c r="JI1081" s="299"/>
      <c r="JJ1081" s="299"/>
      <c r="JK1081" s="299"/>
      <c r="JL1081" s="299"/>
      <c r="JM1081" s="299"/>
      <c r="JN1081" s="299"/>
      <c r="JO1081" s="299"/>
      <c r="JP1081" s="299"/>
      <c r="JQ1081" s="299"/>
      <c r="JR1081" s="299"/>
      <c r="JS1081" s="299"/>
      <c r="JT1081" s="299"/>
      <c r="JU1081" s="299"/>
      <c r="JV1081" s="299"/>
      <c r="JW1081" s="299"/>
      <c r="JX1081" s="299"/>
      <c r="JY1081" s="299"/>
      <c r="JZ1081" s="299"/>
      <c r="KA1081" s="299"/>
      <c r="KB1081" s="299"/>
      <c r="KC1081" s="299"/>
      <c r="KD1081" s="299"/>
      <c r="KE1081" s="299"/>
      <c r="KF1081" s="299"/>
      <c r="KG1081" s="299"/>
      <c r="KH1081" s="299"/>
      <c r="KI1081" s="299"/>
      <c r="KJ1081" s="299"/>
      <c r="KK1081" s="299"/>
      <c r="KL1081" s="2"/>
      <c r="KM1081" s="2"/>
      <c r="KN1081" s="2"/>
      <c r="KO1081" s="2"/>
      <c r="KP1081" s="2"/>
      <c r="KQ1081" s="2"/>
      <c r="KR1081" s="2"/>
      <c r="KS1081" s="2"/>
      <c r="KT1081" s="2"/>
    </row>
    <row r="1082" spans="5:306" s="114" customFormat="1">
      <c r="E1082" s="118"/>
      <c r="F1082" s="118"/>
      <c r="G1082" s="119"/>
      <c r="W1082" s="2"/>
      <c r="X1082" s="2"/>
      <c r="Y1082" s="2"/>
      <c r="Z1082" s="183"/>
      <c r="AA1082" s="183"/>
      <c r="AB1082" s="183"/>
      <c r="AC1082" s="2"/>
      <c r="AD1082" s="2"/>
      <c r="AE1082" s="183"/>
      <c r="AF1082" s="183"/>
      <c r="AG1082" s="183"/>
      <c r="AH1082" s="183"/>
      <c r="AI1082" s="183"/>
      <c r="AJ1082" s="2"/>
      <c r="AK1082" s="2"/>
      <c r="AL1082" s="183"/>
      <c r="AM1082" s="183"/>
      <c r="AN1082" s="183"/>
      <c r="AO1082" s="183"/>
      <c r="AP1082" s="183"/>
      <c r="AQ1082" s="2"/>
      <c r="AR1082" s="2"/>
      <c r="AS1082" s="183"/>
      <c r="AT1082" s="183"/>
      <c r="AU1082" s="183"/>
      <c r="AV1082" s="183"/>
      <c r="AW1082" s="183"/>
      <c r="AX1082" s="2"/>
      <c r="AY1082" s="2"/>
      <c r="AZ1082" s="183"/>
      <c r="BA1082" s="183"/>
      <c r="BB1082" s="183"/>
      <c r="BC1082" s="183"/>
      <c r="BD1082" s="183"/>
      <c r="BE1082" s="2"/>
      <c r="BF1082" s="2"/>
      <c r="BG1082" s="183"/>
      <c r="BH1082" s="183"/>
      <c r="BI1082" s="183"/>
      <c r="BJ1082" s="183"/>
      <c r="BK1082" s="183"/>
      <c r="BL1082" s="2"/>
      <c r="BM1082" s="2"/>
      <c r="BN1082" s="183"/>
      <c r="BO1082" s="183"/>
      <c r="BP1082" s="183"/>
      <c r="BQ1082" s="183"/>
      <c r="BR1082" s="183"/>
      <c r="BS1082" s="183"/>
      <c r="BT1082" s="183"/>
      <c r="BU1082" s="183"/>
      <c r="BV1082" s="183"/>
      <c r="BW1082" s="183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70"/>
      <c r="DQ1082" s="270"/>
      <c r="DR1082" s="270"/>
      <c r="DS1082" s="270"/>
      <c r="DT1082" s="270"/>
      <c r="DU1082" s="270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  <c r="IW1082" s="2"/>
      <c r="IX1082" s="2"/>
      <c r="IY1082" s="2"/>
      <c r="IZ1082" s="2"/>
      <c r="JA1082" s="299"/>
      <c r="JB1082" s="299"/>
      <c r="JC1082" s="299"/>
      <c r="JD1082" s="299"/>
      <c r="JE1082" s="299"/>
      <c r="JF1082" s="299"/>
      <c r="JG1082" s="299"/>
      <c r="JH1082" s="299"/>
      <c r="JI1082" s="299"/>
      <c r="JJ1082" s="299"/>
      <c r="JK1082" s="299"/>
      <c r="JL1082" s="299"/>
      <c r="JM1082" s="299"/>
      <c r="JN1082" s="299"/>
      <c r="JO1082" s="299"/>
      <c r="JP1082" s="299"/>
      <c r="JQ1082" s="299"/>
      <c r="JR1082" s="299"/>
      <c r="JS1082" s="299"/>
      <c r="JT1082" s="299"/>
      <c r="JU1082" s="299"/>
      <c r="JV1082" s="299"/>
      <c r="JW1082" s="299"/>
      <c r="JX1082" s="299"/>
      <c r="JY1082" s="299"/>
      <c r="JZ1082" s="299"/>
      <c r="KA1082" s="299"/>
      <c r="KB1082" s="299"/>
      <c r="KC1082" s="299"/>
      <c r="KD1082" s="299"/>
      <c r="KE1082" s="299"/>
      <c r="KF1082" s="299"/>
      <c r="KG1082" s="299"/>
      <c r="KH1082" s="299"/>
      <c r="KI1082" s="299"/>
      <c r="KJ1082" s="299"/>
      <c r="KK1082" s="299"/>
      <c r="KL1082" s="2"/>
      <c r="KM1082" s="2"/>
      <c r="KN1082" s="2"/>
      <c r="KO1082" s="2"/>
      <c r="KP1082" s="2"/>
      <c r="KQ1082" s="2"/>
      <c r="KR1082" s="2"/>
      <c r="KS1082" s="2"/>
      <c r="KT1082" s="2"/>
    </row>
    <row r="1083" spans="5:306" s="114" customFormat="1">
      <c r="E1083" s="118"/>
      <c r="F1083" s="118"/>
      <c r="G1083" s="119"/>
      <c r="W1083" s="2"/>
      <c r="X1083" s="2"/>
      <c r="Y1083" s="2"/>
      <c r="Z1083" s="183"/>
      <c r="AA1083" s="183"/>
      <c r="AB1083" s="183"/>
      <c r="AC1083" s="2"/>
      <c r="AD1083" s="2"/>
      <c r="AE1083" s="183"/>
      <c r="AF1083" s="183"/>
      <c r="AG1083" s="183"/>
      <c r="AH1083" s="183"/>
      <c r="AI1083" s="183"/>
      <c r="AJ1083" s="2"/>
      <c r="AK1083" s="2"/>
      <c r="AL1083" s="183"/>
      <c r="AM1083" s="183"/>
      <c r="AN1083" s="183"/>
      <c r="AO1083" s="183"/>
      <c r="AP1083" s="183"/>
      <c r="AQ1083" s="2"/>
      <c r="AR1083" s="2"/>
      <c r="AS1083" s="183"/>
      <c r="AT1083" s="183"/>
      <c r="AU1083" s="183"/>
      <c r="AV1083" s="183"/>
      <c r="AW1083" s="183"/>
      <c r="AX1083" s="2"/>
      <c r="AY1083" s="2"/>
      <c r="AZ1083" s="183"/>
      <c r="BA1083" s="183"/>
      <c r="BB1083" s="183"/>
      <c r="BC1083" s="183"/>
      <c r="BD1083" s="183"/>
      <c r="BE1083" s="2"/>
      <c r="BF1083" s="2"/>
      <c r="BG1083" s="183"/>
      <c r="BH1083" s="183"/>
      <c r="BI1083" s="183"/>
      <c r="BJ1083" s="183"/>
      <c r="BK1083" s="183"/>
      <c r="BL1083" s="2"/>
      <c r="BM1083" s="2"/>
      <c r="BN1083" s="183"/>
      <c r="BO1083" s="183"/>
      <c r="BP1083" s="183"/>
      <c r="BQ1083" s="183"/>
      <c r="BR1083" s="183"/>
      <c r="BS1083" s="183"/>
      <c r="BT1083" s="183"/>
      <c r="BU1083" s="183"/>
      <c r="BV1083" s="183"/>
      <c r="BW1083" s="183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70"/>
      <c r="DQ1083" s="270"/>
      <c r="DR1083" s="270"/>
      <c r="DS1083" s="270"/>
      <c r="DT1083" s="270"/>
      <c r="DU1083" s="270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  <c r="IW1083" s="2"/>
      <c r="IX1083" s="2"/>
      <c r="IY1083" s="2"/>
      <c r="IZ1083" s="2"/>
      <c r="JA1083" s="299"/>
      <c r="JB1083" s="299"/>
      <c r="JC1083" s="299"/>
      <c r="JD1083" s="299"/>
      <c r="JE1083" s="299"/>
      <c r="JF1083" s="299"/>
      <c r="JG1083" s="299"/>
      <c r="JH1083" s="299"/>
      <c r="JI1083" s="299"/>
      <c r="JJ1083" s="299"/>
      <c r="JK1083" s="299"/>
      <c r="JL1083" s="299"/>
      <c r="JM1083" s="299"/>
      <c r="JN1083" s="299"/>
      <c r="JO1083" s="299"/>
      <c r="JP1083" s="299"/>
      <c r="JQ1083" s="299"/>
      <c r="JR1083" s="299"/>
      <c r="JS1083" s="299"/>
      <c r="JT1083" s="299"/>
      <c r="JU1083" s="299"/>
      <c r="JV1083" s="299"/>
      <c r="JW1083" s="299"/>
      <c r="JX1083" s="299"/>
      <c r="JY1083" s="299"/>
      <c r="JZ1083" s="299"/>
      <c r="KA1083" s="299"/>
      <c r="KB1083" s="299"/>
      <c r="KC1083" s="299"/>
      <c r="KD1083" s="299"/>
      <c r="KE1083" s="299"/>
      <c r="KF1083" s="299"/>
      <c r="KG1083" s="299"/>
      <c r="KH1083" s="299"/>
      <c r="KI1083" s="299"/>
      <c r="KJ1083" s="299"/>
      <c r="KK1083" s="299"/>
      <c r="KL1083" s="2"/>
      <c r="KM1083" s="2"/>
      <c r="KN1083" s="2"/>
      <c r="KO1083" s="2"/>
      <c r="KP1083" s="2"/>
      <c r="KQ1083" s="2"/>
      <c r="KR1083" s="2"/>
      <c r="KS1083" s="2"/>
      <c r="KT1083" s="2"/>
    </row>
    <row r="1084" spans="5:306" s="114" customFormat="1">
      <c r="E1084" s="118"/>
      <c r="F1084" s="118"/>
      <c r="G1084" s="119"/>
      <c r="W1084" s="2"/>
      <c r="X1084" s="2"/>
      <c r="Y1084" s="2"/>
      <c r="Z1084" s="183"/>
      <c r="AA1084" s="183"/>
      <c r="AB1084" s="183"/>
      <c r="AC1084" s="2"/>
      <c r="AD1084" s="2"/>
      <c r="AE1084" s="183"/>
      <c r="AF1084" s="183"/>
      <c r="AG1084" s="183"/>
      <c r="AH1084" s="183"/>
      <c r="AI1084" s="183"/>
      <c r="AJ1084" s="2"/>
      <c r="AK1084" s="2"/>
      <c r="AL1084" s="183"/>
      <c r="AM1084" s="183"/>
      <c r="AN1084" s="183"/>
      <c r="AO1084" s="183"/>
      <c r="AP1084" s="183"/>
      <c r="AQ1084" s="2"/>
      <c r="AR1084" s="2"/>
      <c r="AS1084" s="183"/>
      <c r="AT1084" s="183"/>
      <c r="AU1084" s="183"/>
      <c r="AV1084" s="183"/>
      <c r="AW1084" s="183"/>
      <c r="AX1084" s="2"/>
      <c r="AY1084" s="2"/>
      <c r="AZ1084" s="183"/>
      <c r="BA1084" s="183"/>
      <c r="BB1084" s="183"/>
      <c r="BC1084" s="183"/>
      <c r="BD1084" s="183"/>
      <c r="BE1084" s="2"/>
      <c r="BF1084" s="2"/>
      <c r="BG1084" s="183"/>
      <c r="BH1084" s="183"/>
      <c r="BI1084" s="183"/>
      <c r="BJ1084" s="183"/>
      <c r="BK1084" s="183"/>
      <c r="BL1084" s="2"/>
      <c r="BM1084" s="2"/>
      <c r="BN1084" s="183"/>
      <c r="BO1084" s="183"/>
      <c r="BP1084" s="183"/>
      <c r="BQ1084" s="183"/>
      <c r="BR1084" s="183"/>
      <c r="BS1084" s="183"/>
      <c r="BT1084" s="183"/>
      <c r="BU1084" s="183"/>
      <c r="BV1084" s="183"/>
      <c r="BW1084" s="183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70"/>
      <c r="DQ1084" s="270"/>
      <c r="DR1084" s="270"/>
      <c r="DS1084" s="270"/>
      <c r="DT1084" s="270"/>
      <c r="DU1084" s="270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  <c r="IW1084" s="2"/>
      <c r="IX1084" s="2"/>
      <c r="IY1084" s="2"/>
      <c r="IZ1084" s="2"/>
      <c r="JA1084" s="299"/>
      <c r="JB1084" s="299"/>
      <c r="JC1084" s="299"/>
      <c r="JD1084" s="299"/>
      <c r="JE1084" s="299"/>
      <c r="JF1084" s="299"/>
      <c r="JG1084" s="299"/>
      <c r="JH1084" s="299"/>
      <c r="JI1084" s="299"/>
      <c r="JJ1084" s="299"/>
      <c r="JK1084" s="299"/>
      <c r="JL1084" s="299"/>
      <c r="JM1084" s="299"/>
      <c r="JN1084" s="299"/>
      <c r="JO1084" s="299"/>
      <c r="JP1084" s="299"/>
      <c r="JQ1084" s="299"/>
      <c r="JR1084" s="299"/>
      <c r="JS1084" s="299"/>
      <c r="JT1084" s="299"/>
      <c r="JU1084" s="299"/>
      <c r="JV1084" s="299"/>
      <c r="JW1084" s="299"/>
      <c r="JX1084" s="299"/>
      <c r="JY1084" s="299"/>
      <c r="JZ1084" s="299"/>
      <c r="KA1084" s="299"/>
      <c r="KB1084" s="299"/>
      <c r="KC1084" s="299"/>
      <c r="KD1084" s="299"/>
      <c r="KE1084" s="299"/>
      <c r="KF1084" s="299"/>
      <c r="KG1084" s="299"/>
      <c r="KH1084" s="299"/>
      <c r="KI1084" s="299"/>
      <c r="KJ1084" s="299"/>
      <c r="KK1084" s="299"/>
      <c r="KL1084" s="2"/>
      <c r="KM1084" s="2"/>
      <c r="KN1084" s="2"/>
      <c r="KO1084" s="2"/>
      <c r="KP1084" s="2"/>
      <c r="KQ1084" s="2"/>
      <c r="KR1084" s="2"/>
      <c r="KS1084" s="2"/>
      <c r="KT1084" s="2"/>
    </row>
    <row r="1085" spans="5:306" s="114" customFormat="1">
      <c r="E1085" s="118"/>
      <c r="F1085" s="118"/>
      <c r="G1085" s="119"/>
      <c r="W1085" s="2"/>
      <c r="X1085" s="2"/>
      <c r="Y1085" s="2"/>
      <c r="Z1085" s="183"/>
      <c r="AA1085" s="183"/>
      <c r="AB1085" s="183"/>
      <c r="AC1085" s="2"/>
      <c r="AD1085" s="2"/>
      <c r="AE1085" s="183"/>
      <c r="AF1085" s="183"/>
      <c r="AG1085" s="183"/>
      <c r="AH1085" s="183"/>
      <c r="AI1085" s="183"/>
      <c r="AJ1085" s="2"/>
      <c r="AK1085" s="2"/>
      <c r="AL1085" s="183"/>
      <c r="AM1085" s="183"/>
      <c r="AN1085" s="183"/>
      <c r="AO1085" s="183"/>
      <c r="AP1085" s="183"/>
      <c r="AQ1085" s="2"/>
      <c r="AR1085" s="2"/>
      <c r="AS1085" s="183"/>
      <c r="AT1085" s="183"/>
      <c r="AU1085" s="183"/>
      <c r="AV1085" s="183"/>
      <c r="AW1085" s="183"/>
      <c r="AX1085" s="2"/>
      <c r="AY1085" s="2"/>
      <c r="AZ1085" s="183"/>
      <c r="BA1085" s="183"/>
      <c r="BB1085" s="183"/>
      <c r="BC1085" s="183"/>
      <c r="BD1085" s="183"/>
      <c r="BE1085" s="2"/>
      <c r="BF1085" s="2"/>
      <c r="BG1085" s="183"/>
      <c r="BH1085" s="183"/>
      <c r="BI1085" s="183"/>
      <c r="BJ1085" s="183"/>
      <c r="BK1085" s="183"/>
      <c r="BL1085" s="2"/>
      <c r="BM1085" s="2"/>
      <c r="BN1085" s="183"/>
      <c r="BO1085" s="183"/>
      <c r="BP1085" s="183"/>
      <c r="BQ1085" s="183"/>
      <c r="BR1085" s="183"/>
      <c r="BS1085" s="183"/>
      <c r="BT1085" s="183"/>
      <c r="BU1085" s="183"/>
      <c r="BV1085" s="183"/>
      <c r="BW1085" s="183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70"/>
      <c r="DQ1085" s="270"/>
      <c r="DR1085" s="270"/>
      <c r="DS1085" s="270"/>
      <c r="DT1085" s="270"/>
      <c r="DU1085" s="270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  <c r="IW1085" s="2"/>
      <c r="IX1085" s="2"/>
      <c r="IY1085" s="2"/>
      <c r="IZ1085" s="2"/>
      <c r="JA1085" s="299"/>
      <c r="JB1085" s="299"/>
      <c r="JC1085" s="299"/>
      <c r="JD1085" s="299"/>
      <c r="JE1085" s="299"/>
      <c r="JF1085" s="299"/>
      <c r="JG1085" s="299"/>
      <c r="JH1085" s="299"/>
      <c r="JI1085" s="299"/>
      <c r="JJ1085" s="299"/>
      <c r="JK1085" s="299"/>
      <c r="JL1085" s="299"/>
      <c r="JM1085" s="299"/>
      <c r="JN1085" s="299"/>
      <c r="JO1085" s="299"/>
      <c r="JP1085" s="299"/>
      <c r="JQ1085" s="299"/>
      <c r="JR1085" s="299"/>
      <c r="JS1085" s="299"/>
      <c r="JT1085" s="299"/>
      <c r="JU1085" s="299"/>
      <c r="JV1085" s="299"/>
      <c r="JW1085" s="299"/>
      <c r="JX1085" s="299"/>
      <c r="JY1085" s="299"/>
      <c r="JZ1085" s="299"/>
      <c r="KA1085" s="299"/>
      <c r="KB1085" s="299"/>
      <c r="KC1085" s="299"/>
      <c r="KD1085" s="299"/>
      <c r="KE1085" s="299"/>
      <c r="KF1085" s="299"/>
      <c r="KG1085" s="299"/>
      <c r="KH1085" s="299"/>
      <c r="KI1085" s="299"/>
      <c r="KJ1085" s="299"/>
      <c r="KK1085" s="299"/>
      <c r="KL1085" s="2"/>
      <c r="KM1085" s="2"/>
      <c r="KN1085" s="2"/>
      <c r="KO1085" s="2"/>
      <c r="KP1085" s="2"/>
      <c r="KQ1085" s="2"/>
      <c r="KR1085" s="2"/>
      <c r="KS1085" s="2"/>
      <c r="KT1085" s="2"/>
    </row>
    <row r="1086" spans="5:306" s="114" customFormat="1">
      <c r="E1086" s="118"/>
      <c r="F1086" s="118"/>
      <c r="G1086" s="119"/>
      <c r="W1086" s="2"/>
      <c r="X1086" s="2"/>
      <c r="Y1086" s="2"/>
      <c r="Z1086" s="183"/>
      <c r="AA1086" s="183"/>
      <c r="AB1086" s="183"/>
      <c r="AC1086" s="2"/>
      <c r="AD1086" s="2"/>
      <c r="AE1086" s="183"/>
      <c r="AF1086" s="183"/>
      <c r="AG1086" s="183"/>
      <c r="AH1086" s="183"/>
      <c r="AI1086" s="183"/>
      <c r="AJ1086" s="2"/>
      <c r="AK1086" s="2"/>
      <c r="AL1086" s="183"/>
      <c r="AM1086" s="183"/>
      <c r="AN1086" s="183"/>
      <c r="AO1086" s="183"/>
      <c r="AP1086" s="183"/>
      <c r="AQ1086" s="2"/>
      <c r="AR1086" s="2"/>
      <c r="AS1086" s="183"/>
      <c r="AT1086" s="183"/>
      <c r="AU1086" s="183"/>
      <c r="AV1086" s="183"/>
      <c r="AW1086" s="183"/>
      <c r="AX1086" s="2"/>
      <c r="AY1086" s="2"/>
      <c r="AZ1086" s="183"/>
      <c r="BA1086" s="183"/>
      <c r="BB1086" s="183"/>
      <c r="BC1086" s="183"/>
      <c r="BD1086" s="183"/>
      <c r="BE1086" s="2"/>
      <c r="BF1086" s="2"/>
      <c r="BG1086" s="183"/>
      <c r="BH1086" s="183"/>
      <c r="BI1086" s="183"/>
      <c r="BJ1086" s="183"/>
      <c r="BK1086" s="183"/>
      <c r="BL1086" s="2"/>
      <c r="BM1086" s="2"/>
      <c r="BN1086" s="183"/>
      <c r="BO1086" s="183"/>
      <c r="BP1086" s="183"/>
      <c r="BQ1086" s="183"/>
      <c r="BR1086" s="183"/>
      <c r="BS1086" s="183"/>
      <c r="BT1086" s="183"/>
      <c r="BU1086" s="183"/>
      <c r="BV1086" s="183"/>
      <c r="BW1086" s="183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70"/>
      <c r="DQ1086" s="270"/>
      <c r="DR1086" s="270"/>
      <c r="DS1086" s="270"/>
      <c r="DT1086" s="270"/>
      <c r="DU1086" s="270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  <c r="IW1086" s="2"/>
      <c r="IX1086" s="2"/>
      <c r="IY1086" s="2"/>
      <c r="IZ1086" s="2"/>
      <c r="JA1086" s="299"/>
      <c r="JB1086" s="299"/>
      <c r="JC1086" s="299"/>
      <c r="JD1086" s="299"/>
      <c r="JE1086" s="299"/>
      <c r="JF1086" s="299"/>
      <c r="JG1086" s="299"/>
      <c r="JH1086" s="299"/>
      <c r="JI1086" s="299"/>
      <c r="JJ1086" s="299"/>
      <c r="JK1086" s="299"/>
      <c r="JL1086" s="299"/>
      <c r="JM1086" s="299"/>
      <c r="JN1086" s="299"/>
      <c r="JO1086" s="299"/>
      <c r="JP1086" s="299"/>
      <c r="JQ1086" s="299"/>
      <c r="JR1086" s="299"/>
      <c r="JS1086" s="299"/>
      <c r="JT1086" s="299"/>
      <c r="JU1086" s="299"/>
      <c r="JV1086" s="299"/>
      <c r="JW1086" s="299"/>
      <c r="JX1086" s="299"/>
      <c r="JY1086" s="299"/>
      <c r="JZ1086" s="299"/>
      <c r="KA1086" s="299"/>
      <c r="KB1086" s="299"/>
      <c r="KC1086" s="299"/>
      <c r="KD1086" s="299"/>
      <c r="KE1086" s="299"/>
      <c r="KF1086" s="299"/>
      <c r="KG1086" s="299"/>
      <c r="KH1086" s="299"/>
      <c r="KI1086" s="299"/>
      <c r="KJ1086" s="299"/>
      <c r="KK1086" s="299"/>
      <c r="KL1086" s="2"/>
      <c r="KM1086" s="2"/>
      <c r="KN1086" s="2"/>
      <c r="KO1086" s="2"/>
      <c r="KP1086" s="2"/>
      <c r="KQ1086" s="2"/>
      <c r="KR1086" s="2"/>
      <c r="KS1086" s="2"/>
      <c r="KT1086" s="2"/>
    </row>
    <row r="1087" spans="5:306" s="114" customFormat="1">
      <c r="E1087" s="118"/>
      <c r="F1087" s="118"/>
      <c r="G1087" s="119"/>
      <c r="W1087" s="2"/>
      <c r="X1087" s="2"/>
      <c r="Y1087" s="2"/>
      <c r="Z1087" s="183"/>
      <c r="AA1087" s="183"/>
      <c r="AB1087" s="183"/>
      <c r="AC1087" s="2"/>
      <c r="AD1087" s="2"/>
      <c r="AE1087" s="183"/>
      <c r="AF1087" s="183"/>
      <c r="AG1087" s="183"/>
      <c r="AH1087" s="183"/>
      <c r="AI1087" s="183"/>
      <c r="AJ1087" s="2"/>
      <c r="AK1087" s="2"/>
      <c r="AL1087" s="183"/>
      <c r="AM1087" s="183"/>
      <c r="AN1087" s="183"/>
      <c r="AO1087" s="183"/>
      <c r="AP1087" s="183"/>
      <c r="AQ1087" s="2"/>
      <c r="AR1087" s="2"/>
      <c r="AS1087" s="183"/>
      <c r="AT1087" s="183"/>
      <c r="AU1087" s="183"/>
      <c r="AV1087" s="183"/>
      <c r="AW1087" s="183"/>
      <c r="AX1087" s="2"/>
      <c r="AY1087" s="2"/>
      <c r="AZ1087" s="183"/>
      <c r="BA1087" s="183"/>
      <c r="BB1087" s="183"/>
      <c r="BC1087" s="183"/>
      <c r="BD1087" s="183"/>
      <c r="BE1087" s="2"/>
      <c r="BF1087" s="2"/>
      <c r="BG1087" s="183"/>
      <c r="BH1087" s="183"/>
      <c r="BI1087" s="183"/>
      <c r="BJ1087" s="183"/>
      <c r="BK1087" s="183"/>
      <c r="BL1087" s="2"/>
      <c r="BM1087" s="2"/>
      <c r="BN1087" s="183"/>
      <c r="BO1087" s="183"/>
      <c r="BP1087" s="183"/>
      <c r="BQ1087" s="183"/>
      <c r="BR1087" s="183"/>
      <c r="BS1087" s="183"/>
      <c r="BT1087" s="183"/>
      <c r="BU1087" s="183"/>
      <c r="BV1087" s="183"/>
      <c r="BW1087" s="183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70"/>
      <c r="DQ1087" s="270"/>
      <c r="DR1087" s="270"/>
      <c r="DS1087" s="270"/>
      <c r="DT1087" s="270"/>
      <c r="DU1087" s="270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  <c r="IW1087" s="2"/>
      <c r="IX1087" s="2"/>
      <c r="IY1087" s="2"/>
      <c r="IZ1087" s="2"/>
      <c r="JA1087" s="299"/>
      <c r="JB1087" s="299"/>
      <c r="JC1087" s="299"/>
      <c r="JD1087" s="299"/>
      <c r="JE1087" s="299"/>
      <c r="JF1087" s="299"/>
      <c r="JG1087" s="299"/>
      <c r="JH1087" s="299"/>
      <c r="JI1087" s="299"/>
      <c r="JJ1087" s="299"/>
      <c r="JK1087" s="299"/>
      <c r="JL1087" s="299"/>
      <c r="JM1087" s="299"/>
      <c r="JN1087" s="299"/>
      <c r="JO1087" s="299"/>
      <c r="JP1087" s="299"/>
      <c r="JQ1087" s="299"/>
      <c r="JR1087" s="299"/>
      <c r="JS1087" s="299"/>
      <c r="JT1087" s="299"/>
      <c r="JU1087" s="299"/>
      <c r="JV1087" s="299"/>
      <c r="JW1087" s="299"/>
      <c r="JX1087" s="299"/>
      <c r="JY1087" s="299"/>
      <c r="JZ1087" s="299"/>
      <c r="KA1087" s="299"/>
      <c r="KB1087" s="299"/>
      <c r="KC1087" s="299"/>
      <c r="KD1087" s="299"/>
      <c r="KE1087" s="299"/>
      <c r="KF1087" s="299"/>
      <c r="KG1087" s="299"/>
      <c r="KH1087" s="299"/>
      <c r="KI1087" s="299"/>
      <c r="KJ1087" s="299"/>
      <c r="KK1087" s="299"/>
      <c r="KL1087" s="2"/>
      <c r="KM1087" s="2"/>
      <c r="KN1087" s="2"/>
      <c r="KO1087" s="2"/>
      <c r="KP1087" s="2"/>
      <c r="KQ1087" s="2"/>
      <c r="KR1087" s="2"/>
      <c r="KS1087" s="2"/>
      <c r="KT1087" s="2"/>
    </row>
    <row r="1088" spans="5:306" s="114" customFormat="1">
      <c r="E1088" s="118"/>
      <c r="F1088" s="118"/>
      <c r="G1088" s="119"/>
      <c r="W1088" s="2"/>
      <c r="X1088" s="2"/>
      <c r="Y1088" s="2"/>
      <c r="Z1088" s="183"/>
      <c r="AA1088" s="183"/>
      <c r="AB1088" s="183"/>
      <c r="AC1088" s="2"/>
      <c r="AD1088" s="2"/>
      <c r="AE1088" s="183"/>
      <c r="AF1088" s="183"/>
      <c r="AG1088" s="183"/>
      <c r="AH1088" s="183"/>
      <c r="AI1088" s="183"/>
      <c r="AJ1088" s="2"/>
      <c r="AK1088" s="2"/>
      <c r="AL1088" s="183"/>
      <c r="AM1088" s="183"/>
      <c r="AN1088" s="183"/>
      <c r="AO1088" s="183"/>
      <c r="AP1088" s="183"/>
      <c r="AQ1088" s="2"/>
      <c r="AR1088" s="2"/>
      <c r="AS1088" s="183"/>
      <c r="AT1088" s="183"/>
      <c r="AU1088" s="183"/>
      <c r="AV1088" s="183"/>
      <c r="AW1088" s="183"/>
      <c r="AX1088" s="2"/>
      <c r="AY1088" s="2"/>
      <c r="AZ1088" s="183"/>
      <c r="BA1088" s="183"/>
      <c r="BB1088" s="183"/>
      <c r="BC1088" s="183"/>
      <c r="BD1088" s="183"/>
      <c r="BE1088" s="2"/>
      <c r="BF1088" s="2"/>
      <c r="BG1088" s="183"/>
      <c r="BH1088" s="183"/>
      <c r="BI1088" s="183"/>
      <c r="BJ1088" s="183"/>
      <c r="BK1088" s="183"/>
      <c r="BL1088" s="2"/>
      <c r="BM1088" s="2"/>
      <c r="BN1088" s="183"/>
      <c r="BO1088" s="183"/>
      <c r="BP1088" s="183"/>
      <c r="BQ1088" s="183"/>
      <c r="BR1088" s="183"/>
      <c r="BS1088" s="183"/>
      <c r="BT1088" s="183"/>
      <c r="BU1088" s="183"/>
      <c r="BV1088" s="183"/>
      <c r="BW1088" s="183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70"/>
      <c r="DQ1088" s="270"/>
      <c r="DR1088" s="270"/>
      <c r="DS1088" s="270"/>
      <c r="DT1088" s="270"/>
      <c r="DU1088" s="270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99"/>
      <c r="JB1088" s="299"/>
      <c r="JC1088" s="299"/>
      <c r="JD1088" s="299"/>
      <c r="JE1088" s="299"/>
      <c r="JF1088" s="299"/>
      <c r="JG1088" s="299"/>
      <c r="JH1088" s="299"/>
      <c r="JI1088" s="299"/>
      <c r="JJ1088" s="299"/>
      <c r="JK1088" s="299"/>
      <c r="JL1088" s="299"/>
      <c r="JM1088" s="299"/>
      <c r="JN1088" s="299"/>
      <c r="JO1088" s="299"/>
      <c r="JP1088" s="299"/>
      <c r="JQ1088" s="299"/>
      <c r="JR1088" s="299"/>
      <c r="JS1088" s="299"/>
      <c r="JT1088" s="299"/>
      <c r="JU1088" s="299"/>
      <c r="JV1088" s="299"/>
      <c r="JW1088" s="299"/>
      <c r="JX1088" s="299"/>
      <c r="JY1088" s="299"/>
      <c r="JZ1088" s="299"/>
      <c r="KA1088" s="299"/>
      <c r="KB1088" s="299"/>
      <c r="KC1088" s="299"/>
      <c r="KD1088" s="299"/>
      <c r="KE1088" s="299"/>
      <c r="KF1088" s="299"/>
      <c r="KG1088" s="299"/>
      <c r="KH1088" s="299"/>
      <c r="KI1088" s="299"/>
      <c r="KJ1088" s="299"/>
      <c r="KK1088" s="299"/>
      <c r="KL1088" s="2"/>
      <c r="KM1088" s="2"/>
      <c r="KN1088" s="2"/>
      <c r="KO1088" s="2"/>
      <c r="KP1088" s="2"/>
      <c r="KQ1088" s="2"/>
      <c r="KR1088" s="2"/>
      <c r="KS1088" s="2"/>
      <c r="KT1088" s="2"/>
    </row>
    <row r="1089" spans="5:306" s="114" customFormat="1">
      <c r="E1089" s="118"/>
      <c r="F1089" s="118"/>
      <c r="G1089" s="119"/>
      <c r="W1089" s="2"/>
      <c r="X1089" s="2"/>
      <c r="Y1089" s="2"/>
      <c r="Z1089" s="183"/>
      <c r="AA1089" s="183"/>
      <c r="AB1089" s="183"/>
      <c r="AC1089" s="2"/>
      <c r="AD1089" s="2"/>
      <c r="AE1089" s="183"/>
      <c r="AF1089" s="183"/>
      <c r="AG1089" s="183"/>
      <c r="AH1089" s="183"/>
      <c r="AI1089" s="183"/>
      <c r="AJ1089" s="2"/>
      <c r="AK1089" s="2"/>
      <c r="AL1089" s="183"/>
      <c r="AM1089" s="183"/>
      <c r="AN1089" s="183"/>
      <c r="AO1089" s="183"/>
      <c r="AP1089" s="183"/>
      <c r="AQ1089" s="2"/>
      <c r="AR1089" s="2"/>
      <c r="AS1089" s="183"/>
      <c r="AT1089" s="183"/>
      <c r="AU1089" s="183"/>
      <c r="AV1089" s="183"/>
      <c r="AW1089" s="183"/>
      <c r="AX1089" s="2"/>
      <c r="AY1089" s="2"/>
      <c r="AZ1089" s="183"/>
      <c r="BA1089" s="183"/>
      <c r="BB1089" s="183"/>
      <c r="BC1089" s="183"/>
      <c r="BD1089" s="183"/>
      <c r="BE1089" s="2"/>
      <c r="BF1089" s="2"/>
      <c r="BG1089" s="183"/>
      <c r="BH1089" s="183"/>
      <c r="BI1089" s="183"/>
      <c r="BJ1089" s="183"/>
      <c r="BK1089" s="183"/>
      <c r="BL1089" s="2"/>
      <c r="BM1089" s="2"/>
      <c r="BN1089" s="183"/>
      <c r="BO1089" s="183"/>
      <c r="BP1089" s="183"/>
      <c r="BQ1089" s="183"/>
      <c r="BR1089" s="183"/>
      <c r="BS1089" s="183"/>
      <c r="BT1089" s="183"/>
      <c r="BU1089" s="183"/>
      <c r="BV1089" s="183"/>
      <c r="BW1089" s="183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70"/>
      <c r="DQ1089" s="270"/>
      <c r="DR1089" s="270"/>
      <c r="DS1089" s="270"/>
      <c r="DT1089" s="270"/>
      <c r="DU1089" s="270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  <c r="IW1089" s="2"/>
      <c r="IX1089" s="2"/>
      <c r="IY1089" s="2"/>
      <c r="IZ1089" s="2"/>
      <c r="JA1089" s="299"/>
      <c r="JB1089" s="299"/>
      <c r="JC1089" s="299"/>
      <c r="JD1089" s="299"/>
      <c r="JE1089" s="299"/>
      <c r="JF1089" s="299"/>
      <c r="JG1089" s="299"/>
      <c r="JH1089" s="299"/>
      <c r="JI1089" s="299"/>
      <c r="JJ1089" s="299"/>
      <c r="JK1089" s="299"/>
      <c r="JL1089" s="299"/>
      <c r="JM1089" s="299"/>
      <c r="JN1089" s="299"/>
      <c r="JO1089" s="299"/>
      <c r="JP1089" s="299"/>
      <c r="JQ1089" s="299"/>
      <c r="JR1089" s="299"/>
      <c r="JS1089" s="299"/>
      <c r="JT1089" s="299"/>
      <c r="JU1089" s="299"/>
      <c r="JV1089" s="299"/>
      <c r="JW1089" s="299"/>
      <c r="JX1089" s="299"/>
      <c r="JY1089" s="299"/>
      <c r="JZ1089" s="299"/>
      <c r="KA1089" s="299"/>
      <c r="KB1089" s="299"/>
      <c r="KC1089" s="299"/>
      <c r="KD1089" s="299"/>
      <c r="KE1089" s="299"/>
      <c r="KF1089" s="299"/>
      <c r="KG1089" s="299"/>
      <c r="KH1089" s="299"/>
      <c r="KI1089" s="299"/>
      <c r="KJ1089" s="299"/>
      <c r="KK1089" s="299"/>
      <c r="KL1089" s="2"/>
      <c r="KM1089" s="2"/>
      <c r="KN1089" s="2"/>
      <c r="KO1089" s="2"/>
      <c r="KP1089" s="2"/>
      <c r="KQ1089" s="2"/>
      <c r="KR1089" s="2"/>
      <c r="KS1089" s="2"/>
      <c r="KT1089" s="2"/>
    </row>
    <row r="1090" spans="5:306" s="114" customFormat="1">
      <c r="E1090" s="118"/>
      <c r="F1090" s="118"/>
      <c r="G1090" s="119"/>
      <c r="W1090" s="2"/>
      <c r="X1090" s="2"/>
      <c r="Y1090" s="2"/>
      <c r="Z1090" s="183"/>
      <c r="AA1090" s="183"/>
      <c r="AB1090" s="183"/>
      <c r="AC1090" s="2"/>
      <c r="AD1090" s="2"/>
      <c r="AE1090" s="183"/>
      <c r="AF1090" s="183"/>
      <c r="AG1090" s="183"/>
      <c r="AH1090" s="183"/>
      <c r="AI1090" s="183"/>
      <c r="AJ1090" s="2"/>
      <c r="AK1090" s="2"/>
      <c r="AL1090" s="183"/>
      <c r="AM1090" s="183"/>
      <c r="AN1090" s="183"/>
      <c r="AO1090" s="183"/>
      <c r="AP1090" s="183"/>
      <c r="AQ1090" s="2"/>
      <c r="AR1090" s="2"/>
      <c r="AS1090" s="183"/>
      <c r="AT1090" s="183"/>
      <c r="AU1090" s="183"/>
      <c r="AV1090" s="183"/>
      <c r="AW1090" s="183"/>
      <c r="AX1090" s="2"/>
      <c r="AY1090" s="2"/>
      <c r="AZ1090" s="183"/>
      <c r="BA1090" s="183"/>
      <c r="BB1090" s="183"/>
      <c r="BC1090" s="183"/>
      <c r="BD1090" s="183"/>
      <c r="BE1090" s="2"/>
      <c r="BF1090" s="2"/>
      <c r="BG1090" s="183"/>
      <c r="BH1090" s="183"/>
      <c r="BI1090" s="183"/>
      <c r="BJ1090" s="183"/>
      <c r="BK1090" s="183"/>
      <c r="BL1090" s="2"/>
      <c r="BM1090" s="2"/>
      <c r="BN1090" s="183"/>
      <c r="BO1090" s="183"/>
      <c r="BP1090" s="183"/>
      <c r="BQ1090" s="183"/>
      <c r="BR1090" s="183"/>
      <c r="BS1090" s="183"/>
      <c r="BT1090" s="183"/>
      <c r="BU1090" s="183"/>
      <c r="BV1090" s="183"/>
      <c r="BW1090" s="183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70"/>
      <c r="DQ1090" s="270"/>
      <c r="DR1090" s="270"/>
      <c r="DS1090" s="270"/>
      <c r="DT1090" s="270"/>
      <c r="DU1090" s="270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  <c r="IW1090" s="2"/>
      <c r="IX1090" s="2"/>
      <c r="IY1090" s="2"/>
      <c r="IZ1090" s="2"/>
      <c r="JA1090" s="299"/>
      <c r="JB1090" s="299"/>
      <c r="JC1090" s="299"/>
      <c r="JD1090" s="299"/>
      <c r="JE1090" s="299"/>
      <c r="JF1090" s="299"/>
      <c r="JG1090" s="299"/>
      <c r="JH1090" s="299"/>
      <c r="JI1090" s="299"/>
      <c r="JJ1090" s="299"/>
      <c r="JK1090" s="299"/>
      <c r="JL1090" s="299"/>
      <c r="JM1090" s="299"/>
      <c r="JN1090" s="299"/>
      <c r="JO1090" s="299"/>
      <c r="JP1090" s="299"/>
      <c r="JQ1090" s="299"/>
      <c r="JR1090" s="299"/>
      <c r="JS1090" s="299"/>
      <c r="JT1090" s="299"/>
      <c r="JU1090" s="299"/>
      <c r="JV1090" s="299"/>
      <c r="JW1090" s="299"/>
      <c r="JX1090" s="299"/>
      <c r="JY1090" s="299"/>
      <c r="JZ1090" s="299"/>
      <c r="KA1090" s="299"/>
      <c r="KB1090" s="299"/>
      <c r="KC1090" s="299"/>
      <c r="KD1090" s="299"/>
      <c r="KE1090" s="299"/>
      <c r="KF1090" s="299"/>
      <c r="KG1090" s="299"/>
      <c r="KH1090" s="299"/>
      <c r="KI1090" s="299"/>
      <c r="KJ1090" s="299"/>
      <c r="KK1090" s="299"/>
      <c r="KL1090" s="2"/>
      <c r="KM1090" s="2"/>
      <c r="KN1090" s="2"/>
      <c r="KO1090" s="2"/>
      <c r="KP1090" s="2"/>
      <c r="KQ1090" s="2"/>
      <c r="KR1090" s="2"/>
      <c r="KS1090" s="2"/>
      <c r="KT1090" s="2"/>
    </row>
    <row r="1091" spans="5:306" s="114" customFormat="1">
      <c r="E1091" s="118"/>
      <c r="F1091" s="118"/>
      <c r="G1091" s="119"/>
      <c r="W1091" s="2"/>
      <c r="X1091" s="2"/>
      <c r="Y1091" s="2"/>
      <c r="Z1091" s="183"/>
      <c r="AA1091" s="183"/>
      <c r="AB1091" s="183"/>
      <c r="AC1091" s="2"/>
      <c r="AD1091" s="2"/>
      <c r="AE1091" s="183"/>
      <c r="AF1091" s="183"/>
      <c r="AG1091" s="183"/>
      <c r="AH1091" s="183"/>
      <c r="AI1091" s="183"/>
      <c r="AJ1091" s="2"/>
      <c r="AK1091" s="2"/>
      <c r="AL1091" s="183"/>
      <c r="AM1091" s="183"/>
      <c r="AN1091" s="183"/>
      <c r="AO1091" s="183"/>
      <c r="AP1091" s="183"/>
      <c r="AQ1091" s="2"/>
      <c r="AR1091" s="2"/>
      <c r="AS1091" s="183"/>
      <c r="AT1091" s="183"/>
      <c r="AU1091" s="183"/>
      <c r="AV1091" s="183"/>
      <c r="AW1091" s="183"/>
      <c r="AX1091" s="2"/>
      <c r="AY1091" s="2"/>
      <c r="AZ1091" s="183"/>
      <c r="BA1091" s="183"/>
      <c r="BB1091" s="183"/>
      <c r="BC1091" s="183"/>
      <c r="BD1091" s="183"/>
      <c r="BE1091" s="2"/>
      <c r="BF1091" s="2"/>
      <c r="BG1091" s="183"/>
      <c r="BH1091" s="183"/>
      <c r="BI1091" s="183"/>
      <c r="BJ1091" s="183"/>
      <c r="BK1091" s="183"/>
      <c r="BL1091" s="2"/>
      <c r="BM1091" s="2"/>
      <c r="BN1091" s="183"/>
      <c r="BO1091" s="183"/>
      <c r="BP1091" s="183"/>
      <c r="BQ1091" s="183"/>
      <c r="BR1091" s="183"/>
      <c r="BS1091" s="183"/>
      <c r="BT1091" s="183"/>
      <c r="BU1091" s="183"/>
      <c r="BV1091" s="183"/>
      <c r="BW1091" s="183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70"/>
      <c r="DQ1091" s="270"/>
      <c r="DR1091" s="270"/>
      <c r="DS1091" s="270"/>
      <c r="DT1091" s="270"/>
      <c r="DU1091" s="270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  <c r="IW1091" s="2"/>
      <c r="IX1091" s="2"/>
      <c r="IY1091" s="2"/>
      <c r="IZ1091" s="2"/>
      <c r="JA1091" s="299"/>
      <c r="JB1091" s="299"/>
      <c r="JC1091" s="299"/>
      <c r="JD1091" s="299"/>
      <c r="JE1091" s="299"/>
      <c r="JF1091" s="299"/>
      <c r="JG1091" s="299"/>
      <c r="JH1091" s="299"/>
      <c r="JI1091" s="299"/>
      <c r="JJ1091" s="299"/>
      <c r="JK1091" s="299"/>
      <c r="JL1091" s="299"/>
      <c r="JM1091" s="299"/>
      <c r="JN1091" s="299"/>
      <c r="JO1091" s="299"/>
      <c r="JP1091" s="299"/>
      <c r="JQ1091" s="299"/>
      <c r="JR1091" s="299"/>
      <c r="JS1091" s="299"/>
      <c r="JT1091" s="299"/>
      <c r="JU1091" s="299"/>
      <c r="JV1091" s="299"/>
      <c r="JW1091" s="299"/>
      <c r="JX1091" s="299"/>
      <c r="JY1091" s="299"/>
      <c r="JZ1091" s="299"/>
      <c r="KA1091" s="299"/>
      <c r="KB1091" s="299"/>
      <c r="KC1091" s="299"/>
      <c r="KD1091" s="299"/>
      <c r="KE1091" s="299"/>
      <c r="KF1091" s="299"/>
      <c r="KG1091" s="299"/>
      <c r="KH1091" s="299"/>
      <c r="KI1091" s="299"/>
      <c r="KJ1091" s="299"/>
      <c r="KK1091" s="299"/>
      <c r="KL1091" s="2"/>
      <c r="KM1091" s="2"/>
      <c r="KN1091" s="2"/>
      <c r="KO1091" s="2"/>
      <c r="KP1091" s="2"/>
      <c r="KQ1091" s="2"/>
      <c r="KR1091" s="2"/>
      <c r="KS1091" s="2"/>
      <c r="KT1091" s="2"/>
    </row>
    <row r="1092" spans="5:306" s="114" customFormat="1">
      <c r="E1092" s="118"/>
      <c r="F1092" s="118"/>
      <c r="G1092" s="119"/>
      <c r="W1092" s="2"/>
      <c r="X1092" s="2"/>
      <c r="Y1092" s="2"/>
      <c r="Z1092" s="183"/>
      <c r="AA1092" s="183"/>
      <c r="AB1092" s="183"/>
      <c r="AC1092" s="2"/>
      <c r="AD1092" s="2"/>
      <c r="AE1092" s="183"/>
      <c r="AF1092" s="183"/>
      <c r="AG1092" s="183"/>
      <c r="AH1092" s="183"/>
      <c r="AI1092" s="183"/>
      <c r="AJ1092" s="2"/>
      <c r="AK1092" s="2"/>
      <c r="AL1092" s="183"/>
      <c r="AM1092" s="183"/>
      <c r="AN1092" s="183"/>
      <c r="AO1092" s="183"/>
      <c r="AP1092" s="183"/>
      <c r="AQ1092" s="2"/>
      <c r="AR1092" s="2"/>
      <c r="AS1092" s="183"/>
      <c r="AT1092" s="183"/>
      <c r="AU1092" s="183"/>
      <c r="AV1092" s="183"/>
      <c r="AW1092" s="183"/>
      <c r="AX1092" s="2"/>
      <c r="AY1092" s="2"/>
      <c r="AZ1092" s="183"/>
      <c r="BA1092" s="183"/>
      <c r="BB1092" s="183"/>
      <c r="BC1092" s="183"/>
      <c r="BD1092" s="183"/>
      <c r="BE1092" s="2"/>
      <c r="BF1092" s="2"/>
      <c r="BG1092" s="183"/>
      <c r="BH1092" s="183"/>
      <c r="BI1092" s="183"/>
      <c r="BJ1092" s="183"/>
      <c r="BK1092" s="183"/>
      <c r="BL1092" s="2"/>
      <c r="BM1092" s="2"/>
      <c r="BN1092" s="183"/>
      <c r="BO1092" s="183"/>
      <c r="BP1092" s="183"/>
      <c r="BQ1092" s="183"/>
      <c r="BR1092" s="183"/>
      <c r="BS1092" s="183"/>
      <c r="BT1092" s="183"/>
      <c r="BU1092" s="183"/>
      <c r="BV1092" s="183"/>
      <c r="BW1092" s="183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70"/>
      <c r="DQ1092" s="270"/>
      <c r="DR1092" s="270"/>
      <c r="DS1092" s="270"/>
      <c r="DT1092" s="270"/>
      <c r="DU1092" s="270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  <c r="IW1092" s="2"/>
      <c r="IX1092" s="2"/>
      <c r="IY1092" s="2"/>
      <c r="IZ1092" s="2"/>
      <c r="JA1092" s="299"/>
      <c r="JB1092" s="299"/>
      <c r="JC1092" s="299"/>
      <c r="JD1092" s="299"/>
      <c r="JE1092" s="299"/>
      <c r="JF1092" s="299"/>
      <c r="JG1092" s="299"/>
      <c r="JH1092" s="299"/>
      <c r="JI1092" s="299"/>
      <c r="JJ1092" s="299"/>
      <c r="JK1092" s="299"/>
      <c r="JL1092" s="299"/>
      <c r="JM1092" s="299"/>
      <c r="JN1092" s="299"/>
      <c r="JO1092" s="299"/>
      <c r="JP1092" s="299"/>
      <c r="JQ1092" s="299"/>
      <c r="JR1092" s="299"/>
      <c r="JS1092" s="299"/>
      <c r="JT1092" s="299"/>
      <c r="JU1092" s="299"/>
      <c r="JV1092" s="299"/>
      <c r="JW1092" s="299"/>
      <c r="JX1092" s="299"/>
      <c r="JY1092" s="299"/>
      <c r="JZ1092" s="299"/>
      <c r="KA1092" s="299"/>
      <c r="KB1092" s="299"/>
      <c r="KC1092" s="299"/>
      <c r="KD1092" s="299"/>
      <c r="KE1092" s="299"/>
      <c r="KF1092" s="299"/>
      <c r="KG1092" s="299"/>
      <c r="KH1092" s="299"/>
      <c r="KI1092" s="299"/>
      <c r="KJ1092" s="299"/>
      <c r="KK1092" s="299"/>
      <c r="KL1092" s="2"/>
      <c r="KM1092" s="2"/>
      <c r="KN1092" s="2"/>
      <c r="KO1092" s="2"/>
      <c r="KP1092" s="2"/>
      <c r="KQ1092" s="2"/>
      <c r="KR1092" s="2"/>
      <c r="KS1092" s="2"/>
      <c r="KT1092" s="2"/>
    </row>
    <row r="1093" spans="5:306" s="114" customFormat="1">
      <c r="E1093" s="118"/>
      <c r="F1093" s="118"/>
      <c r="G1093" s="119"/>
      <c r="W1093" s="2"/>
      <c r="X1093" s="2"/>
      <c r="Y1093" s="2"/>
      <c r="Z1093" s="183"/>
      <c r="AA1093" s="183"/>
      <c r="AB1093" s="183"/>
      <c r="AC1093" s="2"/>
      <c r="AD1093" s="2"/>
      <c r="AE1093" s="183"/>
      <c r="AF1093" s="183"/>
      <c r="AG1093" s="183"/>
      <c r="AH1093" s="183"/>
      <c r="AI1093" s="183"/>
      <c r="AJ1093" s="2"/>
      <c r="AK1093" s="2"/>
      <c r="AL1093" s="183"/>
      <c r="AM1093" s="183"/>
      <c r="AN1093" s="183"/>
      <c r="AO1093" s="183"/>
      <c r="AP1093" s="183"/>
      <c r="AQ1093" s="2"/>
      <c r="AR1093" s="2"/>
      <c r="AS1093" s="183"/>
      <c r="AT1093" s="183"/>
      <c r="AU1093" s="183"/>
      <c r="AV1093" s="183"/>
      <c r="AW1093" s="183"/>
      <c r="AX1093" s="2"/>
      <c r="AY1093" s="2"/>
      <c r="AZ1093" s="183"/>
      <c r="BA1093" s="183"/>
      <c r="BB1093" s="183"/>
      <c r="BC1093" s="183"/>
      <c r="BD1093" s="183"/>
      <c r="BE1093" s="2"/>
      <c r="BF1093" s="2"/>
      <c r="BG1093" s="183"/>
      <c r="BH1093" s="183"/>
      <c r="BI1093" s="183"/>
      <c r="BJ1093" s="183"/>
      <c r="BK1093" s="183"/>
      <c r="BL1093" s="2"/>
      <c r="BM1093" s="2"/>
      <c r="BN1093" s="183"/>
      <c r="BO1093" s="183"/>
      <c r="BP1093" s="183"/>
      <c r="BQ1093" s="183"/>
      <c r="BR1093" s="183"/>
      <c r="BS1093" s="183"/>
      <c r="BT1093" s="183"/>
      <c r="BU1093" s="183"/>
      <c r="BV1093" s="183"/>
      <c r="BW1093" s="183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70"/>
      <c r="DQ1093" s="270"/>
      <c r="DR1093" s="270"/>
      <c r="DS1093" s="270"/>
      <c r="DT1093" s="270"/>
      <c r="DU1093" s="270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  <c r="IW1093" s="2"/>
      <c r="IX1093" s="2"/>
      <c r="IY1093" s="2"/>
      <c r="IZ1093" s="2"/>
      <c r="JA1093" s="299"/>
      <c r="JB1093" s="299"/>
      <c r="JC1093" s="299"/>
      <c r="JD1093" s="299"/>
      <c r="JE1093" s="299"/>
      <c r="JF1093" s="299"/>
      <c r="JG1093" s="299"/>
      <c r="JH1093" s="299"/>
      <c r="JI1093" s="299"/>
      <c r="JJ1093" s="299"/>
      <c r="JK1093" s="299"/>
      <c r="JL1093" s="299"/>
      <c r="JM1093" s="299"/>
      <c r="JN1093" s="299"/>
      <c r="JO1093" s="299"/>
      <c r="JP1093" s="299"/>
      <c r="JQ1093" s="299"/>
      <c r="JR1093" s="299"/>
      <c r="JS1093" s="299"/>
      <c r="JT1093" s="299"/>
      <c r="JU1093" s="299"/>
      <c r="JV1093" s="299"/>
      <c r="JW1093" s="299"/>
      <c r="JX1093" s="299"/>
      <c r="JY1093" s="299"/>
      <c r="JZ1093" s="299"/>
      <c r="KA1093" s="299"/>
      <c r="KB1093" s="299"/>
      <c r="KC1093" s="299"/>
      <c r="KD1093" s="299"/>
      <c r="KE1093" s="299"/>
      <c r="KF1093" s="299"/>
      <c r="KG1093" s="299"/>
      <c r="KH1093" s="299"/>
      <c r="KI1093" s="299"/>
      <c r="KJ1093" s="299"/>
      <c r="KK1093" s="299"/>
      <c r="KL1093" s="2"/>
      <c r="KM1093" s="2"/>
      <c r="KN1093" s="2"/>
      <c r="KO1093" s="2"/>
      <c r="KP1093" s="2"/>
      <c r="KQ1093" s="2"/>
      <c r="KR1093" s="2"/>
      <c r="KS1093" s="2"/>
      <c r="KT1093" s="2"/>
    </row>
    <row r="1094" spans="5:306" s="114" customFormat="1">
      <c r="E1094" s="118"/>
      <c r="F1094" s="118"/>
      <c r="G1094" s="119"/>
      <c r="W1094" s="2"/>
      <c r="X1094" s="2"/>
      <c r="Y1094" s="2"/>
      <c r="Z1094" s="183"/>
      <c r="AA1094" s="183"/>
      <c r="AB1094" s="183"/>
      <c r="AC1094" s="2"/>
      <c r="AD1094" s="2"/>
      <c r="AE1094" s="183"/>
      <c r="AF1094" s="183"/>
      <c r="AG1094" s="183"/>
      <c r="AH1094" s="183"/>
      <c r="AI1094" s="183"/>
      <c r="AJ1094" s="2"/>
      <c r="AK1094" s="2"/>
      <c r="AL1094" s="183"/>
      <c r="AM1094" s="183"/>
      <c r="AN1094" s="183"/>
      <c r="AO1094" s="183"/>
      <c r="AP1094" s="183"/>
      <c r="AQ1094" s="2"/>
      <c r="AR1094" s="2"/>
      <c r="AS1094" s="183"/>
      <c r="AT1094" s="183"/>
      <c r="AU1094" s="183"/>
      <c r="AV1094" s="183"/>
      <c r="AW1094" s="183"/>
      <c r="AX1094" s="2"/>
      <c r="AY1094" s="2"/>
      <c r="AZ1094" s="183"/>
      <c r="BA1094" s="183"/>
      <c r="BB1094" s="183"/>
      <c r="BC1094" s="183"/>
      <c r="BD1094" s="183"/>
      <c r="BE1094" s="2"/>
      <c r="BF1094" s="2"/>
      <c r="BG1094" s="183"/>
      <c r="BH1094" s="183"/>
      <c r="BI1094" s="183"/>
      <c r="BJ1094" s="183"/>
      <c r="BK1094" s="183"/>
      <c r="BL1094" s="2"/>
      <c r="BM1094" s="2"/>
      <c r="BN1094" s="183"/>
      <c r="BO1094" s="183"/>
      <c r="BP1094" s="183"/>
      <c r="BQ1094" s="183"/>
      <c r="BR1094" s="183"/>
      <c r="BS1094" s="183"/>
      <c r="BT1094" s="183"/>
      <c r="BU1094" s="183"/>
      <c r="BV1094" s="183"/>
      <c r="BW1094" s="183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70"/>
      <c r="DQ1094" s="270"/>
      <c r="DR1094" s="270"/>
      <c r="DS1094" s="270"/>
      <c r="DT1094" s="270"/>
      <c r="DU1094" s="270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  <c r="IW1094" s="2"/>
      <c r="IX1094" s="2"/>
      <c r="IY1094" s="2"/>
      <c r="IZ1094" s="2"/>
      <c r="JA1094" s="299"/>
      <c r="JB1094" s="299"/>
      <c r="JC1094" s="299"/>
      <c r="JD1094" s="299"/>
      <c r="JE1094" s="299"/>
      <c r="JF1094" s="299"/>
      <c r="JG1094" s="299"/>
      <c r="JH1094" s="299"/>
      <c r="JI1094" s="299"/>
      <c r="JJ1094" s="299"/>
      <c r="JK1094" s="299"/>
      <c r="JL1094" s="299"/>
      <c r="JM1094" s="299"/>
      <c r="JN1094" s="299"/>
      <c r="JO1094" s="299"/>
      <c r="JP1094" s="299"/>
      <c r="JQ1094" s="299"/>
      <c r="JR1094" s="299"/>
      <c r="JS1094" s="299"/>
      <c r="JT1094" s="299"/>
      <c r="JU1094" s="299"/>
      <c r="JV1094" s="299"/>
      <c r="JW1094" s="299"/>
      <c r="JX1094" s="299"/>
      <c r="JY1094" s="299"/>
      <c r="JZ1094" s="299"/>
      <c r="KA1094" s="299"/>
      <c r="KB1094" s="299"/>
      <c r="KC1094" s="299"/>
      <c r="KD1094" s="299"/>
      <c r="KE1094" s="299"/>
      <c r="KF1094" s="299"/>
      <c r="KG1094" s="299"/>
      <c r="KH1094" s="299"/>
      <c r="KI1094" s="299"/>
      <c r="KJ1094" s="299"/>
      <c r="KK1094" s="299"/>
      <c r="KL1094" s="2"/>
      <c r="KM1094" s="2"/>
      <c r="KN1094" s="2"/>
      <c r="KO1094" s="2"/>
      <c r="KP1094" s="2"/>
      <c r="KQ1094" s="2"/>
      <c r="KR1094" s="2"/>
      <c r="KS1094" s="2"/>
      <c r="KT1094" s="2"/>
    </row>
    <row r="1095" spans="5:306" s="114" customFormat="1">
      <c r="E1095" s="118"/>
      <c r="F1095" s="118"/>
      <c r="G1095" s="119"/>
      <c r="W1095" s="2"/>
      <c r="X1095" s="2"/>
      <c r="Y1095" s="2"/>
      <c r="Z1095" s="183"/>
      <c r="AA1095" s="183"/>
      <c r="AB1095" s="183"/>
      <c r="AC1095" s="2"/>
      <c r="AD1095" s="2"/>
      <c r="AE1095" s="183"/>
      <c r="AF1095" s="183"/>
      <c r="AG1095" s="183"/>
      <c r="AH1095" s="183"/>
      <c r="AI1095" s="183"/>
      <c r="AJ1095" s="2"/>
      <c r="AK1095" s="2"/>
      <c r="AL1095" s="183"/>
      <c r="AM1095" s="183"/>
      <c r="AN1095" s="183"/>
      <c r="AO1095" s="183"/>
      <c r="AP1095" s="183"/>
      <c r="AQ1095" s="2"/>
      <c r="AR1095" s="2"/>
      <c r="AS1095" s="183"/>
      <c r="AT1095" s="183"/>
      <c r="AU1095" s="183"/>
      <c r="AV1095" s="183"/>
      <c r="AW1095" s="183"/>
      <c r="AX1095" s="2"/>
      <c r="AY1095" s="2"/>
      <c r="AZ1095" s="183"/>
      <c r="BA1095" s="183"/>
      <c r="BB1095" s="183"/>
      <c r="BC1095" s="183"/>
      <c r="BD1095" s="183"/>
      <c r="BE1095" s="2"/>
      <c r="BF1095" s="2"/>
      <c r="BG1095" s="183"/>
      <c r="BH1095" s="183"/>
      <c r="BI1095" s="183"/>
      <c r="BJ1095" s="183"/>
      <c r="BK1095" s="183"/>
      <c r="BL1095" s="2"/>
      <c r="BM1095" s="2"/>
      <c r="BN1095" s="183"/>
      <c r="BO1095" s="183"/>
      <c r="BP1095" s="183"/>
      <c r="BQ1095" s="183"/>
      <c r="BR1095" s="183"/>
      <c r="BS1095" s="183"/>
      <c r="BT1095" s="183"/>
      <c r="BU1095" s="183"/>
      <c r="BV1095" s="183"/>
      <c r="BW1095" s="183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70"/>
      <c r="DQ1095" s="270"/>
      <c r="DR1095" s="270"/>
      <c r="DS1095" s="270"/>
      <c r="DT1095" s="270"/>
      <c r="DU1095" s="270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  <c r="IW1095" s="2"/>
      <c r="IX1095" s="2"/>
      <c r="IY1095" s="2"/>
      <c r="IZ1095" s="2"/>
      <c r="JA1095" s="299"/>
      <c r="JB1095" s="299"/>
      <c r="JC1095" s="299"/>
      <c r="JD1095" s="299"/>
      <c r="JE1095" s="299"/>
      <c r="JF1095" s="299"/>
      <c r="JG1095" s="299"/>
      <c r="JH1095" s="299"/>
      <c r="JI1095" s="299"/>
      <c r="JJ1095" s="299"/>
      <c r="JK1095" s="299"/>
      <c r="JL1095" s="299"/>
      <c r="JM1095" s="299"/>
      <c r="JN1095" s="299"/>
      <c r="JO1095" s="299"/>
      <c r="JP1095" s="299"/>
      <c r="JQ1095" s="299"/>
      <c r="JR1095" s="299"/>
      <c r="JS1095" s="299"/>
      <c r="JT1095" s="299"/>
      <c r="JU1095" s="299"/>
      <c r="JV1095" s="299"/>
      <c r="JW1095" s="299"/>
      <c r="JX1095" s="299"/>
      <c r="JY1095" s="299"/>
      <c r="JZ1095" s="299"/>
      <c r="KA1095" s="299"/>
      <c r="KB1095" s="299"/>
      <c r="KC1095" s="299"/>
      <c r="KD1095" s="299"/>
      <c r="KE1095" s="299"/>
      <c r="KF1095" s="299"/>
      <c r="KG1095" s="299"/>
      <c r="KH1095" s="299"/>
      <c r="KI1095" s="299"/>
      <c r="KJ1095" s="299"/>
      <c r="KK1095" s="299"/>
      <c r="KL1095" s="2"/>
      <c r="KM1095" s="2"/>
      <c r="KN1095" s="2"/>
      <c r="KO1095" s="2"/>
      <c r="KP1095" s="2"/>
      <c r="KQ1095" s="2"/>
      <c r="KR1095" s="2"/>
      <c r="KS1095" s="2"/>
      <c r="KT1095" s="2"/>
    </row>
    <row r="1096" spans="5:306" s="114" customFormat="1">
      <c r="E1096" s="118"/>
      <c r="F1096" s="118"/>
      <c r="G1096" s="119"/>
      <c r="W1096" s="2"/>
      <c r="X1096" s="2"/>
      <c r="Y1096" s="2"/>
      <c r="Z1096" s="183"/>
      <c r="AA1096" s="183"/>
      <c r="AB1096" s="183"/>
      <c r="AC1096" s="2"/>
      <c r="AD1096" s="2"/>
      <c r="AE1096" s="183"/>
      <c r="AF1096" s="183"/>
      <c r="AG1096" s="183"/>
      <c r="AH1096" s="183"/>
      <c r="AI1096" s="183"/>
      <c r="AJ1096" s="2"/>
      <c r="AK1096" s="2"/>
      <c r="AL1096" s="183"/>
      <c r="AM1096" s="183"/>
      <c r="AN1096" s="183"/>
      <c r="AO1096" s="183"/>
      <c r="AP1096" s="183"/>
      <c r="AQ1096" s="2"/>
      <c r="AR1096" s="2"/>
      <c r="AS1096" s="183"/>
      <c r="AT1096" s="183"/>
      <c r="AU1096" s="183"/>
      <c r="AV1096" s="183"/>
      <c r="AW1096" s="183"/>
      <c r="AX1096" s="2"/>
      <c r="AY1096" s="2"/>
      <c r="AZ1096" s="183"/>
      <c r="BA1096" s="183"/>
      <c r="BB1096" s="183"/>
      <c r="BC1096" s="183"/>
      <c r="BD1096" s="183"/>
      <c r="BE1096" s="2"/>
      <c r="BF1096" s="2"/>
      <c r="BG1096" s="183"/>
      <c r="BH1096" s="183"/>
      <c r="BI1096" s="183"/>
      <c r="BJ1096" s="183"/>
      <c r="BK1096" s="183"/>
      <c r="BL1096" s="2"/>
      <c r="BM1096" s="2"/>
      <c r="BN1096" s="183"/>
      <c r="BO1096" s="183"/>
      <c r="BP1096" s="183"/>
      <c r="BQ1096" s="183"/>
      <c r="BR1096" s="183"/>
      <c r="BS1096" s="183"/>
      <c r="BT1096" s="183"/>
      <c r="BU1096" s="183"/>
      <c r="BV1096" s="183"/>
      <c r="BW1096" s="183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70"/>
      <c r="DQ1096" s="270"/>
      <c r="DR1096" s="270"/>
      <c r="DS1096" s="270"/>
      <c r="DT1096" s="270"/>
      <c r="DU1096" s="270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  <c r="IW1096" s="2"/>
      <c r="IX1096" s="2"/>
      <c r="IY1096" s="2"/>
      <c r="IZ1096" s="2"/>
      <c r="JA1096" s="299"/>
      <c r="JB1096" s="299"/>
      <c r="JC1096" s="299"/>
      <c r="JD1096" s="299"/>
      <c r="JE1096" s="299"/>
      <c r="JF1096" s="299"/>
      <c r="JG1096" s="299"/>
      <c r="JH1096" s="299"/>
      <c r="JI1096" s="299"/>
      <c r="JJ1096" s="299"/>
      <c r="JK1096" s="299"/>
      <c r="JL1096" s="299"/>
      <c r="JM1096" s="299"/>
      <c r="JN1096" s="299"/>
      <c r="JO1096" s="299"/>
      <c r="JP1096" s="299"/>
      <c r="JQ1096" s="299"/>
      <c r="JR1096" s="299"/>
      <c r="JS1096" s="299"/>
      <c r="JT1096" s="299"/>
      <c r="JU1096" s="299"/>
      <c r="JV1096" s="299"/>
      <c r="JW1096" s="299"/>
      <c r="JX1096" s="299"/>
      <c r="JY1096" s="299"/>
      <c r="JZ1096" s="299"/>
      <c r="KA1096" s="299"/>
      <c r="KB1096" s="299"/>
      <c r="KC1096" s="299"/>
      <c r="KD1096" s="299"/>
      <c r="KE1096" s="299"/>
      <c r="KF1096" s="299"/>
      <c r="KG1096" s="299"/>
      <c r="KH1096" s="299"/>
      <c r="KI1096" s="299"/>
      <c r="KJ1096" s="299"/>
      <c r="KK1096" s="299"/>
      <c r="KL1096" s="2"/>
      <c r="KM1096" s="2"/>
      <c r="KN1096" s="2"/>
      <c r="KO1096" s="2"/>
      <c r="KP1096" s="2"/>
      <c r="KQ1096" s="2"/>
      <c r="KR1096" s="2"/>
      <c r="KS1096" s="2"/>
      <c r="KT1096" s="2"/>
    </row>
    <row r="1097" spans="5:306" s="114" customFormat="1">
      <c r="E1097" s="118"/>
      <c r="F1097" s="118"/>
      <c r="G1097" s="119"/>
      <c r="W1097" s="2"/>
      <c r="X1097" s="2"/>
      <c r="Y1097" s="2"/>
      <c r="Z1097" s="183"/>
      <c r="AA1097" s="183"/>
      <c r="AB1097" s="183"/>
      <c r="AC1097" s="2"/>
      <c r="AD1097" s="2"/>
      <c r="AE1097" s="183"/>
      <c r="AF1097" s="183"/>
      <c r="AG1097" s="183"/>
      <c r="AH1097" s="183"/>
      <c r="AI1097" s="183"/>
      <c r="AJ1097" s="2"/>
      <c r="AK1097" s="2"/>
      <c r="AL1097" s="183"/>
      <c r="AM1097" s="183"/>
      <c r="AN1097" s="183"/>
      <c r="AO1097" s="183"/>
      <c r="AP1097" s="183"/>
      <c r="AQ1097" s="2"/>
      <c r="AR1097" s="2"/>
      <c r="AS1097" s="183"/>
      <c r="AT1097" s="183"/>
      <c r="AU1097" s="183"/>
      <c r="AV1097" s="183"/>
      <c r="AW1097" s="183"/>
      <c r="AX1097" s="2"/>
      <c r="AY1097" s="2"/>
      <c r="AZ1097" s="183"/>
      <c r="BA1097" s="183"/>
      <c r="BB1097" s="183"/>
      <c r="BC1097" s="183"/>
      <c r="BD1097" s="183"/>
      <c r="BE1097" s="2"/>
      <c r="BF1097" s="2"/>
      <c r="BG1097" s="183"/>
      <c r="BH1097" s="183"/>
      <c r="BI1097" s="183"/>
      <c r="BJ1097" s="183"/>
      <c r="BK1097" s="183"/>
      <c r="BL1097" s="2"/>
      <c r="BM1097" s="2"/>
      <c r="BN1097" s="183"/>
      <c r="BO1097" s="183"/>
      <c r="BP1097" s="183"/>
      <c r="BQ1097" s="183"/>
      <c r="BR1097" s="183"/>
      <c r="BS1097" s="183"/>
      <c r="BT1097" s="183"/>
      <c r="BU1097" s="183"/>
      <c r="BV1097" s="183"/>
      <c r="BW1097" s="183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70"/>
      <c r="DQ1097" s="270"/>
      <c r="DR1097" s="270"/>
      <c r="DS1097" s="270"/>
      <c r="DT1097" s="270"/>
      <c r="DU1097" s="270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  <c r="IW1097" s="2"/>
      <c r="IX1097" s="2"/>
      <c r="IY1097" s="2"/>
      <c r="IZ1097" s="2"/>
      <c r="JA1097" s="299"/>
      <c r="JB1097" s="299"/>
      <c r="JC1097" s="299"/>
      <c r="JD1097" s="299"/>
      <c r="JE1097" s="299"/>
      <c r="JF1097" s="299"/>
      <c r="JG1097" s="299"/>
      <c r="JH1097" s="299"/>
      <c r="JI1097" s="299"/>
      <c r="JJ1097" s="299"/>
      <c r="JK1097" s="299"/>
      <c r="JL1097" s="299"/>
      <c r="JM1097" s="299"/>
      <c r="JN1097" s="299"/>
      <c r="JO1097" s="299"/>
      <c r="JP1097" s="299"/>
      <c r="JQ1097" s="299"/>
      <c r="JR1097" s="299"/>
      <c r="JS1097" s="299"/>
      <c r="JT1097" s="299"/>
      <c r="JU1097" s="299"/>
      <c r="JV1097" s="299"/>
      <c r="JW1097" s="299"/>
      <c r="JX1097" s="299"/>
      <c r="JY1097" s="299"/>
      <c r="JZ1097" s="299"/>
      <c r="KA1097" s="299"/>
      <c r="KB1097" s="299"/>
      <c r="KC1097" s="299"/>
      <c r="KD1097" s="299"/>
      <c r="KE1097" s="299"/>
      <c r="KF1097" s="299"/>
      <c r="KG1097" s="299"/>
      <c r="KH1097" s="299"/>
      <c r="KI1097" s="299"/>
      <c r="KJ1097" s="299"/>
      <c r="KK1097" s="299"/>
      <c r="KL1097" s="2"/>
      <c r="KM1097" s="2"/>
      <c r="KN1097" s="2"/>
      <c r="KO1097" s="2"/>
      <c r="KP1097" s="2"/>
      <c r="KQ1097" s="2"/>
      <c r="KR1097" s="2"/>
      <c r="KS1097" s="2"/>
      <c r="KT1097" s="2"/>
    </row>
    <row r="1098" spans="5:306" s="114" customFormat="1">
      <c r="E1098" s="118"/>
      <c r="F1098" s="118"/>
      <c r="G1098" s="119"/>
      <c r="W1098" s="2"/>
      <c r="X1098" s="2"/>
      <c r="Y1098" s="2"/>
      <c r="Z1098" s="183"/>
      <c r="AA1098" s="183"/>
      <c r="AB1098" s="183"/>
      <c r="AC1098" s="2"/>
      <c r="AD1098" s="2"/>
      <c r="AE1098" s="183"/>
      <c r="AF1098" s="183"/>
      <c r="AG1098" s="183"/>
      <c r="AH1098" s="183"/>
      <c r="AI1098" s="183"/>
      <c r="AJ1098" s="2"/>
      <c r="AK1098" s="2"/>
      <c r="AL1098" s="183"/>
      <c r="AM1098" s="183"/>
      <c r="AN1098" s="183"/>
      <c r="AO1098" s="183"/>
      <c r="AP1098" s="183"/>
      <c r="AQ1098" s="2"/>
      <c r="AR1098" s="2"/>
      <c r="AS1098" s="183"/>
      <c r="AT1098" s="183"/>
      <c r="AU1098" s="183"/>
      <c r="AV1098" s="183"/>
      <c r="AW1098" s="183"/>
      <c r="AX1098" s="2"/>
      <c r="AY1098" s="2"/>
      <c r="AZ1098" s="183"/>
      <c r="BA1098" s="183"/>
      <c r="BB1098" s="183"/>
      <c r="BC1098" s="183"/>
      <c r="BD1098" s="183"/>
      <c r="BE1098" s="2"/>
      <c r="BF1098" s="2"/>
      <c r="BG1098" s="183"/>
      <c r="BH1098" s="183"/>
      <c r="BI1098" s="183"/>
      <c r="BJ1098" s="183"/>
      <c r="BK1098" s="183"/>
      <c r="BL1098" s="2"/>
      <c r="BM1098" s="2"/>
      <c r="BN1098" s="183"/>
      <c r="BO1098" s="183"/>
      <c r="BP1098" s="183"/>
      <c r="BQ1098" s="183"/>
      <c r="BR1098" s="183"/>
      <c r="BS1098" s="183"/>
      <c r="BT1098" s="183"/>
      <c r="BU1098" s="183"/>
      <c r="BV1098" s="183"/>
      <c r="BW1098" s="183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70"/>
      <c r="DQ1098" s="270"/>
      <c r="DR1098" s="270"/>
      <c r="DS1098" s="270"/>
      <c r="DT1098" s="270"/>
      <c r="DU1098" s="270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  <c r="IW1098" s="2"/>
      <c r="IX1098" s="2"/>
      <c r="IY1098" s="2"/>
      <c r="IZ1098" s="2"/>
      <c r="JA1098" s="299"/>
      <c r="JB1098" s="299"/>
      <c r="JC1098" s="299"/>
      <c r="JD1098" s="299"/>
      <c r="JE1098" s="299"/>
      <c r="JF1098" s="299"/>
      <c r="JG1098" s="299"/>
      <c r="JH1098" s="299"/>
      <c r="JI1098" s="299"/>
      <c r="JJ1098" s="299"/>
      <c r="JK1098" s="299"/>
      <c r="JL1098" s="299"/>
      <c r="JM1098" s="299"/>
      <c r="JN1098" s="299"/>
      <c r="JO1098" s="299"/>
      <c r="JP1098" s="299"/>
      <c r="JQ1098" s="299"/>
      <c r="JR1098" s="299"/>
      <c r="JS1098" s="299"/>
      <c r="JT1098" s="299"/>
      <c r="JU1098" s="299"/>
      <c r="JV1098" s="299"/>
      <c r="JW1098" s="299"/>
      <c r="JX1098" s="299"/>
      <c r="JY1098" s="299"/>
      <c r="JZ1098" s="299"/>
      <c r="KA1098" s="299"/>
      <c r="KB1098" s="299"/>
      <c r="KC1098" s="299"/>
      <c r="KD1098" s="299"/>
      <c r="KE1098" s="299"/>
      <c r="KF1098" s="299"/>
      <c r="KG1098" s="299"/>
      <c r="KH1098" s="299"/>
      <c r="KI1098" s="299"/>
      <c r="KJ1098" s="299"/>
      <c r="KK1098" s="299"/>
      <c r="KL1098" s="2"/>
      <c r="KM1098" s="2"/>
      <c r="KN1098" s="2"/>
      <c r="KO1098" s="2"/>
      <c r="KP1098" s="2"/>
      <c r="KQ1098" s="2"/>
      <c r="KR1098" s="2"/>
      <c r="KS1098" s="2"/>
      <c r="KT1098" s="2"/>
    </row>
    <row r="1099" spans="5:306" s="114" customFormat="1">
      <c r="E1099" s="118"/>
      <c r="F1099" s="118"/>
      <c r="G1099" s="119"/>
      <c r="W1099" s="2"/>
      <c r="X1099" s="2"/>
      <c r="Y1099" s="2"/>
      <c r="Z1099" s="183"/>
      <c r="AA1099" s="183"/>
      <c r="AB1099" s="183"/>
      <c r="AC1099" s="2"/>
      <c r="AD1099" s="2"/>
      <c r="AE1099" s="183"/>
      <c r="AF1099" s="183"/>
      <c r="AG1099" s="183"/>
      <c r="AH1099" s="183"/>
      <c r="AI1099" s="183"/>
      <c r="AJ1099" s="2"/>
      <c r="AK1099" s="2"/>
      <c r="AL1099" s="183"/>
      <c r="AM1099" s="183"/>
      <c r="AN1099" s="183"/>
      <c r="AO1099" s="183"/>
      <c r="AP1099" s="183"/>
      <c r="AQ1099" s="2"/>
      <c r="AR1099" s="2"/>
      <c r="AS1099" s="183"/>
      <c r="AT1099" s="183"/>
      <c r="AU1099" s="183"/>
      <c r="AV1099" s="183"/>
      <c r="AW1099" s="183"/>
      <c r="AX1099" s="2"/>
      <c r="AY1099" s="2"/>
      <c r="AZ1099" s="183"/>
      <c r="BA1099" s="183"/>
      <c r="BB1099" s="183"/>
      <c r="BC1099" s="183"/>
      <c r="BD1099" s="183"/>
      <c r="BE1099" s="2"/>
      <c r="BF1099" s="2"/>
      <c r="BG1099" s="183"/>
      <c r="BH1099" s="183"/>
      <c r="BI1099" s="183"/>
      <c r="BJ1099" s="183"/>
      <c r="BK1099" s="183"/>
      <c r="BL1099" s="2"/>
      <c r="BM1099" s="2"/>
      <c r="BN1099" s="183"/>
      <c r="BO1099" s="183"/>
      <c r="BP1099" s="183"/>
      <c r="BQ1099" s="183"/>
      <c r="BR1099" s="183"/>
      <c r="BS1099" s="183"/>
      <c r="BT1099" s="183"/>
      <c r="BU1099" s="183"/>
      <c r="BV1099" s="183"/>
      <c r="BW1099" s="183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70"/>
      <c r="DQ1099" s="270"/>
      <c r="DR1099" s="270"/>
      <c r="DS1099" s="270"/>
      <c r="DT1099" s="270"/>
      <c r="DU1099" s="270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  <c r="IW1099" s="2"/>
      <c r="IX1099" s="2"/>
      <c r="IY1099" s="2"/>
      <c r="IZ1099" s="2"/>
      <c r="JA1099" s="299"/>
      <c r="JB1099" s="299"/>
      <c r="JC1099" s="299"/>
      <c r="JD1099" s="299"/>
      <c r="JE1099" s="299"/>
      <c r="JF1099" s="299"/>
      <c r="JG1099" s="299"/>
      <c r="JH1099" s="299"/>
      <c r="JI1099" s="299"/>
      <c r="JJ1099" s="299"/>
      <c r="JK1099" s="299"/>
      <c r="JL1099" s="299"/>
      <c r="JM1099" s="299"/>
      <c r="JN1099" s="299"/>
      <c r="JO1099" s="299"/>
      <c r="JP1099" s="299"/>
      <c r="JQ1099" s="299"/>
      <c r="JR1099" s="299"/>
      <c r="JS1099" s="299"/>
      <c r="JT1099" s="299"/>
      <c r="JU1099" s="299"/>
      <c r="JV1099" s="299"/>
      <c r="JW1099" s="299"/>
      <c r="JX1099" s="299"/>
      <c r="JY1099" s="299"/>
      <c r="JZ1099" s="299"/>
      <c r="KA1099" s="299"/>
      <c r="KB1099" s="299"/>
      <c r="KC1099" s="299"/>
      <c r="KD1099" s="299"/>
      <c r="KE1099" s="299"/>
      <c r="KF1099" s="299"/>
      <c r="KG1099" s="299"/>
      <c r="KH1099" s="299"/>
      <c r="KI1099" s="299"/>
      <c r="KJ1099" s="299"/>
      <c r="KK1099" s="299"/>
      <c r="KL1099" s="2"/>
      <c r="KM1099" s="2"/>
      <c r="KN1099" s="2"/>
      <c r="KO1099" s="2"/>
      <c r="KP1099" s="2"/>
      <c r="KQ1099" s="2"/>
      <c r="KR1099" s="2"/>
      <c r="KS1099" s="2"/>
      <c r="KT1099" s="2"/>
    </row>
    <row r="1100" spans="5:306" s="114" customFormat="1">
      <c r="E1100" s="118"/>
      <c r="F1100" s="118"/>
      <c r="G1100" s="119"/>
      <c r="W1100" s="2"/>
      <c r="X1100" s="2"/>
      <c r="Y1100" s="2"/>
      <c r="Z1100" s="183"/>
      <c r="AA1100" s="183"/>
      <c r="AB1100" s="183"/>
      <c r="AC1100" s="2"/>
      <c r="AD1100" s="2"/>
      <c r="AE1100" s="183"/>
      <c r="AF1100" s="183"/>
      <c r="AG1100" s="183"/>
      <c r="AH1100" s="183"/>
      <c r="AI1100" s="183"/>
      <c r="AJ1100" s="2"/>
      <c r="AK1100" s="2"/>
      <c r="AL1100" s="183"/>
      <c r="AM1100" s="183"/>
      <c r="AN1100" s="183"/>
      <c r="AO1100" s="183"/>
      <c r="AP1100" s="183"/>
      <c r="AQ1100" s="2"/>
      <c r="AR1100" s="2"/>
      <c r="AS1100" s="183"/>
      <c r="AT1100" s="183"/>
      <c r="AU1100" s="183"/>
      <c r="AV1100" s="183"/>
      <c r="AW1100" s="183"/>
      <c r="AX1100" s="2"/>
      <c r="AY1100" s="2"/>
      <c r="AZ1100" s="183"/>
      <c r="BA1100" s="183"/>
      <c r="BB1100" s="183"/>
      <c r="BC1100" s="183"/>
      <c r="BD1100" s="183"/>
      <c r="BE1100" s="2"/>
      <c r="BF1100" s="2"/>
      <c r="BG1100" s="183"/>
      <c r="BH1100" s="183"/>
      <c r="BI1100" s="183"/>
      <c r="BJ1100" s="183"/>
      <c r="BK1100" s="183"/>
      <c r="BL1100" s="2"/>
      <c r="BM1100" s="2"/>
      <c r="BN1100" s="183"/>
      <c r="BO1100" s="183"/>
      <c r="BP1100" s="183"/>
      <c r="BQ1100" s="183"/>
      <c r="BR1100" s="183"/>
      <c r="BS1100" s="183"/>
      <c r="BT1100" s="183"/>
      <c r="BU1100" s="183"/>
      <c r="BV1100" s="183"/>
      <c r="BW1100" s="183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70"/>
      <c r="DQ1100" s="270"/>
      <c r="DR1100" s="270"/>
      <c r="DS1100" s="270"/>
      <c r="DT1100" s="270"/>
      <c r="DU1100" s="270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  <c r="IW1100" s="2"/>
      <c r="IX1100" s="2"/>
      <c r="IY1100" s="2"/>
      <c r="IZ1100" s="2"/>
      <c r="JA1100" s="299"/>
      <c r="JB1100" s="299"/>
      <c r="JC1100" s="299"/>
      <c r="JD1100" s="299"/>
      <c r="JE1100" s="299"/>
      <c r="JF1100" s="299"/>
      <c r="JG1100" s="299"/>
      <c r="JH1100" s="299"/>
      <c r="JI1100" s="299"/>
      <c r="JJ1100" s="299"/>
      <c r="JK1100" s="299"/>
      <c r="JL1100" s="299"/>
      <c r="JM1100" s="299"/>
      <c r="JN1100" s="299"/>
      <c r="JO1100" s="299"/>
      <c r="JP1100" s="299"/>
      <c r="JQ1100" s="299"/>
      <c r="JR1100" s="299"/>
      <c r="JS1100" s="299"/>
      <c r="JT1100" s="299"/>
      <c r="JU1100" s="299"/>
      <c r="JV1100" s="299"/>
      <c r="JW1100" s="299"/>
      <c r="JX1100" s="299"/>
      <c r="JY1100" s="299"/>
      <c r="JZ1100" s="299"/>
      <c r="KA1100" s="299"/>
      <c r="KB1100" s="299"/>
      <c r="KC1100" s="299"/>
      <c r="KD1100" s="299"/>
      <c r="KE1100" s="299"/>
      <c r="KF1100" s="299"/>
      <c r="KG1100" s="299"/>
      <c r="KH1100" s="299"/>
      <c r="KI1100" s="299"/>
      <c r="KJ1100" s="299"/>
      <c r="KK1100" s="299"/>
      <c r="KL1100" s="2"/>
      <c r="KM1100" s="2"/>
      <c r="KN1100" s="2"/>
      <c r="KO1100" s="2"/>
      <c r="KP1100" s="2"/>
      <c r="KQ1100" s="2"/>
      <c r="KR1100" s="2"/>
      <c r="KS1100" s="2"/>
      <c r="KT1100" s="2"/>
    </row>
    <row r="1101" spans="5:306" s="114" customFormat="1">
      <c r="E1101" s="118"/>
      <c r="F1101" s="118"/>
      <c r="G1101" s="119"/>
      <c r="W1101" s="2"/>
      <c r="X1101" s="2"/>
      <c r="Y1101" s="2"/>
      <c r="Z1101" s="183"/>
      <c r="AA1101" s="183"/>
      <c r="AB1101" s="183"/>
      <c r="AC1101" s="2"/>
      <c r="AD1101" s="2"/>
      <c r="AE1101" s="183"/>
      <c r="AF1101" s="183"/>
      <c r="AG1101" s="183"/>
      <c r="AH1101" s="183"/>
      <c r="AI1101" s="183"/>
      <c r="AJ1101" s="2"/>
      <c r="AK1101" s="2"/>
      <c r="AL1101" s="183"/>
      <c r="AM1101" s="183"/>
      <c r="AN1101" s="183"/>
      <c r="AO1101" s="183"/>
      <c r="AP1101" s="183"/>
      <c r="AQ1101" s="2"/>
      <c r="AR1101" s="2"/>
      <c r="AS1101" s="183"/>
      <c r="AT1101" s="183"/>
      <c r="AU1101" s="183"/>
      <c r="AV1101" s="183"/>
      <c r="AW1101" s="183"/>
      <c r="AX1101" s="2"/>
      <c r="AY1101" s="2"/>
      <c r="AZ1101" s="183"/>
      <c r="BA1101" s="183"/>
      <c r="BB1101" s="183"/>
      <c r="BC1101" s="183"/>
      <c r="BD1101" s="183"/>
      <c r="BE1101" s="2"/>
      <c r="BF1101" s="2"/>
      <c r="BG1101" s="183"/>
      <c r="BH1101" s="183"/>
      <c r="BI1101" s="183"/>
      <c r="BJ1101" s="183"/>
      <c r="BK1101" s="183"/>
      <c r="BL1101" s="2"/>
      <c r="BM1101" s="2"/>
      <c r="BN1101" s="183"/>
      <c r="BO1101" s="183"/>
      <c r="BP1101" s="183"/>
      <c r="BQ1101" s="183"/>
      <c r="BR1101" s="183"/>
      <c r="BS1101" s="183"/>
      <c r="BT1101" s="183"/>
      <c r="BU1101" s="183"/>
      <c r="BV1101" s="183"/>
      <c r="BW1101" s="183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70"/>
      <c r="DQ1101" s="270"/>
      <c r="DR1101" s="270"/>
      <c r="DS1101" s="270"/>
      <c r="DT1101" s="270"/>
      <c r="DU1101" s="270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  <c r="IW1101" s="2"/>
      <c r="IX1101" s="2"/>
      <c r="IY1101" s="2"/>
      <c r="IZ1101" s="2"/>
      <c r="JA1101" s="299"/>
      <c r="JB1101" s="299"/>
      <c r="JC1101" s="299"/>
      <c r="JD1101" s="299"/>
      <c r="JE1101" s="299"/>
      <c r="JF1101" s="299"/>
      <c r="JG1101" s="299"/>
      <c r="JH1101" s="299"/>
      <c r="JI1101" s="299"/>
      <c r="JJ1101" s="299"/>
      <c r="JK1101" s="299"/>
      <c r="JL1101" s="299"/>
      <c r="JM1101" s="299"/>
      <c r="JN1101" s="299"/>
      <c r="JO1101" s="299"/>
      <c r="JP1101" s="299"/>
      <c r="JQ1101" s="299"/>
      <c r="JR1101" s="299"/>
      <c r="JS1101" s="299"/>
      <c r="JT1101" s="299"/>
      <c r="JU1101" s="299"/>
      <c r="JV1101" s="299"/>
      <c r="JW1101" s="299"/>
      <c r="JX1101" s="299"/>
      <c r="JY1101" s="299"/>
      <c r="JZ1101" s="299"/>
      <c r="KA1101" s="299"/>
      <c r="KB1101" s="299"/>
      <c r="KC1101" s="299"/>
      <c r="KD1101" s="299"/>
      <c r="KE1101" s="299"/>
      <c r="KF1101" s="299"/>
      <c r="KG1101" s="299"/>
      <c r="KH1101" s="299"/>
      <c r="KI1101" s="299"/>
      <c r="KJ1101" s="299"/>
      <c r="KK1101" s="299"/>
      <c r="KL1101" s="2"/>
      <c r="KM1101" s="2"/>
      <c r="KN1101" s="2"/>
      <c r="KO1101" s="2"/>
      <c r="KP1101" s="2"/>
      <c r="KQ1101" s="2"/>
      <c r="KR1101" s="2"/>
      <c r="KS1101" s="2"/>
      <c r="KT1101" s="2"/>
    </row>
    <row r="1102" spans="5:306" s="114" customFormat="1">
      <c r="E1102" s="118"/>
      <c r="F1102" s="118"/>
      <c r="G1102" s="119"/>
      <c r="W1102" s="2"/>
      <c r="X1102" s="2"/>
      <c r="Y1102" s="2"/>
      <c r="Z1102" s="183"/>
      <c r="AA1102" s="183"/>
      <c r="AB1102" s="183"/>
      <c r="AC1102" s="2"/>
      <c r="AD1102" s="2"/>
      <c r="AE1102" s="183"/>
      <c r="AF1102" s="183"/>
      <c r="AG1102" s="183"/>
      <c r="AH1102" s="183"/>
      <c r="AI1102" s="183"/>
      <c r="AJ1102" s="2"/>
      <c r="AK1102" s="2"/>
      <c r="AL1102" s="183"/>
      <c r="AM1102" s="183"/>
      <c r="AN1102" s="183"/>
      <c r="AO1102" s="183"/>
      <c r="AP1102" s="183"/>
      <c r="AQ1102" s="2"/>
      <c r="AR1102" s="2"/>
      <c r="AS1102" s="183"/>
      <c r="AT1102" s="183"/>
      <c r="AU1102" s="183"/>
      <c r="AV1102" s="183"/>
      <c r="AW1102" s="183"/>
      <c r="AX1102" s="2"/>
      <c r="AY1102" s="2"/>
      <c r="AZ1102" s="183"/>
      <c r="BA1102" s="183"/>
      <c r="BB1102" s="183"/>
      <c r="BC1102" s="183"/>
      <c r="BD1102" s="183"/>
      <c r="BE1102" s="2"/>
      <c r="BF1102" s="2"/>
      <c r="BG1102" s="183"/>
      <c r="BH1102" s="183"/>
      <c r="BI1102" s="183"/>
      <c r="BJ1102" s="183"/>
      <c r="BK1102" s="183"/>
      <c r="BL1102" s="2"/>
      <c r="BM1102" s="2"/>
      <c r="BN1102" s="183"/>
      <c r="BO1102" s="183"/>
      <c r="BP1102" s="183"/>
      <c r="BQ1102" s="183"/>
      <c r="BR1102" s="183"/>
      <c r="BS1102" s="183"/>
      <c r="BT1102" s="183"/>
      <c r="BU1102" s="183"/>
      <c r="BV1102" s="183"/>
      <c r="BW1102" s="183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70"/>
      <c r="DQ1102" s="270"/>
      <c r="DR1102" s="270"/>
      <c r="DS1102" s="270"/>
      <c r="DT1102" s="270"/>
      <c r="DU1102" s="270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  <c r="IW1102" s="2"/>
      <c r="IX1102" s="2"/>
      <c r="IY1102" s="2"/>
      <c r="IZ1102" s="2"/>
      <c r="JA1102" s="299"/>
      <c r="JB1102" s="299"/>
      <c r="JC1102" s="299"/>
      <c r="JD1102" s="299"/>
      <c r="JE1102" s="299"/>
      <c r="JF1102" s="299"/>
      <c r="JG1102" s="299"/>
      <c r="JH1102" s="299"/>
      <c r="JI1102" s="299"/>
      <c r="JJ1102" s="299"/>
      <c r="JK1102" s="299"/>
      <c r="JL1102" s="299"/>
      <c r="JM1102" s="299"/>
      <c r="JN1102" s="299"/>
      <c r="JO1102" s="299"/>
      <c r="JP1102" s="299"/>
      <c r="JQ1102" s="299"/>
      <c r="JR1102" s="299"/>
      <c r="JS1102" s="299"/>
      <c r="JT1102" s="299"/>
      <c r="JU1102" s="299"/>
      <c r="JV1102" s="299"/>
      <c r="JW1102" s="299"/>
      <c r="JX1102" s="299"/>
      <c r="JY1102" s="299"/>
      <c r="JZ1102" s="299"/>
      <c r="KA1102" s="299"/>
      <c r="KB1102" s="299"/>
      <c r="KC1102" s="299"/>
      <c r="KD1102" s="299"/>
      <c r="KE1102" s="299"/>
      <c r="KF1102" s="299"/>
      <c r="KG1102" s="299"/>
      <c r="KH1102" s="299"/>
      <c r="KI1102" s="299"/>
      <c r="KJ1102" s="299"/>
      <c r="KK1102" s="299"/>
      <c r="KL1102" s="2"/>
      <c r="KM1102" s="2"/>
      <c r="KN1102" s="2"/>
      <c r="KO1102" s="2"/>
      <c r="KP1102" s="2"/>
      <c r="KQ1102" s="2"/>
      <c r="KR1102" s="2"/>
      <c r="KS1102" s="2"/>
      <c r="KT1102" s="2"/>
    </row>
    <row r="1103" spans="5:306" s="114" customFormat="1">
      <c r="E1103" s="118"/>
      <c r="F1103" s="118"/>
      <c r="G1103" s="119"/>
      <c r="W1103" s="2"/>
      <c r="X1103" s="2"/>
      <c r="Y1103" s="2"/>
      <c r="Z1103" s="183"/>
      <c r="AA1103" s="183"/>
      <c r="AB1103" s="183"/>
      <c r="AC1103" s="2"/>
      <c r="AD1103" s="2"/>
      <c r="AE1103" s="183"/>
      <c r="AF1103" s="183"/>
      <c r="AG1103" s="183"/>
      <c r="AH1103" s="183"/>
      <c r="AI1103" s="183"/>
      <c r="AJ1103" s="2"/>
      <c r="AK1103" s="2"/>
      <c r="AL1103" s="183"/>
      <c r="AM1103" s="183"/>
      <c r="AN1103" s="183"/>
      <c r="AO1103" s="183"/>
      <c r="AP1103" s="183"/>
      <c r="AQ1103" s="2"/>
      <c r="AR1103" s="2"/>
      <c r="AS1103" s="183"/>
      <c r="AT1103" s="183"/>
      <c r="AU1103" s="183"/>
      <c r="AV1103" s="183"/>
      <c r="AW1103" s="183"/>
      <c r="AX1103" s="2"/>
      <c r="AY1103" s="2"/>
      <c r="AZ1103" s="183"/>
      <c r="BA1103" s="183"/>
      <c r="BB1103" s="183"/>
      <c r="BC1103" s="183"/>
      <c r="BD1103" s="183"/>
      <c r="BE1103" s="2"/>
      <c r="BF1103" s="2"/>
      <c r="BG1103" s="183"/>
      <c r="BH1103" s="183"/>
      <c r="BI1103" s="183"/>
      <c r="BJ1103" s="183"/>
      <c r="BK1103" s="183"/>
      <c r="BL1103" s="2"/>
      <c r="BM1103" s="2"/>
      <c r="BN1103" s="183"/>
      <c r="BO1103" s="183"/>
      <c r="BP1103" s="183"/>
      <c r="BQ1103" s="183"/>
      <c r="BR1103" s="183"/>
      <c r="BS1103" s="183"/>
      <c r="BT1103" s="183"/>
      <c r="BU1103" s="183"/>
      <c r="BV1103" s="183"/>
      <c r="BW1103" s="183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70"/>
      <c r="DQ1103" s="270"/>
      <c r="DR1103" s="270"/>
      <c r="DS1103" s="270"/>
      <c r="DT1103" s="270"/>
      <c r="DU1103" s="270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  <c r="IW1103" s="2"/>
      <c r="IX1103" s="2"/>
      <c r="IY1103" s="2"/>
      <c r="IZ1103" s="2"/>
      <c r="JA1103" s="299"/>
      <c r="JB1103" s="299"/>
      <c r="JC1103" s="299"/>
      <c r="JD1103" s="299"/>
      <c r="JE1103" s="299"/>
      <c r="JF1103" s="299"/>
      <c r="JG1103" s="299"/>
      <c r="JH1103" s="299"/>
      <c r="JI1103" s="299"/>
      <c r="JJ1103" s="299"/>
      <c r="JK1103" s="299"/>
      <c r="JL1103" s="299"/>
      <c r="JM1103" s="299"/>
      <c r="JN1103" s="299"/>
      <c r="JO1103" s="299"/>
      <c r="JP1103" s="299"/>
      <c r="JQ1103" s="299"/>
      <c r="JR1103" s="299"/>
      <c r="JS1103" s="299"/>
      <c r="JT1103" s="299"/>
      <c r="JU1103" s="299"/>
      <c r="JV1103" s="299"/>
      <c r="JW1103" s="299"/>
      <c r="JX1103" s="299"/>
      <c r="JY1103" s="299"/>
      <c r="JZ1103" s="299"/>
      <c r="KA1103" s="299"/>
      <c r="KB1103" s="299"/>
      <c r="KC1103" s="299"/>
      <c r="KD1103" s="299"/>
      <c r="KE1103" s="299"/>
      <c r="KF1103" s="299"/>
      <c r="KG1103" s="299"/>
      <c r="KH1103" s="299"/>
      <c r="KI1103" s="299"/>
      <c r="KJ1103" s="299"/>
      <c r="KK1103" s="299"/>
      <c r="KL1103" s="2"/>
      <c r="KM1103" s="2"/>
      <c r="KN1103" s="2"/>
      <c r="KO1103" s="2"/>
      <c r="KP1103" s="2"/>
      <c r="KQ1103" s="2"/>
      <c r="KR1103" s="2"/>
      <c r="KS1103" s="2"/>
      <c r="KT1103" s="2"/>
    </row>
    <row r="1104" spans="5:306" s="114" customFormat="1">
      <c r="E1104" s="118"/>
      <c r="F1104" s="118"/>
      <c r="G1104" s="119"/>
      <c r="W1104" s="2"/>
      <c r="X1104" s="2"/>
      <c r="Y1104" s="2"/>
      <c r="Z1104" s="183"/>
      <c r="AA1104" s="183"/>
      <c r="AB1104" s="183"/>
      <c r="AC1104" s="2"/>
      <c r="AD1104" s="2"/>
      <c r="AE1104" s="183"/>
      <c r="AF1104" s="183"/>
      <c r="AG1104" s="183"/>
      <c r="AH1104" s="183"/>
      <c r="AI1104" s="183"/>
      <c r="AJ1104" s="2"/>
      <c r="AK1104" s="2"/>
      <c r="AL1104" s="183"/>
      <c r="AM1104" s="183"/>
      <c r="AN1104" s="183"/>
      <c r="AO1104" s="183"/>
      <c r="AP1104" s="183"/>
      <c r="AQ1104" s="2"/>
      <c r="AR1104" s="2"/>
      <c r="AS1104" s="183"/>
      <c r="AT1104" s="183"/>
      <c r="AU1104" s="183"/>
      <c r="AV1104" s="183"/>
      <c r="AW1104" s="183"/>
      <c r="AX1104" s="2"/>
      <c r="AY1104" s="2"/>
      <c r="AZ1104" s="183"/>
      <c r="BA1104" s="183"/>
      <c r="BB1104" s="183"/>
      <c r="BC1104" s="183"/>
      <c r="BD1104" s="183"/>
      <c r="BE1104" s="2"/>
      <c r="BF1104" s="2"/>
      <c r="BG1104" s="183"/>
      <c r="BH1104" s="183"/>
      <c r="BI1104" s="183"/>
      <c r="BJ1104" s="183"/>
      <c r="BK1104" s="183"/>
      <c r="BL1104" s="2"/>
      <c r="BM1104" s="2"/>
      <c r="BN1104" s="183"/>
      <c r="BO1104" s="183"/>
      <c r="BP1104" s="183"/>
      <c r="BQ1104" s="183"/>
      <c r="BR1104" s="183"/>
      <c r="BS1104" s="183"/>
      <c r="BT1104" s="183"/>
      <c r="BU1104" s="183"/>
      <c r="BV1104" s="183"/>
      <c r="BW1104" s="183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70"/>
      <c r="DQ1104" s="270"/>
      <c r="DR1104" s="270"/>
      <c r="DS1104" s="270"/>
      <c r="DT1104" s="270"/>
      <c r="DU1104" s="270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  <c r="IW1104" s="2"/>
      <c r="IX1104" s="2"/>
      <c r="IY1104" s="2"/>
      <c r="IZ1104" s="2"/>
      <c r="JA1104" s="299"/>
      <c r="JB1104" s="299"/>
      <c r="JC1104" s="299"/>
      <c r="JD1104" s="299"/>
      <c r="JE1104" s="299"/>
      <c r="JF1104" s="299"/>
      <c r="JG1104" s="299"/>
      <c r="JH1104" s="299"/>
      <c r="JI1104" s="299"/>
      <c r="JJ1104" s="299"/>
      <c r="JK1104" s="299"/>
      <c r="JL1104" s="299"/>
      <c r="JM1104" s="299"/>
      <c r="JN1104" s="299"/>
      <c r="JO1104" s="299"/>
      <c r="JP1104" s="299"/>
      <c r="JQ1104" s="299"/>
      <c r="JR1104" s="299"/>
      <c r="JS1104" s="299"/>
      <c r="JT1104" s="299"/>
      <c r="JU1104" s="299"/>
      <c r="JV1104" s="299"/>
      <c r="JW1104" s="299"/>
      <c r="JX1104" s="299"/>
      <c r="JY1104" s="299"/>
      <c r="JZ1104" s="299"/>
      <c r="KA1104" s="299"/>
      <c r="KB1104" s="299"/>
      <c r="KC1104" s="299"/>
      <c r="KD1104" s="299"/>
      <c r="KE1104" s="299"/>
      <c r="KF1104" s="299"/>
      <c r="KG1104" s="299"/>
      <c r="KH1104" s="299"/>
      <c r="KI1104" s="299"/>
      <c r="KJ1104" s="299"/>
      <c r="KK1104" s="299"/>
      <c r="KL1104" s="2"/>
      <c r="KM1104" s="2"/>
      <c r="KN1104" s="2"/>
      <c r="KO1104" s="2"/>
      <c r="KP1104" s="2"/>
      <c r="KQ1104" s="2"/>
      <c r="KR1104" s="2"/>
      <c r="KS1104" s="2"/>
      <c r="KT1104" s="2"/>
    </row>
    <row r="1105" spans="5:306" s="114" customFormat="1">
      <c r="E1105" s="118"/>
      <c r="F1105" s="118"/>
      <c r="G1105" s="119"/>
      <c r="W1105" s="2"/>
      <c r="X1105" s="2"/>
      <c r="Y1105" s="2"/>
      <c r="Z1105" s="183"/>
      <c r="AA1105" s="183"/>
      <c r="AB1105" s="183"/>
      <c r="AC1105" s="2"/>
      <c r="AD1105" s="2"/>
      <c r="AE1105" s="183"/>
      <c r="AF1105" s="183"/>
      <c r="AG1105" s="183"/>
      <c r="AH1105" s="183"/>
      <c r="AI1105" s="183"/>
      <c r="AJ1105" s="2"/>
      <c r="AK1105" s="2"/>
      <c r="AL1105" s="183"/>
      <c r="AM1105" s="183"/>
      <c r="AN1105" s="183"/>
      <c r="AO1105" s="183"/>
      <c r="AP1105" s="183"/>
      <c r="AQ1105" s="2"/>
      <c r="AR1105" s="2"/>
      <c r="AS1105" s="183"/>
      <c r="AT1105" s="183"/>
      <c r="AU1105" s="183"/>
      <c r="AV1105" s="183"/>
      <c r="AW1105" s="183"/>
      <c r="AX1105" s="2"/>
      <c r="AY1105" s="2"/>
      <c r="AZ1105" s="183"/>
      <c r="BA1105" s="183"/>
      <c r="BB1105" s="183"/>
      <c r="BC1105" s="183"/>
      <c r="BD1105" s="183"/>
      <c r="BE1105" s="2"/>
      <c r="BF1105" s="2"/>
      <c r="BG1105" s="183"/>
      <c r="BH1105" s="183"/>
      <c r="BI1105" s="183"/>
      <c r="BJ1105" s="183"/>
      <c r="BK1105" s="183"/>
      <c r="BL1105" s="2"/>
      <c r="BM1105" s="2"/>
      <c r="BN1105" s="183"/>
      <c r="BO1105" s="183"/>
      <c r="BP1105" s="183"/>
      <c r="BQ1105" s="183"/>
      <c r="BR1105" s="183"/>
      <c r="BS1105" s="183"/>
      <c r="BT1105" s="183"/>
      <c r="BU1105" s="183"/>
      <c r="BV1105" s="183"/>
      <c r="BW1105" s="183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70"/>
      <c r="DQ1105" s="270"/>
      <c r="DR1105" s="270"/>
      <c r="DS1105" s="270"/>
      <c r="DT1105" s="270"/>
      <c r="DU1105" s="270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  <c r="IW1105" s="2"/>
      <c r="IX1105" s="2"/>
      <c r="IY1105" s="2"/>
      <c r="IZ1105" s="2"/>
      <c r="JA1105" s="299"/>
      <c r="JB1105" s="299"/>
      <c r="JC1105" s="299"/>
      <c r="JD1105" s="299"/>
      <c r="JE1105" s="299"/>
      <c r="JF1105" s="299"/>
      <c r="JG1105" s="299"/>
      <c r="JH1105" s="299"/>
      <c r="JI1105" s="299"/>
      <c r="JJ1105" s="299"/>
      <c r="JK1105" s="299"/>
      <c r="JL1105" s="299"/>
      <c r="JM1105" s="299"/>
      <c r="JN1105" s="299"/>
      <c r="JO1105" s="299"/>
      <c r="JP1105" s="299"/>
      <c r="JQ1105" s="299"/>
      <c r="JR1105" s="299"/>
      <c r="JS1105" s="299"/>
      <c r="JT1105" s="299"/>
      <c r="JU1105" s="299"/>
      <c r="JV1105" s="299"/>
      <c r="JW1105" s="299"/>
      <c r="JX1105" s="299"/>
      <c r="JY1105" s="299"/>
      <c r="JZ1105" s="299"/>
      <c r="KA1105" s="299"/>
      <c r="KB1105" s="299"/>
      <c r="KC1105" s="299"/>
      <c r="KD1105" s="299"/>
      <c r="KE1105" s="299"/>
      <c r="KF1105" s="299"/>
      <c r="KG1105" s="299"/>
      <c r="KH1105" s="299"/>
      <c r="KI1105" s="299"/>
      <c r="KJ1105" s="299"/>
      <c r="KK1105" s="299"/>
      <c r="KL1105" s="2"/>
      <c r="KM1105" s="2"/>
      <c r="KN1105" s="2"/>
      <c r="KO1105" s="2"/>
      <c r="KP1105" s="2"/>
      <c r="KQ1105" s="2"/>
      <c r="KR1105" s="2"/>
      <c r="KS1105" s="2"/>
      <c r="KT1105" s="2"/>
    </row>
    <row r="1106" spans="5:306" s="114" customFormat="1">
      <c r="E1106" s="118"/>
      <c r="F1106" s="118"/>
      <c r="G1106" s="119"/>
      <c r="W1106" s="2"/>
      <c r="X1106" s="2"/>
      <c r="Y1106" s="2"/>
      <c r="Z1106" s="183"/>
      <c r="AA1106" s="183"/>
      <c r="AB1106" s="183"/>
      <c r="AC1106" s="2"/>
      <c r="AD1106" s="2"/>
      <c r="AE1106" s="183"/>
      <c r="AF1106" s="183"/>
      <c r="AG1106" s="183"/>
      <c r="AH1106" s="183"/>
      <c r="AI1106" s="183"/>
      <c r="AJ1106" s="2"/>
      <c r="AK1106" s="2"/>
      <c r="AL1106" s="183"/>
      <c r="AM1106" s="183"/>
      <c r="AN1106" s="183"/>
      <c r="AO1106" s="183"/>
      <c r="AP1106" s="183"/>
      <c r="AQ1106" s="2"/>
      <c r="AR1106" s="2"/>
      <c r="AS1106" s="183"/>
      <c r="AT1106" s="183"/>
      <c r="AU1106" s="183"/>
      <c r="AV1106" s="183"/>
      <c r="AW1106" s="183"/>
      <c r="AX1106" s="2"/>
      <c r="AY1106" s="2"/>
      <c r="AZ1106" s="183"/>
      <c r="BA1106" s="183"/>
      <c r="BB1106" s="183"/>
      <c r="BC1106" s="183"/>
      <c r="BD1106" s="183"/>
      <c r="BE1106" s="2"/>
      <c r="BF1106" s="2"/>
      <c r="BG1106" s="183"/>
      <c r="BH1106" s="183"/>
      <c r="BI1106" s="183"/>
      <c r="BJ1106" s="183"/>
      <c r="BK1106" s="183"/>
      <c r="BL1106" s="2"/>
      <c r="BM1106" s="2"/>
      <c r="BN1106" s="183"/>
      <c r="BO1106" s="183"/>
      <c r="BP1106" s="183"/>
      <c r="BQ1106" s="183"/>
      <c r="BR1106" s="183"/>
      <c r="BS1106" s="183"/>
      <c r="BT1106" s="183"/>
      <c r="BU1106" s="183"/>
      <c r="BV1106" s="183"/>
      <c r="BW1106" s="183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70"/>
      <c r="DQ1106" s="270"/>
      <c r="DR1106" s="270"/>
      <c r="DS1106" s="270"/>
      <c r="DT1106" s="270"/>
      <c r="DU1106" s="270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  <c r="IW1106" s="2"/>
      <c r="IX1106" s="2"/>
      <c r="IY1106" s="2"/>
      <c r="IZ1106" s="2"/>
      <c r="JA1106" s="299"/>
      <c r="JB1106" s="299"/>
      <c r="JC1106" s="299"/>
      <c r="JD1106" s="299"/>
      <c r="JE1106" s="299"/>
      <c r="JF1106" s="299"/>
      <c r="JG1106" s="299"/>
      <c r="JH1106" s="299"/>
      <c r="JI1106" s="299"/>
      <c r="JJ1106" s="299"/>
      <c r="JK1106" s="299"/>
      <c r="JL1106" s="299"/>
      <c r="JM1106" s="299"/>
      <c r="JN1106" s="299"/>
      <c r="JO1106" s="299"/>
      <c r="JP1106" s="299"/>
      <c r="JQ1106" s="299"/>
      <c r="JR1106" s="299"/>
      <c r="JS1106" s="299"/>
      <c r="JT1106" s="299"/>
      <c r="JU1106" s="299"/>
      <c r="JV1106" s="299"/>
      <c r="JW1106" s="299"/>
      <c r="JX1106" s="299"/>
      <c r="JY1106" s="299"/>
      <c r="JZ1106" s="299"/>
      <c r="KA1106" s="299"/>
      <c r="KB1106" s="299"/>
      <c r="KC1106" s="299"/>
      <c r="KD1106" s="299"/>
      <c r="KE1106" s="299"/>
      <c r="KF1106" s="299"/>
      <c r="KG1106" s="299"/>
      <c r="KH1106" s="299"/>
      <c r="KI1106" s="299"/>
      <c r="KJ1106" s="299"/>
      <c r="KK1106" s="299"/>
      <c r="KL1106" s="2"/>
      <c r="KM1106" s="2"/>
      <c r="KN1106" s="2"/>
      <c r="KO1106" s="2"/>
      <c r="KP1106" s="2"/>
      <c r="KQ1106" s="2"/>
      <c r="KR1106" s="2"/>
      <c r="KS1106" s="2"/>
      <c r="KT1106" s="2"/>
    </row>
    <row r="1107" spans="5:306" s="114" customFormat="1">
      <c r="E1107" s="118"/>
      <c r="F1107" s="118"/>
      <c r="G1107" s="119"/>
      <c r="W1107" s="2"/>
      <c r="X1107" s="2"/>
      <c r="Y1107" s="2"/>
      <c r="Z1107" s="183"/>
      <c r="AA1107" s="183"/>
      <c r="AB1107" s="183"/>
      <c r="AC1107" s="2"/>
      <c r="AD1107" s="2"/>
      <c r="AE1107" s="183"/>
      <c r="AF1107" s="183"/>
      <c r="AG1107" s="183"/>
      <c r="AH1107" s="183"/>
      <c r="AI1107" s="183"/>
      <c r="AJ1107" s="2"/>
      <c r="AK1107" s="2"/>
      <c r="AL1107" s="183"/>
      <c r="AM1107" s="183"/>
      <c r="AN1107" s="183"/>
      <c r="AO1107" s="183"/>
      <c r="AP1107" s="183"/>
      <c r="AQ1107" s="2"/>
      <c r="AR1107" s="2"/>
      <c r="AS1107" s="183"/>
      <c r="AT1107" s="183"/>
      <c r="AU1107" s="183"/>
      <c r="AV1107" s="183"/>
      <c r="AW1107" s="183"/>
      <c r="AX1107" s="2"/>
      <c r="AY1107" s="2"/>
      <c r="AZ1107" s="183"/>
      <c r="BA1107" s="183"/>
      <c r="BB1107" s="183"/>
      <c r="BC1107" s="183"/>
      <c r="BD1107" s="183"/>
      <c r="BE1107" s="2"/>
      <c r="BF1107" s="2"/>
      <c r="BG1107" s="183"/>
      <c r="BH1107" s="183"/>
      <c r="BI1107" s="183"/>
      <c r="BJ1107" s="183"/>
      <c r="BK1107" s="183"/>
      <c r="BL1107" s="2"/>
      <c r="BM1107" s="2"/>
      <c r="BN1107" s="183"/>
      <c r="BO1107" s="183"/>
      <c r="BP1107" s="183"/>
      <c r="BQ1107" s="183"/>
      <c r="BR1107" s="183"/>
      <c r="BS1107" s="183"/>
      <c r="BT1107" s="183"/>
      <c r="BU1107" s="183"/>
      <c r="BV1107" s="183"/>
      <c r="BW1107" s="183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70"/>
      <c r="DQ1107" s="270"/>
      <c r="DR1107" s="270"/>
      <c r="DS1107" s="270"/>
      <c r="DT1107" s="270"/>
      <c r="DU1107" s="270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  <c r="IW1107" s="2"/>
      <c r="IX1107" s="2"/>
      <c r="IY1107" s="2"/>
      <c r="IZ1107" s="2"/>
      <c r="JA1107" s="299"/>
      <c r="JB1107" s="299"/>
      <c r="JC1107" s="299"/>
      <c r="JD1107" s="299"/>
      <c r="JE1107" s="299"/>
      <c r="JF1107" s="299"/>
      <c r="JG1107" s="299"/>
      <c r="JH1107" s="299"/>
      <c r="JI1107" s="299"/>
      <c r="JJ1107" s="299"/>
      <c r="JK1107" s="299"/>
      <c r="JL1107" s="299"/>
      <c r="JM1107" s="299"/>
      <c r="JN1107" s="299"/>
      <c r="JO1107" s="299"/>
      <c r="JP1107" s="299"/>
      <c r="JQ1107" s="299"/>
      <c r="JR1107" s="299"/>
      <c r="JS1107" s="299"/>
      <c r="JT1107" s="299"/>
      <c r="JU1107" s="299"/>
      <c r="JV1107" s="299"/>
      <c r="JW1107" s="299"/>
      <c r="JX1107" s="299"/>
      <c r="JY1107" s="299"/>
      <c r="JZ1107" s="299"/>
      <c r="KA1107" s="299"/>
      <c r="KB1107" s="299"/>
      <c r="KC1107" s="299"/>
      <c r="KD1107" s="299"/>
      <c r="KE1107" s="299"/>
      <c r="KF1107" s="299"/>
      <c r="KG1107" s="299"/>
      <c r="KH1107" s="299"/>
      <c r="KI1107" s="299"/>
      <c r="KJ1107" s="299"/>
      <c r="KK1107" s="299"/>
      <c r="KL1107" s="2"/>
      <c r="KM1107" s="2"/>
      <c r="KN1107" s="2"/>
      <c r="KO1107" s="2"/>
      <c r="KP1107" s="2"/>
      <c r="KQ1107" s="2"/>
      <c r="KR1107" s="2"/>
      <c r="KS1107" s="2"/>
      <c r="KT1107" s="2"/>
    </row>
    <row r="1108" spans="5:306" s="114" customFormat="1">
      <c r="E1108" s="118"/>
      <c r="F1108" s="118"/>
      <c r="G1108" s="119"/>
      <c r="W1108" s="2"/>
      <c r="X1108" s="2"/>
      <c r="Y1108" s="2"/>
      <c r="Z1108" s="183"/>
      <c r="AA1108" s="183"/>
      <c r="AB1108" s="183"/>
      <c r="AC1108" s="2"/>
      <c r="AD1108" s="2"/>
      <c r="AE1108" s="183"/>
      <c r="AF1108" s="183"/>
      <c r="AG1108" s="183"/>
      <c r="AH1108" s="183"/>
      <c r="AI1108" s="183"/>
      <c r="AJ1108" s="2"/>
      <c r="AK1108" s="2"/>
      <c r="AL1108" s="183"/>
      <c r="AM1108" s="183"/>
      <c r="AN1108" s="183"/>
      <c r="AO1108" s="183"/>
      <c r="AP1108" s="183"/>
      <c r="AQ1108" s="2"/>
      <c r="AR1108" s="2"/>
      <c r="AS1108" s="183"/>
      <c r="AT1108" s="183"/>
      <c r="AU1108" s="183"/>
      <c r="AV1108" s="183"/>
      <c r="AW1108" s="183"/>
      <c r="AX1108" s="2"/>
      <c r="AY1108" s="2"/>
      <c r="AZ1108" s="183"/>
      <c r="BA1108" s="183"/>
      <c r="BB1108" s="183"/>
      <c r="BC1108" s="183"/>
      <c r="BD1108" s="183"/>
      <c r="BE1108" s="2"/>
      <c r="BF1108" s="2"/>
      <c r="BG1108" s="183"/>
      <c r="BH1108" s="183"/>
      <c r="BI1108" s="183"/>
      <c r="BJ1108" s="183"/>
      <c r="BK1108" s="183"/>
      <c r="BL1108" s="2"/>
      <c r="BM1108" s="2"/>
      <c r="BN1108" s="183"/>
      <c r="BO1108" s="183"/>
      <c r="BP1108" s="183"/>
      <c r="BQ1108" s="183"/>
      <c r="BR1108" s="183"/>
      <c r="BS1108" s="183"/>
      <c r="BT1108" s="183"/>
      <c r="BU1108" s="183"/>
      <c r="BV1108" s="183"/>
      <c r="BW1108" s="183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70"/>
      <c r="DQ1108" s="270"/>
      <c r="DR1108" s="270"/>
      <c r="DS1108" s="270"/>
      <c r="DT1108" s="270"/>
      <c r="DU1108" s="270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99"/>
      <c r="JB1108" s="299"/>
      <c r="JC1108" s="299"/>
      <c r="JD1108" s="299"/>
      <c r="JE1108" s="299"/>
      <c r="JF1108" s="299"/>
      <c r="JG1108" s="299"/>
      <c r="JH1108" s="299"/>
      <c r="JI1108" s="299"/>
      <c r="JJ1108" s="299"/>
      <c r="JK1108" s="299"/>
      <c r="JL1108" s="299"/>
      <c r="JM1108" s="299"/>
      <c r="JN1108" s="299"/>
      <c r="JO1108" s="299"/>
      <c r="JP1108" s="299"/>
      <c r="JQ1108" s="299"/>
      <c r="JR1108" s="299"/>
      <c r="JS1108" s="299"/>
      <c r="JT1108" s="299"/>
      <c r="JU1108" s="299"/>
      <c r="JV1108" s="299"/>
      <c r="JW1108" s="299"/>
      <c r="JX1108" s="299"/>
      <c r="JY1108" s="299"/>
      <c r="JZ1108" s="299"/>
      <c r="KA1108" s="299"/>
      <c r="KB1108" s="299"/>
      <c r="KC1108" s="299"/>
      <c r="KD1108" s="299"/>
      <c r="KE1108" s="299"/>
      <c r="KF1108" s="299"/>
      <c r="KG1108" s="299"/>
      <c r="KH1108" s="299"/>
      <c r="KI1108" s="299"/>
      <c r="KJ1108" s="299"/>
      <c r="KK1108" s="299"/>
      <c r="KL1108" s="2"/>
      <c r="KM1108" s="2"/>
      <c r="KN1108" s="2"/>
      <c r="KO1108" s="2"/>
      <c r="KP1108" s="2"/>
      <c r="KQ1108" s="2"/>
      <c r="KR1108" s="2"/>
      <c r="KS1108" s="2"/>
      <c r="KT1108" s="2"/>
    </row>
    <row r="1109" spans="5:306" s="114" customFormat="1">
      <c r="E1109" s="118"/>
      <c r="F1109" s="118"/>
      <c r="G1109" s="119"/>
      <c r="W1109" s="2"/>
      <c r="X1109" s="2"/>
      <c r="Y1109" s="2"/>
      <c r="Z1109" s="183"/>
      <c r="AA1109" s="183"/>
      <c r="AB1109" s="183"/>
      <c r="AC1109" s="2"/>
      <c r="AD1109" s="2"/>
      <c r="AE1109" s="183"/>
      <c r="AF1109" s="183"/>
      <c r="AG1109" s="183"/>
      <c r="AH1109" s="183"/>
      <c r="AI1109" s="183"/>
      <c r="AJ1109" s="2"/>
      <c r="AK1109" s="2"/>
      <c r="AL1109" s="183"/>
      <c r="AM1109" s="183"/>
      <c r="AN1109" s="183"/>
      <c r="AO1109" s="183"/>
      <c r="AP1109" s="183"/>
      <c r="AQ1109" s="2"/>
      <c r="AR1109" s="2"/>
      <c r="AS1109" s="183"/>
      <c r="AT1109" s="183"/>
      <c r="AU1109" s="183"/>
      <c r="AV1109" s="183"/>
      <c r="AW1109" s="183"/>
      <c r="AX1109" s="2"/>
      <c r="AY1109" s="2"/>
      <c r="AZ1109" s="183"/>
      <c r="BA1109" s="183"/>
      <c r="BB1109" s="183"/>
      <c r="BC1109" s="183"/>
      <c r="BD1109" s="183"/>
      <c r="BE1109" s="2"/>
      <c r="BF1109" s="2"/>
      <c r="BG1109" s="183"/>
      <c r="BH1109" s="183"/>
      <c r="BI1109" s="183"/>
      <c r="BJ1109" s="183"/>
      <c r="BK1109" s="183"/>
      <c r="BL1109" s="2"/>
      <c r="BM1109" s="2"/>
      <c r="BN1109" s="183"/>
      <c r="BO1109" s="183"/>
      <c r="BP1109" s="183"/>
      <c r="BQ1109" s="183"/>
      <c r="BR1109" s="183"/>
      <c r="BS1109" s="183"/>
      <c r="BT1109" s="183"/>
      <c r="BU1109" s="183"/>
      <c r="BV1109" s="183"/>
      <c r="BW1109" s="183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70"/>
      <c r="DQ1109" s="270"/>
      <c r="DR1109" s="270"/>
      <c r="DS1109" s="270"/>
      <c r="DT1109" s="270"/>
      <c r="DU1109" s="270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  <c r="IW1109" s="2"/>
      <c r="IX1109" s="2"/>
      <c r="IY1109" s="2"/>
      <c r="IZ1109" s="2"/>
      <c r="JA1109" s="299"/>
      <c r="JB1109" s="299"/>
      <c r="JC1109" s="299"/>
      <c r="JD1109" s="299"/>
      <c r="JE1109" s="299"/>
      <c r="JF1109" s="299"/>
      <c r="JG1109" s="299"/>
      <c r="JH1109" s="299"/>
      <c r="JI1109" s="299"/>
      <c r="JJ1109" s="299"/>
      <c r="JK1109" s="299"/>
      <c r="JL1109" s="299"/>
      <c r="JM1109" s="299"/>
      <c r="JN1109" s="299"/>
      <c r="JO1109" s="299"/>
      <c r="JP1109" s="299"/>
      <c r="JQ1109" s="299"/>
      <c r="JR1109" s="299"/>
      <c r="JS1109" s="299"/>
      <c r="JT1109" s="299"/>
      <c r="JU1109" s="299"/>
      <c r="JV1109" s="299"/>
      <c r="JW1109" s="299"/>
      <c r="JX1109" s="299"/>
      <c r="JY1109" s="299"/>
      <c r="JZ1109" s="299"/>
      <c r="KA1109" s="299"/>
      <c r="KB1109" s="299"/>
      <c r="KC1109" s="299"/>
      <c r="KD1109" s="299"/>
      <c r="KE1109" s="299"/>
      <c r="KF1109" s="299"/>
      <c r="KG1109" s="299"/>
      <c r="KH1109" s="299"/>
      <c r="KI1109" s="299"/>
      <c r="KJ1109" s="299"/>
      <c r="KK1109" s="299"/>
      <c r="KL1109" s="2"/>
      <c r="KM1109" s="2"/>
      <c r="KN1109" s="2"/>
      <c r="KO1109" s="2"/>
      <c r="KP1109" s="2"/>
      <c r="KQ1109" s="2"/>
      <c r="KR1109" s="2"/>
      <c r="KS1109" s="2"/>
      <c r="KT1109" s="2"/>
    </row>
    <row r="1110" spans="5:306" s="114" customFormat="1">
      <c r="E1110" s="118"/>
      <c r="F1110" s="118"/>
      <c r="G1110" s="119"/>
      <c r="W1110" s="2"/>
      <c r="X1110" s="2"/>
      <c r="Y1110" s="2"/>
      <c r="Z1110" s="183"/>
      <c r="AA1110" s="183"/>
      <c r="AB1110" s="183"/>
      <c r="AC1110" s="2"/>
      <c r="AD1110" s="2"/>
      <c r="AE1110" s="183"/>
      <c r="AF1110" s="183"/>
      <c r="AG1110" s="183"/>
      <c r="AH1110" s="183"/>
      <c r="AI1110" s="183"/>
      <c r="AJ1110" s="2"/>
      <c r="AK1110" s="2"/>
      <c r="AL1110" s="183"/>
      <c r="AM1110" s="183"/>
      <c r="AN1110" s="183"/>
      <c r="AO1110" s="183"/>
      <c r="AP1110" s="183"/>
      <c r="AQ1110" s="2"/>
      <c r="AR1110" s="2"/>
      <c r="AS1110" s="183"/>
      <c r="AT1110" s="183"/>
      <c r="AU1110" s="183"/>
      <c r="AV1110" s="183"/>
      <c r="AW1110" s="183"/>
      <c r="AX1110" s="2"/>
      <c r="AY1110" s="2"/>
      <c r="AZ1110" s="183"/>
      <c r="BA1110" s="183"/>
      <c r="BB1110" s="183"/>
      <c r="BC1110" s="183"/>
      <c r="BD1110" s="183"/>
      <c r="BE1110" s="2"/>
      <c r="BF1110" s="2"/>
      <c r="BG1110" s="183"/>
      <c r="BH1110" s="183"/>
      <c r="BI1110" s="183"/>
      <c r="BJ1110" s="183"/>
      <c r="BK1110" s="183"/>
      <c r="BL1110" s="2"/>
      <c r="BM1110" s="2"/>
      <c r="BN1110" s="183"/>
      <c r="BO1110" s="183"/>
      <c r="BP1110" s="183"/>
      <c r="BQ1110" s="183"/>
      <c r="BR1110" s="183"/>
      <c r="BS1110" s="183"/>
      <c r="BT1110" s="183"/>
      <c r="BU1110" s="183"/>
      <c r="BV1110" s="183"/>
      <c r="BW1110" s="183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70"/>
      <c r="DQ1110" s="270"/>
      <c r="DR1110" s="270"/>
      <c r="DS1110" s="270"/>
      <c r="DT1110" s="270"/>
      <c r="DU1110" s="270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  <c r="IW1110" s="2"/>
      <c r="IX1110" s="2"/>
      <c r="IY1110" s="2"/>
      <c r="IZ1110" s="2"/>
      <c r="JA1110" s="299"/>
      <c r="JB1110" s="299"/>
      <c r="JC1110" s="299"/>
      <c r="JD1110" s="299"/>
      <c r="JE1110" s="299"/>
      <c r="JF1110" s="299"/>
      <c r="JG1110" s="299"/>
      <c r="JH1110" s="299"/>
      <c r="JI1110" s="299"/>
      <c r="JJ1110" s="299"/>
      <c r="JK1110" s="299"/>
      <c r="JL1110" s="299"/>
      <c r="JM1110" s="299"/>
      <c r="JN1110" s="299"/>
      <c r="JO1110" s="299"/>
      <c r="JP1110" s="299"/>
      <c r="JQ1110" s="299"/>
      <c r="JR1110" s="299"/>
      <c r="JS1110" s="299"/>
      <c r="JT1110" s="299"/>
      <c r="JU1110" s="299"/>
      <c r="JV1110" s="299"/>
      <c r="JW1110" s="299"/>
      <c r="JX1110" s="299"/>
      <c r="JY1110" s="299"/>
      <c r="JZ1110" s="299"/>
      <c r="KA1110" s="299"/>
      <c r="KB1110" s="299"/>
      <c r="KC1110" s="299"/>
      <c r="KD1110" s="299"/>
      <c r="KE1110" s="299"/>
      <c r="KF1110" s="299"/>
      <c r="KG1110" s="299"/>
      <c r="KH1110" s="299"/>
      <c r="KI1110" s="299"/>
      <c r="KJ1110" s="299"/>
      <c r="KK1110" s="299"/>
      <c r="KL1110" s="2"/>
      <c r="KM1110" s="2"/>
      <c r="KN1110" s="2"/>
      <c r="KO1110" s="2"/>
      <c r="KP1110" s="2"/>
      <c r="KQ1110" s="2"/>
      <c r="KR1110" s="2"/>
      <c r="KS1110" s="2"/>
      <c r="KT1110" s="2"/>
    </row>
    <row r="1111" spans="5:306" s="114" customFormat="1">
      <c r="E1111" s="118"/>
      <c r="F1111" s="118"/>
      <c r="G1111" s="119"/>
      <c r="W1111" s="2"/>
      <c r="X1111" s="2"/>
      <c r="Y1111" s="2"/>
      <c r="Z1111" s="183"/>
      <c r="AA1111" s="183"/>
      <c r="AB1111" s="183"/>
      <c r="AC1111" s="2"/>
      <c r="AD1111" s="2"/>
      <c r="AE1111" s="183"/>
      <c r="AF1111" s="183"/>
      <c r="AG1111" s="183"/>
      <c r="AH1111" s="183"/>
      <c r="AI1111" s="183"/>
      <c r="AJ1111" s="2"/>
      <c r="AK1111" s="2"/>
      <c r="AL1111" s="183"/>
      <c r="AM1111" s="183"/>
      <c r="AN1111" s="183"/>
      <c r="AO1111" s="183"/>
      <c r="AP1111" s="183"/>
      <c r="AQ1111" s="2"/>
      <c r="AR1111" s="2"/>
      <c r="AS1111" s="183"/>
      <c r="AT1111" s="183"/>
      <c r="AU1111" s="183"/>
      <c r="AV1111" s="183"/>
      <c r="AW1111" s="183"/>
      <c r="AX1111" s="2"/>
      <c r="AY1111" s="2"/>
      <c r="AZ1111" s="183"/>
      <c r="BA1111" s="183"/>
      <c r="BB1111" s="183"/>
      <c r="BC1111" s="183"/>
      <c r="BD1111" s="183"/>
      <c r="BE1111" s="2"/>
      <c r="BF1111" s="2"/>
      <c r="BG1111" s="183"/>
      <c r="BH1111" s="183"/>
      <c r="BI1111" s="183"/>
      <c r="BJ1111" s="183"/>
      <c r="BK1111" s="183"/>
      <c r="BL1111" s="2"/>
      <c r="BM1111" s="2"/>
      <c r="BN1111" s="183"/>
      <c r="BO1111" s="183"/>
      <c r="BP1111" s="183"/>
      <c r="BQ1111" s="183"/>
      <c r="BR1111" s="183"/>
      <c r="BS1111" s="183"/>
      <c r="BT1111" s="183"/>
      <c r="BU1111" s="183"/>
      <c r="BV1111" s="183"/>
      <c r="BW1111" s="183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70"/>
      <c r="DQ1111" s="270"/>
      <c r="DR1111" s="270"/>
      <c r="DS1111" s="270"/>
      <c r="DT1111" s="270"/>
      <c r="DU1111" s="270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  <c r="IW1111" s="2"/>
      <c r="IX1111" s="2"/>
      <c r="IY1111" s="2"/>
      <c r="IZ1111" s="2"/>
      <c r="JA1111" s="299"/>
      <c r="JB1111" s="299"/>
      <c r="JC1111" s="299"/>
      <c r="JD1111" s="299"/>
      <c r="JE1111" s="299"/>
      <c r="JF1111" s="299"/>
      <c r="JG1111" s="299"/>
      <c r="JH1111" s="299"/>
      <c r="JI1111" s="299"/>
      <c r="JJ1111" s="299"/>
      <c r="JK1111" s="299"/>
      <c r="JL1111" s="299"/>
      <c r="JM1111" s="299"/>
      <c r="JN1111" s="299"/>
      <c r="JO1111" s="299"/>
      <c r="JP1111" s="299"/>
      <c r="JQ1111" s="299"/>
      <c r="JR1111" s="299"/>
      <c r="JS1111" s="299"/>
      <c r="JT1111" s="299"/>
      <c r="JU1111" s="299"/>
      <c r="JV1111" s="299"/>
      <c r="JW1111" s="299"/>
      <c r="JX1111" s="299"/>
      <c r="JY1111" s="299"/>
      <c r="JZ1111" s="299"/>
      <c r="KA1111" s="299"/>
      <c r="KB1111" s="299"/>
      <c r="KC1111" s="299"/>
      <c r="KD1111" s="299"/>
      <c r="KE1111" s="299"/>
      <c r="KF1111" s="299"/>
      <c r="KG1111" s="299"/>
      <c r="KH1111" s="299"/>
      <c r="KI1111" s="299"/>
      <c r="KJ1111" s="299"/>
      <c r="KK1111" s="299"/>
      <c r="KL1111" s="2"/>
      <c r="KM1111" s="2"/>
      <c r="KN1111" s="2"/>
      <c r="KO1111" s="2"/>
      <c r="KP1111" s="2"/>
      <c r="KQ1111" s="2"/>
      <c r="KR1111" s="2"/>
      <c r="KS1111" s="2"/>
      <c r="KT1111" s="2"/>
    </row>
    <row r="1112" spans="5:306" s="114" customFormat="1">
      <c r="E1112" s="118"/>
      <c r="F1112" s="118"/>
      <c r="G1112" s="119"/>
      <c r="W1112" s="2"/>
      <c r="X1112" s="2"/>
      <c r="Y1112" s="2"/>
      <c r="Z1112" s="183"/>
      <c r="AA1112" s="183"/>
      <c r="AB1112" s="183"/>
      <c r="AC1112" s="2"/>
      <c r="AD1112" s="2"/>
      <c r="AE1112" s="183"/>
      <c r="AF1112" s="183"/>
      <c r="AG1112" s="183"/>
      <c r="AH1112" s="183"/>
      <c r="AI1112" s="183"/>
      <c r="AJ1112" s="2"/>
      <c r="AK1112" s="2"/>
      <c r="AL1112" s="183"/>
      <c r="AM1112" s="183"/>
      <c r="AN1112" s="183"/>
      <c r="AO1112" s="183"/>
      <c r="AP1112" s="183"/>
      <c r="AQ1112" s="2"/>
      <c r="AR1112" s="2"/>
      <c r="AS1112" s="183"/>
      <c r="AT1112" s="183"/>
      <c r="AU1112" s="183"/>
      <c r="AV1112" s="183"/>
      <c r="AW1112" s="183"/>
      <c r="AX1112" s="2"/>
      <c r="AY1112" s="2"/>
      <c r="AZ1112" s="183"/>
      <c r="BA1112" s="183"/>
      <c r="BB1112" s="183"/>
      <c r="BC1112" s="183"/>
      <c r="BD1112" s="183"/>
      <c r="BE1112" s="2"/>
      <c r="BF1112" s="2"/>
      <c r="BG1112" s="183"/>
      <c r="BH1112" s="183"/>
      <c r="BI1112" s="183"/>
      <c r="BJ1112" s="183"/>
      <c r="BK1112" s="183"/>
      <c r="BL1112" s="2"/>
      <c r="BM1112" s="2"/>
      <c r="BN1112" s="183"/>
      <c r="BO1112" s="183"/>
      <c r="BP1112" s="183"/>
      <c r="BQ1112" s="183"/>
      <c r="BR1112" s="183"/>
      <c r="BS1112" s="183"/>
      <c r="BT1112" s="183"/>
      <c r="BU1112" s="183"/>
      <c r="BV1112" s="183"/>
      <c r="BW1112" s="183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70"/>
      <c r="DQ1112" s="270"/>
      <c r="DR1112" s="270"/>
      <c r="DS1112" s="270"/>
      <c r="DT1112" s="270"/>
      <c r="DU1112" s="270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  <c r="IW1112" s="2"/>
      <c r="IX1112" s="2"/>
      <c r="IY1112" s="2"/>
      <c r="IZ1112" s="2"/>
      <c r="JA1112" s="299"/>
      <c r="JB1112" s="299"/>
      <c r="JC1112" s="299"/>
      <c r="JD1112" s="299"/>
      <c r="JE1112" s="299"/>
      <c r="JF1112" s="299"/>
      <c r="JG1112" s="299"/>
      <c r="JH1112" s="299"/>
      <c r="JI1112" s="299"/>
      <c r="JJ1112" s="299"/>
      <c r="JK1112" s="299"/>
      <c r="JL1112" s="299"/>
      <c r="JM1112" s="299"/>
      <c r="JN1112" s="299"/>
      <c r="JO1112" s="299"/>
      <c r="JP1112" s="299"/>
      <c r="JQ1112" s="299"/>
      <c r="JR1112" s="299"/>
      <c r="JS1112" s="299"/>
      <c r="JT1112" s="299"/>
      <c r="JU1112" s="299"/>
      <c r="JV1112" s="299"/>
      <c r="JW1112" s="299"/>
      <c r="JX1112" s="299"/>
      <c r="JY1112" s="299"/>
      <c r="JZ1112" s="299"/>
      <c r="KA1112" s="299"/>
      <c r="KB1112" s="299"/>
      <c r="KC1112" s="299"/>
      <c r="KD1112" s="299"/>
      <c r="KE1112" s="299"/>
      <c r="KF1112" s="299"/>
      <c r="KG1112" s="299"/>
      <c r="KH1112" s="299"/>
      <c r="KI1112" s="299"/>
      <c r="KJ1112" s="299"/>
      <c r="KK1112" s="299"/>
      <c r="KL1112" s="2"/>
      <c r="KM1112" s="2"/>
      <c r="KN1112" s="2"/>
      <c r="KO1112" s="2"/>
      <c r="KP1112" s="2"/>
      <c r="KQ1112" s="2"/>
      <c r="KR1112" s="2"/>
      <c r="KS1112" s="2"/>
      <c r="KT1112" s="2"/>
    </row>
    <row r="1113" spans="5:306" s="114" customFormat="1">
      <c r="E1113" s="118"/>
      <c r="F1113" s="118"/>
      <c r="G1113" s="119"/>
      <c r="W1113" s="2"/>
      <c r="X1113" s="2"/>
      <c r="Y1113" s="2"/>
      <c r="Z1113" s="183"/>
      <c r="AA1113" s="183"/>
      <c r="AB1113" s="183"/>
      <c r="AC1113" s="2"/>
      <c r="AD1113" s="2"/>
      <c r="AE1113" s="183"/>
      <c r="AF1113" s="183"/>
      <c r="AG1113" s="183"/>
      <c r="AH1113" s="183"/>
      <c r="AI1113" s="183"/>
      <c r="AJ1113" s="2"/>
      <c r="AK1113" s="2"/>
      <c r="AL1113" s="183"/>
      <c r="AM1113" s="183"/>
      <c r="AN1113" s="183"/>
      <c r="AO1113" s="183"/>
      <c r="AP1113" s="183"/>
      <c r="AQ1113" s="2"/>
      <c r="AR1113" s="2"/>
      <c r="AS1113" s="183"/>
      <c r="AT1113" s="183"/>
      <c r="AU1113" s="183"/>
      <c r="AV1113" s="183"/>
      <c r="AW1113" s="183"/>
      <c r="AX1113" s="2"/>
      <c r="AY1113" s="2"/>
      <c r="AZ1113" s="183"/>
      <c r="BA1113" s="183"/>
      <c r="BB1113" s="183"/>
      <c r="BC1113" s="183"/>
      <c r="BD1113" s="183"/>
      <c r="BE1113" s="2"/>
      <c r="BF1113" s="2"/>
      <c r="BG1113" s="183"/>
      <c r="BH1113" s="183"/>
      <c r="BI1113" s="183"/>
      <c r="BJ1113" s="183"/>
      <c r="BK1113" s="183"/>
      <c r="BL1113" s="2"/>
      <c r="BM1113" s="2"/>
      <c r="BN1113" s="183"/>
      <c r="BO1113" s="183"/>
      <c r="BP1113" s="183"/>
      <c r="BQ1113" s="183"/>
      <c r="BR1113" s="183"/>
      <c r="BS1113" s="183"/>
      <c r="BT1113" s="183"/>
      <c r="BU1113" s="183"/>
      <c r="BV1113" s="183"/>
      <c r="BW1113" s="183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70"/>
      <c r="DQ1113" s="270"/>
      <c r="DR1113" s="270"/>
      <c r="DS1113" s="270"/>
      <c r="DT1113" s="270"/>
      <c r="DU1113" s="270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  <c r="IW1113" s="2"/>
      <c r="IX1113" s="2"/>
      <c r="IY1113" s="2"/>
      <c r="IZ1113" s="2"/>
      <c r="JA1113" s="299"/>
      <c r="JB1113" s="299"/>
      <c r="JC1113" s="299"/>
      <c r="JD1113" s="299"/>
      <c r="JE1113" s="299"/>
      <c r="JF1113" s="299"/>
      <c r="JG1113" s="299"/>
      <c r="JH1113" s="299"/>
      <c r="JI1113" s="299"/>
      <c r="JJ1113" s="299"/>
      <c r="JK1113" s="299"/>
      <c r="JL1113" s="299"/>
      <c r="JM1113" s="299"/>
      <c r="JN1113" s="299"/>
      <c r="JO1113" s="299"/>
      <c r="JP1113" s="299"/>
      <c r="JQ1113" s="299"/>
      <c r="JR1113" s="299"/>
      <c r="JS1113" s="299"/>
      <c r="JT1113" s="299"/>
      <c r="JU1113" s="299"/>
      <c r="JV1113" s="299"/>
      <c r="JW1113" s="299"/>
      <c r="JX1113" s="299"/>
      <c r="JY1113" s="299"/>
      <c r="JZ1113" s="299"/>
      <c r="KA1113" s="299"/>
      <c r="KB1113" s="299"/>
      <c r="KC1113" s="299"/>
      <c r="KD1113" s="299"/>
      <c r="KE1113" s="299"/>
      <c r="KF1113" s="299"/>
      <c r="KG1113" s="299"/>
      <c r="KH1113" s="299"/>
      <c r="KI1113" s="299"/>
      <c r="KJ1113" s="299"/>
      <c r="KK1113" s="299"/>
      <c r="KL1113" s="2"/>
      <c r="KM1113" s="2"/>
      <c r="KN1113" s="2"/>
      <c r="KO1113" s="2"/>
      <c r="KP1113" s="2"/>
      <c r="KQ1113" s="2"/>
      <c r="KR1113" s="2"/>
      <c r="KS1113" s="2"/>
      <c r="KT1113" s="2"/>
    </row>
    <row r="1114" spans="5:306" s="114" customFormat="1">
      <c r="E1114" s="118"/>
      <c r="F1114" s="118"/>
      <c r="G1114" s="119"/>
      <c r="W1114" s="2"/>
      <c r="X1114" s="2"/>
      <c r="Y1114" s="2"/>
      <c r="Z1114" s="183"/>
      <c r="AA1114" s="183"/>
      <c r="AB1114" s="183"/>
      <c r="AC1114" s="2"/>
      <c r="AD1114" s="2"/>
      <c r="AE1114" s="183"/>
      <c r="AF1114" s="183"/>
      <c r="AG1114" s="183"/>
      <c r="AH1114" s="183"/>
      <c r="AI1114" s="183"/>
      <c r="AJ1114" s="2"/>
      <c r="AK1114" s="2"/>
      <c r="AL1114" s="183"/>
      <c r="AM1114" s="183"/>
      <c r="AN1114" s="183"/>
      <c r="AO1114" s="183"/>
      <c r="AP1114" s="183"/>
      <c r="AQ1114" s="2"/>
      <c r="AR1114" s="2"/>
      <c r="AS1114" s="183"/>
      <c r="AT1114" s="183"/>
      <c r="AU1114" s="183"/>
      <c r="AV1114" s="183"/>
      <c r="AW1114" s="183"/>
      <c r="AX1114" s="2"/>
      <c r="AY1114" s="2"/>
      <c r="AZ1114" s="183"/>
      <c r="BA1114" s="183"/>
      <c r="BB1114" s="183"/>
      <c r="BC1114" s="183"/>
      <c r="BD1114" s="183"/>
      <c r="BE1114" s="2"/>
      <c r="BF1114" s="2"/>
      <c r="BG1114" s="183"/>
      <c r="BH1114" s="183"/>
      <c r="BI1114" s="183"/>
      <c r="BJ1114" s="183"/>
      <c r="BK1114" s="183"/>
      <c r="BL1114" s="2"/>
      <c r="BM1114" s="2"/>
      <c r="BN1114" s="183"/>
      <c r="BO1114" s="183"/>
      <c r="BP1114" s="183"/>
      <c r="BQ1114" s="183"/>
      <c r="BR1114" s="183"/>
      <c r="BS1114" s="183"/>
      <c r="BT1114" s="183"/>
      <c r="BU1114" s="183"/>
      <c r="BV1114" s="183"/>
      <c r="BW1114" s="183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70"/>
      <c r="DQ1114" s="270"/>
      <c r="DR1114" s="270"/>
      <c r="DS1114" s="270"/>
      <c r="DT1114" s="270"/>
      <c r="DU1114" s="270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  <c r="IW1114" s="2"/>
      <c r="IX1114" s="2"/>
      <c r="IY1114" s="2"/>
      <c r="IZ1114" s="2"/>
      <c r="JA1114" s="299"/>
      <c r="JB1114" s="299"/>
      <c r="JC1114" s="299"/>
      <c r="JD1114" s="299"/>
      <c r="JE1114" s="299"/>
      <c r="JF1114" s="299"/>
      <c r="JG1114" s="299"/>
      <c r="JH1114" s="299"/>
      <c r="JI1114" s="299"/>
      <c r="JJ1114" s="299"/>
      <c r="JK1114" s="299"/>
      <c r="JL1114" s="299"/>
      <c r="JM1114" s="299"/>
      <c r="JN1114" s="299"/>
      <c r="JO1114" s="299"/>
      <c r="JP1114" s="299"/>
      <c r="JQ1114" s="299"/>
      <c r="JR1114" s="299"/>
      <c r="JS1114" s="299"/>
      <c r="JT1114" s="299"/>
      <c r="JU1114" s="299"/>
      <c r="JV1114" s="299"/>
      <c r="JW1114" s="299"/>
      <c r="JX1114" s="299"/>
      <c r="JY1114" s="299"/>
      <c r="JZ1114" s="299"/>
      <c r="KA1114" s="299"/>
      <c r="KB1114" s="299"/>
      <c r="KC1114" s="299"/>
      <c r="KD1114" s="299"/>
      <c r="KE1114" s="299"/>
      <c r="KF1114" s="299"/>
      <c r="KG1114" s="299"/>
      <c r="KH1114" s="299"/>
      <c r="KI1114" s="299"/>
      <c r="KJ1114" s="299"/>
      <c r="KK1114" s="299"/>
      <c r="KL1114" s="2"/>
      <c r="KM1114" s="2"/>
      <c r="KN1114" s="2"/>
      <c r="KO1114" s="2"/>
      <c r="KP1114" s="2"/>
      <c r="KQ1114" s="2"/>
      <c r="KR1114" s="2"/>
      <c r="KS1114" s="2"/>
      <c r="KT1114" s="2"/>
    </row>
    <row r="1115" spans="5:306" s="114" customFormat="1">
      <c r="E1115" s="118"/>
      <c r="F1115" s="118"/>
      <c r="G1115" s="119"/>
      <c r="W1115" s="2"/>
      <c r="X1115" s="2"/>
      <c r="Y1115" s="2"/>
      <c r="Z1115" s="183"/>
      <c r="AA1115" s="183"/>
      <c r="AB1115" s="183"/>
      <c r="AC1115" s="2"/>
      <c r="AD1115" s="2"/>
      <c r="AE1115" s="183"/>
      <c r="AF1115" s="183"/>
      <c r="AG1115" s="183"/>
      <c r="AH1115" s="183"/>
      <c r="AI1115" s="183"/>
      <c r="AJ1115" s="2"/>
      <c r="AK1115" s="2"/>
      <c r="AL1115" s="183"/>
      <c r="AM1115" s="183"/>
      <c r="AN1115" s="183"/>
      <c r="AO1115" s="183"/>
      <c r="AP1115" s="183"/>
      <c r="AQ1115" s="2"/>
      <c r="AR1115" s="2"/>
      <c r="AS1115" s="183"/>
      <c r="AT1115" s="183"/>
      <c r="AU1115" s="183"/>
      <c r="AV1115" s="183"/>
      <c r="AW1115" s="183"/>
      <c r="AX1115" s="2"/>
      <c r="AY1115" s="2"/>
      <c r="AZ1115" s="183"/>
      <c r="BA1115" s="183"/>
      <c r="BB1115" s="183"/>
      <c r="BC1115" s="183"/>
      <c r="BD1115" s="183"/>
      <c r="BE1115" s="2"/>
      <c r="BF1115" s="2"/>
      <c r="BG1115" s="183"/>
      <c r="BH1115" s="183"/>
      <c r="BI1115" s="183"/>
      <c r="BJ1115" s="183"/>
      <c r="BK1115" s="183"/>
      <c r="BL1115" s="2"/>
      <c r="BM1115" s="2"/>
      <c r="BN1115" s="183"/>
      <c r="BO1115" s="183"/>
      <c r="BP1115" s="183"/>
      <c r="BQ1115" s="183"/>
      <c r="BR1115" s="183"/>
      <c r="BS1115" s="183"/>
      <c r="BT1115" s="183"/>
      <c r="BU1115" s="183"/>
      <c r="BV1115" s="183"/>
      <c r="BW1115" s="183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70"/>
      <c r="DQ1115" s="270"/>
      <c r="DR1115" s="270"/>
      <c r="DS1115" s="270"/>
      <c r="DT1115" s="270"/>
      <c r="DU1115" s="270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  <c r="IW1115" s="2"/>
      <c r="IX1115" s="2"/>
      <c r="IY1115" s="2"/>
      <c r="IZ1115" s="2"/>
      <c r="JA1115" s="299"/>
      <c r="JB1115" s="299"/>
      <c r="JC1115" s="299"/>
      <c r="JD1115" s="299"/>
      <c r="JE1115" s="299"/>
      <c r="JF1115" s="299"/>
      <c r="JG1115" s="299"/>
      <c r="JH1115" s="299"/>
      <c r="JI1115" s="299"/>
      <c r="JJ1115" s="299"/>
      <c r="JK1115" s="299"/>
      <c r="JL1115" s="299"/>
      <c r="JM1115" s="299"/>
      <c r="JN1115" s="299"/>
      <c r="JO1115" s="299"/>
      <c r="JP1115" s="299"/>
      <c r="JQ1115" s="299"/>
      <c r="JR1115" s="299"/>
      <c r="JS1115" s="299"/>
      <c r="JT1115" s="299"/>
      <c r="JU1115" s="299"/>
      <c r="JV1115" s="299"/>
      <c r="JW1115" s="299"/>
      <c r="JX1115" s="299"/>
      <c r="JY1115" s="299"/>
      <c r="JZ1115" s="299"/>
      <c r="KA1115" s="299"/>
      <c r="KB1115" s="299"/>
      <c r="KC1115" s="299"/>
      <c r="KD1115" s="299"/>
      <c r="KE1115" s="299"/>
      <c r="KF1115" s="299"/>
      <c r="KG1115" s="299"/>
      <c r="KH1115" s="299"/>
      <c r="KI1115" s="299"/>
      <c r="KJ1115" s="299"/>
      <c r="KK1115" s="299"/>
      <c r="KL1115" s="2"/>
      <c r="KM1115" s="2"/>
      <c r="KN1115" s="2"/>
      <c r="KO1115" s="2"/>
      <c r="KP1115" s="2"/>
      <c r="KQ1115" s="2"/>
      <c r="KR1115" s="2"/>
      <c r="KS1115" s="2"/>
      <c r="KT1115" s="2"/>
    </row>
    <row r="1116" spans="5:306" s="114" customFormat="1">
      <c r="E1116" s="118"/>
      <c r="F1116" s="118"/>
      <c r="G1116" s="119"/>
      <c r="W1116" s="2"/>
      <c r="X1116" s="2"/>
      <c r="Y1116" s="2"/>
      <c r="Z1116" s="183"/>
      <c r="AA1116" s="183"/>
      <c r="AB1116" s="183"/>
      <c r="AC1116" s="2"/>
      <c r="AD1116" s="2"/>
      <c r="AE1116" s="183"/>
      <c r="AF1116" s="183"/>
      <c r="AG1116" s="183"/>
      <c r="AH1116" s="183"/>
      <c r="AI1116" s="183"/>
      <c r="AJ1116" s="2"/>
      <c r="AK1116" s="2"/>
      <c r="AL1116" s="183"/>
      <c r="AM1116" s="183"/>
      <c r="AN1116" s="183"/>
      <c r="AO1116" s="183"/>
      <c r="AP1116" s="183"/>
      <c r="AQ1116" s="2"/>
      <c r="AR1116" s="2"/>
      <c r="AS1116" s="183"/>
      <c r="AT1116" s="183"/>
      <c r="AU1116" s="183"/>
      <c r="AV1116" s="183"/>
      <c r="AW1116" s="183"/>
      <c r="AX1116" s="2"/>
      <c r="AY1116" s="2"/>
      <c r="AZ1116" s="183"/>
      <c r="BA1116" s="183"/>
      <c r="BB1116" s="183"/>
      <c r="BC1116" s="183"/>
      <c r="BD1116" s="183"/>
      <c r="BE1116" s="2"/>
      <c r="BF1116" s="2"/>
      <c r="BG1116" s="183"/>
      <c r="BH1116" s="183"/>
      <c r="BI1116" s="183"/>
      <c r="BJ1116" s="183"/>
      <c r="BK1116" s="183"/>
      <c r="BL1116" s="2"/>
      <c r="BM1116" s="2"/>
      <c r="BN1116" s="183"/>
      <c r="BO1116" s="183"/>
      <c r="BP1116" s="183"/>
      <c r="BQ1116" s="183"/>
      <c r="BR1116" s="183"/>
      <c r="BS1116" s="183"/>
      <c r="BT1116" s="183"/>
      <c r="BU1116" s="183"/>
      <c r="BV1116" s="183"/>
      <c r="BW1116" s="183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70"/>
      <c r="DQ1116" s="270"/>
      <c r="DR1116" s="270"/>
      <c r="DS1116" s="270"/>
      <c r="DT1116" s="270"/>
      <c r="DU1116" s="270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  <c r="IW1116" s="2"/>
      <c r="IX1116" s="2"/>
      <c r="IY1116" s="2"/>
      <c r="IZ1116" s="2"/>
      <c r="JA1116" s="299"/>
      <c r="JB1116" s="299"/>
      <c r="JC1116" s="299"/>
      <c r="JD1116" s="299"/>
      <c r="JE1116" s="299"/>
      <c r="JF1116" s="299"/>
      <c r="JG1116" s="299"/>
      <c r="JH1116" s="299"/>
      <c r="JI1116" s="299"/>
      <c r="JJ1116" s="299"/>
      <c r="JK1116" s="299"/>
      <c r="JL1116" s="299"/>
      <c r="JM1116" s="299"/>
      <c r="JN1116" s="299"/>
      <c r="JO1116" s="299"/>
      <c r="JP1116" s="299"/>
      <c r="JQ1116" s="299"/>
      <c r="JR1116" s="299"/>
      <c r="JS1116" s="299"/>
      <c r="JT1116" s="299"/>
      <c r="JU1116" s="299"/>
      <c r="JV1116" s="299"/>
      <c r="JW1116" s="299"/>
      <c r="JX1116" s="299"/>
      <c r="JY1116" s="299"/>
      <c r="JZ1116" s="299"/>
      <c r="KA1116" s="299"/>
      <c r="KB1116" s="299"/>
      <c r="KC1116" s="299"/>
      <c r="KD1116" s="299"/>
      <c r="KE1116" s="299"/>
      <c r="KF1116" s="299"/>
      <c r="KG1116" s="299"/>
      <c r="KH1116" s="299"/>
      <c r="KI1116" s="299"/>
      <c r="KJ1116" s="299"/>
      <c r="KK1116" s="299"/>
      <c r="KL1116" s="2"/>
      <c r="KM1116" s="2"/>
      <c r="KN1116" s="2"/>
      <c r="KO1116" s="2"/>
      <c r="KP1116" s="2"/>
      <c r="KQ1116" s="2"/>
      <c r="KR1116" s="2"/>
      <c r="KS1116" s="2"/>
      <c r="KT1116" s="2"/>
    </row>
    <row r="1117" spans="5:306" s="114" customFormat="1">
      <c r="E1117" s="118"/>
      <c r="F1117" s="118"/>
      <c r="G1117" s="119"/>
      <c r="W1117" s="2"/>
      <c r="X1117" s="2"/>
      <c r="Y1117" s="2"/>
      <c r="Z1117" s="183"/>
      <c r="AA1117" s="183"/>
      <c r="AB1117" s="183"/>
      <c r="AC1117" s="2"/>
      <c r="AD1117" s="2"/>
      <c r="AE1117" s="183"/>
      <c r="AF1117" s="183"/>
      <c r="AG1117" s="183"/>
      <c r="AH1117" s="183"/>
      <c r="AI1117" s="183"/>
      <c r="AJ1117" s="2"/>
      <c r="AK1117" s="2"/>
      <c r="AL1117" s="183"/>
      <c r="AM1117" s="183"/>
      <c r="AN1117" s="183"/>
      <c r="AO1117" s="183"/>
      <c r="AP1117" s="183"/>
      <c r="AQ1117" s="2"/>
      <c r="AR1117" s="2"/>
      <c r="AS1117" s="183"/>
      <c r="AT1117" s="183"/>
      <c r="AU1117" s="183"/>
      <c r="AV1117" s="183"/>
      <c r="AW1117" s="183"/>
      <c r="AX1117" s="2"/>
      <c r="AY1117" s="2"/>
      <c r="AZ1117" s="183"/>
      <c r="BA1117" s="183"/>
      <c r="BB1117" s="183"/>
      <c r="BC1117" s="183"/>
      <c r="BD1117" s="183"/>
      <c r="BE1117" s="2"/>
      <c r="BF1117" s="2"/>
      <c r="BG1117" s="183"/>
      <c r="BH1117" s="183"/>
      <c r="BI1117" s="183"/>
      <c r="BJ1117" s="183"/>
      <c r="BK1117" s="183"/>
      <c r="BL1117" s="2"/>
      <c r="BM1117" s="2"/>
      <c r="BN1117" s="183"/>
      <c r="BO1117" s="183"/>
      <c r="BP1117" s="183"/>
      <c r="BQ1117" s="183"/>
      <c r="BR1117" s="183"/>
      <c r="BS1117" s="183"/>
      <c r="BT1117" s="183"/>
      <c r="BU1117" s="183"/>
      <c r="BV1117" s="183"/>
      <c r="BW1117" s="183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70"/>
      <c r="DQ1117" s="270"/>
      <c r="DR1117" s="270"/>
      <c r="DS1117" s="270"/>
      <c r="DT1117" s="270"/>
      <c r="DU1117" s="270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  <c r="IW1117" s="2"/>
      <c r="IX1117" s="2"/>
      <c r="IY1117" s="2"/>
      <c r="IZ1117" s="2"/>
      <c r="JA1117" s="299"/>
      <c r="JB1117" s="299"/>
      <c r="JC1117" s="299"/>
      <c r="JD1117" s="299"/>
      <c r="JE1117" s="299"/>
      <c r="JF1117" s="299"/>
      <c r="JG1117" s="299"/>
      <c r="JH1117" s="299"/>
      <c r="JI1117" s="299"/>
      <c r="JJ1117" s="299"/>
      <c r="JK1117" s="299"/>
      <c r="JL1117" s="299"/>
      <c r="JM1117" s="299"/>
      <c r="JN1117" s="299"/>
      <c r="JO1117" s="299"/>
      <c r="JP1117" s="299"/>
      <c r="JQ1117" s="299"/>
      <c r="JR1117" s="299"/>
      <c r="JS1117" s="299"/>
      <c r="JT1117" s="299"/>
      <c r="JU1117" s="299"/>
      <c r="JV1117" s="299"/>
      <c r="JW1117" s="299"/>
      <c r="JX1117" s="299"/>
      <c r="JY1117" s="299"/>
      <c r="JZ1117" s="299"/>
      <c r="KA1117" s="299"/>
      <c r="KB1117" s="299"/>
      <c r="KC1117" s="299"/>
      <c r="KD1117" s="299"/>
      <c r="KE1117" s="299"/>
      <c r="KF1117" s="299"/>
      <c r="KG1117" s="299"/>
      <c r="KH1117" s="299"/>
      <c r="KI1117" s="299"/>
      <c r="KJ1117" s="299"/>
      <c r="KK1117" s="299"/>
      <c r="KL1117" s="2"/>
      <c r="KM1117" s="2"/>
      <c r="KN1117" s="2"/>
      <c r="KO1117" s="2"/>
      <c r="KP1117" s="2"/>
      <c r="KQ1117" s="2"/>
      <c r="KR1117" s="2"/>
      <c r="KS1117" s="2"/>
      <c r="KT1117" s="2"/>
    </row>
    <row r="1118" spans="5:306" s="114" customFormat="1">
      <c r="E1118" s="118"/>
      <c r="F1118" s="118"/>
      <c r="G1118" s="119"/>
      <c r="W1118" s="2"/>
      <c r="X1118" s="2"/>
      <c r="Y1118" s="2"/>
      <c r="Z1118" s="183"/>
      <c r="AA1118" s="183"/>
      <c r="AB1118" s="183"/>
      <c r="AC1118" s="2"/>
      <c r="AD1118" s="2"/>
      <c r="AE1118" s="183"/>
      <c r="AF1118" s="183"/>
      <c r="AG1118" s="183"/>
      <c r="AH1118" s="183"/>
      <c r="AI1118" s="183"/>
      <c r="AJ1118" s="2"/>
      <c r="AK1118" s="2"/>
      <c r="AL1118" s="183"/>
      <c r="AM1118" s="183"/>
      <c r="AN1118" s="183"/>
      <c r="AO1118" s="183"/>
      <c r="AP1118" s="183"/>
      <c r="AQ1118" s="2"/>
      <c r="AR1118" s="2"/>
      <c r="AS1118" s="183"/>
      <c r="AT1118" s="183"/>
      <c r="AU1118" s="183"/>
      <c r="AV1118" s="183"/>
      <c r="AW1118" s="183"/>
      <c r="AX1118" s="2"/>
      <c r="AY1118" s="2"/>
      <c r="AZ1118" s="183"/>
      <c r="BA1118" s="183"/>
      <c r="BB1118" s="183"/>
      <c r="BC1118" s="183"/>
      <c r="BD1118" s="183"/>
      <c r="BE1118" s="2"/>
      <c r="BF1118" s="2"/>
      <c r="BG1118" s="183"/>
      <c r="BH1118" s="183"/>
      <c r="BI1118" s="183"/>
      <c r="BJ1118" s="183"/>
      <c r="BK1118" s="183"/>
      <c r="BL1118" s="2"/>
      <c r="BM1118" s="2"/>
      <c r="BN1118" s="183"/>
      <c r="BO1118" s="183"/>
      <c r="BP1118" s="183"/>
      <c r="BQ1118" s="183"/>
      <c r="BR1118" s="183"/>
      <c r="BS1118" s="183"/>
      <c r="BT1118" s="183"/>
      <c r="BU1118" s="183"/>
      <c r="BV1118" s="183"/>
      <c r="BW1118" s="183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70"/>
      <c r="DQ1118" s="270"/>
      <c r="DR1118" s="270"/>
      <c r="DS1118" s="270"/>
      <c r="DT1118" s="270"/>
      <c r="DU1118" s="270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  <c r="IW1118" s="2"/>
      <c r="IX1118" s="2"/>
      <c r="IY1118" s="2"/>
      <c r="IZ1118" s="2"/>
      <c r="JA1118" s="299"/>
      <c r="JB1118" s="299"/>
      <c r="JC1118" s="299"/>
      <c r="JD1118" s="299"/>
      <c r="JE1118" s="299"/>
      <c r="JF1118" s="299"/>
      <c r="JG1118" s="299"/>
      <c r="JH1118" s="299"/>
      <c r="JI1118" s="299"/>
      <c r="JJ1118" s="299"/>
      <c r="JK1118" s="299"/>
      <c r="JL1118" s="299"/>
      <c r="JM1118" s="299"/>
      <c r="JN1118" s="299"/>
      <c r="JO1118" s="299"/>
      <c r="JP1118" s="299"/>
      <c r="JQ1118" s="299"/>
      <c r="JR1118" s="299"/>
      <c r="JS1118" s="299"/>
      <c r="JT1118" s="299"/>
      <c r="JU1118" s="299"/>
      <c r="JV1118" s="299"/>
      <c r="JW1118" s="299"/>
      <c r="JX1118" s="299"/>
      <c r="JY1118" s="299"/>
      <c r="JZ1118" s="299"/>
      <c r="KA1118" s="299"/>
      <c r="KB1118" s="299"/>
      <c r="KC1118" s="299"/>
      <c r="KD1118" s="299"/>
      <c r="KE1118" s="299"/>
      <c r="KF1118" s="299"/>
      <c r="KG1118" s="299"/>
      <c r="KH1118" s="299"/>
      <c r="KI1118" s="299"/>
      <c r="KJ1118" s="299"/>
      <c r="KK1118" s="299"/>
      <c r="KL1118" s="2"/>
      <c r="KM1118" s="2"/>
      <c r="KN1118" s="2"/>
      <c r="KO1118" s="2"/>
      <c r="KP1118" s="2"/>
      <c r="KQ1118" s="2"/>
      <c r="KR1118" s="2"/>
      <c r="KS1118" s="2"/>
      <c r="KT1118" s="2"/>
    </row>
    <row r="1119" spans="5:306" s="114" customFormat="1">
      <c r="E1119" s="118"/>
      <c r="F1119" s="118"/>
      <c r="G1119" s="119"/>
      <c r="W1119" s="2"/>
      <c r="X1119" s="2"/>
      <c r="Y1119" s="2"/>
      <c r="Z1119" s="183"/>
      <c r="AA1119" s="183"/>
      <c r="AB1119" s="183"/>
      <c r="AC1119" s="2"/>
      <c r="AD1119" s="2"/>
      <c r="AE1119" s="183"/>
      <c r="AF1119" s="183"/>
      <c r="AG1119" s="183"/>
      <c r="AH1119" s="183"/>
      <c r="AI1119" s="183"/>
      <c r="AJ1119" s="2"/>
      <c r="AK1119" s="2"/>
      <c r="AL1119" s="183"/>
      <c r="AM1119" s="183"/>
      <c r="AN1119" s="183"/>
      <c r="AO1119" s="183"/>
      <c r="AP1119" s="183"/>
      <c r="AQ1119" s="2"/>
      <c r="AR1119" s="2"/>
      <c r="AS1119" s="183"/>
      <c r="AT1119" s="183"/>
      <c r="AU1119" s="183"/>
      <c r="AV1119" s="183"/>
      <c r="AW1119" s="183"/>
      <c r="AX1119" s="2"/>
      <c r="AY1119" s="2"/>
      <c r="AZ1119" s="183"/>
      <c r="BA1119" s="183"/>
      <c r="BB1119" s="183"/>
      <c r="BC1119" s="183"/>
      <c r="BD1119" s="183"/>
      <c r="BE1119" s="2"/>
      <c r="BF1119" s="2"/>
      <c r="BG1119" s="183"/>
      <c r="BH1119" s="183"/>
      <c r="BI1119" s="183"/>
      <c r="BJ1119" s="183"/>
      <c r="BK1119" s="183"/>
      <c r="BL1119" s="2"/>
      <c r="BM1119" s="2"/>
      <c r="BN1119" s="183"/>
      <c r="BO1119" s="183"/>
      <c r="BP1119" s="183"/>
      <c r="BQ1119" s="183"/>
      <c r="BR1119" s="183"/>
      <c r="BS1119" s="183"/>
      <c r="BT1119" s="183"/>
      <c r="BU1119" s="183"/>
      <c r="BV1119" s="183"/>
      <c r="BW1119" s="183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70"/>
      <c r="DQ1119" s="270"/>
      <c r="DR1119" s="270"/>
      <c r="DS1119" s="270"/>
      <c r="DT1119" s="270"/>
      <c r="DU1119" s="270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  <c r="IW1119" s="2"/>
      <c r="IX1119" s="2"/>
      <c r="IY1119" s="2"/>
      <c r="IZ1119" s="2"/>
      <c r="JA1119" s="299"/>
      <c r="JB1119" s="299"/>
      <c r="JC1119" s="299"/>
      <c r="JD1119" s="299"/>
      <c r="JE1119" s="299"/>
      <c r="JF1119" s="299"/>
      <c r="JG1119" s="299"/>
      <c r="JH1119" s="299"/>
      <c r="JI1119" s="299"/>
      <c r="JJ1119" s="299"/>
      <c r="JK1119" s="299"/>
      <c r="JL1119" s="299"/>
      <c r="JM1119" s="299"/>
      <c r="JN1119" s="299"/>
      <c r="JO1119" s="299"/>
      <c r="JP1119" s="299"/>
      <c r="JQ1119" s="299"/>
      <c r="JR1119" s="299"/>
      <c r="JS1119" s="299"/>
      <c r="JT1119" s="299"/>
      <c r="JU1119" s="299"/>
      <c r="JV1119" s="299"/>
      <c r="JW1119" s="299"/>
      <c r="JX1119" s="299"/>
      <c r="JY1119" s="299"/>
      <c r="JZ1119" s="299"/>
      <c r="KA1119" s="299"/>
      <c r="KB1119" s="299"/>
      <c r="KC1119" s="299"/>
      <c r="KD1119" s="299"/>
      <c r="KE1119" s="299"/>
      <c r="KF1119" s="299"/>
      <c r="KG1119" s="299"/>
      <c r="KH1119" s="299"/>
      <c r="KI1119" s="299"/>
      <c r="KJ1119" s="299"/>
      <c r="KK1119" s="299"/>
      <c r="KL1119" s="2"/>
      <c r="KM1119" s="2"/>
      <c r="KN1119" s="2"/>
      <c r="KO1119" s="2"/>
      <c r="KP1119" s="2"/>
      <c r="KQ1119" s="2"/>
      <c r="KR1119" s="2"/>
      <c r="KS1119" s="2"/>
      <c r="KT1119" s="2"/>
    </row>
    <row r="1120" spans="5:306" s="114" customFormat="1">
      <c r="E1120" s="118"/>
      <c r="F1120" s="118"/>
      <c r="G1120" s="119"/>
      <c r="W1120" s="2"/>
      <c r="X1120" s="2"/>
      <c r="Y1120" s="2"/>
      <c r="Z1120" s="183"/>
      <c r="AA1120" s="183"/>
      <c r="AB1120" s="183"/>
      <c r="AC1120" s="2"/>
      <c r="AD1120" s="2"/>
      <c r="AE1120" s="183"/>
      <c r="AF1120" s="183"/>
      <c r="AG1120" s="183"/>
      <c r="AH1120" s="183"/>
      <c r="AI1120" s="183"/>
      <c r="AJ1120" s="2"/>
      <c r="AK1120" s="2"/>
      <c r="AL1120" s="183"/>
      <c r="AM1120" s="183"/>
      <c r="AN1120" s="183"/>
      <c r="AO1120" s="183"/>
      <c r="AP1120" s="183"/>
      <c r="AQ1120" s="2"/>
      <c r="AR1120" s="2"/>
      <c r="AS1120" s="183"/>
      <c r="AT1120" s="183"/>
      <c r="AU1120" s="183"/>
      <c r="AV1120" s="183"/>
      <c r="AW1120" s="183"/>
      <c r="AX1120" s="2"/>
      <c r="AY1120" s="2"/>
      <c r="AZ1120" s="183"/>
      <c r="BA1120" s="183"/>
      <c r="BB1120" s="183"/>
      <c r="BC1120" s="183"/>
      <c r="BD1120" s="183"/>
      <c r="BE1120" s="2"/>
      <c r="BF1120" s="2"/>
      <c r="BG1120" s="183"/>
      <c r="BH1120" s="183"/>
      <c r="BI1120" s="183"/>
      <c r="BJ1120" s="183"/>
      <c r="BK1120" s="183"/>
      <c r="BL1120" s="2"/>
      <c r="BM1120" s="2"/>
      <c r="BN1120" s="183"/>
      <c r="BO1120" s="183"/>
      <c r="BP1120" s="183"/>
      <c r="BQ1120" s="183"/>
      <c r="BR1120" s="183"/>
      <c r="BS1120" s="183"/>
      <c r="BT1120" s="183"/>
      <c r="BU1120" s="183"/>
      <c r="BV1120" s="183"/>
      <c r="BW1120" s="183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70"/>
      <c r="DQ1120" s="270"/>
      <c r="DR1120" s="270"/>
      <c r="DS1120" s="270"/>
      <c r="DT1120" s="270"/>
      <c r="DU1120" s="270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  <c r="IW1120" s="2"/>
      <c r="IX1120" s="2"/>
      <c r="IY1120" s="2"/>
      <c r="IZ1120" s="2"/>
      <c r="JA1120" s="299"/>
      <c r="JB1120" s="299"/>
      <c r="JC1120" s="299"/>
      <c r="JD1120" s="299"/>
      <c r="JE1120" s="299"/>
      <c r="JF1120" s="299"/>
      <c r="JG1120" s="299"/>
      <c r="JH1120" s="299"/>
      <c r="JI1120" s="299"/>
      <c r="JJ1120" s="299"/>
      <c r="JK1120" s="299"/>
      <c r="JL1120" s="299"/>
      <c r="JM1120" s="299"/>
      <c r="JN1120" s="299"/>
      <c r="JO1120" s="299"/>
      <c r="JP1120" s="299"/>
      <c r="JQ1120" s="299"/>
      <c r="JR1120" s="299"/>
      <c r="JS1120" s="299"/>
      <c r="JT1120" s="299"/>
      <c r="JU1120" s="299"/>
      <c r="JV1120" s="299"/>
      <c r="JW1120" s="299"/>
      <c r="JX1120" s="299"/>
      <c r="JY1120" s="299"/>
      <c r="JZ1120" s="299"/>
      <c r="KA1120" s="299"/>
      <c r="KB1120" s="299"/>
      <c r="KC1120" s="299"/>
      <c r="KD1120" s="299"/>
      <c r="KE1120" s="299"/>
      <c r="KF1120" s="299"/>
      <c r="KG1120" s="299"/>
      <c r="KH1120" s="299"/>
      <c r="KI1120" s="299"/>
      <c r="KJ1120" s="299"/>
      <c r="KK1120" s="299"/>
      <c r="KL1120" s="2"/>
      <c r="KM1120" s="2"/>
      <c r="KN1120" s="2"/>
      <c r="KO1120" s="2"/>
      <c r="KP1120" s="2"/>
      <c r="KQ1120" s="2"/>
      <c r="KR1120" s="2"/>
      <c r="KS1120" s="2"/>
      <c r="KT1120" s="2"/>
    </row>
    <row r="1121" spans="5:306" s="114" customFormat="1">
      <c r="E1121" s="118"/>
      <c r="F1121" s="118"/>
      <c r="G1121" s="119"/>
      <c r="W1121" s="2"/>
      <c r="X1121" s="2"/>
      <c r="Y1121" s="2"/>
      <c r="Z1121" s="183"/>
      <c r="AA1121" s="183"/>
      <c r="AB1121" s="183"/>
      <c r="AC1121" s="2"/>
      <c r="AD1121" s="2"/>
      <c r="AE1121" s="183"/>
      <c r="AF1121" s="183"/>
      <c r="AG1121" s="183"/>
      <c r="AH1121" s="183"/>
      <c r="AI1121" s="183"/>
      <c r="AJ1121" s="2"/>
      <c r="AK1121" s="2"/>
      <c r="AL1121" s="183"/>
      <c r="AM1121" s="183"/>
      <c r="AN1121" s="183"/>
      <c r="AO1121" s="183"/>
      <c r="AP1121" s="183"/>
      <c r="AQ1121" s="2"/>
      <c r="AR1121" s="2"/>
      <c r="AS1121" s="183"/>
      <c r="AT1121" s="183"/>
      <c r="AU1121" s="183"/>
      <c r="AV1121" s="183"/>
      <c r="AW1121" s="183"/>
      <c r="AX1121" s="2"/>
      <c r="AY1121" s="2"/>
      <c r="AZ1121" s="183"/>
      <c r="BA1121" s="183"/>
      <c r="BB1121" s="183"/>
      <c r="BC1121" s="183"/>
      <c r="BD1121" s="183"/>
      <c r="BE1121" s="2"/>
      <c r="BF1121" s="2"/>
      <c r="BG1121" s="183"/>
      <c r="BH1121" s="183"/>
      <c r="BI1121" s="183"/>
      <c r="BJ1121" s="183"/>
      <c r="BK1121" s="183"/>
      <c r="BL1121" s="2"/>
      <c r="BM1121" s="2"/>
      <c r="BN1121" s="183"/>
      <c r="BO1121" s="183"/>
      <c r="BP1121" s="183"/>
      <c r="BQ1121" s="183"/>
      <c r="BR1121" s="183"/>
      <c r="BS1121" s="183"/>
      <c r="BT1121" s="183"/>
      <c r="BU1121" s="183"/>
      <c r="BV1121" s="183"/>
      <c r="BW1121" s="183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70"/>
      <c r="DQ1121" s="270"/>
      <c r="DR1121" s="270"/>
      <c r="DS1121" s="270"/>
      <c r="DT1121" s="270"/>
      <c r="DU1121" s="270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  <c r="IW1121" s="2"/>
      <c r="IX1121" s="2"/>
      <c r="IY1121" s="2"/>
      <c r="IZ1121" s="2"/>
      <c r="JA1121" s="299"/>
      <c r="JB1121" s="299"/>
      <c r="JC1121" s="299"/>
      <c r="JD1121" s="299"/>
      <c r="JE1121" s="299"/>
      <c r="JF1121" s="299"/>
      <c r="JG1121" s="299"/>
      <c r="JH1121" s="299"/>
      <c r="JI1121" s="299"/>
      <c r="JJ1121" s="299"/>
      <c r="JK1121" s="299"/>
      <c r="JL1121" s="299"/>
      <c r="JM1121" s="299"/>
      <c r="JN1121" s="299"/>
      <c r="JO1121" s="299"/>
      <c r="JP1121" s="299"/>
      <c r="JQ1121" s="299"/>
      <c r="JR1121" s="299"/>
      <c r="JS1121" s="299"/>
      <c r="JT1121" s="299"/>
      <c r="JU1121" s="299"/>
      <c r="JV1121" s="299"/>
      <c r="JW1121" s="299"/>
      <c r="JX1121" s="299"/>
      <c r="JY1121" s="299"/>
      <c r="JZ1121" s="299"/>
      <c r="KA1121" s="299"/>
      <c r="KB1121" s="299"/>
      <c r="KC1121" s="299"/>
      <c r="KD1121" s="299"/>
      <c r="KE1121" s="299"/>
      <c r="KF1121" s="299"/>
      <c r="KG1121" s="299"/>
      <c r="KH1121" s="299"/>
      <c r="KI1121" s="299"/>
      <c r="KJ1121" s="299"/>
      <c r="KK1121" s="299"/>
      <c r="KL1121" s="2"/>
      <c r="KM1121" s="2"/>
      <c r="KN1121" s="2"/>
      <c r="KO1121" s="2"/>
      <c r="KP1121" s="2"/>
      <c r="KQ1121" s="2"/>
      <c r="KR1121" s="2"/>
      <c r="KS1121" s="2"/>
      <c r="KT1121" s="2"/>
    </row>
    <row r="1122" spans="5:306" s="114" customFormat="1">
      <c r="E1122" s="118"/>
      <c r="F1122" s="118"/>
      <c r="G1122" s="119"/>
      <c r="W1122" s="2"/>
      <c r="X1122" s="2"/>
      <c r="Y1122" s="2"/>
      <c r="Z1122" s="183"/>
      <c r="AA1122" s="183"/>
      <c r="AB1122" s="183"/>
      <c r="AC1122" s="2"/>
      <c r="AD1122" s="2"/>
      <c r="AE1122" s="183"/>
      <c r="AF1122" s="183"/>
      <c r="AG1122" s="183"/>
      <c r="AH1122" s="183"/>
      <c r="AI1122" s="183"/>
      <c r="AJ1122" s="2"/>
      <c r="AK1122" s="2"/>
      <c r="AL1122" s="183"/>
      <c r="AM1122" s="183"/>
      <c r="AN1122" s="183"/>
      <c r="AO1122" s="183"/>
      <c r="AP1122" s="183"/>
      <c r="AQ1122" s="2"/>
      <c r="AR1122" s="2"/>
      <c r="AS1122" s="183"/>
      <c r="AT1122" s="183"/>
      <c r="AU1122" s="183"/>
      <c r="AV1122" s="183"/>
      <c r="AW1122" s="183"/>
      <c r="AX1122" s="2"/>
      <c r="AY1122" s="2"/>
      <c r="AZ1122" s="183"/>
      <c r="BA1122" s="183"/>
      <c r="BB1122" s="183"/>
      <c r="BC1122" s="183"/>
      <c r="BD1122" s="183"/>
      <c r="BE1122" s="2"/>
      <c r="BF1122" s="2"/>
      <c r="BG1122" s="183"/>
      <c r="BH1122" s="183"/>
      <c r="BI1122" s="183"/>
      <c r="BJ1122" s="183"/>
      <c r="BK1122" s="183"/>
      <c r="BL1122" s="2"/>
      <c r="BM1122" s="2"/>
      <c r="BN1122" s="183"/>
      <c r="BO1122" s="183"/>
      <c r="BP1122" s="183"/>
      <c r="BQ1122" s="183"/>
      <c r="BR1122" s="183"/>
      <c r="BS1122" s="183"/>
      <c r="BT1122" s="183"/>
      <c r="BU1122" s="183"/>
      <c r="BV1122" s="183"/>
      <c r="BW1122" s="183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70"/>
      <c r="DQ1122" s="270"/>
      <c r="DR1122" s="270"/>
      <c r="DS1122" s="270"/>
      <c r="DT1122" s="270"/>
      <c r="DU1122" s="270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  <c r="IW1122" s="2"/>
      <c r="IX1122" s="2"/>
      <c r="IY1122" s="2"/>
      <c r="IZ1122" s="2"/>
      <c r="JA1122" s="299"/>
      <c r="JB1122" s="299"/>
      <c r="JC1122" s="299"/>
      <c r="JD1122" s="299"/>
      <c r="JE1122" s="299"/>
      <c r="JF1122" s="299"/>
      <c r="JG1122" s="299"/>
      <c r="JH1122" s="299"/>
      <c r="JI1122" s="299"/>
      <c r="JJ1122" s="299"/>
      <c r="JK1122" s="299"/>
      <c r="JL1122" s="299"/>
      <c r="JM1122" s="299"/>
      <c r="JN1122" s="299"/>
      <c r="JO1122" s="299"/>
      <c r="JP1122" s="299"/>
      <c r="JQ1122" s="299"/>
      <c r="JR1122" s="299"/>
      <c r="JS1122" s="299"/>
      <c r="JT1122" s="299"/>
      <c r="JU1122" s="299"/>
      <c r="JV1122" s="299"/>
      <c r="JW1122" s="299"/>
      <c r="JX1122" s="299"/>
      <c r="JY1122" s="299"/>
      <c r="JZ1122" s="299"/>
      <c r="KA1122" s="299"/>
      <c r="KB1122" s="299"/>
      <c r="KC1122" s="299"/>
      <c r="KD1122" s="299"/>
      <c r="KE1122" s="299"/>
      <c r="KF1122" s="299"/>
      <c r="KG1122" s="299"/>
      <c r="KH1122" s="299"/>
      <c r="KI1122" s="299"/>
      <c r="KJ1122" s="299"/>
      <c r="KK1122" s="299"/>
      <c r="KL1122" s="2"/>
      <c r="KM1122" s="2"/>
      <c r="KN1122" s="2"/>
      <c r="KO1122" s="2"/>
      <c r="KP1122" s="2"/>
      <c r="KQ1122" s="2"/>
      <c r="KR1122" s="2"/>
      <c r="KS1122" s="2"/>
      <c r="KT1122" s="2"/>
    </row>
    <row r="1123" spans="5:306" s="114" customFormat="1">
      <c r="E1123" s="118"/>
      <c r="F1123" s="118"/>
      <c r="G1123" s="119"/>
      <c r="W1123" s="2"/>
      <c r="X1123" s="2"/>
      <c r="Y1123" s="2"/>
      <c r="Z1123" s="183"/>
      <c r="AA1123" s="183"/>
      <c r="AB1123" s="183"/>
      <c r="AC1123" s="2"/>
      <c r="AD1123" s="2"/>
      <c r="AE1123" s="183"/>
      <c r="AF1123" s="183"/>
      <c r="AG1123" s="183"/>
      <c r="AH1123" s="183"/>
      <c r="AI1123" s="183"/>
      <c r="AJ1123" s="2"/>
      <c r="AK1123" s="2"/>
      <c r="AL1123" s="183"/>
      <c r="AM1123" s="183"/>
      <c r="AN1123" s="183"/>
      <c r="AO1123" s="183"/>
      <c r="AP1123" s="183"/>
      <c r="AQ1123" s="2"/>
      <c r="AR1123" s="2"/>
      <c r="AS1123" s="183"/>
      <c r="AT1123" s="183"/>
      <c r="AU1123" s="183"/>
      <c r="AV1123" s="183"/>
      <c r="AW1123" s="183"/>
      <c r="AX1123" s="2"/>
      <c r="AY1123" s="2"/>
      <c r="AZ1123" s="183"/>
      <c r="BA1123" s="183"/>
      <c r="BB1123" s="183"/>
      <c r="BC1123" s="183"/>
      <c r="BD1123" s="183"/>
      <c r="BE1123" s="2"/>
      <c r="BF1123" s="2"/>
      <c r="BG1123" s="183"/>
      <c r="BH1123" s="183"/>
      <c r="BI1123" s="183"/>
      <c r="BJ1123" s="183"/>
      <c r="BK1123" s="183"/>
      <c r="BL1123" s="2"/>
      <c r="BM1123" s="2"/>
      <c r="BN1123" s="183"/>
      <c r="BO1123" s="183"/>
      <c r="BP1123" s="183"/>
      <c r="BQ1123" s="183"/>
      <c r="BR1123" s="183"/>
      <c r="BS1123" s="183"/>
      <c r="BT1123" s="183"/>
      <c r="BU1123" s="183"/>
      <c r="BV1123" s="183"/>
      <c r="BW1123" s="183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70"/>
      <c r="DQ1123" s="270"/>
      <c r="DR1123" s="270"/>
      <c r="DS1123" s="270"/>
      <c r="DT1123" s="270"/>
      <c r="DU1123" s="270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  <c r="IW1123" s="2"/>
      <c r="IX1123" s="2"/>
      <c r="IY1123" s="2"/>
      <c r="IZ1123" s="2"/>
      <c r="JA1123" s="299"/>
      <c r="JB1123" s="299"/>
      <c r="JC1123" s="299"/>
      <c r="JD1123" s="299"/>
      <c r="JE1123" s="299"/>
      <c r="JF1123" s="299"/>
      <c r="JG1123" s="299"/>
      <c r="JH1123" s="299"/>
      <c r="JI1123" s="299"/>
      <c r="JJ1123" s="299"/>
      <c r="JK1123" s="299"/>
      <c r="JL1123" s="299"/>
      <c r="JM1123" s="299"/>
      <c r="JN1123" s="299"/>
      <c r="JO1123" s="299"/>
      <c r="JP1123" s="299"/>
      <c r="JQ1123" s="299"/>
      <c r="JR1123" s="299"/>
      <c r="JS1123" s="299"/>
      <c r="JT1123" s="299"/>
      <c r="JU1123" s="299"/>
      <c r="JV1123" s="299"/>
      <c r="JW1123" s="299"/>
      <c r="JX1123" s="299"/>
      <c r="JY1123" s="299"/>
      <c r="JZ1123" s="299"/>
      <c r="KA1123" s="299"/>
      <c r="KB1123" s="299"/>
      <c r="KC1123" s="299"/>
      <c r="KD1123" s="299"/>
      <c r="KE1123" s="299"/>
      <c r="KF1123" s="299"/>
      <c r="KG1123" s="299"/>
      <c r="KH1123" s="299"/>
      <c r="KI1123" s="299"/>
      <c r="KJ1123" s="299"/>
      <c r="KK1123" s="299"/>
      <c r="KL1123" s="2"/>
      <c r="KM1123" s="2"/>
      <c r="KN1123" s="2"/>
      <c r="KO1123" s="2"/>
      <c r="KP1123" s="2"/>
      <c r="KQ1123" s="2"/>
      <c r="KR1123" s="2"/>
      <c r="KS1123" s="2"/>
      <c r="KT1123" s="2"/>
    </row>
    <row r="1124" spans="5:306" s="114" customFormat="1">
      <c r="E1124" s="118"/>
      <c r="F1124" s="118"/>
      <c r="G1124" s="119"/>
      <c r="W1124" s="2"/>
      <c r="X1124" s="2"/>
      <c r="Y1124" s="2"/>
      <c r="Z1124" s="183"/>
      <c r="AA1124" s="183"/>
      <c r="AB1124" s="183"/>
      <c r="AC1124" s="2"/>
      <c r="AD1124" s="2"/>
      <c r="AE1124" s="183"/>
      <c r="AF1124" s="183"/>
      <c r="AG1124" s="183"/>
      <c r="AH1124" s="183"/>
      <c r="AI1124" s="183"/>
      <c r="AJ1124" s="2"/>
      <c r="AK1124" s="2"/>
      <c r="AL1124" s="183"/>
      <c r="AM1124" s="183"/>
      <c r="AN1124" s="183"/>
      <c r="AO1124" s="183"/>
      <c r="AP1124" s="183"/>
      <c r="AQ1124" s="2"/>
      <c r="AR1124" s="2"/>
      <c r="AS1124" s="183"/>
      <c r="AT1124" s="183"/>
      <c r="AU1124" s="183"/>
      <c r="AV1124" s="183"/>
      <c r="AW1124" s="183"/>
      <c r="AX1124" s="2"/>
      <c r="AY1124" s="2"/>
      <c r="AZ1124" s="183"/>
      <c r="BA1124" s="183"/>
      <c r="BB1124" s="183"/>
      <c r="BC1124" s="183"/>
      <c r="BD1124" s="183"/>
      <c r="BE1124" s="2"/>
      <c r="BF1124" s="2"/>
      <c r="BG1124" s="183"/>
      <c r="BH1124" s="183"/>
      <c r="BI1124" s="183"/>
      <c r="BJ1124" s="183"/>
      <c r="BK1124" s="183"/>
      <c r="BL1124" s="2"/>
      <c r="BM1124" s="2"/>
      <c r="BN1124" s="183"/>
      <c r="BO1124" s="183"/>
      <c r="BP1124" s="183"/>
      <c r="BQ1124" s="183"/>
      <c r="BR1124" s="183"/>
      <c r="BS1124" s="183"/>
      <c r="BT1124" s="183"/>
      <c r="BU1124" s="183"/>
      <c r="BV1124" s="183"/>
      <c r="BW1124" s="183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70"/>
      <c r="DQ1124" s="270"/>
      <c r="DR1124" s="270"/>
      <c r="DS1124" s="270"/>
      <c r="DT1124" s="270"/>
      <c r="DU1124" s="270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  <c r="IW1124" s="2"/>
      <c r="IX1124" s="2"/>
      <c r="IY1124" s="2"/>
      <c r="IZ1124" s="2"/>
      <c r="JA1124" s="299"/>
      <c r="JB1124" s="299"/>
      <c r="JC1124" s="299"/>
      <c r="JD1124" s="299"/>
      <c r="JE1124" s="299"/>
      <c r="JF1124" s="299"/>
      <c r="JG1124" s="299"/>
      <c r="JH1124" s="299"/>
      <c r="JI1124" s="299"/>
      <c r="JJ1124" s="299"/>
      <c r="JK1124" s="299"/>
      <c r="JL1124" s="299"/>
      <c r="JM1124" s="299"/>
      <c r="JN1124" s="299"/>
      <c r="JO1124" s="299"/>
      <c r="JP1124" s="299"/>
      <c r="JQ1124" s="299"/>
      <c r="JR1124" s="299"/>
      <c r="JS1124" s="299"/>
      <c r="JT1124" s="299"/>
      <c r="JU1124" s="299"/>
      <c r="JV1124" s="299"/>
      <c r="JW1124" s="299"/>
      <c r="JX1124" s="299"/>
      <c r="JY1124" s="299"/>
      <c r="JZ1124" s="299"/>
      <c r="KA1124" s="299"/>
      <c r="KB1124" s="299"/>
      <c r="KC1124" s="299"/>
      <c r="KD1124" s="299"/>
      <c r="KE1124" s="299"/>
      <c r="KF1124" s="299"/>
      <c r="KG1124" s="299"/>
      <c r="KH1124" s="299"/>
      <c r="KI1124" s="299"/>
      <c r="KJ1124" s="299"/>
      <c r="KK1124" s="299"/>
      <c r="KL1124" s="2"/>
      <c r="KM1124" s="2"/>
      <c r="KN1124" s="2"/>
      <c r="KO1124" s="2"/>
      <c r="KP1124" s="2"/>
      <c r="KQ1124" s="2"/>
      <c r="KR1124" s="2"/>
      <c r="KS1124" s="2"/>
      <c r="KT1124" s="2"/>
    </row>
    <row r="1125" spans="5:306" s="114" customFormat="1">
      <c r="E1125" s="118"/>
      <c r="F1125" s="118"/>
      <c r="G1125" s="119"/>
      <c r="W1125" s="2"/>
      <c r="X1125" s="2"/>
      <c r="Y1125" s="2"/>
      <c r="Z1125" s="183"/>
      <c r="AA1125" s="183"/>
      <c r="AB1125" s="183"/>
      <c r="AC1125" s="2"/>
      <c r="AD1125" s="2"/>
      <c r="AE1125" s="183"/>
      <c r="AF1125" s="183"/>
      <c r="AG1125" s="183"/>
      <c r="AH1125" s="183"/>
      <c r="AI1125" s="183"/>
      <c r="AJ1125" s="2"/>
      <c r="AK1125" s="2"/>
      <c r="AL1125" s="183"/>
      <c r="AM1125" s="183"/>
      <c r="AN1125" s="183"/>
      <c r="AO1125" s="183"/>
      <c r="AP1125" s="183"/>
      <c r="AQ1125" s="2"/>
      <c r="AR1125" s="2"/>
      <c r="AS1125" s="183"/>
      <c r="AT1125" s="183"/>
      <c r="AU1125" s="183"/>
      <c r="AV1125" s="183"/>
      <c r="AW1125" s="183"/>
      <c r="AX1125" s="2"/>
      <c r="AY1125" s="2"/>
      <c r="AZ1125" s="183"/>
      <c r="BA1125" s="183"/>
      <c r="BB1125" s="183"/>
      <c r="BC1125" s="183"/>
      <c r="BD1125" s="183"/>
      <c r="BE1125" s="2"/>
      <c r="BF1125" s="2"/>
      <c r="BG1125" s="183"/>
      <c r="BH1125" s="183"/>
      <c r="BI1125" s="183"/>
      <c r="BJ1125" s="183"/>
      <c r="BK1125" s="183"/>
      <c r="BL1125" s="2"/>
      <c r="BM1125" s="2"/>
      <c r="BN1125" s="183"/>
      <c r="BO1125" s="183"/>
      <c r="BP1125" s="183"/>
      <c r="BQ1125" s="183"/>
      <c r="BR1125" s="183"/>
      <c r="BS1125" s="183"/>
      <c r="BT1125" s="183"/>
      <c r="BU1125" s="183"/>
      <c r="BV1125" s="183"/>
      <c r="BW1125" s="183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70"/>
      <c r="DQ1125" s="270"/>
      <c r="DR1125" s="270"/>
      <c r="DS1125" s="270"/>
      <c r="DT1125" s="270"/>
      <c r="DU1125" s="270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  <c r="IW1125" s="2"/>
      <c r="IX1125" s="2"/>
      <c r="IY1125" s="2"/>
      <c r="IZ1125" s="2"/>
      <c r="JA1125" s="299"/>
      <c r="JB1125" s="299"/>
      <c r="JC1125" s="299"/>
      <c r="JD1125" s="299"/>
      <c r="JE1125" s="299"/>
      <c r="JF1125" s="299"/>
      <c r="JG1125" s="299"/>
      <c r="JH1125" s="299"/>
      <c r="JI1125" s="299"/>
      <c r="JJ1125" s="299"/>
      <c r="JK1125" s="299"/>
      <c r="JL1125" s="299"/>
      <c r="JM1125" s="299"/>
      <c r="JN1125" s="299"/>
      <c r="JO1125" s="299"/>
      <c r="JP1125" s="299"/>
      <c r="JQ1125" s="299"/>
      <c r="JR1125" s="299"/>
      <c r="JS1125" s="299"/>
      <c r="JT1125" s="299"/>
      <c r="JU1125" s="299"/>
      <c r="JV1125" s="299"/>
      <c r="JW1125" s="299"/>
      <c r="JX1125" s="299"/>
      <c r="JY1125" s="299"/>
      <c r="JZ1125" s="299"/>
      <c r="KA1125" s="299"/>
      <c r="KB1125" s="299"/>
      <c r="KC1125" s="299"/>
      <c r="KD1125" s="299"/>
      <c r="KE1125" s="299"/>
      <c r="KF1125" s="299"/>
      <c r="KG1125" s="299"/>
      <c r="KH1125" s="299"/>
      <c r="KI1125" s="299"/>
      <c r="KJ1125" s="299"/>
      <c r="KK1125" s="299"/>
      <c r="KL1125" s="2"/>
      <c r="KM1125" s="2"/>
      <c r="KN1125" s="2"/>
      <c r="KO1125" s="2"/>
      <c r="KP1125" s="2"/>
      <c r="KQ1125" s="2"/>
      <c r="KR1125" s="2"/>
      <c r="KS1125" s="2"/>
      <c r="KT1125" s="2"/>
    </row>
    <row r="1126" spans="5:306" s="114" customFormat="1">
      <c r="E1126" s="118"/>
      <c r="F1126" s="118"/>
      <c r="G1126" s="119"/>
      <c r="W1126" s="2"/>
      <c r="X1126" s="2"/>
      <c r="Y1126" s="2"/>
      <c r="Z1126" s="183"/>
      <c r="AA1126" s="183"/>
      <c r="AB1126" s="183"/>
      <c r="AC1126" s="2"/>
      <c r="AD1126" s="2"/>
      <c r="AE1126" s="183"/>
      <c r="AF1126" s="183"/>
      <c r="AG1126" s="183"/>
      <c r="AH1126" s="183"/>
      <c r="AI1126" s="183"/>
      <c r="AJ1126" s="2"/>
      <c r="AK1126" s="2"/>
      <c r="AL1126" s="183"/>
      <c r="AM1126" s="183"/>
      <c r="AN1126" s="183"/>
      <c r="AO1126" s="183"/>
      <c r="AP1126" s="183"/>
      <c r="AQ1126" s="2"/>
      <c r="AR1126" s="2"/>
      <c r="AS1126" s="183"/>
      <c r="AT1126" s="183"/>
      <c r="AU1126" s="183"/>
      <c r="AV1126" s="183"/>
      <c r="AW1126" s="183"/>
      <c r="AX1126" s="2"/>
      <c r="AY1126" s="2"/>
      <c r="AZ1126" s="183"/>
      <c r="BA1126" s="183"/>
      <c r="BB1126" s="183"/>
      <c r="BC1126" s="183"/>
      <c r="BD1126" s="183"/>
      <c r="BE1126" s="2"/>
      <c r="BF1126" s="2"/>
      <c r="BG1126" s="183"/>
      <c r="BH1126" s="183"/>
      <c r="BI1126" s="183"/>
      <c r="BJ1126" s="183"/>
      <c r="BK1126" s="183"/>
      <c r="BL1126" s="2"/>
      <c r="BM1126" s="2"/>
      <c r="BN1126" s="183"/>
      <c r="BO1126" s="183"/>
      <c r="BP1126" s="183"/>
      <c r="BQ1126" s="183"/>
      <c r="BR1126" s="183"/>
      <c r="BS1126" s="183"/>
      <c r="BT1126" s="183"/>
      <c r="BU1126" s="183"/>
      <c r="BV1126" s="183"/>
      <c r="BW1126" s="183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70"/>
      <c r="DQ1126" s="270"/>
      <c r="DR1126" s="270"/>
      <c r="DS1126" s="270"/>
      <c r="DT1126" s="270"/>
      <c r="DU1126" s="270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  <c r="IW1126" s="2"/>
      <c r="IX1126" s="2"/>
      <c r="IY1126" s="2"/>
      <c r="IZ1126" s="2"/>
      <c r="JA1126" s="299"/>
      <c r="JB1126" s="299"/>
      <c r="JC1126" s="299"/>
      <c r="JD1126" s="299"/>
      <c r="JE1126" s="299"/>
      <c r="JF1126" s="299"/>
      <c r="JG1126" s="299"/>
      <c r="JH1126" s="299"/>
      <c r="JI1126" s="299"/>
      <c r="JJ1126" s="299"/>
      <c r="JK1126" s="299"/>
      <c r="JL1126" s="299"/>
      <c r="JM1126" s="299"/>
      <c r="JN1126" s="299"/>
      <c r="JO1126" s="299"/>
      <c r="JP1126" s="299"/>
      <c r="JQ1126" s="299"/>
      <c r="JR1126" s="299"/>
      <c r="JS1126" s="299"/>
      <c r="JT1126" s="299"/>
      <c r="JU1126" s="299"/>
      <c r="JV1126" s="299"/>
      <c r="JW1126" s="299"/>
      <c r="JX1126" s="299"/>
      <c r="JY1126" s="299"/>
      <c r="JZ1126" s="299"/>
      <c r="KA1126" s="299"/>
      <c r="KB1126" s="299"/>
      <c r="KC1126" s="299"/>
      <c r="KD1126" s="299"/>
      <c r="KE1126" s="299"/>
      <c r="KF1126" s="299"/>
      <c r="KG1126" s="299"/>
      <c r="KH1126" s="299"/>
      <c r="KI1126" s="299"/>
      <c r="KJ1126" s="299"/>
      <c r="KK1126" s="299"/>
      <c r="KL1126" s="2"/>
      <c r="KM1126" s="2"/>
      <c r="KN1126" s="2"/>
      <c r="KO1126" s="2"/>
      <c r="KP1126" s="2"/>
      <c r="KQ1126" s="2"/>
      <c r="KR1126" s="2"/>
      <c r="KS1126" s="2"/>
      <c r="KT1126" s="2"/>
    </row>
    <row r="1127" spans="5:306" s="114" customFormat="1">
      <c r="E1127" s="118"/>
      <c r="F1127" s="118"/>
      <c r="G1127" s="119"/>
      <c r="W1127" s="2"/>
      <c r="X1127" s="2"/>
      <c r="Y1127" s="2"/>
      <c r="Z1127" s="183"/>
      <c r="AA1127" s="183"/>
      <c r="AB1127" s="183"/>
      <c r="AC1127" s="2"/>
      <c r="AD1127" s="2"/>
      <c r="AE1127" s="183"/>
      <c r="AF1127" s="183"/>
      <c r="AG1127" s="183"/>
      <c r="AH1127" s="183"/>
      <c r="AI1127" s="183"/>
      <c r="AJ1127" s="2"/>
      <c r="AK1127" s="2"/>
      <c r="AL1127" s="183"/>
      <c r="AM1127" s="183"/>
      <c r="AN1127" s="183"/>
      <c r="AO1127" s="183"/>
      <c r="AP1127" s="183"/>
      <c r="AQ1127" s="2"/>
      <c r="AR1127" s="2"/>
      <c r="AS1127" s="183"/>
      <c r="AT1127" s="183"/>
      <c r="AU1127" s="183"/>
      <c r="AV1127" s="183"/>
      <c r="AW1127" s="183"/>
      <c r="AX1127" s="2"/>
      <c r="AY1127" s="2"/>
      <c r="AZ1127" s="183"/>
      <c r="BA1127" s="183"/>
      <c r="BB1127" s="183"/>
      <c r="BC1127" s="183"/>
      <c r="BD1127" s="183"/>
      <c r="BE1127" s="2"/>
      <c r="BF1127" s="2"/>
      <c r="BG1127" s="183"/>
      <c r="BH1127" s="183"/>
      <c r="BI1127" s="183"/>
      <c r="BJ1127" s="183"/>
      <c r="BK1127" s="183"/>
      <c r="BL1127" s="2"/>
      <c r="BM1127" s="2"/>
      <c r="BN1127" s="183"/>
      <c r="BO1127" s="183"/>
      <c r="BP1127" s="183"/>
      <c r="BQ1127" s="183"/>
      <c r="BR1127" s="183"/>
      <c r="BS1127" s="183"/>
      <c r="BT1127" s="183"/>
      <c r="BU1127" s="183"/>
      <c r="BV1127" s="183"/>
      <c r="BW1127" s="183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70"/>
      <c r="DQ1127" s="270"/>
      <c r="DR1127" s="270"/>
      <c r="DS1127" s="270"/>
      <c r="DT1127" s="270"/>
      <c r="DU1127" s="270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  <c r="IW1127" s="2"/>
      <c r="IX1127" s="2"/>
      <c r="IY1127" s="2"/>
      <c r="IZ1127" s="2"/>
      <c r="JA1127" s="299"/>
      <c r="JB1127" s="299"/>
      <c r="JC1127" s="299"/>
      <c r="JD1127" s="299"/>
      <c r="JE1127" s="299"/>
      <c r="JF1127" s="299"/>
      <c r="JG1127" s="299"/>
      <c r="JH1127" s="299"/>
      <c r="JI1127" s="299"/>
      <c r="JJ1127" s="299"/>
      <c r="JK1127" s="299"/>
      <c r="JL1127" s="299"/>
      <c r="JM1127" s="299"/>
      <c r="JN1127" s="299"/>
      <c r="JO1127" s="299"/>
      <c r="JP1127" s="299"/>
      <c r="JQ1127" s="299"/>
      <c r="JR1127" s="299"/>
      <c r="JS1127" s="299"/>
      <c r="JT1127" s="299"/>
      <c r="JU1127" s="299"/>
      <c r="JV1127" s="299"/>
      <c r="JW1127" s="299"/>
      <c r="JX1127" s="299"/>
      <c r="JY1127" s="299"/>
      <c r="JZ1127" s="299"/>
      <c r="KA1127" s="299"/>
      <c r="KB1127" s="299"/>
      <c r="KC1127" s="299"/>
      <c r="KD1127" s="299"/>
      <c r="KE1127" s="299"/>
      <c r="KF1127" s="299"/>
      <c r="KG1127" s="299"/>
      <c r="KH1127" s="299"/>
      <c r="KI1127" s="299"/>
      <c r="KJ1127" s="299"/>
      <c r="KK1127" s="299"/>
      <c r="KL1127" s="2"/>
      <c r="KM1127" s="2"/>
      <c r="KN1127" s="2"/>
      <c r="KO1127" s="2"/>
      <c r="KP1127" s="2"/>
      <c r="KQ1127" s="2"/>
      <c r="KR1127" s="2"/>
      <c r="KS1127" s="2"/>
      <c r="KT1127" s="2"/>
    </row>
    <row r="1128" spans="5:306" s="114" customFormat="1">
      <c r="E1128" s="118"/>
      <c r="F1128" s="118"/>
      <c r="G1128" s="119"/>
      <c r="W1128" s="2"/>
      <c r="X1128" s="2"/>
      <c r="Y1128" s="2"/>
      <c r="Z1128" s="183"/>
      <c r="AA1128" s="183"/>
      <c r="AB1128" s="183"/>
      <c r="AC1128" s="2"/>
      <c r="AD1128" s="2"/>
      <c r="AE1128" s="183"/>
      <c r="AF1128" s="183"/>
      <c r="AG1128" s="183"/>
      <c r="AH1128" s="183"/>
      <c r="AI1128" s="183"/>
      <c r="AJ1128" s="2"/>
      <c r="AK1128" s="2"/>
      <c r="AL1128" s="183"/>
      <c r="AM1128" s="183"/>
      <c r="AN1128" s="183"/>
      <c r="AO1128" s="183"/>
      <c r="AP1128" s="183"/>
      <c r="AQ1128" s="2"/>
      <c r="AR1128" s="2"/>
      <c r="AS1128" s="183"/>
      <c r="AT1128" s="183"/>
      <c r="AU1128" s="183"/>
      <c r="AV1128" s="183"/>
      <c r="AW1128" s="183"/>
      <c r="AX1128" s="2"/>
      <c r="AY1128" s="2"/>
      <c r="AZ1128" s="183"/>
      <c r="BA1128" s="183"/>
      <c r="BB1128" s="183"/>
      <c r="BC1128" s="183"/>
      <c r="BD1128" s="183"/>
      <c r="BE1128" s="2"/>
      <c r="BF1128" s="2"/>
      <c r="BG1128" s="183"/>
      <c r="BH1128" s="183"/>
      <c r="BI1128" s="183"/>
      <c r="BJ1128" s="183"/>
      <c r="BK1128" s="183"/>
      <c r="BL1128" s="2"/>
      <c r="BM1128" s="2"/>
      <c r="BN1128" s="183"/>
      <c r="BO1128" s="183"/>
      <c r="BP1128" s="183"/>
      <c r="BQ1128" s="183"/>
      <c r="BR1128" s="183"/>
      <c r="BS1128" s="183"/>
      <c r="BT1128" s="183"/>
      <c r="BU1128" s="183"/>
      <c r="BV1128" s="183"/>
      <c r="BW1128" s="183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70"/>
      <c r="DQ1128" s="270"/>
      <c r="DR1128" s="270"/>
      <c r="DS1128" s="270"/>
      <c r="DT1128" s="270"/>
      <c r="DU1128" s="270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  <c r="IW1128" s="2"/>
      <c r="IX1128" s="2"/>
      <c r="IY1128" s="2"/>
      <c r="IZ1128" s="2"/>
      <c r="JA1128" s="299"/>
      <c r="JB1128" s="299"/>
      <c r="JC1128" s="299"/>
      <c r="JD1128" s="299"/>
      <c r="JE1128" s="299"/>
      <c r="JF1128" s="299"/>
      <c r="JG1128" s="299"/>
      <c r="JH1128" s="299"/>
      <c r="JI1128" s="299"/>
      <c r="JJ1128" s="299"/>
      <c r="JK1128" s="299"/>
      <c r="JL1128" s="299"/>
      <c r="JM1128" s="299"/>
      <c r="JN1128" s="299"/>
      <c r="JO1128" s="299"/>
      <c r="JP1128" s="299"/>
      <c r="JQ1128" s="299"/>
      <c r="JR1128" s="299"/>
      <c r="JS1128" s="299"/>
      <c r="JT1128" s="299"/>
      <c r="JU1128" s="299"/>
      <c r="JV1128" s="299"/>
      <c r="JW1128" s="299"/>
      <c r="JX1128" s="299"/>
      <c r="JY1128" s="299"/>
      <c r="JZ1128" s="299"/>
      <c r="KA1128" s="299"/>
      <c r="KB1128" s="299"/>
      <c r="KC1128" s="299"/>
      <c r="KD1128" s="299"/>
      <c r="KE1128" s="299"/>
      <c r="KF1128" s="299"/>
      <c r="KG1128" s="299"/>
      <c r="KH1128" s="299"/>
      <c r="KI1128" s="299"/>
      <c r="KJ1128" s="299"/>
      <c r="KK1128" s="299"/>
      <c r="KL1128" s="2"/>
      <c r="KM1128" s="2"/>
      <c r="KN1128" s="2"/>
      <c r="KO1128" s="2"/>
      <c r="KP1128" s="2"/>
      <c r="KQ1128" s="2"/>
      <c r="KR1128" s="2"/>
      <c r="KS1128" s="2"/>
      <c r="KT1128" s="2"/>
    </row>
    <row r="1129" spans="5:306" s="114" customFormat="1">
      <c r="E1129" s="118"/>
      <c r="F1129" s="118"/>
      <c r="G1129" s="119"/>
      <c r="W1129" s="2"/>
      <c r="X1129" s="2"/>
      <c r="Y1129" s="2"/>
      <c r="Z1129" s="183"/>
      <c r="AA1129" s="183"/>
      <c r="AB1129" s="183"/>
      <c r="AC1129" s="2"/>
      <c r="AD1129" s="2"/>
      <c r="AE1129" s="183"/>
      <c r="AF1129" s="183"/>
      <c r="AG1129" s="183"/>
      <c r="AH1129" s="183"/>
      <c r="AI1129" s="183"/>
      <c r="AJ1129" s="2"/>
      <c r="AK1129" s="2"/>
      <c r="AL1129" s="183"/>
      <c r="AM1129" s="183"/>
      <c r="AN1129" s="183"/>
      <c r="AO1129" s="183"/>
      <c r="AP1129" s="183"/>
      <c r="AQ1129" s="2"/>
      <c r="AR1129" s="2"/>
      <c r="AS1129" s="183"/>
      <c r="AT1129" s="183"/>
      <c r="AU1129" s="183"/>
      <c r="AV1129" s="183"/>
      <c r="AW1129" s="183"/>
      <c r="AX1129" s="2"/>
      <c r="AY1129" s="2"/>
      <c r="AZ1129" s="183"/>
      <c r="BA1129" s="183"/>
      <c r="BB1129" s="183"/>
      <c r="BC1129" s="183"/>
      <c r="BD1129" s="183"/>
      <c r="BE1129" s="2"/>
      <c r="BF1129" s="2"/>
      <c r="BG1129" s="183"/>
      <c r="BH1129" s="183"/>
      <c r="BI1129" s="183"/>
      <c r="BJ1129" s="183"/>
      <c r="BK1129" s="183"/>
      <c r="BL1129" s="2"/>
      <c r="BM1129" s="2"/>
      <c r="BN1129" s="183"/>
      <c r="BO1129" s="183"/>
      <c r="BP1129" s="183"/>
      <c r="BQ1129" s="183"/>
      <c r="BR1129" s="183"/>
      <c r="BS1129" s="183"/>
      <c r="BT1129" s="183"/>
      <c r="BU1129" s="183"/>
      <c r="BV1129" s="183"/>
      <c r="BW1129" s="183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70"/>
      <c r="DQ1129" s="270"/>
      <c r="DR1129" s="270"/>
      <c r="DS1129" s="270"/>
      <c r="DT1129" s="270"/>
      <c r="DU1129" s="270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  <c r="IW1129" s="2"/>
      <c r="IX1129" s="2"/>
      <c r="IY1129" s="2"/>
      <c r="IZ1129" s="2"/>
      <c r="JA1129" s="299"/>
      <c r="JB1129" s="299"/>
      <c r="JC1129" s="299"/>
      <c r="JD1129" s="299"/>
      <c r="JE1129" s="299"/>
      <c r="JF1129" s="299"/>
      <c r="JG1129" s="299"/>
      <c r="JH1129" s="299"/>
      <c r="JI1129" s="299"/>
      <c r="JJ1129" s="299"/>
      <c r="JK1129" s="299"/>
      <c r="JL1129" s="299"/>
      <c r="JM1129" s="299"/>
      <c r="JN1129" s="299"/>
      <c r="JO1129" s="299"/>
      <c r="JP1129" s="299"/>
      <c r="JQ1129" s="299"/>
      <c r="JR1129" s="299"/>
      <c r="JS1129" s="299"/>
      <c r="JT1129" s="299"/>
      <c r="JU1129" s="299"/>
      <c r="JV1129" s="299"/>
      <c r="JW1129" s="299"/>
      <c r="JX1129" s="299"/>
      <c r="JY1129" s="299"/>
      <c r="JZ1129" s="299"/>
      <c r="KA1129" s="299"/>
      <c r="KB1129" s="299"/>
      <c r="KC1129" s="299"/>
      <c r="KD1129" s="299"/>
      <c r="KE1129" s="299"/>
      <c r="KF1129" s="299"/>
      <c r="KG1129" s="299"/>
      <c r="KH1129" s="299"/>
      <c r="KI1129" s="299"/>
      <c r="KJ1129" s="299"/>
      <c r="KK1129" s="299"/>
      <c r="KL1129" s="2"/>
      <c r="KM1129" s="2"/>
      <c r="KN1129" s="2"/>
      <c r="KO1129" s="2"/>
      <c r="KP1129" s="2"/>
      <c r="KQ1129" s="2"/>
      <c r="KR1129" s="2"/>
      <c r="KS1129" s="2"/>
      <c r="KT1129" s="2"/>
    </row>
    <row r="1130" spans="5:306" s="114" customFormat="1">
      <c r="E1130" s="118"/>
      <c r="F1130" s="118"/>
      <c r="G1130" s="119"/>
      <c r="W1130" s="2"/>
      <c r="X1130" s="2"/>
      <c r="Y1130" s="2"/>
      <c r="Z1130" s="183"/>
      <c r="AA1130" s="183"/>
      <c r="AB1130" s="183"/>
      <c r="AC1130" s="2"/>
      <c r="AD1130" s="2"/>
      <c r="AE1130" s="183"/>
      <c r="AF1130" s="183"/>
      <c r="AG1130" s="183"/>
      <c r="AH1130" s="183"/>
      <c r="AI1130" s="183"/>
      <c r="AJ1130" s="2"/>
      <c r="AK1130" s="2"/>
      <c r="AL1130" s="183"/>
      <c r="AM1130" s="183"/>
      <c r="AN1130" s="183"/>
      <c r="AO1130" s="183"/>
      <c r="AP1130" s="183"/>
      <c r="AQ1130" s="2"/>
      <c r="AR1130" s="2"/>
      <c r="AS1130" s="183"/>
      <c r="AT1130" s="183"/>
      <c r="AU1130" s="183"/>
      <c r="AV1130" s="183"/>
      <c r="AW1130" s="183"/>
      <c r="AX1130" s="2"/>
      <c r="AY1130" s="2"/>
      <c r="AZ1130" s="183"/>
      <c r="BA1130" s="183"/>
      <c r="BB1130" s="183"/>
      <c r="BC1130" s="183"/>
      <c r="BD1130" s="183"/>
      <c r="BE1130" s="2"/>
      <c r="BF1130" s="2"/>
      <c r="BG1130" s="183"/>
      <c r="BH1130" s="183"/>
      <c r="BI1130" s="183"/>
      <c r="BJ1130" s="183"/>
      <c r="BK1130" s="183"/>
      <c r="BL1130" s="2"/>
      <c r="BM1130" s="2"/>
      <c r="BN1130" s="183"/>
      <c r="BO1130" s="183"/>
      <c r="BP1130" s="183"/>
      <c r="BQ1130" s="183"/>
      <c r="BR1130" s="183"/>
      <c r="BS1130" s="183"/>
      <c r="BT1130" s="183"/>
      <c r="BU1130" s="183"/>
      <c r="BV1130" s="183"/>
      <c r="BW1130" s="183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70"/>
      <c r="DQ1130" s="270"/>
      <c r="DR1130" s="270"/>
      <c r="DS1130" s="270"/>
      <c r="DT1130" s="270"/>
      <c r="DU1130" s="270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  <c r="IW1130" s="2"/>
      <c r="IX1130" s="2"/>
      <c r="IY1130" s="2"/>
      <c r="IZ1130" s="2"/>
      <c r="JA1130" s="299"/>
      <c r="JB1130" s="299"/>
      <c r="JC1130" s="299"/>
      <c r="JD1130" s="299"/>
      <c r="JE1130" s="299"/>
      <c r="JF1130" s="299"/>
      <c r="JG1130" s="299"/>
      <c r="JH1130" s="299"/>
      <c r="JI1130" s="299"/>
      <c r="JJ1130" s="299"/>
      <c r="JK1130" s="299"/>
      <c r="JL1130" s="299"/>
      <c r="JM1130" s="299"/>
      <c r="JN1130" s="299"/>
      <c r="JO1130" s="299"/>
      <c r="JP1130" s="299"/>
      <c r="JQ1130" s="299"/>
      <c r="JR1130" s="299"/>
      <c r="JS1130" s="299"/>
      <c r="JT1130" s="299"/>
      <c r="JU1130" s="299"/>
      <c r="JV1130" s="299"/>
      <c r="JW1130" s="299"/>
      <c r="JX1130" s="299"/>
      <c r="JY1130" s="299"/>
      <c r="JZ1130" s="299"/>
      <c r="KA1130" s="299"/>
      <c r="KB1130" s="299"/>
      <c r="KC1130" s="299"/>
      <c r="KD1130" s="299"/>
      <c r="KE1130" s="299"/>
      <c r="KF1130" s="299"/>
      <c r="KG1130" s="299"/>
      <c r="KH1130" s="299"/>
      <c r="KI1130" s="299"/>
      <c r="KJ1130" s="299"/>
      <c r="KK1130" s="299"/>
      <c r="KL1130" s="2"/>
      <c r="KM1130" s="2"/>
      <c r="KN1130" s="2"/>
      <c r="KO1130" s="2"/>
      <c r="KP1130" s="2"/>
      <c r="KQ1130" s="2"/>
      <c r="KR1130" s="2"/>
      <c r="KS1130" s="2"/>
      <c r="KT1130" s="2"/>
    </row>
    <row r="1131" spans="5:306" s="114" customFormat="1">
      <c r="E1131" s="118"/>
      <c r="F1131" s="118"/>
      <c r="G1131" s="119"/>
      <c r="W1131" s="2"/>
      <c r="X1131" s="2"/>
      <c r="Y1131" s="2"/>
      <c r="Z1131" s="183"/>
      <c r="AA1131" s="183"/>
      <c r="AB1131" s="183"/>
      <c r="AC1131" s="2"/>
      <c r="AD1131" s="2"/>
      <c r="AE1131" s="183"/>
      <c r="AF1131" s="183"/>
      <c r="AG1131" s="183"/>
      <c r="AH1131" s="183"/>
      <c r="AI1131" s="183"/>
      <c r="AJ1131" s="2"/>
      <c r="AK1131" s="2"/>
      <c r="AL1131" s="183"/>
      <c r="AM1131" s="183"/>
      <c r="AN1131" s="183"/>
      <c r="AO1131" s="183"/>
      <c r="AP1131" s="183"/>
      <c r="AQ1131" s="2"/>
      <c r="AR1131" s="2"/>
      <c r="AS1131" s="183"/>
      <c r="AT1131" s="183"/>
      <c r="AU1131" s="183"/>
      <c r="AV1131" s="183"/>
      <c r="AW1131" s="183"/>
      <c r="AX1131" s="2"/>
      <c r="AY1131" s="2"/>
      <c r="AZ1131" s="183"/>
      <c r="BA1131" s="183"/>
      <c r="BB1131" s="183"/>
      <c r="BC1131" s="183"/>
      <c r="BD1131" s="183"/>
      <c r="BE1131" s="2"/>
      <c r="BF1131" s="2"/>
      <c r="BG1131" s="183"/>
      <c r="BH1131" s="183"/>
      <c r="BI1131" s="183"/>
      <c r="BJ1131" s="183"/>
      <c r="BK1131" s="183"/>
      <c r="BL1131" s="2"/>
      <c r="BM1131" s="2"/>
      <c r="BN1131" s="183"/>
      <c r="BO1131" s="183"/>
      <c r="BP1131" s="183"/>
      <c r="BQ1131" s="183"/>
      <c r="BR1131" s="183"/>
      <c r="BS1131" s="183"/>
      <c r="BT1131" s="183"/>
      <c r="BU1131" s="183"/>
      <c r="BV1131" s="183"/>
      <c r="BW1131" s="183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70"/>
      <c r="DQ1131" s="270"/>
      <c r="DR1131" s="270"/>
      <c r="DS1131" s="270"/>
      <c r="DT1131" s="270"/>
      <c r="DU1131" s="270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  <c r="IW1131" s="2"/>
      <c r="IX1131" s="2"/>
      <c r="IY1131" s="2"/>
      <c r="IZ1131" s="2"/>
      <c r="JA1131" s="299"/>
      <c r="JB1131" s="299"/>
      <c r="JC1131" s="299"/>
      <c r="JD1131" s="299"/>
      <c r="JE1131" s="299"/>
      <c r="JF1131" s="299"/>
      <c r="JG1131" s="299"/>
      <c r="JH1131" s="299"/>
      <c r="JI1131" s="299"/>
      <c r="JJ1131" s="299"/>
      <c r="JK1131" s="299"/>
      <c r="JL1131" s="299"/>
      <c r="JM1131" s="299"/>
      <c r="JN1131" s="299"/>
      <c r="JO1131" s="299"/>
      <c r="JP1131" s="299"/>
      <c r="JQ1131" s="299"/>
      <c r="JR1131" s="299"/>
      <c r="JS1131" s="299"/>
      <c r="JT1131" s="299"/>
      <c r="JU1131" s="299"/>
      <c r="JV1131" s="299"/>
      <c r="JW1131" s="299"/>
      <c r="JX1131" s="299"/>
      <c r="JY1131" s="299"/>
      <c r="JZ1131" s="299"/>
      <c r="KA1131" s="299"/>
      <c r="KB1131" s="299"/>
      <c r="KC1131" s="299"/>
      <c r="KD1131" s="299"/>
      <c r="KE1131" s="299"/>
      <c r="KF1131" s="299"/>
      <c r="KG1131" s="299"/>
      <c r="KH1131" s="299"/>
      <c r="KI1131" s="299"/>
      <c r="KJ1131" s="299"/>
      <c r="KK1131" s="299"/>
      <c r="KL1131" s="2"/>
      <c r="KM1131" s="2"/>
      <c r="KN1131" s="2"/>
      <c r="KO1131" s="2"/>
      <c r="KP1131" s="2"/>
      <c r="KQ1131" s="2"/>
      <c r="KR1131" s="2"/>
      <c r="KS1131" s="2"/>
      <c r="KT1131" s="2"/>
    </row>
    <row r="1132" spans="5:306" s="114" customFormat="1">
      <c r="E1132" s="118"/>
      <c r="F1132" s="118"/>
      <c r="G1132" s="119"/>
      <c r="W1132" s="2"/>
      <c r="X1132" s="2"/>
      <c r="Y1132" s="2"/>
      <c r="Z1132" s="183"/>
      <c r="AA1132" s="183"/>
      <c r="AB1132" s="183"/>
      <c r="AC1132" s="2"/>
      <c r="AD1132" s="2"/>
      <c r="AE1132" s="183"/>
      <c r="AF1132" s="183"/>
      <c r="AG1132" s="183"/>
      <c r="AH1132" s="183"/>
      <c r="AI1132" s="183"/>
      <c r="AJ1132" s="2"/>
      <c r="AK1132" s="2"/>
      <c r="AL1132" s="183"/>
      <c r="AM1132" s="183"/>
      <c r="AN1132" s="183"/>
      <c r="AO1132" s="183"/>
      <c r="AP1132" s="183"/>
      <c r="AQ1132" s="2"/>
      <c r="AR1132" s="2"/>
      <c r="AS1132" s="183"/>
      <c r="AT1132" s="183"/>
      <c r="AU1132" s="183"/>
      <c r="AV1132" s="183"/>
      <c r="AW1132" s="183"/>
      <c r="AX1132" s="2"/>
      <c r="AY1132" s="2"/>
      <c r="AZ1132" s="183"/>
      <c r="BA1132" s="183"/>
      <c r="BB1132" s="183"/>
      <c r="BC1132" s="183"/>
      <c r="BD1132" s="183"/>
      <c r="BE1132" s="2"/>
      <c r="BF1132" s="2"/>
      <c r="BG1132" s="183"/>
      <c r="BH1132" s="183"/>
      <c r="BI1132" s="183"/>
      <c r="BJ1132" s="183"/>
      <c r="BK1132" s="183"/>
      <c r="BL1132" s="2"/>
      <c r="BM1132" s="2"/>
      <c r="BN1132" s="183"/>
      <c r="BO1132" s="183"/>
      <c r="BP1132" s="183"/>
      <c r="BQ1132" s="183"/>
      <c r="BR1132" s="183"/>
      <c r="BS1132" s="183"/>
      <c r="BT1132" s="183"/>
      <c r="BU1132" s="183"/>
      <c r="BV1132" s="183"/>
      <c r="BW1132" s="183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70"/>
      <c r="DQ1132" s="270"/>
      <c r="DR1132" s="270"/>
      <c r="DS1132" s="270"/>
      <c r="DT1132" s="270"/>
      <c r="DU1132" s="270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  <c r="IW1132" s="2"/>
      <c r="IX1132" s="2"/>
      <c r="IY1132" s="2"/>
      <c r="IZ1132" s="2"/>
      <c r="JA1132" s="299"/>
      <c r="JB1132" s="299"/>
      <c r="JC1132" s="299"/>
      <c r="JD1132" s="299"/>
      <c r="JE1132" s="299"/>
      <c r="JF1132" s="299"/>
      <c r="JG1132" s="299"/>
      <c r="JH1132" s="299"/>
      <c r="JI1132" s="299"/>
      <c r="JJ1132" s="299"/>
      <c r="JK1132" s="299"/>
      <c r="JL1132" s="299"/>
      <c r="JM1132" s="299"/>
      <c r="JN1132" s="299"/>
      <c r="JO1132" s="299"/>
      <c r="JP1132" s="299"/>
      <c r="JQ1132" s="299"/>
      <c r="JR1132" s="299"/>
      <c r="JS1132" s="299"/>
      <c r="JT1132" s="299"/>
      <c r="JU1132" s="299"/>
      <c r="JV1132" s="299"/>
      <c r="JW1132" s="299"/>
      <c r="JX1132" s="299"/>
      <c r="JY1132" s="299"/>
      <c r="JZ1132" s="299"/>
      <c r="KA1132" s="299"/>
      <c r="KB1132" s="299"/>
      <c r="KC1132" s="299"/>
      <c r="KD1132" s="299"/>
      <c r="KE1132" s="299"/>
      <c r="KF1132" s="299"/>
      <c r="KG1132" s="299"/>
      <c r="KH1132" s="299"/>
      <c r="KI1132" s="299"/>
      <c r="KJ1132" s="299"/>
      <c r="KK1132" s="299"/>
      <c r="KL1132" s="2"/>
      <c r="KM1132" s="2"/>
      <c r="KN1132" s="2"/>
      <c r="KO1132" s="2"/>
      <c r="KP1132" s="2"/>
      <c r="KQ1132" s="2"/>
      <c r="KR1132" s="2"/>
      <c r="KS1132" s="2"/>
      <c r="KT1132" s="2"/>
    </row>
    <row r="1133" spans="5:306" s="114" customFormat="1">
      <c r="E1133" s="118"/>
      <c r="F1133" s="118"/>
      <c r="G1133" s="119"/>
      <c r="W1133" s="2"/>
      <c r="X1133" s="2"/>
      <c r="Y1133" s="2"/>
      <c r="Z1133" s="183"/>
      <c r="AA1133" s="183"/>
      <c r="AB1133" s="183"/>
      <c r="AC1133" s="2"/>
      <c r="AD1133" s="2"/>
      <c r="AE1133" s="183"/>
      <c r="AF1133" s="183"/>
      <c r="AG1133" s="183"/>
      <c r="AH1133" s="183"/>
      <c r="AI1133" s="183"/>
      <c r="AJ1133" s="2"/>
      <c r="AK1133" s="2"/>
      <c r="AL1133" s="183"/>
      <c r="AM1133" s="183"/>
      <c r="AN1133" s="183"/>
      <c r="AO1133" s="183"/>
      <c r="AP1133" s="183"/>
      <c r="AQ1133" s="2"/>
      <c r="AR1133" s="2"/>
      <c r="AS1133" s="183"/>
      <c r="AT1133" s="183"/>
      <c r="AU1133" s="183"/>
      <c r="AV1133" s="183"/>
      <c r="AW1133" s="183"/>
      <c r="AX1133" s="2"/>
      <c r="AY1133" s="2"/>
      <c r="AZ1133" s="183"/>
      <c r="BA1133" s="183"/>
      <c r="BB1133" s="183"/>
      <c r="BC1133" s="183"/>
      <c r="BD1133" s="183"/>
      <c r="BE1133" s="2"/>
      <c r="BF1133" s="2"/>
      <c r="BG1133" s="183"/>
      <c r="BH1133" s="183"/>
      <c r="BI1133" s="183"/>
      <c r="BJ1133" s="183"/>
      <c r="BK1133" s="183"/>
      <c r="BL1133" s="2"/>
      <c r="BM1133" s="2"/>
      <c r="BN1133" s="183"/>
      <c r="BO1133" s="183"/>
      <c r="BP1133" s="183"/>
      <c r="BQ1133" s="183"/>
      <c r="BR1133" s="183"/>
      <c r="BS1133" s="183"/>
      <c r="BT1133" s="183"/>
      <c r="BU1133" s="183"/>
      <c r="BV1133" s="183"/>
      <c r="BW1133" s="183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70"/>
      <c r="DQ1133" s="270"/>
      <c r="DR1133" s="270"/>
      <c r="DS1133" s="270"/>
      <c r="DT1133" s="270"/>
      <c r="DU1133" s="270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  <c r="IW1133" s="2"/>
      <c r="IX1133" s="2"/>
      <c r="IY1133" s="2"/>
      <c r="IZ1133" s="2"/>
      <c r="JA1133" s="299"/>
      <c r="JB1133" s="299"/>
      <c r="JC1133" s="299"/>
      <c r="JD1133" s="299"/>
      <c r="JE1133" s="299"/>
      <c r="JF1133" s="299"/>
      <c r="JG1133" s="299"/>
      <c r="JH1133" s="299"/>
      <c r="JI1133" s="299"/>
      <c r="JJ1133" s="299"/>
      <c r="JK1133" s="299"/>
      <c r="JL1133" s="299"/>
      <c r="JM1133" s="299"/>
      <c r="JN1133" s="299"/>
      <c r="JO1133" s="299"/>
      <c r="JP1133" s="299"/>
      <c r="JQ1133" s="299"/>
      <c r="JR1133" s="299"/>
      <c r="JS1133" s="299"/>
      <c r="JT1133" s="299"/>
      <c r="JU1133" s="299"/>
      <c r="JV1133" s="299"/>
      <c r="JW1133" s="299"/>
      <c r="JX1133" s="299"/>
      <c r="JY1133" s="299"/>
      <c r="JZ1133" s="299"/>
      <c r="KA1133" s="299"/>
      <c r="KB1133" s="299"/>
      <c r="KC1133" s="299"/>
      <c r="KD1133" s="299"/>
      <c r="KE1133" s="299"/>
      <c r="KF1133" s="299"/>
      <c r="KG1133" s="299"/>
      <c r="KH1133" s="299"/>
      <c r="KI1133" s="299"/>
      <c r="KJ1133" s="299"/>
      <c r="KK1133" s="299"/>
      <c r="KL1133" s="2"/>
      <c r="KM1133" s="2"/>
      <c r="KN1133" s="2"/>
      <c r="KO1133" s="2"/>
      <c r="KP1133" s="2"/>
      <c r="KQ1133" s="2"/>
      <c r="KR1133" s="2"/>
      <c r="KS1133" s="2"/>
      <c r="KT1133" s="2"/>
    </row>
    <row r="1134" spans="5:306" s="114" customFormat="1">
      <c r="E1134" s="118"/>
      <c r="F1134" s="118"/>
      <c r="G1134" s="119"/>
      <c r="W1134" s="2"/>
      <c r="X1134" s="2"/>
      <c r="Y1134" s="2"/>
      <c r="Z1134" s="183"/>
      <c r="AA1134" s="183"/>
      <c r="AB1134" s="183"/>
      <c r="AC1134" s="2"/>
      <c r="AD1134" s="2"/>
      <c r="AE1134" s="183"/>
      <c r="AF1134" s="183"/>
      <c r="AG1134" s="183"/>
      <c r="AH1134" s="183"/>
      <c r="AI1134" s="183"/>
      <c r="AJ1134" s="2"/>
      <c r="AK1134" s="2"/>
      <c r="AL1134" s="183"/>
      <c r="AM1134" s="183"/>
      <c r="AN1134" s="183"/>
      <c r="AO1134" s="183"/>
      <c r="AP1134" s="183"/>
      <c r="AQ1134" s="2"/>
      <c r="AR1134" s="2"/>
      <c r="AS1134" s="183"/>
      <c r="AT1134" s="183"/>
      <c r="AU1134" s="183"/>
      <c r="AV1134" s="183"/>
      <c r="AW1134" s="183"/>
      <c r="AX1134" s="2"/>
      <c r="AY1134" s="2"/>
      <c r="AZ1134" s="183"/>
      <c r="BA1134" s="183"/>
      <c r="BB1134" s="183"/>
      <c r="BC1134" s="183"/>
      <c r="BD1134" s="183"/>
      <c r="BE1134" s="2"/>
      <c r="BF1134" s="2"/>
      <c r="BG1134" s="183"/>
      <c r="BH1134" s="183"/>
      <c r="BI1134" s="183"/>
      <c r="BJ1134" s="183"/>
      <c r="BK1134" s="183"/>
      <c r="BL1134" s="2"/>
      <c r="BM1134" s="2"/>
      <c r="BN1134" s="183"/>
      <c r="BO1134" s="183"/>
      <c r="BP1134" s="183"/>
      <c r="BQ1134" s="183"/>
      <c r="BR1134" s="183"/>
      <c r="BS1134" s="183"/>
      <c r="BT1134" s="183"/>
      <c r="BU1134" s="183"/>
      <c r="BV1134" s="183"/>
      <c r="BW1134" s="183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70"/>
      <c r="DQ1134" s="270"/>
      <c r="DR1134" s="270"/>
      <c r="DS1134" s="270"/>
      <c r="DT1134" s="270"/>
      <c r="DU1134" s="270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  <c r="IW1134" s="2"/>
      <c r="IX1134" s="2"/>
      <c r="IY1134" s="2"/>
      <c r="IZ1134" s="2"/>
      <c r="JA1134" s="299"/>
      <c r="JB1134" s="299"/>
      <c r="JC1134" s="299"/>
      <c r="JD1134" s="299"/>
      <c r="JE1134" s="299"/>
      <c r="JF1134" s="299"/>
      <c r="JG1134" s="299"/>
      <c r="JH1134" s="299"/>
      <c r="JI1134" s="299"/>
      <c r="JJ1134" s="299"/>
      <c r="JK1134" s="299"/>
      <c r="JL1134" s="299"/>
      <c r="JM1134" s="299"/>
      <c r="JN1134" s="299"/>
      <c r="JO1134" s="299"/>
      <c r="JP1134" s="299"/>
      <c r="JQ1134" s="299"/>
      <c r="JR1134" s="299"/>
      <c r="JS1134" s="299"/>
      <c r="JT1134" s="299"/>
      <c r="JU1134" s="299"/>
      <c r="JV1134" s="299"/>
      <c r="JW1134" s="299"/>
      <c r="JX1134" s="299"/>
      <c r="JY1134" s="299"/>
      <c r="JZ1134" s="299"/>
      <c r="KA1134" s="299"/>
      <c r="KB1134" s="299"/>
      <c r="KC1134" s="299"/>
      <c r="KD1134" s="299"/>
      <c r="KE1134" s="299"/>
      <c r="KF1134" s="299"/>
      <c r="KG1134" s="299"/>
      <c r="KH1134" s="299"/>
      <c r="KI1134" s="299"/>
      <c r="KJ1134" s="299"/>
      <c r="KK1134" s="299"/>
      <c r="KL1134" s="2"/>
      <c r="KM1134" s="2"/>
      <c r="KN1134" s="2"/>
      <c r="KO1134" s="2"/>
      <c r="KP1134" s="2"/>
      <c r="KQ1134" s="2"/>
      <c r="KR1134" s="2"/>
      <c r="KS1134" s="2"/>
      <c r="KT1134" s="2"/>
    </row>
    <row r="1135" spans="5:306" s="114" customFormat="1">
      <c r="E1135" s="118"/>
      <c r="F1135" s="118"/>
      <c r="G1135" s="119"/>
      <c r="W1135" s="2"/>
      <c r="X1135" s="2"/>
      <c r="Y1135" s="2"/>
      <c r="Z1135" s="183"/>
      <c r="AA1135" s="183"/>
      <c r="AB1135" s="183"/>
      <c r="AC1135" s="2"/>
      <c r="AD1135" s="2"/>
      <c r="AE1135" s="183"/>
      <c r="AF1135" s="183"/>
      <c r="AG1135" s="183"/>
      <c r="AH1135" s="183"/>
      <c r="AI1135" s="183"/>
      <c r="AJ1135" s="2"/>
      <c r="AK1135" s="2"/>
      <c r="AL1135" s="183"/>
      <c r="AM1135" s="183"/>
      <c r="AN1135" s="183"/>
      <c r="AO1135" s="183"/>
      <c r="AP1135" s="183"/>
      <c r="AQ1135" s="2"/>
      <c r="AR1135" s="2"/>
      <c r="AS1135" s="183"/>
      <c r="AT1135" s="183"/>
      <c r="AU1135" s="183"/>
      <c r="AV1135" s="183"/>
      <c r="AW1135" s="183"/>
      <c r="AX1135" s="2"/>
      <c r="AY1135" s="2"/>
      <c r="AZ1135" s="183"/>
      <c r="BA1135" s="183"/>
      <c r="BB1135" s="183"/>
      <c r="BC1135" s="183"/>
      <c r="BD1135" s="183"/>
      <c r="BE1135" s="2"/>
      <c r="BF1135" s="2"/>
      <c r="BG1135" s="183"/>
      <c r="BH1135" s="183"/>
      <c r="BI1135" s="183"/>
      <c r="BJ1135" s="183"/>
      <c r="BK1135" s="183"/>
      <c r="BL1135" s="2"/>
      <c r="BM1135" s="2"/>
      <c r="BN1135" s="183"/>
      <c r="BO1135" s="183"/>
      <c r="BP1135" s="183"/>
      <c r="BQ1135" s="183"/>
      <c r="BR1135" s="183"/>
      <c r="BS1135" s="183"/>
      <c r="BT1135" s="183"/>
      <c r="BU1135" s="183"/>
      <c r="BV1135" s="183"/>
      <c r="BW1135" s="183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70"/>
      <c r="DQ1135" s="270"/>
      <c r="DR1135" s="270"/>
      <c r="DS1135" s="270"/>
      <c r="DT1135" s="270"/>
      <c r="DU1135" s="270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  <c r="IW1135" s="2"/>
      <c r="IX1135" s="2"/>
      <c r="IY1135" s="2"/>
      <c r="IZ1135" s="2"/>
      <c r="JA1135" s="299"/>
      <c r="JB1135" s="299"/>
      <c r="JC1135" s="299"/>
      <c r="JD1135" s="299"/>
      <c r="JE1135" s="299"/>
      <c r="JF1135" s="299"/>
      <c r="JG1135" s="299"/>
      <c r="JH1135" s="299"/>
      <c r="JI1135" s="299"/>
      <c r="JJ1135" s="299"/>
      <c r="JK1135" s="299"/>
      <c r="JL1135" s="299"/>
      <c r="JM1135" s="299"/>
      <c r="JN1135" s="299"/>
      <c r="JO1135" s="299"/>
      <c r="JP1135" s="299"/>
      <c r="JQ1135" s="299"/>
      <c r="JR1135" s="299"/>
      <c r="JS1135" s="299"/>
      <c r="JT1135" s="299"/>
      <c r="JU1135" s="299"/>
      <c r="JV1135" s="299"/>
      <c r="JW1135" s="299"/>
      <c r="JX1135" s="299"/>
      <c r="JY1135" s="299"/>
      <c r="JZ1135" s="299"/>
      <c r="KA1135" s="299"/>
      <c r="KB1135" s="299"/>
      <c r="KC1135" s="299"/>
      <c r="KD1135" s="299"/>
      <c r="KE1135" s="299"/>
      <c r="KF1135" s="299"/>
      <c r="KG1135" s="299"/>
      <c r="KH1135" s="299"/>
      <c r="KI1135" s="299"/>
      <c r="KJ1135" s="299"/>
      <c r="KK1135" s="299"/>
      <c r="KL1135" s="2"/>
      <c r="KM1135" s="2"/>
      <c r="KN1135" s="2"/>
      <c r="KO1135" s="2"/>
      <c r="KP1135" s="2"/>
      <c r="KQ1135" s="2"/>
      <c r="KR1135" s="2"/>
      <c r="KS1135" s="2"/>
      <c r="KT1135" s="2"/>
    </row>
    <row r="1136" spans="5:306" s="114" customFormat="1">
      <c r="E1136" s="118"/>
      <c r="F1136" s="118"/>
      <c r="G1136" s="119"/>
      <c r="W1136" s="2"/>
      <c r="X1136" s="2"/>
      <c r="Y1136" s="2"/>
      <c r="Z1136" s="183"/>
      <c r="AA1136" s="183"/>
      <c r="AB1136" s="183"/>
      <c r="AC1136" s="2"/>
      <c r="AD1136" s="2"/>
      <c r="AE1136" s="183"/>
      <c r="AF1136" s="183"/>
      <c r="AG1136" s="183"/>
      <c r="AH1136" s="183"/>
      <c r="AI1136" s="183"/>
      <c r="AJ1136" s="2"/>
      <c r="AK1136" s="2"/>
      <c r="AL1136" s="183"/>
      <c r="AM1136" s="183"/>
      <c r="AN1136" s="183"/>
      <c r="AO1136" s="183"/>
      <c r="AP1136" s="183"/>
      <c r="AQ1136" s="2"/>
      <c r="AR1136" s="2"/>
      <c r="AS1136" s="183"/>
      <c r="AT1136" s="183"/>
      <c r="AU1136" s="183"/>
      <c r="AV1136" s="183"/>
      <c r="AW1136" s="183"/>
      <c r="AX1136" s="2"/>
      <c r="AY1136" s="2"/>
      <c r="AZ1136" s="183"/>
      <c r="BA1136" s="183"/>
      <c r="BB1136" s="183"/>
      <c r="BC1136" s="183"/>
      <c r="BD1136" s="183"/>
      <c r="BE1136" s="2"/>
      <c r="BF1136" s="2"/>
      <c r="BG1136" s="183"/>
      <c r="BH1136" s="183"/>
      <c r="BI1136" s="183"/>
      <c r="BJ1136" s="183"/>
      <c r="BK1136" s="183"/>
      <c r="BL1136" s="2"/>
      <c r="BM1136" s="2"/>
      <c r="BN1136" s="183"/>
      <c r="BO1136" s="183"/>
      <c r="BP1136" s="183"/>
      <c r="BQ1136" s="183"/>
      <c r="BR1136" s="183"/>
      <c r="BS1136" s="183"/>
      <c r="BT1136" s="183"/>
      <c r="BU1136" s="183"/>
      <c r="BV1136" s="183"/>
      <c r="BW1136" s="183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70"/>
      <c r="DQ1136" s="270"/>
      <c r="DR1136" s="270"/>
      <c r="DS1136" s="270"/>
      <c r="DT1136" s="270"/>
      <c r="DU1136" s="270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  <c r="IW1136" s="2"/>
      <c r="IX1136" s="2"/>
      <c r="IY1136" s="2"/>
      <c r="IZ1136" s="2"/>
      <c r="JA1136" s="299"/>
      <c r="JB1136" s="299"/>
      <c r="JC1136" s="299"/>
      <c r="JD1136" s="299"/>
      <c r="JE1136" s="299"/>
      <c r="JF1136" s="299"/>
      <c r="JG1136" s="299"/>
      <c r="JH1136" s="299"/>
      <c r="JI1136" s="299"/>
      <c r="JJ1136" s="299"/>
      <c r="JK1136" s="299"/>
      <c r="JL1136" s="299"/>
      <c r="JM1136" s="299"/>
      <c r="JN1136" s="299"/>
      <c r="JO1136" s="299"/>
      <c r="JP1136" s="299"/>
      <c r="JQ1136" s="299"/>
      <c r="JR1136" s="299"/>
      <c r="JS1136" s="299"/>
      <c r="JT1136" s="299"/>
      <c r="JU1136" s="299"/>
      <c r="JV1136" s="299"/>
      <c r="JW1136" s="299"/>
      <c r="JX1136" s="299"/>
      <c r="JY1136" s="299"/>
      <c r="JZ1136" s="299"/>
      <c r="KA1136" s="299"/>
      <c r="KB1136" s="299"/>
      <c r="KC1136" s="299"/>
      <c r="KD1136" s="299"/>
      <c r="KE1136" s="299"/>
      <c r="KF1136" s="299"/>
      <c r="KG1136" s="299"/>
      <c r="KH1136" s="299"/>
      <c r="KI1136" s="299"/>
      <c r="KJ1136" s="299"/>
      <c r="KK1136" s="299"/>
      <c r="KL1136" s="2"/>
      <c r="KM1136" s="2"/>
      <c r="KN1136" s="2"/>
      <c r="KO1136" s="2"/>
      <c r="KP1136" s="2"/>
      <c r="KQ1136" s="2"/>
      <c r="KR1136" s="2"/>
      <c r="KS1136" s="2"/>
      <c r="KT1136" s="2"/>
    </row>
    <row r="1137" spans="5:306" s="114" customFormat="1">
      <c r="E1137" s="118"/>
      <c r="F1137" s="118"/>
      <c r="G1137" s="119"/>
      <c r="W1137" s="2"/>
      <c r="X1137" s="2"/>
      <c r="Y1137" s="2"/>
      <c r="Z1137" s="183"/>
      <c r="AA1137" s="183"/>
      <c r="AB1137" s="183"/>
      <c r="AC1137" s="2"/>
      <c r="AD1137" s="2"/>
      <c r="AE1137" s="183"/>
      <c r="AF1137" s="183"/>
      <c r="AG1137" s="183"/>
      <c r="AH1137" s="183"/>
      <c r="AI1137" s="183"/>
      <c r="AJ1137" s="2"/>
      <c r="AK1137" s="2"/>
      <c r="AL1137" s="183"/>
      <c r="AM1137" s="183"/>
      <c r="AN1137" s="183"/>
      <c r="AO1137" s="183"/>
      <c r="AP1137" s="183"/>
      <c r="AQ1137" s="2"/>
      <c r="AR1137" s="2"/>
      <c r="AS1137" s="183"/>
      <c r="AT1137" s="183"/>
      <c r="AU1137" s="183"/>
      <c r="AV1137" s="183"/>
      <c r="AW1137" s="183"/>
      <c r="AX1137" s="2"/>
      <c r="AY1137" s="2"/>
      <c r="AZ1137" s="183"/>
      <c r="BA1137" s="183"/>
      <c r="BB1137" s="183"/>
      <c r="BC1137" s="183"/>
      <c r="BD1137" s="183"/>
      <c r="BE1137" s="2"/>
      <c r="BF1137" s="2"/>
      <c r="BG1137" s="183"/>
      <c r="BH1137" s="183"/>
      <c r="BI1137" s="183"/>
      <c r="BJ1137" s="183"/>
      <c r="BK1137" s="183"/>
      <c r="BL1137" s="2"/>
      <c r="BM1137" s="2"/>
      <c r="BN1137" s="183"/>
      <c r="BO1137" s="183"/>
      <c r="BP1137" s="183"/>
      <c r="BQ1137" s="183"/>
      <c r="BR1137" s="183"/>
      <c r="BS1137" s="183"/>
      <c r="BT1137" s="183"/>
      <c r="BU1137" s="183"/>
      <c r="BV1137" s="183"/>
      <c r="BW1137" s="183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70"/>
      <c r="DQ1137" s="270"/>
      <c r="DR1137" s="270"/>
      <c r="DS1137" s="270"/>
      <c r="DT1137" s="270"/>
      <c r="DU1137" s="270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  <c r="IW1137" s="2"/>
      <c r="IX1137" s="2"/>
      <c r="IY1137" s="2"/>
      <c r="IZ1137" s="2"/>
      <c r="JA1137" s="299"/>
      <c r="JB1137" s="299"/>
      <c r="JC1137" s="299"/>
      <c r="JD1137" s="299"/>
      <c r="JE1137" s="299"/>
      <c r="JF1137" s="299"/>
      <c r="JG1137" s="299"/>
      <c r="JH1137" s="299"/>
      <c r="JI1137" s="299"/>
      <c r="JJ1137" s="299"/>
      <c r="JK1137" s="299"/>
      <c r="JL1137" s="299"/>
      <c r="JM1137" s="299"/>
      <c r="JN1137" s="299"/>
      <c r="JO1137" s="299"/>
      <c r="JP1137" s="299"/>
      <c r="JQ1137" s="299"/>
      <c r="JR1137" s="299"/>
      <c r="JS1137" s="299"/>
      <c r="JT1137" s="299"/>
      <c r="JU1137" s="299"/>
      <c r="JV1137" s="299"/>
      <c r="JW1137" s="299"/>
      <c r="JX1137" s="299"/>
      <c r="JY1137" s="299"/>
      <c r="JZ1137" s="299"/>
      <c r="KA1137" s="299"/>
      <c r="KB1137" s="299"/>
      <c r="KC1137" s="299"/>
      <c r="KD1137" s="299"/>
      <c r="KE1137" s="299"/>
      <c r="KF1137" s="299"/>
      <c r="KG1137" s="299"/>
      <c r="KH1137" s="299"/>
      <c r="KI1137" s="299"/>
      <c r="KJ1137" s="299"/>
      <c r="KK1137" s="299"/>
      <c r="KL1137" s="2"/>
      <c r="KM1137" s="2"/>
      <c r="KN1137" s="2"/>
      <c r="KO1137" s="2"/>
      <c r="KP1137" s="2"/>
      <c r="KQ1137" s="2"/>
      <c r="KR1137" s="2"/>
      <c r="KS1137" s="2"/>
      <c r="KT1137" s="2"/>
    </row>
    <row r="1138" spans="5:306" s="114" customFormat="1">
      <c r="E1138" s="118"/>
      <c r="F1138" s="118"/>
      <c r="G1138" s="119"/>
      <c r="W1138" s="2"/>
      <c r="X1138" s="2"/>
      <c r="Y1138" s="2"/>
      <c r="Z1138" s="183"/>
      <c r="AA1138" s="183"/>
      <c r="AB1138" s="183"/>
      <c r="AC1138" s="2"/>
      <c r="AD1138" s="2"/>
      <c r="AE1138" s="183"/>
      <c r="AF1138" s="183"/>
      <c r="AG1138" s="183"/>
      <c r="AH1138" s="183"/>
      <c r="AI1138" s="183"/>
      <c r="AJ1138" s="2"/>
      <c r="AK1138" s="2"/>
      <c r="AL1138" s="183"/>
      <c r="AM1138" s="183"/>
      <c r="AN1138" s="183"/>
      <c r="AO1138" s="183"/>
      <c r="AP1138" s="183"/>
      <c r="AQ1138" s="2"/>
      <c r="AR1138" s="2"/>
      <c r="AS1138" s="183"/>
      <c r="AT1138" s="183"/>
      <c r="AU1138" s="183"/>
      <c r="AV1138" s="183"/>
      <c r="AW1138" s="183"/>
      <c r="AX1138" s="2"/>
      <c r="AY1138" s="2"/>
      <c r="AZ1138" s="183"/>
      <c r="BA1138" s="183"/>
      <c r="BB1138" s="183"/>
      <c r="BC1138" s="183"/>
      <c r="BD1138" s="183"/>
      <c r="BE1138" s="2"/>
      <c r="BF1138" s="2"/>
      <c r="BG1138" s="183"/>
      <c r="BH1138" s="183"/>
      <c r="BI1138" s="183"/>
      <c r="BJ1138" s="183"/>
      <c r="BK1138" s="183"/>
      <c r="BL1138" s="2"/>
      <c r="BM1138" s="2"/>
      <c r="BN1138" s="183"/>
      <c r="BO1138" s="183"/>
      <c r="BP1138" s="183"/>
      <c r="BQ1138" s="183"/>
      <c r="BR1138" s="183"/>
      <c r="BS1138" s="183"/>
      <c r="BT1138" s="183"/>
      <c r="BU1138" s="183"/>
      <c r="BV1138" s="183"/>
      <c r="BW1138" s="183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70"/>
      <c r="DQ1138" s="270"/>
      <c r="DR1138" s="270"/>
      <c r="DS1138" s="270"/>
      <c r="DT1138" s="270"/>
      <c r="DU1138" s="270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  <c r="IW1138" s="2"/>
      <c r="IX1138" s="2"/>
      <c r="IY1138" s="2"/>
      <c r="IZ1138" s="2"/>
      <c r="JA1138" s="299"/>
      <c r="JB1138" s="299"/>
      <c r="JC1138" s="299"/>
      <c r="JD1138" s="299"/>
      <c r="JE1138" s="299"/>
      <c r="JF1138" s="299"/>
      <c r="JG1138" s="299"/>
      <c r="JH1138" s="299"/>
      <c r="JI1138" s="299"/>
      <c r="JJ1138" s="299"/>
      <c r="JK1138" s="299"/>
      <c r="JL1138" s="299"/>
      <c r="JM1138" s="299"/>
      <c r="JN1138" s="299"/>
      <c r="JO1138" s="299"/>
      <c r="JP1138" s="299"/>
      <c r="JQ1138" s="299"/>
      <c r="JR1138" s="299"/>
      <c r="JS1138" s="299"/>
      <c r="JT1138" s="299"/>
      <c r="JU1138" s="299"/>
      <c r="JV1138" s="299"/>
      <c r="JW1138" s="299"/>
      <c r="JX1138" s="299"/>
      <c r="JY1138" s="299"/>
      <c r="JZ1138" s="299"/>
      <c r="KA1138" s="299"/>
      <c r="KB1138" s="299"/>
      <c r="KC1138" s="299"/>
      <c r="KD1138" s="299"/>
      <c r="KE1138" s="299"/>
      <c r="KF1138" s="299"/>
      <c r="KG1138" s="299"/>
      <c r="KH1138" s="299"/>
      <c r="KI1138" s="299"/>
      <c r="KJ1138" s="299"/>
      <c r="KK1138" s="299"/>
      <c r="KL1138" s="2"/>
      <c r="KM1138" s="2"/>
      <c r="KN1138" s="2"/>
      <c r="KO1138" s="2"/>
      <c r="KP1138" s="2"/>
      <c r="KQ1138" s="2"/>
      <c r="KR1138" s="2"/>
      <c r="KS1138" s="2"/>
      <c r="KT1138" s="2"/>
    </row>
    <row r="1139" spans="5:306" s="114" customFormat="1">
      <c r="E1139" s="118"/>
      <c r="F1139" s="118"/>
      <c r="G1139" s="119"/>
      <c r="W1139" s="2"/>
      <c r="X1139" s="2"/>
      <c r="Y1139" s="2"/>
      <c r="Z1139" s="183"/>
      <c r="AA1139" s="183"/>
      <c r="AB1139" s="183"/>
      <c r="AC1139" s="2"/>
      <c r="AD1139" s="2"/>
      <c r="AE1139" s="183"/>
      <c r="AF1139" s="183"/>
      <c r="AG1139" s="183"/>
      <c r="AH1139" s="183"/>
      <c r="AI1139" s="183"/>
      <c r="AJ1139" s="2"/>
      <c r="AK1139" s="2"/>
      <c r="AL1139" s="183"/>
      <c r="AM1139" s="183"/>
      <c r="AN1139" s="183"/>
      <c r="AO1139" s="183"/>
      <c r="AP1139" s="183"/>
      <c r="AQ1139" s="2"/>
      <c r="AR1139" s="2"/>
      <c r="AS1139" s="183"/>
      <c r="AT1139" s="183"/>
      <c r="AU1139" s="183"/>
      <c r="AV1139" s="183"/>
      <c r="AW1139" s="183"/>
      <c r="AX1139" s="2"/>
      <c r="AY1139" s="2"/>
      <c r="AZ1139" s="183"/>
      <c r="BA1139" s="183"/>
      <c r="BB1139" s="183"/>
      <c r="BC1139" s="183"/>
      <c r="BD1139" s="183"/>
      <c r="BE1139" s="2"/>
      <c r="BF1139" s="2"/>
      <c r="BG1139" s="183"/>
      <c r="BH1139" s="183"/>
      <c r="BI1139" s="183"/>
      <c r="BJ1139" s="183"/>
      <c r="BK1139" s="183"/>
      <c r="BL1139" s="2"/>
      <c r="BM1139" s="2"/>
      <c r="BN1139" s="183"/>
      <c r="BO1139" s="183"/>
      <c r="BP1139" s="183"/>
      <c r="BQ1139" s="183"/>
      <c r="BR1139" s="183"/>
      <c r="BS1139" s="183"/>
      <c r="BT1139" s="183"/>
      <c r="BU1139" s="183"/>
      <c r="BV1139" s="183"/>
      <c r="BW1139" s="183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70"/>
      <c r="DQ1139" s="270"/>
      <c r="DR1139" s="270"/>
      <c r="DS1139" s="270"/>
      <c r="DT1139" s="270"/>
      <c r="DU1139" s="270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  <c r="IW1139" s="2"/>
      <c r="IX1139" s="2"/>
      <c r="IY1139" s="2"/>
      <c r="IZ1139" s="2"/>
      <c r="JA1139" s="299"/>
      <c r="JB1139" s="299"/>
      <c r="JC1139" s="299"/>
      <c r="JD1139" s="299"/>
      <c r="JE1139" s="299"/>
      <c r="JF1139" s="299"/>
      <c r="JG1139" s="299"/>
      <c r="JH1139" s="299"/>
      <c r="JI1139" s="299"/>
      <c r="JJ1139" s="299"/>
      <c r="JK1139" s="299"/>
      <c r="JL1139" s="299"/>
      <c r="JM1139" s="299"/>
      <c r="JN1139" s="299"/>
      <c r="JO1139" s="299"/>
      <c r="JP1139" s="299"/>
      <c r="JQ1139" s="299"/>
      <c r="JR1139" s="299"/>
      <c r="JS1139" s="299"/>
      <c r="JT1139" s="299"/>
      <c r="JU1139" s="299"/>
      <c r="JV1139" s="299"/>
      <c r="JW1139" s="299"/>
      <c r="JX1139" s="299"/>
      <c r="JY1139" s="299"/>
      <c r="JZ1139" s="299"/>
      <c r="KA1139" s="299"/>
      <c r="KB1139" s="299"/>
      <c r="KC1139" s="299"/>
      <c r="KD1139" s="299"/>
      <c r="KE1139" s="299"/>
      <c r="KF1139" s="299"/>
      <c r="KG1139" s="299"/>
      <c r="KH1139" s="299"/>
      <c r="KI1139" s="299"/>
      <c r="KJ1139" s="299"/>
      <c r="KK1139" s="299"/>
      <c r="KL1139" s="2"/>
      <c r="KM1139" s="2"/>
      <c r="KN1139" s="2"/>
      <c r="KO1139" s="2"/>
      <c r="KP1139" s="2"/>
      <c r="KQ1139" s="2"/>
      <c r="KR1139" s="2"/>
      <c r="KS1139" s="2"/>
      <c r="KT1139" s="2"/>
    </row>
    <row r="1140" spans="5:306" s="114" customFormat="1">
      <c r="E1140" s="118"/>
      <c r="F1140" s="118"/>
      <c r="G1140" s="119"/>
      <c r="W1140" s="2"/>
      <c r="X1140" s="2"/>
      <c r="Y1140" s="2"/>
      <c r="Z1140" s="183"/>
      <c r="AA1140" s="183"/>
      <c r="AB1140" s="183"/>
      <c r="AC1140" s="2"/>
      <c r="AD1140" s="2"/>
      <c r="AE1140" s="183"/>
      <c r="AF1140" s="183"/>
      <c r="AG1140" s="183"/>
      <c r="AH1140" s="183"/>
      <c r="AI1140" s="183"/>
      <c r="AJ1140" s="2"/>
      <c r="AK1140" s="2"/>
      <c r="AL1140" s="183"/>
      <c r="AM1140" s="183"/>
      <c r="AN1140" s="183"/>
      <c r="AO1140" s="183"/>
      <c r="AP1140" s="183"/>
      <c r="AQ1140" s="2"/>
      <c r="AR1140" s="2"/>
      <c r="AS1140" s="183"/>
      <c r="AT1140" s="183"/>
      <c r="AU1140" s="183"/>
      <c r="AV1140" s="183"/>
      <c r="AW1140" s="183"/>
      <c r="AX1140" s="2"/>
      <c r="AY1140" s="2"/>
      <c r="AZ1140" s="183"/>
      <c r="BA1140" s="183"/>
      <c r="BB1140" s="183"/>
      <c r="BC1140" s="183"/>
      <c r="BD1140" s="183"/>
      <c r="BE1140" s="2"/>
      <c r="BF1140" s="2"/>
      <c r="BG1140" s="183"/>
      <c r="BH1140" s="183"/>
      <c r="BI1140" s="183"/>
      <c r="BJ1140" s="183"/>
      <c r="BK1140" s="183"/>
      <c r="BL1140" s="2"/>
      <c r="BM1140" s="2"/>
      <c r="BN1140" s="183"/>
      <c r="BO1140" s="183"/>
      <c r="BP1140" s="183"/>
      <c r="BQ1140" s="183"/>
      <c r="BR1140" s="183"/>
      <c r="BS1140" s="183"/>
      <c r="BT1140" s="183"/>
      <c r="BU1140" s="183"/>
      <c r="BV1140" s="183"/>
      <c r="BW1140" s="183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70"/>
      <c r="DQ1140" s="270"/>
      <c r="DR1140" s="270"/>
      <c r="DS1140" s="270"/>
      <c r="DT1140" s="270"/>
      <c r="DU1140" s="270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  <c r="IW1140" s="2"/>
      <c r="IX1140" s="2"/>
      <c r="IY1140" s="2"/>
      <c r="IZ1140" s="2"/>
      <c r="JA1140" s="299"/>
      <c r="JB1140" s="299"/>
      <c r="JC1140" s="299"/>
      <c r="JD1140" s="299"/>
      <c r="JE1140" s="299"/>
      <c r="JF1140" s="299"/>
      <c r="JG1140" s="299"/>
      <c r="JH1140" s="299"/>
      <c r="JI1140" s="299"/>
      <c r="JJ1140" s="299"/>
      <c r="JK1140" s="299"/>
      <c r="JL1140" s="299"/>
      <c r="JM1140" s="299"/>
      <c r="JN1140" s="299"/>
      <c r="JO1140" s="299"/>
      <c r="JP1140" s="299"/>
      <c r="JQ1140" s="299"/>
      <c r="JR1140" s="299"/>
      <c r="JS1140" s="299"/>
      <c r="JT1140" s="299"/>
      <c r="JU1140" s="299"/>
      <c r="JV1140" s="299"/>
      <c r="JW1140" s="299"/>
      <c r="JX1140" s="299"/>
      <c r="JY1140" s="299"/>
      <c r="JZ1140" s="299"/>
      <c r="KA1140" s="299"/>
      <c r="KB1140" s="299"/>
      <c r="KC1140" s="299"/>
      <c r="KD1140" s="299"/>
      <c r="KE1140" s="299"/>
      <c r="KF1140" s="299"/>
      <c r="KG1140" s="299"/>
      <c r="KH1140" s="299"/>
      <c r="KI1140" s="299"/>
      <c r="KJ1140" s="299"/>
      <c r="KK1140" s="299"/>
      <c r="KL1140" s="2"/>
      <c r="KM1140" s="2"/>
      <c r="KN1140" s="2"/>
      <c r="KO1140" s="2"/>
      <c r="KP1140" s="2"/>
      <c r="KQ1140" s="2"/>
      <c r="KR1140" s="2"/>
      <c r="KS1140" s="2"/>
      <c r="KT1140" s="2"/>
    </row>
    <row r="1141" spans="5:306" s="114" customFormat="1">
      <c r="E1141" s="118"/>
      <c r="F1141" s="118"/>
      <c r="G1141" s="119"/>
      <c r="W1141" s="2"/>
      <c r="X1141" s="2"/>
      <c r="Y1141" s="2"/>
      <c r="Z1141" s="183"/>
      <c r="AA1141" s="183"/>
      <c r="AB1141" s="183"/>
      <c r="AC1141" s="2"/>
      <c r="AD1141" s="2"/>
      <c r="AE1141" s="183"/>
      <c r="AF1141" s="183"/>
      <c r="AG1141" s="183"/>
      <c r="AH1141" s="183"/>
      <c r="AI1141" s="183"/>
      <c r="AJ1141" s="2"/>
      <c r="AK1141" s="2"/>
      <c r="AL1141" s="183"/>
      <c r="AM1141" s="183"/>
      <c r="AN1141" s="183"/>
      <c r="AO1141" s="183"/>
      <c r="AP1141" s="183"/>
      <c r="AQ1141" s="2"/>
      <c r="AR1141" s="2"/>
      <c r="AS1141" s="183"/>
      <c r="AT1141" s="183"/>
      <c r="AU1141" s="183"/>
      <c r="AV1141" s="183"/>
      <c r="AW1141" s="183"/>
      <c r="AX1141" s="2"/>
      <c r="AY1141" s="2"/>
      <c r="AZ1141" s="183"/>
      <c r="BA1141" s="183"/>
      <c r="BB1141" s="183"/>
      <c r="BC1141" s="183"/>
      <c r="BD1141" s="183"/>
      <c r="BE1141" s="2"/>
      <c r="BF1141" s="2"/>
      <c r="BG1141" s="183"/>
      <c r="BH1141" s="183"/>
      <c r="BI1141" s="183"/>
      <c r="BJ1141" s="183"/>
      <c r="BK1141" s="183"/>
      <c r="BL1141" s="2"/>
      <c r="BM1141" s="2"/>
      <c r="BN1141" s="183"/>
      <c r="BO1141" s="183"/>
      <c r="BP1141" s="183"/>
      <c r="BQ1141" s="183"/>
      <c r="BR1141" s="183"/>
      <c r="BS1141" s="183"/>
      <c r="BT1141" s="183"/>
      <c r="BU1141" s="183"/>
      <c r="BV1141" s="183"/>
      <c r="BW1141" s="183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70"/>
      <c r="DQ1141" s="270"/>
      <c r="DR1141" s="270"/>
      <c r="DS1141" s="270"/>
      <c r="DT1141" s="270"/>
      <c r="DU1141" s="270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  <c r="IW1141" s="2"/>
      <c r="IX1141" s="2"/>
      <c r="IY1141" s="2"/>
      <c r="IZ1141" s="2"/>
      <c r="JA1141" s="299"/>
      <c r="JB1141" s="299"/>
      <c r="JC1141" s="299"/>
      <c r="JD1141" s="299"/>
      <c r="JE1141" s="299"/>
      <c r="JF1141" s="299"/>
      <c r="JG1141" s="299"/>
      <c r="JH1141" s="299"/>
      <c r="JI1141" s="299"/>
      <c r="JJ1141" s="299"/>
      <c r="JK1141" s="299"/>
      <c r="JL1141" s="299"/>
      <c r="JM1141" s="299"/>
      <c r="JN1141" s="299"/>
      <c r="JO1141" s="299"/>
      <c r="JP1141" s="299"/>
      <c r="JQ1141" s="299"/>
      <c r="JR1141" s="299"/>
      <c r="JS1141" s="299"/>
      <c r="JT1141" s="299"/>
      <c r="JU1141" s="299"/>
      <c r="JV1141" s="299"/>
      <c r="JW1141" s="299"/>
      <c r="JX1141" s="299"/>
      <c r="JY1141" s="299"/>
      <c r="JZ1141" s="299"/>
      <c r="KA1141" s="299"/>
      <c r="KB1141" s="299"/>
      <c r="KC1141" s="299"/>
      <c r="KD1141" s="299"/>
      <c r="KE1141" s="299"/>
      <c r="KF1141" s="299"/>
      <c r="KG1141" s="299"/>
      <c r="KH1141" s="299"/>
      <c r="KI1141" s="299"/>
      <c r="KJ1141" s="299"/>
      <c r="KK1141" s="299"/>
      <c r="KL1141" s="2"/>
      <c r="KM1141" s="2"/>
      <c r="KN1141" s="2"/>
      <c r="KO1141" s="2"/>
      <c r="KP1141" s="2"/>
      <c r="KQ1141" s="2"/>
      <c r="KR1141" s="2"/>
      <c r="KS1141" s="2"/>
      <c r="KT1141" s="2"/>
    </row>
    <row r="1142" spans="5:306" s="114" customFormat="1">
      <c r="E1142" s="118"/>
      <c r="F1142" s="118"/>
      <c r="G1142" s="119"/>
      <c r="W1142" s="2"/>
      <c r="X1142" s="2"/>
      <c r="Y1142" s="2"/>
      <c r="Z1142" s="183"/>
      <c r="AA1142" s="183"/>
      <c r="AB1142" s="183"/>
      <c r="AC1142" s="2"/>
      <c r="AD1142" s="2"/>
      <c r="AE1142" s="183"/>
      <c r="AF1142" s="183"/>
      <c r="AG1142" s="183"/>
      <c r="AH1142" s="183"/>
      <c r="AI1142" s="183"/>
      <c r="AJ1142" s="2"/>
      <c r="AK1142" s="2"/>
      <c r="AL1142" s="183"/>
      <c r="AM1142" s="183"/>
      <c r="AN1142" s="183"/>
      <c r="AO1142" s="183"/>
      <c r="AP1142" s="183"/>
      <c r="AQ1142" s="2"/>
      <c r="AR1142" s="2"/>
      <c r="AS1142" s="183"/>
      <c r="AT1142" s="183"/>
      <c r="AU1142" s="183"/>
      <c r="AV1142" s="183"/>
      <c r="AW1142" s="183"/>
      <c r="AX1142" s="2"/>
      <c r="AY1142" s="2"/>
      <c r="AZ1142" s="183"/>
      <c r="BA1142" s="183"/>
      <c r="BB1142" s="183"/>
      <c r="BC1142" s="183"/>
      <c r="BD1142" s="183"/>
      <c r="BE1142" s="2"/>
      <c r="BF1142" s="2"/>
      <c r="BG1142" s="183"/>
      <c r="BH1142" s="183"/>
      <c r="BI1142" s="183"/>
      <c r="BJ1142" s="183"/>
      <c r="BK1142" s="183"/>
      <c r="BL1142" s="2"/>
      <c r="BM1142" s="2"/>
      <c r="BN1142" s="183"/>
      <c r="BO1142" s="183"/>
      <c r="BP1142" s="183"/>
      <c r="BQ1142" s="183"/>
      <c r="BR1142" s="183"/>
      <c r="BS1142" s="183"/>
      <c r="BT1142" s="183"/>
      <c r="BU1142" s="183"/>
      <c r="BV1142" s="183"/>
      <c r="BW1142" s="183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70"/>
      <c r="DQ1142" s="270"/>
      <c r="DR1142" s="270"/>
      <c r="DS1142" s="270"/>
      <c r="DT1142" s="270"/>
      <c r="DU1142" s="270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  <c r="IW1142" s="2"/>
      <c r="IX1142" s="2"/>
      <c r="IY1142" s="2"/>
      <c r="IZ1142" s="2"/>
      <c r="JA1142" s="299"/>
      <c r="JB1142" s="299"/>
      <c r="JC1142" s="299"/>
      <c r="JD1142" s="299"/>
      <c r="JE1142" s="299"/>
      <c r="JF1142" s="299"/>
      <c r="JG1142" s="299"/>
      <c r="JH1142" s="299"/>
      <c r="JI1142" s="299"/>
      <c r="JJ1142" s="299"/>
      <c r="JK1142" s="299"/>
      <c r="JL1142" s="299"/>
      <c r="JM1142" s="299"/>
      <c r="JN1142" s="299"/>
      <c r="JO1142" s="299"/>
      <c r="JP1142" s="299"/>
      <c r="JQ1142" s="299"/>
      <c r="JR1142" s="299"/>
      <c r="JS1142" s="299"/>
      <c r="JT1142" s="299"/>
      <c r="JU1142" s="299"/>
      <c r="JV1142" s="299"/>
      <c r="JW1142" s="299"/>
      <c r="JX1142" s="299"/>
      <c r="JY1142" s="299"/>
      <c r="JZ1142" s="299"/>
      <c r="KA1142" s="299"/>
      <c r="KB1142" s="299"/>
      <c r="KC1142" s="299"/>
      <c r="KD1142" s="299"/>
      <c r="KE1142" s="299"/>
      <c r="KF1142" s="299"/>
      <c r="KG1142" s="299"/>
      <c r="KH1142" s="299"/>
      <c r="KI1142" s="299"/>
      <c r="KJ1142" s="299"/>
      <c r="KK1142" s="299"/>
      <c r="KL1142" s="2"/>
      <c r="KM1142" s="2"/>
      <c r="KN1142" s="2"/>
      <c r="KO1142" s="2"/>
      <c r="KP1142" s="2"/>
      <c r="KQ1142" s="2"/>
      <c r="KR1142" s="2"/>
      <c r="KS1142" s="2"/>
      <c r="KT1142" s="2"/>
    </row>
    <row r="1143" spans="5:306" s="114" customFormat="1">
      <c r="E1143" s="118"/>
      <c r="F1143" s="118"/>
      <c r="G1143" s="119"/>
      <c r="W1143" s="2"/>
      <c r="X1143" s="2"/>
      <c r="Y1143" s="2"/>
      <c r="Z1143" s="183"/>
      <c r="AA1143" s="183"/>
      <c r="AB1143" s="183"/>
      <c r="AC1143" s="2"/>
      <c r="AD1143" s="2"/>
      <c r="AE1143" s="183"/>
      <c r="AF1143" s="183"/>
      <c r="AG1143" s="183"/>
      <c r="AH1143" s="183"/>
      <c r="AI1143" s="183"/>
      <c r="AJ1143" s="2"/>
      <c r="AK1143" s="2"/>
      <c r="AL1143" s="183"/>
      <c r="AM1143" s="183"/>
      <c r="AN1143" s="183"/>
      <c r="AO1143" s="183"/>
      <c r="AP1143" s="183"/>
      <c r="AQ1143" s="2"/>
      <c r="AR1143" s="2"/>
      <c r="AS1143" s="183"/>
      <c r="AT1143" s="183"/>
      <c r="AU1143" s="183"/>
      <c r="AV1143" s="183"/>
      <c r="AW1143" s="183"/>
      <c r="AX1143" s="2"/>
      <c r="AY1143" s="2"/>
      <c r="AZ1143" s="183"/>
      <c r="BA1143" s="183"/>
      <c r="BB1143" s="183"/>
      <c r="BC1143" s="183"/>
      <c r="BD1143" s="183"/>
      <c r="BE1143" s="2"/>
      <c r="BF1143" s="2"/>
      <c r="BG1143" s="183"/>
      <c r="BH1143" s="183"/>
      <c r="BI1143" s="183"/>
      <c r="BJ1143" s="183"/>
      <c r="BK1143" s="183"/>
      <c r="BL1143" s="2"/>
      <c r="BM1143" s="2"/>
      <c r="BN1143" s="183"/>
      <c r="BO1143" s="183"/>
      <c r="BP1143" s="183"/>
      <c r="BQ1143" s="183"/>
      <c r="BR1143" s="183"/>
      <c r="BS1143" s="183"/>
      <c r="BT1143" s="183"/>
      <c r="BU1143" s="183"/>
      <c r="BV1143" s="183"/>
      <c r="BW1143" s="183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70"/>
      <c r="DQ1143" s="270"/>
      <c r="DR1143" s="270"/>
      <c r="DS1143" s="270"/>
      <c r="DT1143" s="270"/>
      <c r="DU1143" s="270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  <c r="IW1143" s="2"/>
      <c r="IX1143" s="2"/>
      <c r="IY1143" s="2"/>
      <c r="IZ1143" s="2"/>
      <c r="JA1143" s="299"/>
      <c r="JB1143" s="299"/>
      <c r="JC1143" s="299"/>
      <c r="JD1143" s="299"/>
      <c r="JE1143" s="299"/>
      <c r="JF1143" s="299"/>
      <c r="JG1143" s="299"/>
      <c r="JH1143" s="299"/>
      <c r="JI1143" s="299"/>
      <c r="JJ1143" s="299"/>
      <c r="JK1143" s="299"/>
      <c r="JL1143" s="299"/>
      <c r="JM1143" s="299"/>
      <c r="JN1143" s="299"/>
      <c r="JO1143" s="299"/>
      <c r="JP1143" s="299"/>
      <c r="JQ1143" s="299"/>
      <c r="JR1143" s="299"/>
      <c r="JS1143" s="299"/>
      <c r="JT1143" s="299"/>
      <c r="JU1143" s="299"/>
      <c r="JV1143" s="299"/>
      <c r="JW1143" s="299"/>
      <c r="JX1143" s="299"/>
      <c r="JY1143" s="299"/>
      <c r="JZ1143" s="299"/>
      <c r="KA1143" s="299"/>
      <c r="KB1143" s="299"/>
      <c r="KC1143" s="299"/>
      <c r="KD1143" s="299"/>
      <c r="KE1143" s="299"/>
      <c r="KF1143" s="299"/>
      <c r="KG1143" s="299"/>
      <c r="KH1143" s="299"/>
      <c r="KI1143" s="299"/>
      <c r="KJ1143" s="299"/>
      <c r="KK1143" s="299"/>
      <c r="KL1143" s="2"/>
      <c r="KM1143" s="2"/>
      <c r="KN1143" s="2"/>
      <c r="KO1143" s="2"/>
      <c r="KP1143" s="2"/>
      <c r="KQ1143" s="2"/>
      <c r="KR1143" s="2"/>
      <c r="KS1143" s="2"/>
      <c r="KT1143" s="2"/>
    </row>
    <row r="1144" spans="5:306" s="114" customFormat="1">
      <c r="E1144" s="118"/>
      <c r="F1144" s="118"/>
      <c r="G1144" s="119"/>
      <c r="W1144" s="2"/>
      <c r="X1144" s="2"/>
      <c r="Y1144" s="2"/>
      <c r="Z1144" s="183"/>
      <c r="AA1144" s="183"/>
      <c r="AB1144" s="183"/>
      <c r="AC1144" s="2"/>
      <c r="AD1144" s="2"/>
      <c r="AE1144" s="183"/>
      <c r="AF1144" s="183"/>
      <c r="AG1144" s="183"/>
      <c r="AH1144" s="183"/>
      <c r="AI1144" s="183"/>
      <c r="AJ1144" s="2"/>
      <c r="AK1144" s="2"/>
      <c r="AL1144" s="183"/>
      <c r="AM1144" s="183"/>
      <c r="AN1144" s="183"/>
      <c r="AO1144" s="183"/>
      <c r="AP1144" s="183"/>
      <c r="AQ1144" s="2"/>
      <c r="AR1144" s="2"/>
      <c r="AS1144" s="183"/>
      <c r="AT1144" s="183"/>
      <c r="AU1144" s="183"/>
      <c r="AV1144" s="183"/>
      <c r="AW1144" s="183"/>
      <c r="AX1144" s="2"/>
      <c r="AY1144" s="2"/>
      <c r="AZ1144" s="183"/>
      <c r="BA1144" s="183"/>
      <c r="BB1144" s="183"/>
      <c r="BC1144" s="183"/>
      <c r="BD1144" s="183"/>
      <c r="BE1144" s="2"/>
      <c r="BF1144" s="2"/>
      <c r="BG1144" s="183"/>
      <c r="BH1144" s="183"/>
      <c r="BI1144" s="183"/>
      <c r="BJ1144" s="183"/>
      <c r="BK1144" s="183"/>
      <c r="BL1144" s="2"/>
      <c r="BM1144" s="2"/>
      <c r="BN1144" s="183"/>
      <c r="BO1144" s="183"/>
      <c r="BP1144" s="183"/>
      <c r="BQ1144" s="183"/>
      <c r="BR1144" s="183"/>
      <c r="BS1144" s="183"/>
      <c r="BT1144" s="183"/>
      <c r="BU1144" s="183"/>
      <c r="BV1144" s="183"/>
      <c r="BW1144" s="183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70"/>
      <c r="DQ1144" s="270"/>
      <c r="DR1144" s="270"/>
      <c r="DS1144" s="270"/>
      <c r="DT1144" s="270"/>
      <c r="DU1144" s="270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  <c r="IW1144" s="2"/>
      <c r="IX1144" s="2"/>
      <c r="IY1144" s="2"/>
      <c r="IZ1144" s="2"/>
      <c r="JA1144" s="299"/>
      <c r="JB1144" s="299"/>
      <c r="JC1144" s="299"/>
      <c r="JD1144" s="299"/>
      <c r="JE1144" s="299"/>
      <c r="JF1144" s="299"/>
      <c r="JG1144" s="299"/>
      <c r="JH1144" s="299"/>
      <c r="JI1144" s="299"/>
      <c r="JJ1144" s="299"/>
      <c r="JK1144" s="299"/>
      <c r="JL1144" s="299"/>
      <c r="JM1144" s="299"/>
      <c r="JN1144" s="299"/>
      <c r="JO1144" s="299"/>
      <c r="JP1144" s="299"/>
      <c r="JQ1144" s="299"/>
      <c r="JR1144" s="299"/>
      <c r="JS1144" s="299"/>
      <c r="JT1144" s="299"/>
      <c r="JU1144" s="299"/>
      <c r="JV1144" s="299"/>
      <c r="JW1144" s="299"/>
      <c r="JX1144" s="299"/>
      <c r="JY1144" s="299"/>
      <c r="JZ1144" s="299"/>
      <c r="KA1144" s="299"/>
      <c r="KB1144" s="299"/>
      <c r="KC1144" s="299"/>
      <c r="KD1144" s="299"/>
      <c r="KE1144" s="299"/>
      <c r="KF1144" s="299"/>
      <c r="KG1144" s="299"/>
      <c r="KH1144" s="299"/>
      <c r="KI1144" s="299"/>
      <c r="KJ1144" s="299"/>
      <c r="KK1144" s="299"/>
      <c r="KL1144" s="2"/>
      <c r="KM1144" s="2"/>
      <c r="KN1144" s="2"/>
      <c r="KO1144" s="2"/>
      <c r="KP1144" s="2"/>
      <c r="KQ1144" s="2"/>
      <c r="KR1144" s="2"/>
      <c r="KS1144" s="2"/>
      <c r="KT1144" s="2"/>
    </row>
    <row r="1145" spans="5:306" s="114" customFormat="1">
      <c r="E1145" s="118"/>
      <c r="F1145" s="118"/>
      <c r="G1145" s="119"/>
      <c r="W1145" s="2"/>
      <c r="X1145" s="2"/>
      <c r="Y1145" s="2"/>
      <c r="Z1145" s="183"/>
      <c r="AA1145" s="183"/>
      <c r="AB1145" s="183"/>
      <c r="AC1145" s="2"/>
      <c r="AD1145" s="2"/>
      <c r="AE1145" s="183"/>
      <c r="AF1145" s="183"/>
      <c r="AG1145" s="183"/>
      <c r="AH1145" s="183"/>
      <c r="AI1145" s="183"/>
      <c r="AJ1145" s="2"/>
      <c r="AK1145" s="2"/>
      <c r="AL1145" s="183"/>
      <c r="AM1145" s="183"/>
      <c r="AN1145" s="183"/>
      <c r="AO1145" s="183"/>
      <c r="AP1145" s="183"/>
      <c r="AQ1145" s="2"/>
      <c r="AR1145" s="2"/>
      <c r="AS1145" s="183"/>
      <c r="AT1145" s="183"/>
      <c r="AU1145" s="183"/>
      <c r="AV1145" s="183"/>
      <c r="AW1145" s="183"/>
      <c r="AX1145" s="2"/>
      <c r="AY1145" s="2"/>
      <c r="AZ1145" s="183"/>
      <c r="BA1145" s="183"/>
      <c r="BB1145" s="183"/>
      <c r="BC1145" s="183"/>
      <c r="BD1145" s="183"/>
      <c r="BE1145" s="2"/>
      <c r="BF1145" s="2"/>
      <c r="BG1145" s="183"/>
      <c r="BH1145" s="183"/>
      <c r="BI1145" s="183"/>
      <c r="BJ1145" s="183"/>
      <c r="BK1145" s="183"/>
      <c r="BL1145" s="2"/>
      <c r="BM1145" s="2"/>
      <c r="BN1145" s="183"/>
      <c r="BO1145" s="183"/>
      <c r="BP1145" s="183"/>
      <c r="BQ1145" s="183"/>
      <c r="BR1145" s="183"/>
      <c r="BS1145" s="183"/>
      <c r="BT1145" s="183"/>
      <c r="BU1145" s="183"/>
      <c r="BV1145" s="183"/>
      <c r="BW1145" s="183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70"/>
      <c r="DQ1145" s="270"/>
      <c r="DR1145" s="270"/>
      <c r="DS1145" s="270"/>
      <c r="DT1145" s="270"/>
      <c r="DU1145" s="270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  <c r="IW1145" s="2"/>
      <c r="IX1145" s="2"/>
      <c r="IY1145" s="2"/>
      <c r="IZ1145" s="2"/>
      <c r="JA1145" s="299"/>
      <c r="JB1145" s="299"/>
      <c r="JC1145" s="299"/>
      <c r="JD1145" s="299"/>
      <c r="JE1145" s="299"/>
      <c r="JF1145" s="299"/>
      <c r="JG1145" s="299"/>
      <c r="JH1145" s="299"/>
      <c r="JI1145" s="299"/>
      <c r="JJ1145" s="299"/>
      <c r="JK1145" s="299"/>
      <c r="JL1145" s="299"/>
      <c r="JM1145" s="299"/>
      <c r="JN1145" s="299"/>
      <c r="JO1145" s="299"/>
      <c r="JP1145" s="299"/>
      <c r="JQ1145" s="299"/>
      <c r="JR1145" s="299"/>
      <c r="JS1145" s="299"/>
      <c r="JT1145" s="299"/>
      <c r="JU1145" s="299"/>
      <c r="JV1145" s="299"/>
      <c r="JW1145" s="299"/>
      <c r="JX1145" s="299"/>
      <c r="JY1145" s="299"/>
      <c r="JZ1145" s="299"/>
      <c r="KA1145" s="299"/>
      <c r="KB1145" s="299"/>
      <c r="KC1145" s="299"/>
      <c r="KD1145" s="299"/>
      <c r="KE1145" s="299"/>
      <c r="KF1145" s="299"/>
      <c r="KG1145" s="299"/>
      <c r="KH1145" s="299"/>
      <c r="KI1145" s="299"/>
      <c r="KJ1145" s="299"/>
      <c r="KK1145" s="299"/>
      <c r="KL1145" s="2"/>
      <c r="KM1145" s="2"/>
      <c r="KN1145" s="2"/>
      <c r="KO1145" s="2"/>
      <c r="KP1145" s="2"/>
      <c r="KQ1145" s="2"/>
      <c r="KR1145" s="2"/>
      <c r="KS1145" s="2"/>
      <c r="KT1145" s="2"/>
    </row>
    <row r="1146" spans="5:306" s="114" customFormat="1">
      <c r="E1146" s="118"/>
      <c r="F1146" s="118"/>
      <c r="G1146" s="119"/>
      <c r="W1146" s="2"/>
      <c r="X1146" s="2"/>
      <c r="Y1146" s="2"/>
      <c r="Z1146" s="183"/>
      <c r="AA1146" s="183"/>
      <c r="AB1146" s="183"/>
      <c r="AC1146" s="2"/>
      <c r="AD1146" s="2"/>
      <c r="AE1146" s="183"/>
      <c r="AF1146" s="183"/>
      <c r="AG1146" s="183"/>
      <c r="AH1146" s="183"/>
      <c r="AI1146" s="183"/>
      <c r="AJ1146" s="2"/>
      <c r="AK1146" s="2"/>
      <c r="AL1146" s="183"/>
      <c r="AM1146" s="183"/>
      <c r="AN1146" s="183"/>
      <c r="AO1146" s="183"/>
      <c r="AP1146" s="183"/>
      <c r="AQ1146" s="2"/>
      <c r="AR1146" s="2"/>
      <c r="AS1146" s="183"/>
      <c r="AT1146" s="183"/>
      <c r="AU1146" s="183"/>
      <c r="AV1146" s="183"/>
      <c r="AW1146" s="183"/>
      <c r="AX1146" s="2"/>
      <c r="AY1146" s="2"/>
      <c r="AZ1146" s="183"/>
      <c r="BA1146" s="183"/>
      <c r="BB1146" s="183"/>
      <c r="BC1146" s="183"/>
      <c r="BD1146" s="183"/>
      <c r="BE1146" s="2"/>
      <c r="BF1146" s="2"/>
      <c r="BG1146" s="183"/>
      <c r="BH1146" s="183"/>
      <c r="BI1146" s="183"/>
      <c r="BJ1146" s="183"/>
      <c r="BK1146" s="183"/>
      <c r="BL1146" s="2"/>
      <c r="BM1146" s="2"/>
      <c r="BN1146" s="183"/>
      <c r="BO1146" s="183"/>
      <c r="BP1146" s="183"/>
      <c r="BQ1146" s="183"/>
      <c r="BR1146" s="183"/>
      <c r="BS1146" s="183"/>
      <c r="BT1146" s="183"/>
      <c r="BU1146" s="183"/>
      <c r="BV1146" s="183"/>
      <c r="BW1146" s="183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70"/>
      <c r="DQ1146" s="270"/>
      <c r="DR1146" s="270"/>
      <c r="DS1146" s="270"/>
      <c r="DT1146" s="270"/>
      <c r="DU1146" s="270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  <c r="IW1146" s="2"/>
      <c r="IX1146" s="2"/>
      <c r="IY1146" s="2"/>
      <c r="IZ1146" s="2"/>
      <c r="JA1146" s="299"/>
      <c r="JB1146" s="299"/>
      <c r="JC1146" s="299"/>
      <c r="JD1146" s="299"/>
      <c r="JE1146" s="299"/>
      <c r="JF1146" s="299"/>
      <c r="JG1146" s="299"/>
      <c r="JH1146" s="299"/>
      <c r="JI1146" s="299"/>
      <c r="JJ1146" s="299"/>
      <c r="JK1146" s="299"/>
      <c r="JL1146" s="299"/>
      <c r="JM1146" s="299"/>
      <c r="JN1146" s="299"/>
      <c r="JO1146" s="299"/>
      <c r="JP1146" s="299"/>
      <c r="JQ1146" s="299"/>
      <c r="JR1146" s="299"/>
      <c r="JS1146" s="299"/>
      <c r="JT1146" s="299"/>
      <c r="JU1146" s="299"/>
      <c r="JV1146" s="299"/>
      <c r="JW1146" s="299"/>
      <c r="JX1146" s="299"/>
      <c r="JY1146" s="299"/>
      <c r="JZ1146" s="299"/>
      <c r="KA1146" s="299"/>
      <c r="KB1146" s="299"/>
      <c r="KC1146" s="299"/>
      <c r="KD1146" s="299"/>
      <c r="KE1146" s="299"/>
      <c r="KF1146" s="299"/>
      <c r="KG1146" s="299"/>
      <c r="KH1146" s="299"/>
      <c r="KI1146" s="299"/>
      <c r="KJ1146" s="299"/>
      <c r="KK1146" s="299"/>
      <c r="KL1146" s="2"/>
      <c r="KM1146" s="2"/>
      <c r="KN1146" s="2"/>
      <c r="KO1146" s="2"/>
      <c r="KP1146" s="2"/>
      <c r="KQ1146" s="2"/>
      <c r="KR1146" s="2"/>
      <c r="KS1146" s="2"/>
      <c r="KT1146" s="2"/>
    </row>
    <row r="1147" spans="5:306" s="114" customFormat="1">
      <c r="E1147" s="118"/>
      <c r="F1147" s="118"/>
      <c r="G1147" s="119"/>
      <c r="W1147" s="2"/>
      <c r="X1147" s="2"/>
      <c r="Y1147" s="2"/>
      <c r="Z1147" s="183"/>
      <c r="AA1147" s="183"/>
      <c r="AB1147" s="183"/>
      <c r="AC1147" s="2"/>
      <c r="AD1147" s="2"/>
      <c r="AE1147" s="183"/>
      <c r="AF1147" s="183"/>
      <c r="AG1147" s="183"/>
      <c r="AH1147" s="183"/>
      <c r="AI1147" s="183"/>
      <c r="AJ1147" s="2"/>
      <c r="AK1147" s="2"/>
      <c r="AL1147" s="183"/>
      <c r="AM1147" s="183"/>
      <c r="AN1147" s="183"/>
      <c r="AO1147" s="183"/>
      <c r="AP1147" s="183"/>
      <c r="AQ1147" s="2"/>
      <c r="AR1147" s="2"/>
      <c r="AS1147" s="183"/>
      <c r="AT1147" s="183"/>
      <c r="AU1147" s="183"/>
      <c r="AV1147" s="183"/>
      <c r="AW1147" s="183"/>
      <c r="AX1147" s="2"/>
      <c r="AY1147" s="2"/>
      <c r="AZ1147" s="183"/>
      <c r="BA1147" s="183"/>
      <c r="BB1147" s="183"/>
      <c r="BC1147" s="183"/>
      <c r="BD1147" s="183"/>
      <c r="BE1147" s="2"/>
      <c r="BF1147" s="2"/>
      <c r="BG1147" s="183"/>
      <c r="BH1147" s="183"/>
      <c r="BI1147" s="183"/>
      <c r="BJ1147" s="183"/>
      <c r="BK1147" s="183"/>
      <c r="BL1147" s="2"/>
      <c r="BM1147" s="2"/>
      <c r="BN1147" s="183"/>
      <c r="BO1147" s="183"/>
      <c r="BP1147" s="183"/>
      <c r="BQ1147" s="183"/>
      <c r="BR1147" s="183"/>
      <c r="BS1147" s="183"/>
      <c r="BT1147" s="183"/>
      <c r="BU1147" s="183"/>
      <c r="BV1147" s="183"/>
      <c r="BW1147" s="183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70"/>
      <c r="DQ1147" s="270"/>
      <c r="DR1147" s="270"/>
      <c r="DS1147" s="270"/>
      <c r="DT1147" s="270"/>
      <c r="DU1147" s="270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  <c r="IW1147" s="2"/>
      <c r="IX1147" s="2"/>
      <c r="IY1147" s="2"/>
      <c r="IZ1147" s="2"/>
      <c r="JA1147" s="299"/>
      <c r="JB1147" s="299"/>
      <c r="JC1147" s="299"/>
      <c r="JD1147" s="299"/>
      <c r="JE1147" s="299"/>
      <c r="JF1147" s="299"/>
      <c r="JG1147" s="299"/>
      <c r="JH1147" s="299"/>
      <c r="JI1147" s="299"/>
      <c r="JJ1147" s="299"/>
      <c r="JK1147" s="299"/>
      <c r="JL1147" s="299"/>
      <c r="JM1147" s="299"/>
      <c r="JN1147" s="299"/>
      <c r="JO1147" s="299"/>
      <c r="JP1147" s="299"/>
      <c r="JQ1147" s="299"/>
      <c r="JR1147" s="299"/>
      <c r="JS1147" s="299"/>
      <c r="JT1147" s="299"/>
      <c r="JU1147" s="299"/>
      <c r="JV1147" s="299"/>
      <c r="JW1147" s="299"/>
      <c r="JX1147" s="299"/>
      <c r="JY1147" s="299"/>
      <c r="JZ1147" s="299"/>
      <c r="KA1147" s="299"/>
      <c r="KB1147" s="299"/>
      <c r="KC1147" s="299"/>
      <c r="KD1147" s="299"/>
      <c r="KE1147" s="299"/>
      <c r="KF1147" s="299"/>
      <c r="KG1147" s="299"/>
      <c r="KH1147" s="299"/>
      <c r="KI1147" s="299"/>
      <c r="KJ1147" s="299"/>
      <c r="KK1147" s="299"/>
      <c r="KL1147" s="2"/>
      <c r="KM1147" s="2"/>
      <c r="KN1147" s="2"/>
      <c r="KO1147" s="2"/>
      <c r="KP1147" s="2"/>
      <c r="KQ1147" s="2"/>
      <c r="KR1147" s="2"/>
      <c r="KS1147" s="2"/>
      <c r="KT1147" s="2"/>
    </row>
    <row r="1148" spans="5:306" s="114" customFormat="1">
      <c r="E1148" s="118"/>
      <c r="F1148" s="118"/>
      <c r="G1148" s="119"/>
      <c r="W1148" s="2"/>
      <c r="X1148" s="2"/>
      <c r="Y1148" s="2"/>
      <c r="Z1148" s="183"/>
      <c r="AA1148" s="183"/>
      <c r="AB1148" s="183"/>
      <c r="AC1148" s="2"/>
      <c r="AD1148" s="2"/>
      <c r="AE1148" s="183"/>
      <c r="AF1148" s="183"/>
      <c r="AG1148" s="183"/>
      <c r="AH1148" s="183"/>
      <c r="AI1148" s="183"/>
      <c r="AJ1148" s="2"/>
      <c r="AK1148" s="2"/>
      <c r="AL1148" s="183"/>
      <c r="AM1148" s="183"/>
      <c r="AN1148" s="183"/>
      <c r="AO1148" s="183"/>
      <c r="AP1148" s="183"/>
      <c r="AQ1148" s="2"/>
      <c r="AR1148" s="2"/>
      <c r="AS1148" s="183"/>
      <c r="AT1148" s="183"/>
      <c r="AU1148" s="183"/>
      <c r="AV1148" s="183"/>
      <c r="AW1148" s="183"/>
      <c r="AX1148" s="2"/>
      <c r="AY1148" s="2"/>
      <c r="AZ1148" s="183"/>
      <c r="BA1148" s="183"/>
      <c r="BB1148" s="183"/>
      <c r="BC1148" s="183"/>
      <c r="BD1148" s="183"/>
      <c r="BE1148" s="2"/>
      <c r="BF1148" s="2"/>
      <c r="BG1148" s="183"/>
      <c r="BH1148" s="183"/>
      <c r="BI1148" s="183"/>
      <c r="BJ1148" s="183"/>
      <c r="BK1148" s="183"/>
      <c r="BL1148" s="2"/>
      <c r="BM1148" s="2"/>
      <c r="BN1148" s="183"/>
      <c r="BO1148" s="183"/>
      <c r="BP1148" s="183"/>
      <c r="BQ1148" s="183"/>
      <c r="BR1148" s="183"/>
      <c r="BS1148" s="183"/>
      <c r="BT1148" s="183"/>
      <c r="BU1148" s="183"/>
      <c r="BV1148" s="183"/>
      <c r="BW1148" s="183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70"/>
      <c r="DQ1148" s="270"/>
      <c r="DR1148" s="270"/>
      <c r="DS1148" s="270"/>
      <c r="DT1148" s="270"/>
      <c r="DU1148" s="270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  <c r="IW1148" s="2"/>
      <c r="IX1148" s="2"/>
      <c r="IY1148" s="2"/>
      <c r="IZ1148" s="2"/>
      <c r="JA1148" s="299"/>
      <c r="JB1148" s="299"/>
      <c r="JC1148" s="299"/>
      <c r="JD1148" s="299"/>
      <c r="JE1148" s="299"/>
      <c r="JF1148" s="299"/>
      <c r="JG1148" s="299"/>
      <c r="JH1148" s="299"/>
      <c r="JI1148" s="299"/>
      <c r="JJ1148" s="299"/>
      <c r="JK1148" s="299"/>
      <c r="JL1148" s="299"/>
      <c r="JM1148" s="299"/>
      <c r="JN1148" s="299"/>
      <c r="JO1148" s="299"/>
      <c r="JP1148" s="299"/>
      <c r="JQ1148" s="299"/>
      <c r="JR1148" s="299"/>
      <c r="JS1148" s="299"/>
      <c r="JT1148" s="299"/>
      <c r="JU1148" s="299"/>
      <c r="JV1148" s="299"/>
      <c r="JW1148" s="299"/>
      <c r="JX1148" s="299"/>
      <c r="JY1148" s="299"/>
      <c r="JZ1148" s="299"/>
      <c r="KA1148" s="299"/>
      <c r="KB1148" s="299"/>
      <c r="KC1148" s="299"/>
      <c r="KD1148" s="299"/>
      <c r="KE1148" s="299"/>
      <c r="KF1148" s="299"/>
      <c r="KG1148" s="299"/>
      <c r="KH1148" s="299"/>
      <c r="KI1148" s="299"/>
      <c r="KJ1148" s="299"/>
      <c r="KK1148" s="299"/>
      <c r="KL1148" s="2"/>
      <c r="KM1148" s="2"/>
      <c r="KN1148" s="2"/>
      <c r="KO1148" s="2"/>
      <c r="KP1148" s="2"/>
      <c r="KQ1148" s="2"/>
      <c r="KR1148" s="2"/>
      <c r="KS1148" s="2"/>
      <c r="KT1148" s="2"/>
    </row>
    <row r="1149" spans="5:306" s="114" customFormat="1">
      <c r="E1149" s="118"/>
      <c r="F1149" s="118"/>
      <c r="G1149" s="119"/>
      <c r="W1149" s="2"/>
      <c r="X1149" s="2"/>
      <c r="Y1149" s="2"/>
      <c r="Z1149" s="183"/>
      <c r="AA1149" s="183"/>
      <c r="AB1149" s="183"/>
      <c r="AC1149" s="2"/>
      <c r="AD1149" s="2"/>
      <c r="AE1149" s="183"/>
      <c r="AF1149" s="183"/>
      <c r="AG1149" s="183"/>
      <c r="AH1149" s="183"/>
      <c r="AI1149" s="183"/>
      <c r="AJ1149" s="2"/>
      <c r="AK1149" s="2"/>
      <c r="AL1149" s="183"/>
      <c r="AM1149" s="183"/>
      <c r="AN1149" s="183"/>
      <c r="AO1149" s="183"/>
      <c r="AP1149" s="183"/>
      <c r="AQ1149" s="2"/>
      <c r="AR1149" s="2"/>
      <c r="AS1149" s="183"/>
      <c r="AT1149" s="183"/>
      <c r="AU1149" s="183"/>
      <c r="AV1149" s="183"/>
      <c r="AW1149" s="183"/>
      <c r="AX1149" s="2"/>
      <c r="AY1149" s="2"/>
      <c r="AZ1149" s="183"/>
      <c r="BA1149" s="183"/>
      <c r="BB1149" s="183"/>
      <c r="BC1149" s="183"/>
      <c r="BD1149" s="183"/>
      <c r="BE1149" s="2"/>
      <c r="BF1149" s="2"/>
      <c r="BG1149" s="183"/>
      <c r="BH1149" s="183"/>
      <c r="BI1149" s="183"/>
      <c r="BJ1149" s="183"/>
      <c r="BK1149" s="183"/>
      <c r="BL1149" s="2"/>
      <c r="BM1149" s="2"/>
      <c r="BN1149" s="183"/>
      <c r="BO1149" s="183"/>
      <c r="BP1149" s="183"/>
      <c r="BQ1149" s="183"/>
      <c r="BR1149" s="183"/>
      <c r="BS1149" s="183"/>
      <c r="BT1149" s="183"/>
      <c r="BU1149" s="183"/>
      <c r="BV1149" s="183"/>
      <c r="BW1149" s="183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70"/>
      <c r="DQ1149" s="270"/>
      <c r="DR1149" s="270"/>
      <c r="DS1149" s="270"/>
      <c r="DT1149" s="270"/>
      <c r="DU1149" s="270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  <c r="IW1149" s="2"/>
      <c r="IX1149" s="2"/>
      <c r="IY1149" s="2"/>
      <c r="IZ1149" s="2"/>
      <c r="JA1149" s="299"/>
      <c r="JB1149" s="299"/>
      <c r="JC1149" s="299"/>
      <c r="JD1149" s="299"/>
      <c r="JE1149" s="299"/>
      <c r="JF1149" s="299"/>
      <c r="JG1149" s="299"/>
      <c r="JH1149" s="299"/>
      <c r="JI1149" s="299"/>
      <c r="JJ1149" s="299"/>
      <c r="JK1149" s="299"/>
      <c r="JL1149" s="299"/>
      <c r="JM1149" s="299"/>
      <c r="JN1149" s="299"/>
      <c r="JO1149" s="299"/>
      <c r="JP1149" s="299"/>
      <c r="JQ1149" s="299"/>
      <c r="JR1149" s="299"/>
      <c r="JS1149" s="299"/>
      <c r="JT1149" s="299"/>
      <c r="JU1149" s="299"/>
      <c r="JV1149" s="299"/>
      <c r="JW1149" s="299"/>
      <c r="JX1149" s="299"/>
      <c r="JY1149" s="299"/>
      <c r="JZ1149" s="299"/>
      <c r="KA1149" s="299"/>
      <c r="KB1149" s="299"/>
      <c r="KC1149" s="299"/>
      <c r="KD1149" s="299"/>
      <c r="KE1149" s="299"/>
      <c r="KF1149" s="299"/>
      <c r="KG1149" s="299"/>
      <c r="KH1149" s="299"/>
      <c r="KI1149" s="299"/>
      <c r="KJ1149" s="299"/>
      <c r="KK1149" s="299"/>
      <c r="KL1149" s="2"/>
      <c r="KM1149" s="2"/>
      <c r="KN1149" s="2"/>
      <c r="KO1149" s="2"/>
      <c r="KP1149" s="2"/>
      <c r="KQ1149" s="2"/>
      <c r="KR1149" s="2"/>
      <c r="KS1149" s="2"/>
      <c r="KT1149" s="2"/>
    </row>
    <row r="1150" spans="5:306" s="114" customFormat="1">
      <c r="E1150" s="118"/>
      <c r="F1150" s="118"/>
      <c r="G1150" s="119"/>
      <c r="W1150" s="2"/>
      <c r="X1150" s="2"/>
      <c r="Y1150" s="2"/>
      <c r="Z1150" s="183"/>
      <c r="AA1150" s="183"/>
      <c r="AB1150" s="183"/>
      <c r="AC1150" s="2"/>
      <c r="AD1150" s="2"/>
      <c r="AE1150" s="183"/>
      <c r="AF1150" s="183"/>
      <c r="AG1150" s="183"/>
      <c r="AH1150" s="183"/>
      <c r="AI1150" s="183"/>
      <c r="AJ1150" s="2"/>
      <c r="AK1150" s="2"/>
      <c r="AL1150" s="183"/>
      <c r="AM1150" s="183"/>
      <c r="AN1150" s="183"/>
      <c r="AO1150" s="183"/>
      <c r="AP1150" s="183"/>
      <c r="AQ1150" s="2"/>
      <c r="AR1150" s="2"/>
      <c r="AS1150" s="183"/>
      <c r="AT1150" s="183"/>
      <c r="AU1150" s="183"/>
      <c r="AV1150" s="183"/>
      <c r="AW1150" s="183"/>
      <c r="AX1150" s="2"/>
      <c r="AY1150" s="2"/>
      <c r="AZ1150" s="183"/>
      <c r="BA1150" s="183"/>
      <c r="BB1150" s="183"/>
      <c r="BC1150" s="183"/>
      <c r="BD1150" s="183"/>
      <c r="BE1150" s="2"/>
      <c r="BF1150" s="2"/>
      <c r="BG1150" s="183"/>
      <c r="BH1150" s="183"/>
      <c r="BI1150" s="183"/>
      <c r="BJ1150" s="183"/>
      <c r="BK1150" s="183"/>
      <c r="BL1150" s="2"/>
      <c r="BM1150" s="2"/>
      <c r="BN1150" s="183"/>
      <c r="BO1150" s="183"/>
      <c r="BP1150" s="183"/>
      <c r="BQ1150" s="183"/>
      <c r="BR1150" s="183"/>
      <c r="BS1150" s="183"/>
      <c r="BT1150" s="183"/>
      <c r="BU1150" s="183"/>
      <c r="BV1150" s="183"/>
      <c r="BW1150" s="183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70"/>
      <c r="DQ1150" s="270"/>
      <c r="DR1150" s="270"/>
      <c r="DS1150" s="270"/>
      <c r="DT1150" s="270"/>
      <c r="DU1150" s="270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  <c r="IW1150" s="2"/>
      <c r="IX1150" s="2"/>
      <c r="IY1150" s="2"/>
      <c r="IZ1150" s="2"/>
      <c r="JA1150" s="299"/>
      <c r="JB1150" s="299"/>
      <c r="JC1150" s="299"/>
      <c r="JD1150" s="299"/>
      <c r="JE1150" s="299"/>
      <c r="JF1150" s="299"/>
      <c r="JG1150" s="299"/>
      <c r="JH1150" s="299"/>
      <c r="JI1150" s="299"/>
      <c r="JJ1150" s="299"/>
      <c r="JK1150" s="299"/>
      <c r="JL1150" s="299"/>
      <c r="JM1150" s="299"/>
      <c r="JN1150" s="299"/>
      <c r="JO1150" s="299"/>
      <c r="JP1150" s="299"/>
      <c r="JQ1150" s="299"/>
      <c r="JR1150" s="299"/>
      <c r="JS1150" s="299"/>
      <c r="JT1150" s="299"/>
      <c r="JU1150" s="299"/>
      <c r="JV1150" s="299"/>
      <c r="JW1150" s="299"/>
      <c r="JX1150" s="299"/>
      <c r="JY1150" s="299"/>
      <c r="JZ1150" s="299"/>
      <c r="KA1150" s="299"/>
      <c r="KB1150" s="299"/>
      <c r="KC1150" s="299"/>
      <c r="KD1150" s="299"/>
      <c r="KE1150" s="299"/>
      <c r="KF1150" s="299"/>
      <c r="KG1150" s="299"/>
      <c r="KH1150" s="299"/>
      <c r="KI1150" s="299"/>
      <c r="KJ1150" s="299"/>
      <c r="KK1150" s="299"/>
      <c r="KL1150" s="2"/>
      <c r="KM1150" s="2"/>
      <c r="KN1150" s="2"/>
      <c r="KO1150" s="2"/>
      <c r="KP1150" s="2"/>
      <c r="KQ1150" s="2"/>
      <c r="KR1150" s="2"/>
      <c r="KS1150" s="2"/>
      <c r="KT1150" s="2"/>
    </row>
    <row r="1151" spans="5:306" s="114" customFormat="1">
      <c r="E1151" s="118"/>
      <c r="F1151" s="118"/>
      <c r="G1151" s="119"/>
      <c r="W1151" s="2"/>
      <c r="X1151" s="2"/>
      <c r="Y1151" s="2"/>
      <c r="Z1151" s="183"/>
      <c r="AA1151" s="183"/>
      <c r="AB1151" s="183"/>
      <c r="AC1151" s="2"/>
      <c r="AD1151" s="2"/>
      <c r="AE1151" s="183"/>
      <c r="AF1151" s="183"/>
      <c r="AG1151" s="183"/>
      <c r="AH1151" s="183"/>
      <c r="AI1151" s="183"/>
      <c r="AJ1151" s="2"/>
      <c r="AK1151" s="2"/>
      <c r="AL1151" s="183"/>
      <c r="AM1151" s="183"/>
      <c r="AN1151" s="183"/>
      <c r="AO1151" s="183"/>
      <c r="AP1151" s="183"/>
      <c r="AQ1151" s="2"/>
      <c r="AR1151" s="2"/>
      <c r="AS1151" s="183"/>
      <c r="AT1151" s="183"/>
      <c r="AU1151" s="183"/>
      <c r="AV1151" s="183"/>
      <c r="AW1151" s="183"/>
      <c r="AX1151" s="2"/>
      <c r="AY1151" s="2"/>
      <c r="AZ1151" s="183"/>
      <c r="BA1151" s="183"/>
      <c r="BB1151" s="183"/>
      <c r="BC1151" s="183"/>
      <c r="BD1151" s="183"/>
      <c r="BE1151" s="2"/>
      <c r="BF1151" s="2"/>
      <c r="BG1151" s="183"/>
      <c r="BH1151" s="183"/>
      <c r="BI1151" s="183"/>
      <c r="BJ1151" s="183"/>
      <c r="BK1151" s="183"/>
      <c r="BL1151" s="2"/>
      <c r="BM1151" s="2"/>
      <c r="BN1151" s="183"/>
      <c r="BO1151" s="183"/>
      <c r="BP1151" s="183"/>
      <c r="BQ1151" s="183"/>
      <c r="BR1151" s="183"/>
      <c r="BS1151" s="183"/>
      <c r="BT1151" s="183"/>
      <c r="BU1151" s="183"/>
      <c r="BV1151" s="183"/>
      <c r="BW1151" s="183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70"/>
      <c r="DQ1151" s="270"/>
      <c r="DR1151" s="270"/>
      <c r="DS1151" s="270"/>
      <c r="DT1151" s="270"/>
      <c r="DU1151" s="270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  <c r="IW1151" s="2"/>
      <c r="IX1151" s="2"/>
      <c r="IY1151" s="2"/>
      <c r="IZ1151" s="2"/>
      <c r="JA1151" s="299"/>
      <c r="JB1151" s="299"/>
      <c r="JC1151" s="299"/>
      <c r="JD1151" s="299"/>
      <c r="JE1151" s="299"/>
      <c r="JF1151" s="299"/>
      <c r="JG1151" s="299"/>
      <c r="JH1151" s="299"/>
      <c r="JI1151" s="299"/>
      <c r="JJ1151" s="299"/>
      <c r="JK1151" s="299"/>
      <c r="JL1151" s="299"/>
      <c r="JM1151" s="299"/>
      <c r="JN1151" s="299"/>
      <c r="JO1151" s="299"/>
      <c r="JP1151" s="299"/>
      <c r="JQ1151" s="299"/>
      <c r="JR1151" s="299"/>
      <c r="JS1151" s="299"/>
      <c r="JT1151" s="299"/>
      <c r="JU1151" s="299"/>
      <c r="JV1151" s="299"/>
      <c r="JW1151" s="299"/>
      <c r="JX1151" s="299"/>
      <c r="JY1151" s="299"/>
      <c r="JZ1151" s="299"/>
      <c r="KA1151" s="299"/>
      <c r="KB1151" s="299"/>
      <c r="KC1151" s="299"/>
      <c r="KD1151" s="299"/>
      <c r="KE1151" s="299"/>
      <c r="KF1151" s="299"/>
      <c r="KG1151" s="299"/>
      <c r="KH1151" s="299"/>
      <c r="KI1151" s="299"/>
      <c r="KJ1151" s="299"/>
      <c r="KK1151" s="299"/>
      <c r="KL1151" s="2"/>
      <c r="KM1151" s="2"/>
      <c r="KN1151" s="2"/>
      <c r="KO1151" s="2"/>
      <c r="KP1151" s="2"/>
      <c r="KQ1151" s="2"/>
      <c r="KR1151" s="2"/>
      <c r="KS1151" s="2"/>
      <c r="KT1151" s="2"/>
    </row>
    <row r="1152" spans="5:306" s="114" customFormat="1">
      <c r="E1152" s="118"/>
      <c r="F1152" s="118"/>
      <c r="G1152" s="119"/>
      <c r="W1152" s="2"/>
      <c r="X1152" s="2"/>
      <c r="Y1152" s="2"/>
      <c r="Z1152" s="183"/>
      <c r="AA1152" s="183"/>
      <c r="AB1152" s="183"/>
      <c r="AC1152" s="2"/>
      <c r="AD1152" s="2"/>
      <c r="AE1152" s="183"/>
      <c r="AF1152" s="183"/>
      <c r="AG1152" s="183"/>
      <c r="AH1152" s="183"/>
      <c r="AI1152" s="183"/>
      <c r="AJ1152" s="2"/>
      <c r="AK1152" s="2"/>
      <c r="AL1152" s="183"/>
      <c r="AM1152" s="183"/>
      <c r="AN1152" s="183"/>
      <c r="AO1152" s="183"/>
      <c r="AP1152" s="183"/>
      <c r="AQ1152" s="2"/>
      <c r="AR1152" s="2"/>
      <c r="AS1152" s="183"/>
      <c r="AT1152" s="183"/>
      <c r="AU1152" s="183"/>
      <c r="AV1152" s="183"/>
      <c r="AW1152" s="183"/>
      <c r="AX1152" s="2"/>
      <c r="AY1152" s="2"/>
      <c r="AZ1152" s="183"/>
      <c r="BA1152" s="183"/>
      <c r="BB1152" s="183"/>
      <c r="BC1152" s="183"/>
      <c r="BD1152" s="183"/>
      <c r="BE1152" s="2"/>
      <c r="BF1152" s="2"/>
      <c r="BG1152" s="183"/>
      <c r="BH1152" s="183"/>
      <c r="BI1152" s="183"/>
      <c r="BJ1152" s="183"/>
      <c r="BK1152" s="183"/>
      <c r="BL1152" s="2"/>
      <c r="BM1152" s="2"/>
      <c r="BN1152" s="183"/>
      <c r="BO1152" s="183"/>
      <c r="BP1152" s="183"/>
      <c r="BQ1152" s="183"/>
      <c r="BR1152" s="183"/>
      <c r="BS1152" s="183"/>
      <c r="BT1152" s="183"/>
      <c r="BU1152" s="183"/>
      <c r="BV1152" s="183"/>
      <c r="BW1152" s="183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70"/>
      <c r="DQ1152" s="270"/>
      <c r="DR1152" s="270"/>
      <c r="DS1152" s="270"/>
      <c r="DT1152" s="270"/>
      <c r="DU1152" s="270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  <c r="IW1152" s="2"/>
      <c r="IX1152" s="2"/>
      <c r="IY1152" s="2"/>
      <c r="IZ1152" s="2"/>
      <c r="JA1152" s="299"/>
      <c r="JB1152" s="299"/>
      <c r="JC1152" s="299"/>
      <c r="JD1152" s="299"/>
      <c r="JE1152" s="299"/>
      <c r="JF1152" s="299"/>
      <c r="JG1152" s="299"/>
      <c r="JH1152" s="299"/>
      <c r="JI1152" s="299"/>
      <c r="JJ1152" s="299"/>
      <c r="JK1152" s="299"/>
      <c r="JL1152" s="299"/>
      <c r="JM1152" s="299"/>
      <c r="JN1152" s="299"/>
      <c r="JO1152" s="299"/>
      <c r="JP1152" s="299"/>
      <c r="JQ1152" s="299"/>
      <c r="JR1152" s="299"/>
      <c r="JS1152" s="299"/>
      <c r="JT1152" s="299"/>
      <c r="JU1152" s="299"/>
      <c r="JV1152" s="299"/>
      <c r="JW1152" s="299"/>
      <c r="JX1152" s="299"/>
      <c r="JY1152" s="299"/>
      <c r="JZ1152" s="299"/>
      <c r="KA1152" s="299"/>
      <c r="KB1152" s="299"/>
      <c r="KC1152" s="299"/>
      <c r="KD1152" s="299"/>
      <c r="KE1152" s="299"/>
      <c r="KF1152" s="299"/>
      <c r="KG1152" s="299"/>
      <c r="KH1152" s="299"/>
      <c r="KI1152" s="299"/>
      <c r="KJ1152" s="299"/>
      <c r="KK1152" s="299"/>
      <c r="KL1152" s="2"/>
      <c r="KM1152" s="2"/>
      <c r="KN1152" s="2"/>
      <c r="KO1152" s="2"/>
      <c r="KP1152" s="2"/>
      <c r="KQ1152" s="2"/>
      <c r="KR1152" s="2"/>
      <c r="KS1152" s="2"/>
      <c r="KT1152" s="2"/>
    </row>
    <row r="1153" spans="5:306" s="114" customFormat="1">
      <c r="E1153" s="118"/>
      <c r="F1153" s="118"/>
      <c r="G1153" s="119"/>
      <c r="W1153" s="2"/>
      <c r="X1153" s="2"/>
      <c r="Y1153" s="2"/>
      <c r="Z1153" s="183"/>
      <c r="AA1153" s="183"/>
      <c r="AB1153" s="183"/>
      <c r="AC1153" s="2"/>
      <c r="AD1153" s="2"/>
      <c r="AE1153" s="183"/>
      <c r="AF1153" s="183"/>
      <c r="AG1153" s="183"/>
      <c r="AH1153" s="183"/>
      <c r="AI1153" s="183"/>
      <c r="AJ1153" s="2"/>
      <c r="AK1153" s="2"/>
      <c r="AL1153" s="183"/>
      <c r="AM1153" s="183"/>
      <c r="AN1153" s="183"/>
      <c r="AO1153" s="183"/>
      <c r="AP1153" s="183"/>
      <c r="AQ1153" s="2"/>
      <c r="AR1153" s="2"/>
      <c r="AS1153" s="183"/>
      <c r="AT1153" s="183"/>
      <c r="AU1153" s="183"/>
      <c r="AV1153" s="183"/>
      <c r="AW1153" s="183"/>
      <c r="AX1153" s="2"/>
      <c r="AY1153" s="2"/>
      <c r="AZ1153" s="183"/>
      <c r="BA1153" s="183"/>
      <c r="BB1153" s="183"/>
      <c r="BC1153" s="183"/>
      <c r="BD1153" s="183"/>
      <c r="BE1153" s="2"/>
      <c r="BF1153" s="2"/>
      <c r="BG1153" s="183"/>
      <c r="BH1153" s="183"/>
      <c r="BI1153" s="183"/>
      <c r="BJ1153" s="183"/>
      <c r="BK1153" s="183"/>
      <c r="BL1153" s="2"/>
      <c r="BM1153" s="2"/>
      <c r="BN1153" s="183"/>
      <c r="BO1153" s="183"/>
      <c r="BP1153" s="183"/>
      <c r="BQ1153" s="183"/>
      <c r="BR1153" s="183"/>
      <c r="BS1153" s="183"/>
      <c r="BT1153" s="183"/>
      <c r="BU1153" s="183"/>
      <c r="BV1153" s="183"/>
      <c r="BW1153" s="183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70"/>
      <c r="DQ1153" s="270"/>
      <c r="DR1153" s="270"/>
      <c r="DS1153" s="270"/>
      <c r="DT1153" s="270"/>
      <c r="DU1153" s="270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  <c r="IW1153" s="2"/>
      <c r="IX1153" s="2"/>
      <c r="IY1153" s="2"/>
      <c r="IZ1153" s="2"/>
      <c r="JA1153" s="299"/>
      <c r="JB1153" s="299"/>
      <c r="JC1153" s="299"/>
      <c r="JD1153" s="299"/>
      <c r="JE1153" s="299"/>
      <c r="JF1153" s="299"/>
      <c r="JG1153" s="299"/>
      <c r="JH1153" s="299"/>
      <c r="JI1153" s="299"/>
      <c r="JJ1153" s="299"/>
      <c r="JK1153" s="299"/>
      <c r="JL1153" s="299"/>
      <c r="JM1153" s="299"/>
      <c r="JN1153" s="299"/>
      <c r="JO1153" s="299"/>
      <c r="JP1153" s="299"/>
      <c r="JQ1153" s="299"/>
      <c r="JR1153" s="299"/>
      <c r="JS1153" s="299"/>
      <c r="JT1153" s="299"/>
      <c r="JU1153" s="299"/>
      <c r="JV1153" s="299"/>
      <c r="JW1153" s="299"/>
      <c r="JX1153" s="299"/>
      <c r="JY1153" s="299"/>
      <c r="JZ1153" s="299"/>
      <c r="KA1153" s="299"/>
      <c r="KB1153" s="299"/>
      <c r="KC1153" s="299"/>
      <c r="KD1153" s="299"/>
      <c r="KE1153" s="299"/>
      <c r="KF1153" s="299"/>
      <c r="KG1153" s="299"/>
      <c r="KH1153" s="299"/>
      <c r="KI1153" s="299"/>
      <c r="KJ1153" s="299"/>
      <c r="KK1153" s="299"/>
      <c r="KL1153" s="2"/>
      <c r="KM1153" s="2"/>
      <c r="KN1153" s="2"/>
      <c r="KO1153" s="2"/>
      <c r="KP1153" s="2"/>
      <c r="KQ1153" s="2"/>
      <c r="KR1153" s="2"/>
      <c r="KS1153" s="2"/>
      <c r="KT1153" s="2"/>
    </row>
    <row r="1154" spans="5:306" s="114" customFormat="1">
      <c r="E1154" s="118"/>
      <c r="F1154" s="118"/>
      <c r="G1154" s="119"/>
      <c r="W1154" s="2"/>
      <c r="X1154" s="2"/>
      <c r="Y1154" s="2"/>
      <c r="Z1154" s="183"/>
      <c r="AA1154" s="183"/>
      <c r="AB1154" s="183"/>
      <c r="AC1154" s="2"/>
      <c r="AD1154" s="2"/>
      <c r="AE1154" s="183"/>
      <c r="AF1154" s="183"/>
      <c r="AG1154" s="183"/>
      <c r="AH1154" s="183"/>
      <c r="AI1154" s="183"/>
      <c r="AJ1154" s="2"/>
      <c r="AK1154" s="2"/>
      <c r="AL1154" s="183"/>
      <c r="AM1154" s="183"/>
      <c r="AN1154" s="183"/>
      <c r="AO1154" s="183"/>
      <c r="AP1154" s="183"/>
      <c r="AQ1154" s="2"/>
      <c r="AR1154" s="2"/>
      <c r="AS1154" s="183"/>
      <c r="AT1154" s="183"/>
      <c r="AU1154" s="183"/>
      <c r="AV1154" s="183"/>
      <c r="AW1154" s="183"/>
      <c r="AX1154" s="2"/>
      <c r="AY1154" s="2"/>
      <c r="AZ1154" s="183"/>
      <c r="BA1154" s="183"/>
      <c r="BB1154" s="183"/>
      <c r="BC1154" s="183"/>
      <c r="BD1154" s="183"/>
      <c r="BE1154" s="2"/>
      <c r="BF1154" s="2"/>
      <c r="BG1154" s="183"/>
      <c r="BH1154" s="183"/>
      <c r="BI1154" s="183"/>
      <c r="BJ1154" s="183"/>
      <c r="BK1154" s="183"/>
      <c r="BL1154" s="2"/>
      <c r="BM1154" s="2"/>
      <c r="BN1154" s="183"/>
      <c r="BO1154" s="183"/>
      <c r="BP1154" s="183"/>
      <c r="BQ1154" s="183"/>
      <c r="BR1154" s="183"/>
      <c r="BS1154" s="183"/>
      <c r="BT1154" s="183"/>
      <c r="BU1154" s="183"/>
      <c r="BV1154" s="183"/>
      <c r="BW1154" s="183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70"/>
      <c r="DQ1154" s="270"/>
      <c r="DR1154" s="270"/>
      <c r="DS1154" s="270"/>
      <c r="DT1154" s="270"/>
      <c r="DU1154" s="270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  <c r="IW1154" s="2"/>
      <c r="IX1154" s="2"/>
      <c r="IY1154" s="2"/>
      <c r="IZ1154" s="2"/>
      <c r="JA1154" s="299"/>
      <c r="JB1154" s="299"/>
      <c r="JC1154" s="299"/>
      <c r="JD1154" s="299"/>
      <c r="JE1154" s="299"/>
      <c r="JF1154" s="299"/>
      <c r="JG1154" s="299"/>
      <c r="JH1154" s="299"/>
      <c r="JI1154" s="299"/>
      <c r="JJ1154" s="299"/>
      <c r="JK1154" s="299"/>
      <c r="JL1154" s="299"/>
      <c r="JM1154" s="299"/>
      <c r="JN1154" s="299"/>
      <c r="JO1154" s="299"/>
      <c r="JP1154" s="299"/>
      <c r="JQ1154" s="299"/>
      <c r="JR1154" s="299"/>
      <c r="JS1154" s="299"/>
      <c r="JT1154" s="299"/>
      <c r="JU1154" s="299"/>
      <c r="JV1154" s="299"/>
      <c r="JW1154" s="299"/>
      <c r="JX1154" s="299"/>
      <c r="JY1154" s="299"/>
      <c r="JZ1154" s="299"/>
      <c r="KA1154" s="299"/>
      <c r="KB1154" s="299"/>
      <c r="KC1154" s="299"/>
      <c r="KD1154" s="299"/>
      <c r="KE1154" s="299"/>
      <c r="KF1154" s="299"/>
      <c r="KG1154" s="299"/>
      <c r="KH1154" s="299"/>
      <c r="KI1154" s="299"/>
      <c r="KJ1154" s="299"/>
      <c r="KK1154" s="299"/>
      <c r="KL1154" s="2"/>
      <c r="KM1154" s="2"/>
      <c r="KN1154" s="2"/>
      <c r="KO1154" s="2"/>
      <c r="KP1154" s="2"/>
      <c r="KQ1154" s="2"/>
      <c r="KR1154" s="2"/>
      <c r="KS1154" s="2"/>
      <c r="KT1154" s="2"/>
    </row>
    <row r="1155" spans="5:306" s="114" customFormat="1">
      <c r="E1155" s="118"/>
      <c r="F1155" s="118"/>
      <c r="G1155" s="119"/>
      <c r="W1155" s="2"/>
      <c r="X1155" s="2"/>
      <c r="Y1155" s="2"/>
      <c r="Z1155" s="183"/>
      <c r="AA1155" s="183"/>
      <c r="AB1155" s="183"/>
      <c r="AC1155" s="2"/>
      <c r="AD1155" s="2"/>
      <c r="AE1155" s="183"/>
      <c r="AF1155" s="183"/>
      <c r="AG1155" s="183"/>
      <c r="AH1155" s="183"/>
      <c r="AI1155" s="183"/>
      <c r="AJ1155" s="2"/>
      <c r="AK1155" s="2"/>
      <c r="AL1155" s="183"/>
      <c r="AM1155" s="183"/>
      <c r="AN1155" s="183"/>
      <c r="AO1155" s="183"/>
      <c r="AP1155" s="183"/>
      <c r="AQ1155" s="2"/>
      <c r="AR1155" s="2"/>
      <c r="AS1155" s="183"/>
      <c r="AT1155" s="183"/>
      <c r="AU1155" s="183"/>
      <c r="AV1155" s="183"/>
      <c r="AW1155" s="183"/>
      <c r="AX1155" s="2"/>
      <c r="AY1155" s="2"/>
      <c r="AZ1155" s="183"/>
      <c r="BA1155" s="183"/>
      <c r="BB1155" s="183"/>
      <c r="BC1155" s="183"/>
      <c r="BD1155" s="183"/>
      <c r="BE1155" s="2"/>
      <c r="BF1155" s="2"/>
      <c r="BG1155" s="183"/>
      <c r="BH1155" s="183"/>
      <c r="BI1155" s="183"/>
      <c r="BJ1155" s="183"/>
      <c r="BK1155" s="183"/>
      <c r="BL1155" s="2"/>
      <c r="BM1155" s="2"/>
      <c r="BN1155" s="183"/>
      <c r="BO1155" s="183"/>
      <c r="BP1155" s="183"/>
      <c r="BQ1155" s="183"/>
      <c r="BR1155" s="183"/>
      <c r="BS1155" s="183"/>
      <c r="BT1155" s="183"/>
      <c r="BU1155" s="183"/>
      <c r="BV1155" s="183"/>
      <c r="BW1155" s="183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70"/>
      <c r="DQ1155" s="270"/>
      <c r="DR1155" s="270"/>
      <c r="DS1155" s="270"/>
      <c r="DT1155" s="270"/>
      <c r="DU1155" s="270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  <c r="IW1155" s="2"/>
      <c r="IX1155" s="2"/>
      <c r="IY1155" s="2"/>
      <c r="IZ1155" s="2"/>
      <c r="JA1155" s="299"/>
      <c r="JB1155" s="299"/>
      <c r="JC1155" s="299"/>
      <c r="JD1155" s="299"/>
      <c r="JE1155" s="299"/>
      <c r="JF1155" s="299"/>
      <c r="JG1155" s="299"/>
      <c r="JH1155" s="299"/>
      <c r="JI1155" s="299"/>
      <c r="JJ1155" s="299"/>
      <c r="JK1155" s="299"/>
      <c r="JL1155" s="299"/>
      <c r="JM1155" s="299"/>
      <c r="JN1155" s="299"/>
      <c r="JO1155" s="299"/>
      <c r="JP1155" s="299"/>
      <c r="JQ1155" s="299"/>
      <c r="JR1155" s="299"/>
      <c r="JS1155" s="299"/>
      <c r="JT1155" s="299"/>
      <c r="JU1155" s="299"/>
      <c r="JV1155" s="299"/>
      <c r="JW1155" s="299"/>
      <c r="JX1155" s="299"/>
      <c r="JY1155" s="299"/>
      <c r="JZ1155" s="299"/>
      <c r="KA1155" s="299"/>
      <c r="KB1155" s="299"/>
      <c r="KC1155" s="299"/>
      <c r="KD1155" s="299"/>
      <c r="KE1155" s="299"/>
      <c r="KF1155" s="299"/>
      <c r="KG1155" s="299"/>
      <c r="KH1155" s="299"/>
      <c r="KI1155" s="299"/>
      <c r="KJ1155" s="299"/>
      <c r="KK1155" s="299"/>
      <c r="KL1155" s="2"/>
      <c r="KM1155" s="2"/>
      <c r="KN1155" s="2"/>
      <c r="KO1155" s="2"/>
      <c r="KP1155" s="2"/>
      <c r="KQ1155" s="2"/>
      <c r="KR1155" s="2"/>
      <c r="KS1155" s="2"/>
      <c r="KT1155" s="2"/>
    </row>
    <row r="1156" spans="5:306" s="114" customFormat="1">
      <c r="E1156" s="118"/>
      <c r="F1156" s="118"/>
      <c r="G1156" s="119"/>
      <c r="W1156" s="2"/>
      <c r="X1156" s="2"/>
      <c r="Y1156" s="2"/>
      <c r="Z1156" s="183"/>
      <c r="AA1156" s="183"/>
      <c r="AB1156" s="183"/>
      <c r="AC1156" s="2"/>
      <c r="AD1156" s="2"/>
      <c r="AE1156" s="183"/>
      <c r="AF1156" s="183"/>
      <c r="AG1156" s="183"/>
      <c r="AH1156" s="183"/>
      <c r="AI1156" s="183"/>
      <c r="AJ1156" s="2"/>
      <c r="AK1156" s="2"/>
      <c r="AL1156" s="183"/>
      <c r="AM1156" s="183"/>
      <c r="AN1156" s="183"/>
      <c r="AO1156" s="183"/>
      <c r="AP1156" s="183"/>
      <c r="AQ1156" s="2"/>
      <c r="AR1156" s="2"/>
      <c r="AS1156" s="183"/>
      <c r="AT1156" s="183"/>
      <c r="AU1156" s="183"/>
      <c r="AV1156" s="183"/>
      <c r="AW1156" s="183"/>
      <c r="AX1156" s="2"/>
      <c r="AY1156" s="2"/>
      <c r="AZ1156" s="183"/>
      <c r="BA1156" s="183"/>
      <c r="BB1156" s="183"/>
      <c r="BC1156" s="183"/>
      <c r="BD1156" s="183"/>
      <c r="BE1156" s="2"/>
      <c r="BF1156" s="2"/>
      <c r="BG1156" s="183"/>
      <c r="BH1156" s="183"/>
      <c r="BI1156" s="183"/>
      <c r="BJ1156" s="183"/>
      <c r="BK1156" s="183"/>
      <c r="BL1156" s="2"/>
      <c r="BM1156" s="2"/>
      <c r="BN1156" s="183"/>
      <c r="BO1156" s="183"/>
      <c r="BP1156" s="183"/>
      <c r="BQ1156" s="183"/>
      <c r="BR1156" s="183"/>
      <c r="BS1156" s="183"/>
      <c r="BT1156" s="183"/>
      <c r="BU1156" s="183"/>
      <c r="BV1156" s="183"/>
      <c r="BW1156" s="183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70"/>
      <c r="DQ1156" s="270"/>
      <c r="DR1156" s="270"/>
      <c r="DS1156" s="270"/>
      <c r="DT1156" s="270"/>
      <c r="DU1156" s="270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  <c r="IW1156" s="2"/>
      <c r="IX1156" s="2"/>
      <c r="IY1156" s="2"/>
      <c r="IZ1156" s="2"/>
      <c r="JA1156" s="299"/>
      <c r="JB1156" s="299"/>
      <c r="JC1156" s="299"/>
      <c r="JD1156" s="299"/>
      <c r="JE1156" s="299"/>
      <c r="JF1156" s="299"/>
      <c r="JG1156" s="299"/>
      <c r="JH1156" s="299"/>
      <c r="JI1156" s="299"/>
      <c r="JJ1156" s="299"/>
      <c r="JK1156" s="299"/>
      <c r="JL1156" s="299"/>
      <c r="JM1156" s="299"/>
      <c r="JN1156" s="299"/>
      <c r="JO1156" s="299"/>
      <c r="JP1156" s="299"/>
      <c r="JQ1156" s="299"/>
      <c r="JR1156" s="299"/>
      <c r="JS1156" s="299"/>
      <c r="JT1156" s="299"/>
      <c r="JU1156" s="299"/>
      <c r="JV1156" s="299"/>
      <c r="JW1156" s="299"/>
      <c r="JX1156" s="299"/>
      <c r="JY1156" s="299"/>
      <c r="JZ1156" s="299"/>
      <c r="KA1156" s="299"/>
      <c r="KB1156" s="299"/>
      <c r="KC1156" s="299"/>
      <c r="KD1156" s="299"/>
      <c r="KE1156" s="299"/>
      <c r="KF1156" s="299"/>
      <c r="KG1156" s="299"/>
      <c r="KH1156" s="299"/>
      <c r="KI1156" s="299"/>
      <c r="KJ1156" s="299"/>
      <c r="KK1156" s="299"/>
      <c r="KL1156" s="2"/>
      <c r="KM1156" s="2"/>
      <c r="KN1156" s="2"/>
      <c r="KO1156" s="2"/>
      <c r="KP1156" s="2"/>
      <c r="KQ1156" s="2"/>
      <c r="KR1156" s="2"/>
      <c r="KS1156" s="2"/>
      <c r="KT1156" s="2"/>
    </row>
    <row r="1157" spans="5:306" s="114" customFormat="1">
      <c r="E1157" s="118"/>
      <c r="F1157" s="118"/>
      <c r="G1157" s="119"/>
      <c r="W1157" s="2"/>
      <c r="X1157" s="2"/>
      <c r="Y1157" s="2"/>
      <c r="Z1157" s="183"/>
      <c r="AA1157" s="183"/>
      <c r="AB1157" s="183"/>
      <c r="AC1157" s="2"/>
      <c r="AD1157" s="2"/>
      <c r="AE1157" s="183"/>
      <c r="AF1157" s="183"/>
      <c r="AG1157" s="183"/>
      <c r="AH1157" s="183"/>
      <c r="AI1157" s="183"/>
      <c r="AJ1157" s="2"/>
      <c r="AK1157" s="2"/>
      <c r="AL1157" s="183"/>
      <c r="AM1157" s="183"/>
      <c r="AN1157" s="183"/>
      <c r="AO1157" s="183"/>
      <c r="AP1157" s="183"/>
      <c r="AQ1157" s="2"/>
      <c r="AR1157" s="2"/>
      <c r="AS1157" s="183"/>
      <c r="AT1157" s="183"/>
      <c r="AU1157" s="183"/>
      <c r="AV1157" s="183"/>
      <c r="AW1157" s="183"/>
      <c r="AX1157" s="2"/>
      <c r="AY1157" s="2"/>
      <c r="AZ1157" s="183"/>
      <c r="BA1157" s="183"/>
      <c r="BB1157" s="183"/>
      <c r="BC1157" s="183"/>
      <c r="BD1157" s="183"/>
      <c r="BE1157" s="2"/>
      <c r="BF1157" s="2"/>
      <c r="BG1157" s="183"/>
      <c r="BH1157" s="183"/>
      <c r="BI1157" s="183"/>
      <c r="BJ1157" s="183"/>
      <c r="BK1157" s="183"/>
      <c r="BL1157" s="2"/>
      <c r="BM1157" s="2"/>
      <c r="BN1157" s="183"/>
      <c r="BO1157" s="183"/>
      <c r="BP1157" s="183"/>
      <c r="BQ1157" s="183"/>
      <c r="BR1157" s="183"/>
      <c r="BS1157" s="183"/>
      <c r="BT1157" s="183"/>
      <c r="BU1157" s="183"/>
      <c r="BV1157" s="183"/>
      <c r="BW1157" s="183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70"/>
      <c r="DQ1157" s="270"/>
      <c r="DR1157" s="270"/>
      <c r="DS1157" s="270"/>
      <c r="DT1157" s="270"/>
      <c r="DU1157" s="270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  <c r="IW1157" s="2"/>
      <c r="IX1157" s="2"/>
      <c r="IY1157" s="2"/>
      <c r="IZ1157" s="2"/>
      <c r="JA1157" s="299"/>
      <c r="JB1157" s="299"/>
      <c r="JC1157" s="299"/>
      <c r="JD1157" s="299"/>
      <c r="JE1157" s="299"/>
      <c r="JF1157" s="299"/>
      <c r="JG1157" s="299"/>
      <c r="JH1157" s="299"/>
      <c r="JI1157" s="299"/>
      <c r="JJ1157" s="299"/>
      <c r="JK1157" s="299"/>
      <c r="JL1157" s="299"/>
      <c r="JM1157" s="299"/>
      <c r="JN1157" s="299"/>
      <c r="JO1157" s="299"/>
      <c r="JP1157" s="299"/>
      <c r="JQ1157" s="299"/>
      <c r="JR1157" s="299"/>
      <c r="JS1157" s="299"/>
      <c r="JT1157" s="299"/>
      <c r="JU1157" s="299"/>
      <c r="JV1157" s="299"/>
      <c r="JW1157" s="299"/>
      <c r="JX1157" s="299"/>
      <c r="JY1157" s="299"/>
      <c r="JZ1157" s="299"/>
      <c r="KA1157" s="299"/>
      <c r="KB1157" s="299"/>
      <c r="KC1157" s="299"/>
      <c r="KD1157" s="299"/>
      <c r="KE1157" s="299"/>
      <c r="KF1157" s="299"/>
      <c r="KG1157" s="299"/>
      <c r="KH1157" s="299"/>
      <c r="KI1157" s="299"/>
      <c r="KJ1157" s="299"/>
      <c r="KK1157" s="299"/>
      <c r="KL1157" s="2"/>
      <c r="KM1157" s="2"/>
      <c r="KN1157" s="2"/>
      <c r="KO1157" s="2"/>
      <c r="KP1157" s="2"/>
      <c r="KQ1157" s="2"/>
      <c r="KR1157" s="2"/>
      <c r="KS1157" s="2"/>
      <c r="KT1157" s="2"/>
    </row>
    <row r="1158" spans="5:306" s="114" customFormat="1">
      <c r="E1158" s="118"/>
      <c r="F1158" s="118"/>
      <c r="G1158" s="119"/>
      <c r="W1158" s="2"/>
      <c r="X1158" s="2"/>
      <c r="Y1158" s="2"/>
      <c r="Z1158" s="183"/>
      <c r="AA1158" s="183"/>
      <c r="AB1158" s="183"/>
      <c r="AC1158" s="2"/>
      <c r="AD1158" s="2"/>
      <c r="AE1158" s="183"/>
      <c r="AF1158" s="183"/>
      <c r="AG1158" s="183"/>
      <c r="AH1158" s="183"/>
      <c r="AI1158" s="183"/>
      <c r="AJ1158" s="2"/>
      <c r="AK1158" s="2"/>
      <c r="AL1158" s="183"/>
      <c r="AM1158" s="183"/>
      <c r="AN1158" s="183"/>
      <c r="AO1158" s="183"/>
      <c r="AP1158" s="183"/>
      <c r="AQ1158" s="2"/>
      <c r="AR1158" s="2"/>
      <c r="AS1158" s="183"/>
      <c r="AT1158" s="183"/>
      <c r="AU1158" s="183"/>
      <c r="AV1158" s="183"/>
      <c r="AW1158" s="183"/>
      <c r="AX1158" s="2"/>
      <c r="AY1158" s="2"/>
      <c r="AZ1158" s="183"/>
      <c r="BA1158" s="183"/>
      <c r="BB1158" s="183"/>
      <c r="BC1158" s="183"/>
      <c r="BD1158" s="183"/>
      <c r="BE1158" s="2"/>
      <c r="BF1158" s="2"/>
      <c r="BG1158" s="183"/>
      <c r="BH1158" s="183"/>
      <c r="BI1158" s="183"/>
      <c r="BJ1158" s="183"/>
      <c r="BK1158" s="183"/>
      <c r="BL1158" s="2"/>
      <c r="BM1158" s="2"/>
      <c r="BN1158" s="183"/>
      <c r="BO1158" s="183"/>
      <c r="BP1158" s="183"/>
      <c r="BQ1158" s="183"/>
      <c r="BR1158" s="183"/>
      <c r="BS1158" s="183"/>
      <c r="BT1158" s="183"/>
      <c r="BU1158" s="183"/>
      <c r="BV1158" s="183"/>
      <c r="BW1158" s="183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70"/>
      <c r="DQ1158" s="270"/>
      <c r="DR1158" s="270"/>
      <c r="DS1158" s="270"/>
      <c r="DT1158" s="270"/>
      <c r="DU1158" s="270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  <c r="IW1158" s="2"/>
      <c r="IX1158" s="2"/>
      <c r="IY1158" s="2"/>
      <c r="IZ1158" s="2"/>
      <c r="JA1158" s="299"/>
      <c r="JB1158" s="299"/>
      <c r="JC1158" s="299"/>
      <c r="JD1158" s="299"/>
      <c r="JE1158" s="299"/>
      <c r="JF1158" s="299"/>
      <c r="JG1158" s="299"/>
      <c r="JH1158" s="299"/>
      <c r="JI1158" s="299"/>
      <c r="JJ1158" s="299"/>
      <c r="JK1158" s="299"/>
      <c r="JL1158" s="299"/>
      <c r="JM1158" s="299"/>
      <c r="JN1158" s="299"/>
      <c r="JO1158" s="299"/>
      <c r="JP1158" s="299"/>
      <c r="JQ1158" s="299"/>
      <c r="JR1158" s="299"/>
      <c r="JS1158" s="299"/>
      <c r="JT1158" s="299"/>
      <c r="JU1158" s="299"/>
      <c r="JV1158" s="299"/>
      <c r="JW1158" s="299"/>
      <c r="JX1158" s="299"/>
      <c r="JY1158" s="299"/>
      <c r="JZ1158" s="299"/>
      <c r="KA1158" s="299"/>
      <c r="KB1158" s="299"/>
      <c r="KC1158" s="299"/>
      <c r="KD1158" s="299"/>
      <c r="KE1158" s="299"/>
      <c r="KF1158" s="299"/>
      <c r="KG1158" s="299"/>
      <c r="KH1158" s="299"/>
      <c r="KI1158" s="299"/>
      <c r="KJ1158" s="299"/>
      <c r="KK1158" s="299"/>
      <c r="KL1158" s="2"/>
      <c r="KM1158" s="2"/>
      <c r="KN1158" s="2"/>
      <c r="KO1158" s="2"/>
      <c r="KP1158" s="2"/>
      <c r="KQ1158" s="2"/>
      <c r="KR1158" s="2"/>
      <c r="KS1158" s="2"/>
      <c r="KT1158" s="2"/>
    </row>
    <row r="1159" spans="5:306" s="114" customFormat="1">
      <c r="E1159" s="118"/>
      <c r="F1159" s="118"/>
      <c r="G1159" s="119"/>
      <c r="W1159" s="2"/>
      <c r="X1159" s="2"/>
      <c r="Y1159" s="2"/>
      <c r="Z1159" s="183"/>
      <c r="AA1159" s="183"/>
      <c r="AB1159" s="183"/>
      <c r="AC1159" s="2"/>
      <c r="AD1159" s="2"/>
      <c r="AE1159" s="183"/>
      <c r="AF1159" s="183"/>
      <c r="AG1159" s="183"/>
      <c r="AH1159" s="183"/>
      <c r="AI1159" s="183"/>
      <c r="AJ1159" s="2"/>
      <c r="AK1159" s="2"/>
      <c r="AL1159" s="183"/>
      <c r="AM1159" s="183"/>
      <c r="AN1159" s="183"/>
      <c r="AO1159" s="183"/>
      <c r="AP1159" s="183"/>
      <c r="AQ1159" s="2"/>
      <c r="AR1159" s="2"/>
      <c r="AS1159" s="183"/>
      <c r="AT1159" s="183"/>
      <c r="AU1159" s="183"/>
      <c r="AV1159" s="183"/>
      <c r="AW1159" s="183"/>
      <c r="AX1159" s="2"/>
      <c r="AY1159" s="2"/>
      <c r="AZ1159" s="183"/>
      <c r="BA1159" s="183"/>
      <c r="BB1159" s="183"/>
      <c r="BC1159" s="183"/>
      <c r="BD1159" s="183"/>
      <c r="BE1159" s="2"/>
      <c r="BF1159" s="2"/>
      <c r="BG1159" s="183"/>
      <c r="BH1159" s="183"/>
      <c r="BI1159" s="183"/>
      <c r="BJ1159" s="183"/>
      <c r="BK1159" s="183"/>
      <c r="BL1159" s="2"/>
      <c r="BM1159" s="2"/>
      <c r="BN1159" s="183"/>
      <c r="BO1159" s="183"/>
      <c r="BP1159" s="183"/>
      <c r="BQ1159" s="183"/>
      <c r="BR1159" s="183"/>
      <c r="BS1159" s="183"/>
      <c r="BT1159" s="183"/>
      <c r="BU1159" s="183"/>
      <c r="BV1159" s="183"/>
      <c r="BW1159" s="183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70"/>
      <c r="DQ1159" s="270"/>
      <c r="DR1159" s="270"/>
      <c r="DS1159" s="270"/>
      <c r="DT1159" s="270"/>
      <c r="DU1159" s="270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  <c r="IW1159" s="2"/>
      <c r="IX1159" s="2"/>
      <c r="IY1159" s="2"/>
      <c r="IZ1159" s="2"/>
      <c r="JA1159" s="299"/>
      <c r="JB1159" s="299"/>
      <c r="JC1159" s="299"/>
      <c r="JD1159" s="299"/>
      <c r="JE1159" s="299"/>
      <c r="JF1159" s="299"/>
      <c r="JG1159" s="299"/>
      <c r="JH1159" s="299"/>
      <c r="JI1159" s="299"/>
      <c r="JJ1159" s="299"/>
      <c r="JK1159" s="299"/>
      <c r="JL1159" s="299"/>
      <c r="JM1159" s="299"/>
      <c r="JN1159" s="299"/>
      <c r="JO1159" s="299"/>
      <c r="JP1159" s="299"/>
      <c r="JQ1159" s="299"/>
      <c r="JR1159" s="299"/>
      <c r="JS1159" s="299"/>
      <c r="JT1159" s="299"/>
      <c r="JU1159" s="299"/>
      <c r="JV1159" s="299"/>
      <c r="JW1159" s="299"/>
      <c r="JX1159" s="299"/>
      <c r="JY1159" s="299"/>
      <c r="JZ1159" s="299"/>
      <c r="KA1159" s="299"/>
      <c r="KB1159" s="299"/>
      <c r="KC1159" s="299"/>
      <c r="KD1159" s="299"/>
      <c r="KE1159" s="299"/>
      <c r="KF1159" s="299"/>
      <c r="KG1159" s="299"/>
      <c r="KH1159" s="299"/>
      <c r="KI1159" s="299"/>
      <c r="KJ1159" s="299"/>
      <c r="KK1159" s="299"/>
      <c r="KL1159" s="2"/>
      <c r="KM1159" s="2"/>
      <c r="KN1159" s="2"/>
      <c r="KO1159" s="2"/>
      <c r="KP1159" s="2"/>
      <c r="KQ1159" s="2"/>
      <c r="KR1159" s="2"/>
      <c r="KS1159" s="2"/>
      <c r="KT1159" s="2"/>
    </row>
    <row r="1160" spans="5:306" s="114" customFormat="1">
      <c r="E1160" s="118"/>
      <c r="F1160" s="118"/>
      <c r="G1160" s="119"/>
      <c r="W1160" s="2"/>
      <c r="X1160" s="2"/>
      <c r="Y1160" s="2"/>
      <c r="Z1160" s="183"/>
      <c r="AA1160" s="183"/>
      <c r="AB1160" s="183"/>
      <c r="AC1160" s="2"/>
      <c r="AD1160" s="2"/>
      <c r="AE1160" s="183"/>
      <c r="AF1160" s="183"/>
      <c r="AG1160" s="183"/>
      <c r="AH1160" s="183"/>
      <c r="AI1160" s="183"/>
      <c r="AJ1160" s="2"/>
      <c r="AK1160" s="2"/>
      <c r="AL1160" s="183"/>
      <c r="AM1160" s="183"/>
      <c r="AN1160" s="183"/>
      <c r="AO1160" s="183"/>
      <c r="AP1160" s="183"/>
      <c r="AQ1160" s="2"/>
      <c r="AR1160" s="2"/>
      <c r="AS1160" s="183"/>
      <c r="AT1160" s="183"/>
      <c r="AU1160" s="183"/>
      <c r="AV1160" s="183"/>
      <c r="AW1160" s="183"/>
      <c r="AX1160" s="2"/>
      <c r="AY1160" s="2"/>
      <c r="AZ1160" s="183"/>
      <c r="BA1160" s="183"/>
      <c r="BB1160" s="183"/>
      <c r="BC1160" s="183"/>
      <c r="BD1160" s="183"/>
      <c r="BE1160" s="2"/>
      <c r="BF1160" s="2"/>
      <c r="BG1160" s="183"/>
      <c r="BH1160" s="183"/>
      <c r="BI1160" s="183"/>
      <c r="BJ1160" s="183"/>
      <c r="BK1160" s="183"/>
      <c r="BL1160" s="2"/>
      <c r="BM1160" s="2"/>
      <c r="BN1160" s="183"/>
      <c r="BO1160" s="183"/>
      <c r="BP1160" s="183"/>
      <c r="BQ1160" s="183"/>
      <c r="BR1160" s="183"/>
      <c r="BS1160" s="183"/>
      <c r="BT1160" s="183"/>
      <c r="BU1160" s="183"/>
      <c r="BV1160" s="183"/>
      <c r="BW1160" s="183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70"/>
      <c r="DQ1160" s="270"/>
      <c r="DR1160" s="270"/>
      <c r="DS1160" s="270"/>
      <c r="DT1160" s="270"/>
      <c r="DU1160" s="270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  <c r="IW1160" s="2"/>
      <c r="IX1160" s="2"/>
      <c r="IY1160" s="2"/>
      <c r="IZ1160" s="2"/>
      <c r="JA1160" s="299"/>
      <c r="JB1160" s="299"/>
      <c r="JC1160" s="299"/>
      <c r="JD1160" s="299"/>
      <c r="JE1160" s="299"/>
      <c r="JF1160" s="299"/>
      <c r="JG1160" s="299"/>
      <c r="JH1160" s="299"/>
      <c r="JI1160" s="299"/>
      <c r="JJ1160" s="299"/>
      <c r="JK1160" s="299"/>
      <c r="JL1160" s="299"/>
      <c r="JM1160" s="299"/>
      <c r="JN1160" s="299"/>
      <c r="JO1160" s="299"/>
      <c r="JP1160" s="299"/>
      <c r="JQ1160" s="299"/>
      <c r="JR1160" s="299"/>
      <c r="JS1160" s="299"/>
      <c r="JT1160" s="299"/>
      <c r="JU1160" s="299"/>
      <c r="JV1160" s="299"/>
      <c r="JW1160" s="299"/>
      <c r="JX1160" s="299"/>
      <c r="JY1160" s="299"/>
      <c r="JZ1160" s="299"/>
      <c r="KA1160" s="299"/>
      <c r="KB1160" s="299"/>
      <c r="KC1160" s="299"/>
      <c r="KD1160" s="299"/>
      <c r="KE1160" s="299"/>
      <c r="KF1160" s="299"/>
      <c r="KG1160" s="299"/>
      <c r="KH1160" s="299"/>
      <c r="KI1160" s="299"/>
      <c r="KJ1160" s="299"/>
      <c r="KK1160" s="299"/>
      <c r="KL1160" s="2"/>
      <c r="KM1160" s="2"/>
      <c r="KN1160" s="2"/>
      <c r="KO1160" s="2"/>
      <c r="KP1160" s="2"/>
      <c r="KQ1160" s="2"/>
      <c r="KR1160" s="2"/>
      <c r="KS1160" s="2"/>
      <c r="KT1160" s="2"/>
    </row>
    <row r="1161" spans="5:306" s="114" customFormat="1">
      <c r="E1161" s="118"/>
      <c r="F1161" s="118"/>
      <c r="G1161" s="119"/>
      <c r="W1161" s="2"/>
      <c r="X1161" s="2"/>
      <c r="Y1161" s="2"/>
      <c r="Z1161" s="183"/>
      <c r="AA1161" s="183"/>
      <c r="AB1161" s="183"/>
      <c r="AC1161" s="2"/>
      <c r="AD1161" s="2"/>
      <c r="AE1161" s="183"/>
      <c r="AF1161" s="183"/>
      <c r="AG1161" s="183"/>
      <c r="AH1161" s="183"/>
      <c r="AI1161" s="183"/>
      <c r="AJ1161" s="2"/>
      <c r="AK1161" s="2"/>
      <c r="AL1161" s="183"/>
      <c r="AM1161" s="183"/>
      <c r="AN1161" s="183"/>
      <c r="AO1161" s="183"/>
      <c r="AP1161" s="183"/>
      <c r="AQ1161" s="2"/>
      <c r="AR1161" s="2"/>
      <c r="AS1161" s="183"/>
      <c r="AT1161" s="183"/>
      <c r="AU1161" s="183"/>
      <c r="AV1161" s="183"/>
      <c r="AW1161" s="183"/>
      <c r="AX1161" s="2"/>
      <c r="AY1161" s="2"/>
      <c r="AZ1161" s="183"/>
      <c r="BA1161" s="183"/>
      <c r="BB1161" s="183"/>
      <c r="BC1161" s="183"/>
      <c r="BD1161" s="183"/>
      <c r="BE1161" s="2"/>
      <c r="BF1161" s="2"/>
      <c r="BG1161" s="183"/>
      <c r="BH1161" s="183"/>
      <c r="BI1161" s="183"/>
      <c r="BJ1161" s="183"/>
      <c r="BK1161" s="183"/>
      <c r="BL1161" s="2"/>
      <c r="BM1161" s="2"/>
      <c r="BN1161" s="183"/>
      <c r="BO1161" s="183"/>
      <c r="BP1161" s="183"/>
      <c r="BQ1161" s="183"/>
      <c r="BR1161" s="183"/>
      <c r="BS1161" s="183"/>
      <c r="BT1161" s="183"/>
      <c r="BU1161" s="183"/>
      <c r="BV1161" s="183"/>
      <c r="BW1161" s="183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70"/>
      <c r="DQ1161" s="270"/>
      <c r="DR1161" s="270"/>
      <c r="DS1161" s="270"/>
      <c r="DT1161" s="270"/>
      <c r="DU1161" s="270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  <c r="IW1161" s="2"/>
      <c r="IX1161" s="2"/>
      <c r="IY1161" s="2"/>
      <c r="IZ1161" s="2"/>
      <c r="JA1161" s="299"/>
      <c r="JB1161" s="299"/>
      <c r="JC1161" s="299"/>
      <c r="JD1161" s="299"/>
      <c r="JE1161" s="299"/>
      <c r="JF1161" s="299"/>
      <c r="JG1161" s="299"/>
      <c r="JH1161" s="299"/>
      <c r="JI1161" s="299"/>
      <c r="JJ1161" s="299"/>
      <c r="JK1161" s="299"/>
      <c r="JL1161" s="299"/>
      <c r="JM1161" s="299"/>
      <c r="JN1161" s="299"/>
      <c r="JO1161" s="299"/>
      <c r="JP1161" s="299"/>
      <c r="JQ1161" s="299"/>
      <c r="JR1161" s="299"/>
      <c r="JS1161" s="299"/>
      <c r="JT1161" s="299"/>
      <c r="JU1161" s="299"/>
      <c r="JV1161" s="299"/>
      <c r="JW1161" s="299"/>
      <c r="JX1161" s="299"/>
      <c r="JY1161" s="299"/>
      <c r="JZ1161" s="299"/>
      <c r="KA1161" s="299"/>
      <c r="KB1161" s="299"/>
      <c r="KC1161" s="299"/>
      <c r="KD1161" s="299"/>
      <c r="KE1161" s="299"/>
      <c r="KF1161" s="299"/>
      <c r="KG1161" s="299"/>
      <c r="KH1161" s="299"/>
      <c r="KI1161" s="299"/>
      <c r="KJ1161" s="299"/>
      <c r="KK1161" s="299"/>
      <c r="KL1161" s="2"/>
      <c r="KM1161" s="2"/>
      <c r="KN1161" s="2"/>
      <c r="KO1161" s="2"/>
      <c r="KP1161" s="2"/>
      <c r="KQ1161" s="2"/>
      <c r="KR1161" s="2"/>
      <c r="KS1161" s="2"/>
      <c r="KT1161" s="2"/>
    </row>
    <row r="1162" spans="5:306" s="114" customFormat="1">
      <c r="E1162" s="118"/>
      <c r="F1162" s="118"/>
      <c r="G1162" s="119"/>
      <c r="W1162" s="2"/>
      <c r="X1162" s="2"/>
      <c r="Y1162" s="2"/>
      <c r="Z1162" s="183"/>
      <c r="AA1162" s="183"/>
      <c r="AB1162" s="183"/>
      <c r="AC1162" s="2"/>
      <c r="AD1162" s="2"/>
      <c r="AE1162" s="183"/>
      <c r="AF1162" s="183"/>
      <c r="AG1162" s="183"/>
      <c r="AH1162" s="183"/>
      <c r="AI1162" s="183"/>
      <c r="AJ1162" s="2"/>
      <c r="AK1162" s="2"/>
      <c r="AL1162" s="183"/>
      <c r="AM1162" s="183"/>
      <c r="AN1162" s="183"/>
      <c r="AO1162" s="183"/>
      <c r="AP1162" s="183"/>
      <c r="AQ1162" s="2"/>
      <c r="AR1162" s="2"/>
      <c r="AS1162" s="183"/>
      <c r="AT1162" s="183"/>
      <c r="AU1162" s="183"/>
      <c r="AV1162" s="183"/>
      <c r="AW1162" s="183"/>
      <c r="AX1162" s="2"/>
      <c r="AY1162" s="2"/>
      <c r="AZ1162" s="183"/>
      <c r="BA1162" s="183"/>
      <c r="BB1162" s="183"/>
      <c r="BC1162" s="183"/>
      <c r="BD1162" s="183"/>
      <c r="BE1162" s="2"/>
      <c r="BF1162" s="2"/>
      <c r="BG1162" s="183"/>
      <c r="BH1162" s="183"/>
      <c r="BI1162" s="183"/>
      <c r="BJ1162" s="183"/>
      <c r="BK1162" s="183"/>
      <c r="BL1162" s="2"/>
      <c r="BM1162" s="2"/>
      <c r="BN1162" s="183"/>
      <c r="BO1162" s="183"/>
      <c r="BP1162" s="183"/>
      <c r="BQ1162" s="183"/>
      <c r="BR1162" s="183"/>
      <c r="BS1162" s="183"/>
      <c r="BT1162" s="183"/>
      <c r="BU1162" s="183"/>
      <c r="BV1162" s="183"/>
      <c r="BW1162" s="183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70"/>
      <c r="DQ1162" s="270"/>
      <c r="DR1162" s="270"/>
      <c r="DS1162" s="270"/>
      <c r="DT1162" s="270"/>
      <c r="DU1162" s="270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  <c r="IW1162" s="2"/>
      <c r="IX1162" s="2"/>
      <c r="IY1162" s="2"/>
      <c r="IZ1162" s="2"/>
      <c r="JA1162" s="299"/>
      <c r="JB1162" s="299"/>
      <c r="JC1162" s="299"/>
      <c r="JD1162" s="299"/>
      <c r="JE1162" s="299"/>
      <c r="JF1162" s="299"/>
      <c r="JG1162" s="299"/>
      <c r="JH1162" s="299"/>
      <c r="JI1162" s="299"/>
      <c r="JJ1162" s="299"/>
      <c r="JK1162" s="299"/>
      <c r="JL1162" s="299"/>
      <c r="JM1162" s="299"/>
      <c r="JN1162" s="299"/>
      <c r="JO1162" s="299"/>
      <c r="JP1162" s="299"/>
      <c r="JQ1162" s="299"/>
      <c r="JR1162" s="299"/>
      <c r="JS1162" s="299"/>
      <c r="JT1162" s="299"/>
      <c r="JU1162" s="299"/>
      <c r="JV1162" s="299"/>
      <c r="JW1162" s="299"/>
      <c r="JX1162" s="299"/>
      <c r="JY1162" s="299"/>
      <c r="JZ1162" s="299"/>
      <c r="KA1162" s="299"/>
      <c r="KB1162" s="299"/>
      <c r="KC1162" s="299"/>
      <c r="KD1162" s="299"/>
      <c r="KE1162" s="299"/>
      <c r="KF1162" s="299"/>
      <c r="KG1162" s="299"/>
      <c r="KH1162" s="299"/>
      <c r="KI1162" s="299"/>
      <c r="KJ1162" s="299"/>
      <c r="KK1162" s="299"/>
      <c r="KL1162" s="2"/>
      <c r="KM1162" s="2"/>
      <c r="KN1162" s="2"/>
      <c r="KO1162" s="2"/>
      <c r="KP1162" s="2"/>
      <c r="KQ1162" s="2"/>
      <c r="KR1162" s="2"/>
      <c r="KS1162" s="2"/>
      <c r="KT1162" s="2"/>
    </row>
    <row r="1163" spans="5:306" s="114" customFormat="1">
      <c r="E1163" s="118"/>
      <c r="F1163" s="118"/>
      <c r="G1163" s="119"/>
      <c r="W1163" s="2"/>
      <c r="X1163" s="2"/>
      <c r="Y1163" s="2"/>
      <c r="Z1163" s="183"/>
      <c r="AA1163" s="183"/>
      <c r="AB1163" s="183"/>
      <c r="AC1163" s="2"/>
      <c r="AD1163" s="2"/>
      <c r="AE1163" s="183"/>
      <c r="AF1163" s="183"/>
      <c r="AG1163" s="183"/>
      <c r="AH1163" s="183"/>
      <c r="AI1163" s="183"/>
      <c r="AJ1163" s="2"/>
      <c r="AK1163" s="2"/>
      <c r="AL1163" s="183"/>
      <c r="AM1163" s="183"/>
      <c r="AN1163" s="183"/>
      <c r="AO1163" s="183"/>
      <c r="AP1163" s="183"/>
      <c r="AQ1163" s="2"/>
      <c r="AR1163" s="2"/>
      <c r="AS1163" s="183"/>
      <c r="AT1163" s="183"/>
      <c r="AU1163" s="183"/>
      <c r="AV1163" s="183"/>
      <c r="AW1163" s="183"/>
      <c r="AX1163" s="2"/>
      <c r="AY1163" s="2"/>
      <c r="AZ1163" s="183"/>
      <c r="BA1163" s="183"/>
      <c r="BB1163" s="183"/>
      <c r="BC1163" s="183"/>
      <c r="BD1163" s="183"/>
      <c r="BE1163" s="2"/>
      <c r="BF1163" s="2"/>
      <c r="BG1163" s="183"/>
      <c r="BH1163" s="183"/>
      <c r="BI1163" s="183"/>
      <c r="BJ1163" s="183"/>
      <c r="BK1163" s="183"/>
      <c r="BL1163" s="2"/>
      <c r="BM1163" s="2"/>
      <c r="BN1163" s="183"/>
      <c r="BO1163" s="183"/>
      <c r="BP1163" s="183"/>
      <c r="BQ1163" s="183"/>
      <c r="BR1163" s="183"/>
      <c r="BS1163" s="183"/>
      <c r="BT1163" s="183"/>
      <c r="BU1163" s="183"/>
      <c r="BV1163" s="183"/>
      <c r="BW1163" s="183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70"/>
      <c r="DQ1163" s="270"/>
      <c r="DR1163" s="270"/>
      <c r="DS1163" s="270"/>
      <c r="DT1163" s="270"/>
      <c r="DU1163" s="270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  <c r="IW1163" s="2"/>
      <c r="IX1163" s="2"/>
      <c r="IY1163" s="2"/>
      <c r="IZ1163" s="2"/>
      <c r="JA1163" s="299"/>
      <c r="JB1163" s="299"/>
      <c r="JC1163" s="299"/>
      <c r="JD1163" s="299"/>
      <c r="JE1163" s="299"/>
      <c r="JF1163" s="299"/>
      <c r="JG1163" s="299"/>
      <c r="JH1163" s="299"/>
      <c r="JI1163" s="299"/>
      <c r="JJ1163" s="299"/>
      <c r="JK1163" s="299"/>
      <c r="JL1163" s="299"/>
      <c r="JM1163" s="299"/>
      <c r="JN1163" s="299"/>
      <c r="JO1163" s="299"/>
      <c r="JP1163" s="299"/>
      <c r="JQ1163" s="299"/>
      <c r="JR1163" s="299"/>
      <c r="JS1163" s="299"/>
      <c r="JT1163" s="299"/>
      <c r="JU1163" s="299"/>
      <c r="JV1163" s="299"/>
      <c r="JW1163" s="299"/>
      <c r="JX1163" s="299"/>
      <c r="JY1163" s="299"/>
      <c r="JZ1163" s="299"/>
      <c r="KA1163" s="299"/>
      <c r="KB1163" s="299"/>
      <c r="KC1163" s="299"/>
      <c r="KD1163" s="299"/>
      <c r="KE1163" s="299"/>
      <c r="KF1163" s="299"/>
      <c r="KG1163" s="299"/>
      <c r="KH1163" s="299"/>
      <c r="KI1163" s="299"/>
      <c r="KJ1163" s="299"/>
      <c r="KK1163" s="299"/>
      <c r="KL1163" s="2"/>
      <c r="KM1163" s="2"/>
      <c r="KN1163" s="2"/>
      <c r="KO1163" s="2"/>
      <c r="KP1163" s="2"/>
      <c r="KQ1163" s="2"/>
      <c r="KR1163" s="2"/>
      <c r="KS1163" s="2"/>
      <c r="KT1163" s="2"/>
    </row>
    <row r="1164" spans="5:306" s="114" customFormat="1">
      <c r="E1164" s="118"/>
      <c r="F1164" s="118"/>
      <c r="G1164" s="119"/>
      <c r="W1164" s="2"/>
      <c r="X1164" s="2"/>
      <c r="Y1164" s="2"/>
      <c r="Z1164" s="183"/>
      <c r="AA1164" s="183"/>
      <c r="AB1164" s="183"/>
      <c r="AC1164" s="2"/>
      <c r="AD1164" s="2"/>
      <c r="AE1164" s="183"/>
      <c r="AF1164" s="183"/>
      <c r="AG1164" s="183"/>
      <c r="AH1164" s="183"/>
      <c r="AI1164" s="183"/>
      <c r="AJ1164" s="2"/>
      <c r="AK1164" s="2"/>
      <c r="AL1164" s="183"/>
      <c r="AM1164" s="183"/>
      <c r="AN1164" s="183"/>
      <c r="AO1164" s="183"/>
      <c r="AP1164" s="183"/>
      <c r="AQ1164" s="2"/>
      <c r="AR1164" s="2"/>
      <c r="AS1164" s="183"/>
      <c r="AT1164" s="183"/>
      <c r="AU1164" s="183"/>
      <c r="AV1164" s="183"/>
      <c r="AW1164" s="183"/>
      <c r="AX1164" s="2"/>
      <c r="AY1164" s="2"/>
      <c r="AZ1164" s="183"/>
      <c r="BA1164" s="183"/>
      <c r="BB1164" s="183"/>
      <c r="BC1164" s="183"/>
      <c r="BD1164" s="183"/>
      <c r="BE1164" s="2"/>
      <c r="BF1164" s="2"/>
      <c r="BG1164" s="183"/>
      <c r="BH1164" s="183"/>
      <c r="BI1164" s="183"/>
      <c r="BJ1164" s="183"/>
      <c r="BK1164" s="183"/>
      <c r="BL1164" s="2"/>
      <c r="BM1164" s="2"/>
      <c r="BN1164" s="183"/>
      <c r="BO1164" s="183"/>
      <c r="BP1164" s="183"/>
      <c r="BQ1164" s="183"/>
      <c r="BR1164" s="183"/>
      <c r="BS1164" s="183"/>
      <c r="BT1164" s="183"/>
      <c r="BU1164" s="183"/>
      <c r="BV1164" s="183"/>
      <c r="BW1164" s="183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70"/>
      <c r="DQ1164" s="270"/>
      <c r="DR1164" s="270"/>
      <c r="DS1164" s="270"/>
      <c r="DT1164" s="270"/>
      <c r="DU1164" s="270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99"/>
      <c r="JB1164" s="299"/>
      <c r="JC1164" s="299"/>
      <c r="JD1164" s="299"/>
      <c r="JE1164" s="299"/>
      <c r="JF1164" s="299"/>
      <c r="JG1164" s="299"/>
      <c r="JH1164" s="299"/>
      <c r="JI1164" s="299"/>
      <c r="JJ1164" s="299"/>
      <c r="JK1164" s="299"/>
      <c r="JL1164" s="299"/>
      <c r="JM1164" s="299"/>
      <c r="JN1164" s="299"/>
      <c r="JO1164" s="299"/>
      <c r="JP1164" s="299"/>
      <c r="JQ1164" s="299"/>
      <c r="JR1164" s="299"/>
      <c r="JS1164" s="299"/>
      <c r="JT1164" s="299"/>
      <c r="JU1164" s="299"/>
      <c r="JV1164" s="299"/>
      <c r="JW1164" s="299"/>
      <c r="JX1164" s="299"/>
      <c r="JY1164" s="299"/>
      <c r="JZ1164" s="299"/>
      <c r="KA1164" s="299"/>
      <c r="KB1164" s="299"/>
      <c r="KC1164" s="299"/>
      <c r="KD1164" s="299"/>
      <c r="KE1164" s="299"/>
      <c r="KF1164" s="299"/>
      <c r="KG1164" s="299"/>
      <c r="KH1164" s="299"/>
      <c r="KI1164" s="299"/>
      <c r="KJ1164" s="299"/>
      <c r="KK1164" s="299"/>
      <c r="KL1164" s="2"/>
      <c r="KM1164" s="2"/>
      <c r="KN1164" s="2"/>
      <c r="KO1164" s="2"/>
      <c r="KP1164" s="2"/>
      <c r="KQ1164" s="2"/>
      <c r="KR1164" s="2"/>
      <c r="KS1164" s="2"/>
      <c r="KT1164" s="2"/>
    </row>
    <row r="1165" spans="5:306" s="114" customFormat="1">
      <c r="E1165" s="118"/>
      <c r="F1165" s="118"/>
      <c r="G1165" s="119"/>
      <c r="W1165" s="2"/>
      <c r="X1165" s="2"/>
      <c r="Y1165" s="2"/>
      <c r="Z1165" s="183"/>
      <c r="AA1165" s="183"/>
      <c r="AB1165" s="183"/>
      <c r="AC1165" s="2"/>
      <c r="AD1165" s="2"/>
      <c r="AE1165" s="183"/>
      <c r="AF1165" s="183"/>
      <c r="AG1165" s="183"/>
      <c r="AH1165" s="183"/>
      <c r="AI1165" s="183"/>
      <c r="AJ1165" s="2"/>
      <c r="AK1165" s="2"/>
      <c r="AL1165" s="183"/>
      <c r="AM1165" s="183"/>
      <c r="AN1165" s="183"/>
      <c r="AO1165" s="183"/>
      <c r="AP1165" s="183"/>
      <c r="AQ1165" s="2"/>
      <c r="AR1165" s="2"/>
      <c r="AS1165" s="183"/>
      <c r="AT1165" s="183"/>
      <c r="AU1165" s="183"/>
      <c r="AV1165" s="183"/>
      <c r="AW1165" s="183"/>
      <c r="AX1165" s="2"/>
      <c r="AY1165" s="2"/>
      <c r="AZ1165" s="183"/>
      <c r="BA1165" s="183"/>
      <c r="BB1165" s="183"/>
      <c r="BC1165" s="183"/>
      <c r="BD1165" s="183"/>
      <c r="BE1165" s="2"/>
      <c r="BF1165" s="2"/>
      <c r="BG1165" s="183"/>
      <c r="BH1165" s="183"/>
      <c r="BI1165" s="183"/>
      <c r="BJ1165" s="183"/>
      <c r="BK1165" s="183"/>
      <c r="BL1165" s="2"/>
      <c r="BM1165" s="2"/>
      <c r="BN1165" s="183"/>
      <c r="BO1165" s="183"/>
      <c r="BP1165" s="183"/>
      <c r="BQ1165" s="183"/>
      <c r="BR1165" s="183"/>
      <c r="BS1165" s="183"/>
      <c r="BT1165" s="183"/>
      <c r="BU1165" s="183"/>
      <c r="BV1165" s="183"/>
      <c r="BW1165" s="183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70"/>
      <c r="DQ1165" s="270"/>
      <c r="DR1165" s="270"/>
      <c r="DS1165" s="270"/>
      <c r="DT1165" s="270"/>
      <c r="DU1165" s="270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  <c r="IW1165" s="2"/>
      <c r="IX1165" s="2"/>
      <c r="IY1165" s="2"/>
      <c r="IZ1165" s="2"/>
      <c r="JA1165" s="299"/>
      <c r="JB1165" s="299"/>
      <c r="JC1165" s="299"/>
      <c r="JD1165" s="299"/>
      <c r="JE1165" s="299"/>
      <c r="JF1165" s="299"/>
      <c r="JG1165" s="299"/>
      <c r="JH1165" s="299"/>
      <c r="JI1165" s="299"/>
      <c r="JJ1165" s="299"/>
      <c r="JK1165" s="299"/>
      <c r="JL1165" s="299"/>
      <c r="JM1165" s="299"/>
      <c r="JN1165" s="299"/>
      <c r="JO1165" s="299"/>
      <c r="JP1165" s="299"/>
      <c r="JQ1165" s="299"/>
      <c r="JR1165" s="299"/>
      <c r="JS1165" s="299"/>
      <c r="JT1165" s="299"/>
      <c r="JU1165" s="299"/>
      <c r="JV1165" s="299"/>
      <c r="JW1165" s="299"/>
      <c r="JX1165" s="299"/>
      <c r="JY1165" s="299"/>
      <c r="JZ1165" s="299"/>
      <c r="KA1165" s="299"/>
      <c r="KB1165" s="299"/>
      <c r="KC1165" s="299"/>
      <c r="KD1165" s="299"/>
      <c r="KE1165" s="299"/>
      <c r="KF1165" s="299"/>
      <c r="KG1165" s="299"/>
      <c r="KH1165" s="299"/>
      <c r="KI1165" s="299"/>
      <c r="KJ1165" s="299"/>
      <c r="KK1165" s="299"/>
      <c r="KL1165" s="2"/>
      <c r="KM1165" s="2"/>
      <c r="KN1165" s="2"/>
      <c r="KO1165" s="2"/>
      <c r="KP1165" s="2"/>
      <c r="KQ1165" s="2"/>
      <c r="KR1165" s="2"/>
      <c r="KS1165" s="2"/>
      <c r="KT1165" s="2"/>
    </row>
    <row r="1166" spans="5:306" s="114" customFormat="1">
      <c r="E1166" s="118"/>
      <c r="F1166" s="118"/>
      <c r="G1166" s="119"/>
      <c r="W1166" s="2"/>
      <c r="X1166" s="2"/>
      <c r="Y1166" s="2"/>
      <c r="Z1166" s="183"/>
      <c r="AA1166" s="183"/>
      <c r="AB1166" s="183"/>
      <c r="AC1166" s="2"/>
      <c r="AD1166" s="2"/>
      <c r="AE1166" s="183"/>
      <c r="AF1166" s="183"/>
      <c r="AG1166" s="183"/>
      <c r="AH1166" s="183"/>
      <c r="AI1166" s="183"/>
      <c r="AJ1166" s="2"/>
      <c r="AK1166" s="2"/>
      <c r="AL1166" s="183"/>
      <c r="AM1166" s="183"/>
      <c r="AN1166" s="183"/>
      <c r="AO1166" s="183"/>
      <c r="AP1166" s="183"/>
      <c r="AQ1166" s="2"/>
      <c r="AR1166" s="2"/>
      <c r="AS1166" s="183"/>
      <c r="AT1166" s="183"/>
      <c r="AU1166" s="183"/>
      <c r="AV1166" s="183"/>
      <c r="AW1166" s="183"/>
      <c r="AX1166" s="2"/>
      <c r="AY1166" s="2"/>
      <c r="AZ1166" s="183"/>
      <c r="BA1166" s="183"/>
      <c r="BB1166" s="183"/>
      <c r="BC1166" s="183"/>
      <c r="BD1166" s="183"/>
      <c r="BE1166" s="2"/>
      <c r="BF1166" s="2"/>
      <c r="BG1166" s="183"/>
      <c r="BH1166" s="183"/>
      <c r="BI1166" s="183"/>
      <c r="BJ1166" s="183"/>
      <c r="BK1166" s="183"/>
      <c r="BL1166" s="2"/>
      <c r="BM1166" s="2"/>
      <c r="BN1166" s="183"/>
      <c r="BO1166" s="183"/>
      <c r="BP1166" s="183"/>
      <c r="BQ1166" s="183"/>
      <c r="BR1166" s="183"/>
      <c r="BS1166" s="183"/>
      <c r="BT1166" s="183"/>
      <c r="BU1166" s="183"/>
      <c r="BV1166" s="183"/>
      <c r="BW1166" s="183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70"/>
      <c r="DQ1166" s="270"/>
      <c r="DR1166" s="270"/>
      <c r="DS1166" s="270"/>
      <c r="DT1166" s="270"/>
      <c r="DU1166" s="270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  <c r="IW1166" s="2"/>
      <c r="IX1166" s="2"/>
      <c r="IY1166" s="2"/>
      <c r="IZ1166" s="2"/>
      <c r="JA1166" s="299"/>
      <c r="JB1166" s="299"/>
      <c r="JC1166" s="299"/>
      <c r="JD1166" s="299"/>
      <c r="JE1166" s="299"/>
      <c r="JF1166" s="299"/>
      <c r="JG1166" s="299"/>
      <c r="JH1166" s="299"/>
      <c r="JI1166" s="299"/>
      <c r="JJ1166" s="299"/>
      <c r="JK1166" s="299"/>
      <c r="JL1166" s="299"/>
      <c r="JM1166" s="299"/>
      <c r="JN1166" s="299"/>
      <c r="JO1166" s="299"/>
      <c r="JP1166" s="299"/>
      <c r="JQ1166" s="299"/>
      <c r="JR1166" s="299"/>
      <c r="JS1166" s="299"/>
      <c r="JT1166" s="299"/>
      <c r="JU1166" s="299"/>
      <c r="JV1166" s="299"/>
      <c r="JW1166" s="299"/>
      <c r="JX1166" s="299"/>
      <c r="JY1166" s="299"/>
      <c r="JZ1166" s="299"/>
      <c r="KA1166" s="299"/>
      <c r="KB1166" s="299"/>
      <c r="KC1166" s="299"/>
      <c r="KD1166" s="299"/>
      <c r="KE1166" s="299"/>
      <c r="KF1166" s="299"/>
      <c r="KG1166" s="299"/>
      <c r="KH1166" s="299"/>
      <c r="KI1166" s="299"/>
      <c r="KJ1166" s="299"/>
      <c r="KK1166" s="299"/>
      <c r="KL1166" s="2"/>
      <c r="KM1166" s="2"/>
      <c r="KN1166" s="2"/>
      <c r="KO1166" s="2"/>
      <c r="KP1166" s="2"/>
      <c r="KQ1166" s="2"/>
      <c r="KR1166" s="2"/>
      <c r="KS1166" s="2"/>
      <c r="KT1166" s="2"/>
    </row>
    <row r="1167" spans="5:306" s="114" customFormat="1">
      <c r="E1167" s="118"/>
      <c r="F1167" s="118"/>
      <c r="G1167" s="119"/>
      <c r="W1167" s="2"/>
      <c r="X1167" s="2"/>
      <c r="Y1167" s="2"/>
      <c r="Z1167" s="183"/>
      <c r="AA1167" s="183"/>
      <c r="AB1167" s="183"/>
      <c r="AC1167" s="2"/>
      <c r="AD1167" s="2"/>
      <c r="AE1167" s="183"/>
      <c r="AF1167" s="183"/>
      <c r="AG1167" s="183"/>
      <c r="AH1167" s="183"/>
      <c r="AI1167" s="183"/>
      <c r="AJ1167" s="2"/>
      <c r="AK1167" s="2"/>
      <c r="AL1167" s="183"/>
      <c r="AM1167" s="183"/>
      <c r="AN1167" s="183"/>
      <c r="AO1167" s="183"/>
      <c r="AP1167" s="183"/>
      <c r="AQ1167" s="2"/>
      <c r="AR1167" s="2"/>
      <c r="AS1167" s="183"/>
      <c r="AT1167" s="183"/>
      <c r="AU1167" s="183"/>
      <c r="AV1167" s="183"/>
      <c r="AW1167" s="183"/>
      <c r="AX1167" s="2"/>
      <c r="AY1167" s="2"/>
      <c r="AZ1167" s="183"/>
      <c r="BA1167" s="183"/>
      <c r="BB1167" s="183"/>
      <c r="BC1167" s="183"/>
      <c r="BD1167" s="183"/>
      <c r="BE1167" s="2"/>
      <c r="BF1167" s="2"/>
      <c r="BG1167" s="183"/>
      <c r="BH1167" s="183"/>
      <c r="BI1167" s="183"/>
      <c r="BJ1167" s="183"/>
      <c r="BK1167" s="183"/>
      <c r="BL1167" s="2"/>
      <c r="BM1167" s="2"/>
      <c r="BN1167" s="183"/>
      <c r="BO1167" s="183"/>
      <c r="BP1167" s="183"/>
      <c r="BQ1167" s="183"/>
      <c r="BR1167" s="183"/>
      <c r="BS1167" s="183"/>
      <c r="BT1167" s="183"/>
      <c r="BU1167" s="183"/>
      <c r="BV1167" s="183"/>
      <c r="BW1167" s="183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70"/>
      <c r="DQ1167" s="270"/>
      <c r="DR1167" s="270"/>
      <c r="DS1167" s="270"/>
      <c r="DT1167" s="270"/>
      <c r="DU1167" s="270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99"/>
      <c r="JB1167" s="299"/>
      <c r="JC1167" s="299"/>
      <c r="JD1167" s="299"/>
      <c r="JE1167" s="299"/>
      <c r="JF1167" s="299"/>
      <c r="JG1167" s="299"/>
      <c r="JH1167" s="299"/>
      <c r="JI1167" s="299"/>
      <c r="JJ1167" s="299"/>
      <c r="JK1167" s="299"/>
      <c r="JL1167" s="299"/>
      <c r="JM1167" s="299"/>
      <c r="JN1167" s="299"/>
      <c r="JO1167" s="299"/>
      <c r="JP1167" s="299"/>
      <c r="JQ1167" s="299"/>
      <c r="JR1167" s="299"/>
      <c r="JS1167" s="299"/>
      <c r="JT1167" s="299"/>
      <c r="JU1167" s="299"/>
      <c r="JV1167" s="299"/>
      <c r="JW1167" s="299"/>
      <c r="JX1167" s="299"/>
      <c r="JY1167" s="299"/>
      <c r="JZ1167" s="299"/>
      <c r="KA1167" s="299"/>
      <c r="KB1167" s="299"/>
      <c r="KC1167" s="299"/>
      <c r="KD1167" s="299"/>
      <c r="KE1167" s="299"/>
      <c r="KF1167" s="299"/>
      <c r="KG1167" s="299"/>
      <c r="KH1167" s="299"/>
      <c r="KI1167" s="299"/>
      <c r="KJ1167" s="299"/>
      <c r="KK1167" s="299"/>
      <c r="KL1167" s="2"/>
      <c r="KM1167" s="2"/>
      <c r="KN1167" s="2"/>
      <c r="KO1167" s="2"/>
      <c r="KP1167" s="2"/>
      <c r="KQ1167" s="2"/>
      <c r="KR1167" s="2"/>
      <c r="KS1167" s="2"/>
      <c r="KT1167" s="2"/>
    </row>
    <row r="1168" spans="5:306" s="114" customFormat="1">
      <c r="E1168" s="118"/>
      <c r="F1168" s="118"/>
      <c r="G1168" s="119"/>
      <c r="W1168" s="2"/>
      <c r="X1168" s="2"/>
      <c r="Y1168" s="2"/>
      <c r="Z1168" s="183"/>
      <c r="AA1168" s="183"/>
      <c r="AB1168" s="183"/>
      <c r="AC1168" s="2"/>
      <c r="AD1168" s="2"/>
      <c r="AE1168" s="183"/>
      <c r="AF1168" s="183"/>
      <c r="AG1168" s="183"/>
      <c r="AH1168" s="183"/>
      <c r="AI1168" s="183"/>
      <c r="AJ1168" s="2"/>
      <c r="AK1168" s="2"/>
      <c r="AL1168" s="183"/>
      <c r="AM1168" s="183"/>
      <c r="AN1168" s="183"/>
      <c r="AO1168" s="183"/>
      <c r="AP1168" s="183"/>
      <c r="AQ1168" s="2"/>
      <c r="AR1168" s="2"/>
      <c r="AS1168" s="183"/>
      <c r="AT1168" s="183"/>
      <c r="AU1168" s="183"/>
      <c r="AV1168" s="183"/>
      <c r="AW1168" s="183"/>
      <c r="AX1168" s="2"/>
      <c r="AY1168" s="2"/>
      <c r="AZ1168" s="183"/>
      <c r="BA1168" s="183"/>
      <c r="BB1168" s="183"/>
      <c r="BC1168" s="183"/>
      <c r="BD1168" s="183"/>
      <c r="BE1168" s="2"/>
      <c r="BF1168" s="2"/>
      <c r="BG1168" s="183"/>
      <c r="BH1168" s="183"/>
      <c r="BI1168" s="183"/>
      <c r="BJ1168" s="183"/>
      <c r="BK1168" s="183"/>
      <c r="BL1168" s="2"/>
      <c r="BM1168" s="2"/>
      <c r="BN1168" s="183"/>
      <c r="BO1168" s="183"/>
      <c r="BP1168" s="183"/>
      <c r="BQ1168" s="183"/>
      <c r="BR1168" s="183"/>
      <c r="BS1168" s="183"/>
      <c r="BT1168" s="183"/>
      <c r="BU1168" s="183"/>
      <c r="BV1168" s="183"/>
      <c r="BW1168" s="183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70"/>
      <c r="DQ1168" s="270"/>
      <c r="DR1168" s="270"/>
      <c r="DS1168" s="270"/>
      <c r="DT1168" s="270"/>
      <c r="DU1168" s="270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  <c r="IW1168" s="2"/>
      <c r="IX1168" s="2"/>
      <c r="IY1168" s="2"/>
      <c r="IZ1168" s="2"/>
      <c r="JA1168" s="299"/>
      <c r="JB1168" s="299"/>
      <c r="JC1168" s="299"/>
      <c r="JD1168" s="299"/>
      <c r="JE1168" s="299"/>
      <c r="JF1168" s="299"/>
      <c r="JG1168" s="299"/>
      <c r="JH1168" s="299"/>
      <c r="JI1168" s="299"/>
      <c r="JJ1168" s="299"/>
      <c r="JK1168" s="299"/>
      <c r="JL1168" s="299"/>
      <c r="JM1168" s="299"/>
      <c r="JN1168" s="299"/>
      <c r="JO1168" s="299"/>
      <c r="JP1168" s="299"/>
      <c r="JQ1168" s="299"/>
      <c r="JR1168" s="299"/>
      <c r="JS1168" s="299"/>
      <c r="JT1168" s="299"/>
      <c r="JU1168" s="299"/>
      <c r="JV1168" s="299"/>
      <c r="JW1168" s="299"/>
      <c r="JX1168" s="299"/>
      <c r="JY1168" s="299"/>
      <c r="JZ1168" s="299"/>
      <c r="KA1168" s="299"/>
      <c r="KB1168" s="299"/>
      <c r="KC1168" s="299"/>
      <c r="KD1168" s="299"/>
      <c r="KE1168" s="299"/>
      <c r="KF1168" s="299"/>
      <c r="KG1168" s="299"/>
      <c r="KH1168" s="299"/>
      <c r="KI1168" s="299"/>
      <c r="KJ1168" s="299"/>
      <c r="KK1168" s="299"/>
      <c r="KL1168" s="2"/>
      <c r="KM1168" s="2"/>
      <c r="KN1168" s="2"/>
      <c r="KO1168" s="2"/>
      <c r="KP1168" s="2"/>
      <c r="KQ1168" s="2"/>
      <c r="KR1168" s="2"/>
      <c r="KS1168" s="2"/>
      <c r="KT1168" s="2"/>
    </row>
    <row r="1169" spans="5:306" s="114" customFormat="1">
      <c r="E1169" s="118"/>
      <c r="F1169" s="118"/>
      <c r="G1169" s="119"/>
      <c r="W1169" s="2"/>
      <c r="X1169" s="2"/>
      <c r="Y1169" s="2"/>
      <c r="Z1169" s="183"/>
      <c r="AA1169" s="183"/>
      <c r="AB1169" s="183"/>
      <c r="AC1169" s="2"/>
      <c r="AD1169" s="2"/>
      <c r="AE1169" s="183"/>
      <c r="AF1169" s="183"/>
      <c r="AG1169" s="183"/>
      <c r="AH1169" s="183"/>
      <c r="AI1169" s="183"/>
      <c r="AJ1169" s="2"/>
      <c r="AK1169" s="2"/>
      <c r="AL1169" s="183"/>
      <c r="AM1169" s="183"/>
      <c r="AN1169" s="183"/>
      <c r="AO1169" s="183"/>
      <c r="AP1169" s="183"/>
      <c r="AQ1169" s="2"/>
      <c r="AR1169" s="2"/>
      <c r="AS1169" s="183"/>
      <c r="AT1169" s="183"/>
      <c r="AU1169" s="183"/>
      <c r="AV1169" s="183"/>
      <c r="AW1169" s="183"/>
      <c r="AX1169" s="2"/>
      <c r="AY1169" s="2"/>
      <c r="AZ1169" s="183"/>
      <c r="BA1169" s="183"/>
      <c r="BB1169" s="183"/>
      <c r="BC1169" s="183"/>
      <c r="BD1169" s="183"/>
      <c r="BE1169" s="2"/>
      <c r="BF1169" s="2"/>
      <c r="BG1169" s="183"/>
      <c r="BH1169" s="183"/>
      <c r="BI1169" s="183"/>
      <c r="BJ1169" s="183"/>
      <c r="BK1169" s="183"/>
      <c r="BL1169" s="2"/>
      <c r="BM1169" s="2"/>
      <c r="BN1169" s="183"/>
      <c r="BO1169" s="183"/>
      <c r="BP1169" s="183"/>
      <c r="BQ1169" s="183"/>
      <c r="BR1169" s="183"/>
      <c r="BS1169" s="183"/>
      <c r="BT1169" s="183"/>
      <c r="BU1169" s="183"/>
      <c r="BV1169" s="183"/>
      <c r="BW1169" s="183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70"/>
      <c r="DQ1169" s="270"/>
      <c r="DR1169" s="270"/>
      <c r="DS1169" s="270"/>
      <c r="DT1169" s="270"/>
      <c r="DU1169" s="270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  <c r="IW1169" s="2"/>
      <c r="IX1169" s="2"/>
      <c r="IY1169" s="2"/>
      <c r="IZ1169" s="2"/>
      <c r="JA1169" s="299"/>
      <c r="JB1169" s="299"/>
      <c r="JC1169" s="299"/>
      <c r="JD1169" s="299"/>
      <c r="JE1169" s="299"/>
      <c r="JF1169" s="299"/>
      <c r="JG1169" s="299"/>
      <c r="JH1169" s="299"/>
      <c r="JI1169" s="299"/>
      <c r="JJ1169" s="299"/>
      <c r="JK1169" s="299"/>
      <c r="JL1169" s="299"/>
      <c r="JM1169" s="299"/>
      <c r="JN1169" s="299"/>
      <c r="JO1169" s="299"/>
      <c r="JP1169" s="299"/>
      <c r="JQ1169" s="299"/>
      <c r="JR1169" s="299"/>
      <c r="JS1169" s="299"/>
      <c r="JT1169" s="299"/>
      <c r="JU1169" s="299"/>
      <c r="JV1169" s="299"/>
      <c r="JW1169" s="299"/>
      <c r="JX1169" s="299"/>
      <c r="JY1169" s="299"/>
      <c r="JZ1169" s="299"/>
      <c r="KA1169" s="299"/>
      <c r="KB1169" s="299"/>
      <c r="KC1169" s="299"/>
      <c r="KD1169" s="299"/>
      <c r="KE1169" s="299"/>
      <c r="KF1169" s="299"/>
      <c r="KG1169" s="299"/>
      <c r="KH1169" s="299"/>
      <c r="KI1169" s="299"/>
      <c r="KJ1169" s="299"/>
      <c r="KK1169" s="299"/>
      <c r="KL1169" s="2"/>
      <c r="KM1169" s="2"/>
      <c r="KN1169" s="2"/>
      <c r="KO1169" s="2"/>
      <c r="KP1169" s="2"/>
      <c r="KQ1169" s="2"/>
      <c r="KR1169" s="2"/>
      <c r="KS1169" s="2"/>
      <c r="KT1169" s="2"/>
    </row>
    <row r="1170" spans="5:306" s="114" customFormat="1">
      <c r="E1170" s="118"/>
      <c r="F1170" s="118"/>
      <c r="G1170" s="119"/>
      <c r="W1170" s="2"/>
      <c r="X1170" s="2"/>
      <c r="Y1170" s="2"/>
      <c r="Z1170" s="183"/>
      <c r="AA1170" s="183"/>
      <c r="AB1170" s="183"/>
      <c r="AC1170" s="2"/>
      <c r="AD1170" s="2"/>
      <c r="AE1170" s="183"/>
      <c r="AF1170" s="183"/>
      <c r="AG1170" s="183"/>
      <c r="AH1170" s="183"/>
      <c r="AI1170" s="183"/>
      <c r="AJ1170" s="2"/>
      <c r="AK1170" s="2"/>
      <c r="AL1170" s="183"/>
      <c r="AM1170" s="183"/>
      <c r="AN1170" s="183"/>
      <c r="AO1170" s="183"/>
      <c r="AP1170" s="183"/>
      <c r="AQ1170" s="2"/>
      <c r="AR1170" s="2"/>
      <c r="AS1170" s="183"/>
      <c r="AT1170" s="183"/>
      <c r="AU1170" s="183"/>
      <c r="AV1170" s="183"/>
      <c r="AW1170" s="183"/>
      <c r="AX1170" s="2"/>
      <c r="AY1170" s="2"/>
      <c r="AZ1170" s="183"/>
      <c r="BA1170" s="183"/>
      <c r="BB1170" s="183"/>
      <c r="BC1170" s="183"/>
      <c r="BD1170" s="183"/>
      <c r="BE1170" s="2"/>
      <c r="BF1170" s="2"/>
      <c r="BG1170" s="183"/>
      <c r="BH1170" s="183"/>
      <c r="BI1170" s="183"/>
      <c r="BJ1170" s="183"/>
      <c r="BK1170" s="183"/>
      <c r="BL1170" s="2"/>
      <c r="BM1170" s="2"/>
      <c r="BN1170" s="183"/>
      <c r="BO1170" s="183"/>
      <c r="BP1170" s="183"/>
      <c r="BQ1170" s="183"/>
      <c r="BR1170" s="183"/>
      <c r="BS1170" s="183"/>
      <c r="BT1170" s="183"/>
      <c r="BU1170" s="183"/>
      <c r="BV1170" s="183"/>
      <c r="BW1170" s="183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70"/>
      <c r="DQ1170" s="270"/>
      <c r="DR1170" s="270"/>
      <c r="DS1170" s="270"/>
      <c r="DT1170" s="270"/>
      <c r="DU1170" s="270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  <c r="IW1170" s="2"/>
      <c r="IX1170" s="2"/>
      <c r="IY1170" s="2"/>
      <c r="IZ1170" s="2"/>
      <c r="JA1170" s="299"/>
      <c r="JB1170" s="299"/>
      <c r="JC1170" s="299"/>
      <c r="JD1170" s="299"/>
      <c r="JE1170" s="299"/>
      <c r="JF1170" s="299"/>
      <c r="JG1170" s="299"/>
      <c r="JH1170" s="299"/>
      <c r="JI1170" s="299"/>
      <c r="JJ1170" s="299"/>
      <c r="JK1170" s="299"/>
      <c r="JL1170" s="299"/>
      <c r="JM1170" s="299"/>
      <c r="JN1170" s="299"/>
      <c r="JO1170" s="299"/>
      <c r="JP1170" s="299"/>
      <c r="JQ1170" s="299"/>
      <c r="JR1170" s="299"/>
      <c r="JS1170" s="299"/>
      <c r="JT1170" s="299"/>
      <c r="JU1170" s="299"/>
      <c r="JV1170" s="299"/>
      <c r="JW1170" s="299"/>
      <c r="JX1170" s="299"/>
      <c r="JY1170" s="299"/>
      <c r="JZ1170" s="299"/>
      <c r="KA1170" s="299"/>
      <c r="KB1170" s="299"/>
      <c r="KC1170" s="299"/>
      <c r="KD1170" s="299"/>
      <c r="KE1170" s="299"/>
      <c r="KF1170" s="299"/>
      <c r="KG1170" s="299"/>
      <c r="KH1170" s="299"/>
      <c r="KI1170" s="299"/>
      <c r="KJ1170" s="299"/>
      <c r="KK1170" s="299"/>
      <c r="KL1170" s="2"/>
      <c r="KM1170" s="2"/>
      <c r="KN1170" s="2"/>
      <c r="KO1170" s="2"/>
      <c r="KP1170" s="2"/>
      <c r="KQ1170" s="2"/>
      <c r="KR1170" s="2"/>
      <c r="KS1170" s="2"/>
      <c r="KT1170" s="2"/>
    </row>
    <row r="1171" spans="5:306" s="114" customFormat="1">
      <c r="E1171" s="118"/>
      <c r="F1171" s="118"/>
      <c r="G1171" s="119"/>
      <c r="W1171" s="2"/>
      <c r="X1171" s="2"/>
      <c r="Y1171" s="2"/>
      <c r="Z1171" s="183"/>
      <c r="AA1171" s="183"/>
      <c r="AB1171" s="183"/>
      <c r="AC1171" s="2"/>
      <c r="AD1171" s="2"/>
      <c r="AE1171" s="183"/>
      <c r="AF1171" s="183"/>
      <c r="AG1171" s="183"/>
      <c r="AH1171" s="183"/>
      <c r="AI1171" s="183"/>
      <c r="AJ1171" s="2"/>
      <c r="AK1171" s="2"/>
      <c r="AL1171" s="183"/>
      <c r="AM1171" s="183"/>
      <c r="AN1171" s="183"/>
      <c r="AO1171" s="183"/>
      <c r="AP1171" s="183"/>
      <c r="AQ1171" s="2"/>
      <c r="AR1171" s="2"/>
      <c r="AS1171" s="183"/>
      <c r="AT1171" s="183"/>
      <c r="AU1171" s="183"/>
      <c r="AV1171" s="183"/>
      <c r="AW1171" s="183"/>
      <c r="AX1171" s="2"/>
      <c r="AY1171" s="2"/>
      <c r="AZ1171" s="183"/>
      <c r="BA1171" s="183"/>
      <c r="BB1171" s="183"/>
      <c r="BC1171" s="183"/>
      <c r="BD1171" s="183"/>
      <c r="BE1171" s="2"/>
      <c r="BF1171" s="2"/>
      <c r="BG1171" s="183"/>
      <c r="BH1171" s="183"/>
      <c r="BI1171" s="183"/>
      <c r="BJ1171" s="183"/>
      <c r="BK1171" s="183"/>
      <c r="BL1171" s="2"/>
      <c r="BM1171" s="2"/>
      <c r="BN1171" s="183"/>
      <c r="BO1171" s="183"/>
      <c r="BP1171" s="183"/>
      <c r="BQ1171" s="183"/>
      <c r="BR1171" s="183"/>
      <c r="BS1171" s="183"/>
      <c r="BT1171" s="183"/>
      <c r="BU1171" s="183"/>
      <c r="BV1171" s="183"/>
      <c r="BW1171" s="183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70"/>
      <c r="DQ1171" s="270"/>
      <c r="DR1171" s="270"/>
      <c r="DS1171" s="270"/>
      <c r="DT1171" s="270"/>
      <c r="DU1171" s="270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  <c r="IW1171" s="2"/>
      <c r="IX1171" s="2"/>
      <c r="IY1171" s="2"/>
      <c r="IZ1171" s="2"/>
      <c r="JA1171" s="299"/>
      <c r="JB1171" s="299"/>
      <c r="JC1171" s="299"/>
      <c r="JD1171" s="299"/>
      <c r="JE1171" s="299"/>
      <c r="JF1171" s="299"/>
      <c r="JG1171" s="299"/>
      <c r="JH1171" s="299"/>
      <c r="JI1171" s="299"/>
      <c r="JJ1171" s="299"/>
      <c r="JK1171" s="299"/>
      <c r="JL1171" s="299"/>
      <c r="JM1171" s="299"/>
      <c r="JN1171" s="299"/>
      <c r="JO1171" s="299"/>
      <c r="JP1171" s="299"/>
      <c r="JQ1171" s="299"/>
      <c r="JR1171" s="299"/>
      <c r="JS1171" s="299"/>
      <c r="JT1171" s="299"/>
      <c r="JU1171" s="299"/>
      <c r="JV1171" s="299"/>
      <c r="JW1171" s="299"/>
      <c r="JX1171" s="299"/>
      <c r="JY1171" s="299"/>
      <c r="JZ1171" s="299"/>
      <c r="KA1171" s="299"/>
      <c r="KB1171" s="299"/>
      <c r="KC1171" s="299"/>
      <c r="KD1171" s="299"/>
      <c r="KE1171" s="299"/>
      <c r="KF1171" s="299"/>
      <c r="KG1171" s="299"/>
      <c r="KH1171" s="299"/>
      <c r="KI1171" s="299"/>
      <c r="KJ1171" s="299"/>
      <c r="KK1171" s="299"/>
      <c r="KL1171" s="2"/>
      <c r="KM1171" s="2"/>
      <c r="KN1171" s="2"/>
      <c r="KO1171" s="2"/>
      <c r="KP1171" s="2"/>
      <c r="KQ1171" s="2"/>
      <c r="KR1171" s="2"/>
      <c r="KS1171" s="2"/>
      <c r="KT1171" s="2"/>
    </row>
    <row r="1172" spans="5:306" s="114" customFormat="1">
      <c r="E1172" s="118"/>
      <c r="F1172" s="118"/>
      <c r="G1172" s="119"/>
      <c r="W1172" s="2"/>
      <c r="X1172" s="2"/>
      <c r="Y1172" s="2"/>
      <c r="Z1172" s="183"/>
      <c r="AA1172" s="183"/>
      <c r="AB1172" s="183"/>
      <c r="AC1172" s="2"/>
      <c r="AD1172" s="2"/>
      <c r="AE1172" s="183"/>
      <c r="AF1172" s="183"/>
      <c r="AG1172" s="183"/>
      <c r="AH1172" s="183"/>
      <c r="AI1172" s="183"/>
      <c r="AJ1172" s="2"/>
      <c r="AK1172" s="2"/>
      <c r="AL1172" s="183"/>
      <c r="AM1172" s="183"/>
      <c r="AN1172" s="183"/>
      <c r="AO1172" s="183"/>
      <c r="AP1172" s="183"/>
      <c r="AQ1172" s="2"/>
      <c r="AR1172" s="2"/>
      <c r="AS1172" s="183"/>
      <c r="AT1172" s="183"/>
      <c r="AU1172" s="183"/>
      <c r="AV1172" s="183"/>
      <c r="AW1172" s="183"/>
      <c r="AX1172" s="2"/>
      <c r="AY1172" s="2"/>
      <c r="AZ1172" s="183"/>
      <c r="BA1172" s="183"/>
      <c r="BB1172" s="183"/>
      <c r="BC1172" s="183"/>
      <c r="BD1172" s="183"/>
      <c r="BE1172" s="2"/>
      <c r="BF1172" s="2"/>
      <c r="BG1172" s="183"/>
      <c r="BH1172" s="183"/>
      <c r="BI1172" s="183"/>
      <c r="BJ1172" s="183"/>
      <c r="BK1172" s="183"/>
      <c r="BL1172" s="2"/>
      <c r="BM1172" s="2"/>
      <c r="BN1172" s="183"/>
      <c r="BO1172" s="183"/>
      <c r="BP1172" s="183"/>
      <c r="BQ1172" s="183"/>
      <c r="BR1172" s="183"/>
      <c r="BS1172" s="183"/>
      <c r="BT1172" s="183"/>
      <c r="BU1172" s="183"/>
      <c r="BV1172" s="183"/>
      <c r="BW1172" s="183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70"/>
      <c r="DQ1172" s="270"/>
      <c r="DR1172" s="270"/>
      <c r="DS1172" s="270"/>
      <c r="DT1172" s="270"/>
      <c r="DU1172" s="270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  <c r="IW1172" s="2"/>
      <c r="IX1172" s="2"/>
      <c r="IY1172" s="2"/>
      <c r="IZ1172" s="2"/>
      <c r="JA1172" s="299"/>
      <c r="JB1172" s="299"/>
      <c r="JC1172" s="299"/>
      <c r="JD1172" s="299"/>
      <c r="JE1172" s="299"/>
      <c r="JF1172" s="299"/>
      <c r="JG1172" s="299"/>
      <c r="JH1172" s="299"/>
      <c r="JI1172" s="299"/>
      <c r="JJ1172" s="299"/>
      <c r="JK1172" s="299"/>
      <c r="JL1172" s="299"/>
      <c r="JM1172" s="299"/>
      <c r="JN1172" s="299"/>
      <c r="JO1172" s="299"/>
      <c r="JP1172" s="299"/>
      <c r="JQ1172" s="299"/>
      <c r="JR1172" s="299"/>
      <c r="JS1172" s="299"/>
      <c r="JT1172" s="299"/>
      <c r="JU1172" s="299"/>
      <c r="JV1172" s="299"/>
      <c r="JW1172" s="299"/>
      <c r="JX1172" s="299"/>
      <c r="JY1172" s="299"/>
      <c r="JZ1172" s="299"/>
      <c r="KA1172" s="299"/>
      <c r="KB1172" s="299"/>
      <c r="KC1172" s="299"/>
      <c r="KD1172" s="299"/>
      <c r="KE1172" s="299"/>
      <c r="KF1172" s="299"/>
      <c r="KG1172" s="299"/>
      <c r="KH1172" s="299"/>
      <c r="KI1172" s="299"/>
      <c r="KJ1172" s="299"/>
      <c r="KK1172" s="299"/>
      <c r="KL1172" s="2"/>
      <c r="KM1172" s="2"/>
      <c r="KN1172" s="2"/>
      <c r="KO1172" s="2"/>
      <c r="KP1172" s="2"/>
      <c r="KQ1172" s="2"/>
      <c r="KR1172" s="2"/>
      <c r="KS1172" s="2"/>
      <c r="KT1172" s="2"/>
    </row>
    <row r="1173" spans="5:306" s="114" customFormat="1">
      <c r="E1173" s="118"/>
      <c r="F1173" s="118"/>
      <c r="G1173" s="119"/>
      <c r="W1173" s="2"/>
      <c r="X1173" s="2"/>
      <c r="Y1173" s="2"/>
      <c r="Z1173" s="183"/>
      <c r="AA1173" s="183"/>
      <c r="AB1173" s="183"/>
      <c r="AC1173" s="2"/>
      <c r="AD1173" s="2"/>
      <c r="AE1173" s="183"/>
      <c r="AF1173" s="183"/>
      <c r="AG1173" s="183"/>
      <c r="AH1173" s="183"/>
      <c r="AI1173" s="183"/>
      <c r="AJ1173" s="2"/>
      <c r="AK1173" s="2"/>
      <c r="AL1173" s="183"/>
      <c r="AM1173" s="183"/>
      <c r="AN1173" s="183"/>
      <c r="AO1173" s="183"/>
      <c r="AP1173" s="183"/>
      <c r="AQ1173" s="2"/>
      <c r="AR1173" s="2"/>
      <c r="AS1173" s="183"/>
      <c r="AT1173" s="183"/>
      <c r="AU1173" s="183"/>
      <c r="AV1173" s="183"/>
      <c r="AW1173" s="183"/>
      <c r="AX1173" s="2"/>
      <c r="AY1173" s="2"/>
      <c r="AZ1173" s="183"/>
      <c r="BA1173" s="183"/>
      <c r="BB1173" s="183"/>
      <c r="BC1173" s="183"/>
      <c r="BD1173" s="183"/>
      <c r="BE1173" s="2"/>
      <c r="BF1173" s="2"/>
      <c r="BG1173" s="183"/>
      <c r="BH1173" s="183"/>
      <c r="BI1173" s="183"/>
      <c r="BJ1173" s="183"/>
      <c r="BK1173" s="183"/>
      <c r="BL1173" s="2"/>
      <c r="BM1173" s="2"/>
      <c r="BN1173" s="183"/>
      <c r="BO1173" s="183"/>
      <c r="BP1173" s="183"/>
      <c r="BQ1173" s="183"/>
      <c r="BR1173" s="183"/>
      <c r="BS1173" s="183"/>
      <c r="BT1173" s="183"/>
      <c r="BU1173" s="183"/>
      <c r="BV1173" s="183"/>
      <c r="BW1173" s="183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70"/>
      <c r="DQ1173" s="270"/>
      <c r="DR1173" s="270"/>
      <c r="DS1173" s="270"/>
      <c r="DT1173" s="270"/>
      <c r="DU1173" s="270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  <c r="IW1173" s="2"/>
      <c r="IX1173" s="2"/>
      <c r="IY1173" s="2"/>
      <c r="IZ1173" s="2"/>
      <c r="JA1173" s="299"/>
      <c r="JB1173" s="299"/>
      <c r="JC1173" s="299"/>
      <c r="JD1173" s="299"/>
      <c r="JE1173" s="299"/>
      <c r="JF1173" s="299"/>
      <c r="JG1173" s="299"/>
      <c r="JH1173" s="299"/>
      <c r="JI1173" s="299"/>
      <c r="JJ1173" s="299"/>
      <c r="JK1173" s="299"/>
      <c r="JL1173" s="299"/>
      <c r="JM1173" s="299"/>
      <c r="JN1173" s="299"/>
      <c r="JO1173" s="299"/>
      <c r="JP1173" s="299"/>
      <c r="JQ1173" s="299"/>
      <c r="JR1173" s="299"/>
      <c r="JS1173" s="299"/>
      <c r="JT1173" s="299"/>
      <c r="JU1173" s="299"/>
      <c r="JV1173" s="299"/>
      <c r="JW1173" s="299"/>
      <c r="JX1173" s="299"/>
      <c r="JY1173" s="299"/>
      <c r="JZ1173" s="299"/>
      <c r="KA1173" s="299"/>
      <c r="KB1173" s="299"/>
      <c r="KC1173" s="299"/>
      <c r="KD1173" s="299"/>
      <c r="KE1173" s="299"/>
      <c r="KF1173" s="299"/>
      <c r="KG1173" s="299"/>
      <c r="KH1173" s="299"/>
      <c r="KI1173" s="299"/>
      <c r="KJ1173" s="299"/>
      <c r="KK1173" s="299"/>
      <c r="KL1173" s="2"/>
      <c r="KM1173" s="2"/>
      <c r="KN1173" s="2"/>
      <c r="KO1173" s="2"/>
      <c r="KP1173" s="2"/>
      <c r="KQ1173" s="2"/>
      <c r="KR1173" s="2"/>
      <c r="KS1173" s="2"/>
      <c r="KT1173" s="2"/>
    </row>
    <row r="1174" spans="5:306" s="114" customFormat="1">
      <c r="E1174" s="118"/>
      <c r="F1174" s="118"/>
      <c r="G1174" s="119"/>
      <c r="W1174" s="2"/>
      <c r="X1174" s="2"/>
      <c r="Y1174" s="2"/>
      <c r="Z1174" s="183"/>
      <c r="AA1174" s="183"/>
      <c r="AB1174" s="183"/>
      <c r="AC1174" s="2"/>
      <c r="AD1174" s="2"/>
      <c r="AE1174" s="183"/>
      <c r="AF1174" s="183"/>
      <c r="AG1174" s="183"/>
      <c r="AH1174" s="183"/>
      <c r="AI1174" s="183"/>
      <c r="AJ1174" s="2"/>
      <c r="AK1174" s="2"/>
      <c r="AL1174" s="183"/>
      <c r="AM1174" s="183"/>
      <c r="AN1174" s="183"/>
      <c r="AO1174" s="183"/>
      <c r="AP1174" s="183"/>
      <c r="AQ1174" s="2"/>
      <c r="AR1174" s="2"/>
      <c r="AS1174" s="183"/>
      <c r="AT1174" s="183"/>
      <c r="AU1174" s="183"/>
      <c r="AV1174" s="183"/>
      <c r="AW1174" s="183"/>
      <c r="AX1174" s="2"/>
      <c r="AY1174" s="2"/>
      <c r="AZ1174" s="183"/>
      <c r="BA1174" s="183"/>
      <c r="BB1174" s="183"/>
      <c r="BC1174" s="183"/>
      <c r="BD1174" s="183"/>
      <c r="BE1174" s="2"/>
      <c r="BF1174" s="2"/>
      <c r="BG1174" s="183"/>
      <c r="BH1174" s="183"/>
      <c r="BI1174" s="183"/>
      <c r="BJ1174" s="183"/>
      <c r="BK1174" s="183"/>
      <c r="BL1174" s="2"/>
      <c r="BM1174" s="2"/>
      <c r="BN1174" s="183"/>
      <c r="BO1174" s="183"/>
      <c r="BP1174" s="183"/>
      <c r="BQ1174" s="183"/>
      <c r="BR1174" s="183"/>
      <c r="BS1174" s="183"/>
      <c r="BT1174" s="183"/>
      <c r="BU1174" s="183"/>
      <c r="BV1174" s="183"/>
      <c r="BW1174" s="183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70"/>
      <c r="DQ1174" s="270"/>
      <c r="DR1174" s="270"/>
      <c r="DS1174" s="270"/>
      <c r="DT1174" s="270"/>
      <c r="DU1174" s="270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  <c r="IW1174" s="2"/>
      <c r="IX1174" s="2"/>
      <c r="IY1174" s="2"/>
      <c r="IZ1174" s="2"/>
      <c r="JA1174" s="299"/>
      <c r="JB1174" s="299"/>
      <c r="JC1174" s="299"/>
      <c r="JD1174" s="299"/>
      <c r="JE1174" s="299"/>
      <c r="JF1174" s="299"/>
      <c r="JG1174" s="299"/>
      <c r="JH1174" s="299"/>
      <c r="JI1174" s="299"/>
      <c r="JJ1174" s="299"/>
      <c r="JK1174" s="299"/>
      <c r="JL1174" s="299"/>
      <c r="JM1174" s="299"/>
      <c r="JN1174" s="299"/>
      <c r="JO1174" s="299"/>
      <c r="JP1174" s="299"/>
      <c r="JQ1174" s="299"/>
      <c r="JR1174" s="299"/>
      <c r="JS1174" s="299"/>
      <c r="JT1174" s="299"/>
      <c r="JU1174" s="299"/>
      <c r="JV1174" s="299"/>
      <c r="JW1174" s="299"/>
      <c r="JX1174" s="299"/>
      <c r="JY1174" s="299"/>
      <c r="JZ1174" s="299"/>
      <c r="KA1174" s="299"/>
      <c r="KB1174" s="299"/>
      <c r="KC1174" s="299"/>
      <c r="KD1174" s="299"/>
      <c r="KE1174" s="299"/>
      <c r="KF1174" s="299"/>
      <c r="KG1174" s="299"/>
      <c r="KH1174" s="299"/>
      <c r="KI1174" s="299"/>
      <c r="KJ1174" s="299"/>
      <c r="KK1174" s="299"/>
      <c r="KL1174" s="2"/>
      <c r="KM1174" s="2"/>
      <c r="KN1174" s="2"/>
      <c r="KO1174" s="2"/>
      <c r="KP1174" s="2"/>
      <c r="KQ1174" s="2"/>
      <c r="KR1174" s="2"/>
      <c r="KS1174" s="2"/>
      <c r="KT1174" s="2"/>
    </row>
    <row r="1175" spans="5:306" s="114" customFormat="1">
      <c r="E1175" s="118"/>
      <c r="F1175" s="118"/>
      <c r="G1175" s="119"/>
      <c r="W1175" s="2"/>
      <c r="X1175" s="2"/>
      <c r="Y1175" s="2"/>
      <c r="Z1175" s="183"/>
      <c r="AA1175" s="183"/>
      <c r="AB1175" s="183"/>
      <c r="AC1175" s="2"/>
      <c r="AD1175" s="2"/>
      <c r="AE1175" s="183"/>
      <c r="AF1175" s="183"/>
      <c r="AG1175" s="183"/>
      <c r="AH1175" s="183"/>
      <c r="AI1175" s="183"/>
      <c r="AJ1175" s="2"/>
      <c r="AK1175" s="2"/>
      <c r="AL1175" s="183"/>
      <c r="AM1175" s="183"/>
      <c r="AN1175" s="183"/>
      <c r="AO1175" s="183"/>
      <c r="AP1175" s="183"/>
      <c r="AQ1175" s="2"/>
      <c r="AR1175" s="2"/>
      <c r="AS1175" s="183"/>
      <c r="AT1175" s="183"/>
      <c r="AU1175" s="183"/>
      <c r="AV1175" s="183"/>
      <c r="AW1175" s="183"/>
      <c r="AX1175" s="2"/>
      <c r="AY1175" s="2"/>
      <c r="AZ1175" s="183"/>
      <c r="BA1175" s="183"/>
      <c r="BB1175" s="183"/>
      <c r="BC1175" s="183"/>
      <c r="BD1175" s="183"/>
      <c r="BE1175" s="2"/>
      <c r="BF1175" s="2"/>
      <c r="BG1175" s="183"/>
      <c r="BH1175" s="183"/>
      <c r="BI1175" s="183"/>
      <c r="BJ1175" s="183"/>
      <c r="BK1175" s="183"/>
      <c r="BL1175" s="2"/>
      <c r="BM1175" s="2"/>
      <c r="BN1175" s="183"/>
      <c r="BO1175" s="183"/>
      <c r="BP1175" s="183"/>
      <c r="BQ1175" s="183"/>
      <c r="BR1175" s="183"/>
      <c r="BS1175" s="183"/>
      <c r="BT1175" s="183"/>
      <c r="BU1175" s="183"/>
      <c r="BV1175" s="183"/>
      <c r="BW1175" s="183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70"/>
      <c r="DQ1175" s="270"/>
      <c r="DR1175" s="270"/>
      <c r="DS1175" s="270"/>
      <c r="DT1175" s="270"/>
      <c r="DU1175" s="270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  <c r="IW1175" s="2"/>
      <c r="IX1175" s="2"/>
      <c r="IY1175" s="2"/>
      <c r="IZ1175" s="2"/>
      <c r="JA1175" s="299"/>
      <c r="JB1175" s="299"/>
      <c r="JC1175" s="299"/>
      <c r="JD1175" s="299"/>
      <c r="JE1175" s="299"/>
      <c r="JF1175" s="299"/>
      <c r="JG1175" s="299"/>
      <c r="JH1175" s="299"/>
      <c r="JI1175" s="299"/>
      <c r="JJ1175" s="299"/>
      <c r="JK1175" s="299"/>
      <c r="JL1175" s="299"/>
      <c r="JM1175" s="299"/>
      <c r="JN1175" s="299"/>
      <c r="JO1175" s="299"/>
      <c r="JP1175" s="299"/>
      <c r="JQ1175" s="299"/>
      <c r="JR1175" s="299"/>
      <c r="JS1175" s="299"/>
      <c r="JT1175" s="299"/>
      <c r="JU1175" s="299"/>
      <c r="JV1175" s="299"/>
      <c r="JW1175" s="299"/>
      <c r="JX1175" s="299"/>
      <c r="JY1175" s="299"/>
      <c r="JZ1175" s="299"/>
      <c r="KA1175" s="299"/>
      <c r="KB1175" s="299"/>
      <c r="KC1175" s="299"/>
      <c r="KD1175" s="299"/>
      <c r="KE1175" s="299"/>
      <c r="KF1175" s="299"/>
      <c r="KG1175" s="299"/>
      <c r="KH1175" s="299"/>
      <c r="KI1175" s="299"/>
      <c r="KJ1175" s="299"/>
      <c r="KK1175" s="299"/>
      <c r="KL1175" s="2"/>
      <c r="KM1175" s="2"/>
      <c r="KN1175" s="2"/>
      <c r="KO1175" s="2"/>
      <c r="KP1175" s="2"/>
      <c r="KQ1175" s="2"/>
      <c r="KR1175" s="2"/>
      <c r="KS1175" s="2"/>
      <c r="KT1175" s="2"/>
    </row>
    <row r="1176" spans="5:306" s="114" customFormat="1">
      <c r="E1176" s="118"/>
      <c r="F1176" s="118"/>
      <c r="G1176" s="119"/>
      <c r="W1176" s="2"/>
      <c r="X1176" s="2"/>
      <c r="Y1176" s="2"/>
      <c r="Z1176" s="183"/>
      <c r="AA1176" s="183"/>
      <c r="AB1176" s="183"/>
      <c r="AC1176" s="2"/>
      <c r="AD1176" s="2"/>
      <c r="AE1176" s="183"/>
      <c r="AF1176" s="183"/>
      <c r="AG1176" s="183"/>
      <c r="AH1176" s="183"/>
      <c r="AI1176" s="183"/>
      <c r="AJ1176" s="2"/>
      <c r="AK1176" s="2"/>
      <c r="AL1176" s="183"/>
      <c r="AM1176" s="183"/>
      <c r="AN1176" s="183"/>
      <c r="AO1176" s="183"/>
      <c r="AP1176" s="183"/>
      <c r="AQ1176" s="2"/>
      <c r="AR1176" s="2"/>
      <c r="AS1176" s="183"/>
      <c r="AT1176" s="183"/>
      <c r="AU1176" s="183"/>
      <c r="AV1176" s="183"/>
      <c r="AW1176" s="183"/>
      <c r="AX1176" s="2"/>
      <c r="AY1176" s="2"/>
      <c r="AZ1176" s="183"/>
      <c r="BA1176" s="183"/>
      <c r="BB1176" s="183"/>
      <c r="BC1176" s="183"/>
      <c r="BD1176" s="183"/>
      <c r="BE1176" s="2"/>
      <c r="BF1176" s="2"/>
      <c r="BG1176" s="183"/>
      <c r="BH1176" s="183"/>
      <c r="BI1176" s="183"/>
      <c r="BJ1176" s="183"/>
      <c r="BK1176" s="183"/>
      <c r="BL1176" s="2"/>
      <c r="BM1176" s="2"/>
      <c r="BN1176" s="183"/>
      <c r="BO1176" s="183"/>
      <c r="BP1176" s="183"/>
      <c r="BQ1176" s="183"/>
      <c r="BR1176" s="183"/>
      <c r="BS1176" s="183"/>
      <c r="BT1176" s="183"/>
      <c r="BU1176" s="183"/>
      <c r="BV1176" s="183"/>
      <c r="BW1176" s="183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70"/>
      <c r="DQ1176" s="270"/>
      <c r="DR1176" s="270"/>
      <c r="DS1176" s="270"/>
      <c r="DT1176" s="270"/>
      <c r="DU1176" s="270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  <c r="IW1176" s="2"/>
      <c r="IX1176" s="2"/>
      <c r="IY1176" s="2"/>
      <c r="IZ1176" s="2"/>
      <c r="JA1176" s="299"/>
      <c r="JB1176" s="299"/>
      <c r="JC1176" s="299"/>
      <c r="JD1176" s="299"/>
      <c r="JE1176" s="299"/>
      <c r="JF1176" s="299"/>
      <c r="JG1176" s="299"/>
      <c r="JH1176" s="299"/>
      <c r="JI1176" s="299"/>
      <c r="JJ1176" s="299"/>
      <c r="JK1176" s="299"/>
      <c r="JL1176" s="299"/>
      <c r="JM1176" s="299"/>
      <c r="JN1176" s="299"/>
      <c r="JO1176" s="299"/>
      <c r="JP1176" s="299"/>
      <c r="JQ1176" s="299"/>
      <c r="JR1176" s="299"/>
      <c r="JS1176" s="299"/>
      <c r="JT1176" s="299"/>
      <c r="JU1176" s="299"/>
      <c r="JV1176" s="299"/>
      <c r="JW1176" s="299"/>
      <c r="JX1176" s="299"/>
      <c r="JY1176" s="299"/>
      <c r="JZ1176" s="299"/>
      <c r="KA1176" s="299"/>
      <c r="KB1176" s="299"/>
      <c r="KC1176" s="299"/>
      <c r="KD1176" s="299"/>
      <c r="KE1176" s="299"/>
      <c r="KF1176" s="299"/>
      <c r="KG1176" s="299"/>
      <c r="KH1176" s="299"/>
      <c r="KI1176" s="299"/>
      <c r="KJ1176" s="299"/>
      <c r="KK1176" s="299"/>
      <c r="KL1176" s="2"/>
      <c r="KM1176" s="2"/>
      <c r="KN1176" s="2"/>
      <c r="KO1176" s="2"/>
      <c r="KP1176" s="2"/>
      <c r="KQ1176" s="2"/>
      <c r="KR1176" s="2"/>
      <c r="KS1176" s="2"/>
      <c r="KT1176" s="2"/>
    </row>
    <row r="1177" spans="5:306" s="114" customFormat="1">
      <c r="E1177" s="118"/>
      <c r="F1177" s="118"/>
      <c r="G1177" s="119"/>
      <c r="W1177" s="2"/>
      <c r="X1177" s="2"/>
      <c r="Y1177" s="2"/>
      <c r="Z1177" s="183"/>
      <c r="AA1177" s="183"/>
      <c r="AB1177" s="183"/>
      <c r="AC1177" s="2"/>
      <c r="AD1177" s="2"/>
      <c r="AE1177" s="183"/>
      <c r="AF1177" s="183"/>
      <c r="AG1177" s="183"/>
      <c r="AH1177" s="183"/>
      <c r="AI1177" s="183"/>
      <c r="AJ1177" s="2"/>
      <c r="AK1177" s="2"/>
      <c r="AL1177" s="183"/>
      <c r="AM1177" s="183"/>
      <c r="AN1177" s="183"/>
      <c r="AO1177" s="183"/>
      <c r="AP1177" s="183"/>
      <c r="AQ1177" s="2"/>
      <c r="AR1177" s="2"/>
      <c r="AS1177" s="183"/>
      <c r="AT1177" s="183"/>
      <c r="AU1177" s="183"/>
      <c r="AV1177" s="183"/>
      <c r="AW1177" s="183"/>
      <c r="AX1177" s="2"/>
      <c r="AY1177" s="2"/>
      <c r="AZ1177" s="183"/>
      <c r="BA1177" s="183"/>
      <c r="BB1177" s="183"/>
      <c r="BC1177" s="183"/>
      <c r="BD1177" s="183"/>
      <c r="BE1177" s="2"/>
      <c r="BF1177" s="2"/>
      <c r="BG1177" s="183"/>
      <c r="BH1177" s="183"/>
      <c r="BI1177" s="183"/>
      <c r="BJ1177" s="183"/>
      <c r="BK1177" s="183"/>
      <c r="BL1177" s="2"/>
      <c r="BM1177" s="2"/>
      <c r="BN1177" s="183"/>
      <c r="BO1177" s="183"/>
      <c r="BP1177" s="183"/>
      <c r="BQ1177" s="183"/>
      <c r="BR1177" s="183"/>
      <c r="BS1177" s="183"/>
      <c r="BT1177" s="183"/>
      <c r="BU1177" s="183"/>
      <c r="BV1177" s="183"/>
      <c r="BW1177" s="183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70"/>
      <c r="DQ1177" s="270"/>
      <c r="DR1177" s="270"/>
      <c r="DS1177" s="270"/>
      <c r="DT1177" s="270"/>
      <c r="DU1177" s="270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  <c r="IW1177" s="2"/>
      <c r="IX1177" s="2"/>
      <c r="IY1177" s="2"/>
      <c r="IZ1177" s="2"/>
      <c r="JA1177" s="299"/>
      <c r="JB1177" s="299"/>
      <c r="JC1177" s="299"/>
      <c r="JD1177" s="299"/>
      <c r="JE1177" s="299"/>
      <c r="JF1177" s="299"/>
      <c r="JG1177" s="299"/>
      <c r="JH1177" s="299"/>
      <c r="JI1177" s="299"/>
      <c r="JJ1177" s="299"/>
      <c r="JK1177" s="299"/>
      <c r="JL1177" s="299"/>
      <c r="JM1177" s="299"/>
      <c r="JN1177" s="299"/>
      <c r="JO1177" s="299"/>
      <c r="JP1177" s="299"/>
      <c r="JQ1177" s="299"/>
      <c r="JR1177" s="299"/>
      <c r="JS1177" s="299"/>
      <c r="JT1177" s="299"/>
      <c r="JU1177" s="299"/>
      <c r="JV1177" s="299"/>
      <c r="JW1177" s="299"/>
      <c r="JX1177" s="299"/>
      <c r="JY1177" s="299"/>
      <c r="JZ1177" s="299"/>
      <c r="KA1177" s="299"/>
      <c r="KB1177" s="299"/>
      <c r="KC1177" s="299"/>
      <c r="KD1177" s="299"/>
      <c r="KE1177" s="299"/>
      <c r="KF1177" s="299"/>
      <c r="KG1177" s="299"/>
      <c r="KH1177" s="299"/>
      <c r="KI1177" s="299"/>
      <c r="KJ1177" s="299"/>
      <c r="KK1177" s="299"/>
      <c r="KL1177" s="2"/>
      <c r="KM1177" s="2"/>
      <c r="KN1177" s="2"/>
      <c r="KO1177" s="2"/>
      <c r="KP1177" s="2"/>
      <c r="KQ1177" s="2"/>
      <c r="KR1177" s="2"/>
      <c r="KS1177" s="2"/>
      <c r="KT1177" s="2"/>
    </row>
    <row r="1178" spans="5:306" s="114" customFormat="1">
      <c r="E1178" s="118"/>
      <c r="F1178" s="118"/>
      <c r="G1178" s="119"/>
      <c r="W1178" s="2"/>
      <c r="X1178" s="2"/>
      <c r="Y1178" s="2"/>
      <c r="Z1178" s="183"/>
      <c r="AA1178" s="183"/>
      <c r="AB1178" s="183"/>
      <c r="AC1178" s="2"/>
      <c r="AD1178" s="2"/>
      <c r="AE1178" s="183"/>
      <c r="AF1178" s="183"/>
      <c r="AG1178" s="183"/>
      <c r="AH1178" s="183"/>
      <c r="AI1178" s="183"/>
      <c r="AJ1178" s="2"/>
      <c r="AK1178" s="2"/>
      <c r="AL1178" s="183"/>
      <c r="AM1178" s="183"/>
      <c r="AN1178" s="183"/>
      <c r="AO1178" s="183"/>
      <c r="AP1178" s="183"/>
      <c r="AQ1178" s="2"/>
      <c r="AR1178" s="2"/>
      <c r="AS1178" s="183"/>
      <c r="AT1178" s="183"/>
      <c r="AU1178" s="183"/>
      <c r="AV1178" s="183"/>
      <c r="AW1178" s="183"/>
      <c r="AX1178" s="2"/>
      <c r="AY1178" s="2"/>
      <c r="AZ1178" s="183"/>
      <c r="BA1178" s="183"/>
      <c r="BB1178" s="183"/>
      <c r="BC1178" s="183"/>
      <c r="BD1178" s="183"/>
      <c r="BE1178" s="2"/>
      <c r="BF1178" s="2"/>
      <c r="BG1178" s="183"/>
      <c r="BH1178" s="183"/>
      <c r="BI1178" s="183"/>
      <c r="BJ1178" s="183"/>
      <c r="BK1178" s="183"/>
      <c r="BL1178" s="2"/>
      <c r="BM1178" s="2"/>
      <c r="BN1178" s="183"/>
      <c r="BO1178" s="183"/>
      <c r="BP1178" s="183"/>
      <c r="BQ1178" s="183"/>
      <c r="BR1178" s="183"/>
      <c r="BS1178" s="183"/>
      <c r="BT1178" s="183"/>
      <c r="BU1178" s="183"/>
      <c r="BV1178" s="183"/>
      <c r="BW1178" s="183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70"/>
      <c r="DQ1178" s="270"/>
      <c r="DR1178" s="270"/>
      <c r="DS1178" s="270"/>
      <c r="DT1178" s="270"/>
      <c r="DU1178" s="270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  <c r="IW1178" s="2"/>
      <c r="IX1178" s="2"/>
      <c r="IY1178" s="2"/>
      <c r="IZ1178" s="2"/>
      <c r="JA1178" s="299"/>
      <c r="JB1178" s="299"/>
      <c r="JC1178" s="299"/>
      <c r="JD1178" s="299"/>
      <c r="JE1178" s="299"/>
      <c r="JF1178" s="299"/>
      <c r="JG1178" s="299"/>
      <c r="JH1178" s="299"/>
      <c r="JI1178" s="299"/>
      <c r="JJ1178" s="299"/>
      <c r="JK1178" s="299"/>
      <c r="JL1178" s="299"/>
      <c r="JM1178" s="299"/>
      <c r="JN1178" s="299"/>
      <c r="JO1178" s="299"/>
      <c r="JP1178" s="299"/>
      <c r="JQ1178" s="299"/>
      <c r="JR1178" s="299"/>
      <c r="JS1178" s="299"/>
      <c r="JT1178" s="299"/>
      <c r="JU1178" s="299"/>
      <c r="JV1178" s="299"/>
      <c r="JW1178" s="299"/>
      <c r="JX1178" s="299"/>
      <c r="JY1178" s="299"/>
      <c r="JZ1178" s="299"/>
      <c r="KA1178" s="299"/>
      <c r="KB1178" s="299"/>
      <c r="KC1178" s="299"/>
      <c r="KD1178" s="299"/>
      <c r="KE1178" s="299"/>
      <c r="KF1178" s="299"/>
      <c r="KG1178" s="299"/>
      <c r="KH1178" s="299"/>
      <c r="KI1178" s="299"/>
      <c r="KJ1178" s="299"/>
      <c r="KK1178" s="299"/>
      <c r="KL1178" s="2"/>
      <c r="KM1178" s="2"/>
      <c r="KN1178" s="2"/>
      <c r="KO1178" s="2"/>
      <c r="KP1178" s="2"/>
      <c r="KQ1178" s="2"/>
      <c r="KR1178" s="2"/>
      <c r="KS1178" s="2"/>
      <c r="KT1178" s="2"/>
    </row>
    <row r="1179" spans="5:306" s="114" customFormat="1">
      <c r="E1179" s="118"/>
      <c r="F1179" s="118"/>
      <c r="G1179" s="119"/>
      <c r="W1179" s="2"/>
      <c r="X1179" s="2"/>
      <c r="Y1179" s="2"/>
      <c r="Z1179" s="183"/>
      <c r="AA1179" s="183"/>
      <c r="AB1179" s="183"/>
      <c r="AC1179" s="2"/>
      <c r="AD1179" s="2"/>
      <c r="AE1179" s="183"/>
      <c r="AF1179" s="183"/>
      <c r="AG1179" s="183"/>
      <c r="AH1179" s="183"/>
      <c r="AI1179" s="183"/>
      <c r="AJ1179" s="2"/>
      <c r="AK1179" s="2"/>
      <c r="AL1179" s="183"/>
      <c r="AM1179" s="183"/>
      <c r="AN1179" s="183"/>
      <c r="AO1179" s="183"/>
      <c r="AP1179" s="183"/>
      <c r="AQ1179" s="2"/>
      <c r="AR1179" s="2"/>
      <c r="AS1179" s="183"/>
      <c r="AT1179" s="183"/>
      <c r="AU1179" s="183"/>
      <c r="AV1179" s="183"/>
      <c r="AW1179" s="183"/>
      <c r="AX1179" s="2"/>
      <c r="AY1179" s="2"/>
      <c r="AZ1179" s="183"/>
      <c r="BA1179" s="183"/>
      <c r="BB1179" s="183"/>
      <c r="BC1179" s="183"/>
      <c r="BD1179" s="183"/>
      <c r="BE1179" s="2"/>
      <c r="BF1179" s="2"/>
      <c r="BG1179" s="183"/>
      <c r="BH1179" s="183"/>
      <c r="BI1179" s="183"/>
      <c r="BJ1179" s="183"/>
      <c r="BK1179" s="183"/>
      <c r="BL1179" s="2"/>
      <c r="BM1179" s="2"/>
      <c r="BN1179" s="183"/>
      <c r="BO1179" s="183"/>
      <c r="BP1179" s="183"/>
      <c r="BQ1179" s="183"/>
      <c r="BR1179" s="183"/>
      <c r="BS1179" s="183"/>
      <c r="BT1179" s="183"/>
      <c r="BU1179" s="183"/>
      <c r="BV1179" s="183"/>
      <c r="BW1179" s="183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70"/>
      <c r="DQ1179" s="270"/>
      <c r="DR1179" s="270"/>
      <c r="DS1179" s="270"/>
      <c r="DT1179" s="270"/>
      <c r="DU1179" s="270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  <c r="IW1179" s="2"/>
      <c r="IX1179" s="2"/>
      <c r="IY1179" s="2"/>
      <c r="IZ1179" s="2"/>
      <c r="JA1179" s="299"/>
      <c r="JB1179" s="299"/>
      <c r="JC1179" s="299"/>
      <c r="JD1179" s="299"/>
      <c r="JE1179" s="299"/>
      <c r="JF1179" s="299"/>
      <c r="JG1179" s="299"/>
      <c r="JH1179" s="299"/>
      <c r="JI1179" s="299"/>
      <c r="JJ1179" s="299"/>
      <c r="JK1179" s="299"/>
      <c r="JL1179" s="299"/>
      <c r="JM1179" s="299"/>
      <c r="JN1179" s="299"/>
      <c r="JO1179" s="299"/>
      <c r="JP1179" s="299"/>
      <c r="JQ1179" s="299"/>
      <c r="JR1179" s="299"/>
      <c r="JS1179" s="299"/>
      <c r="JT1179" s="299"/>
      <c r="JU1179" s="299"/>
      <c r="JV1179" s="299"/>
      <c r="JW1179" s="299"/>
      <c r="JX1179" s="299"/>
      <c r="JY1179" s="299"/>
      <c r="JZ1179" s="299"/>
      <c r="KA1179" s="299"/>
      <c r="KB1179" s="299"/>
      <c r="KC1179" s="299"/>
      <c r="KD1179" s="299"/>
      <c r="KE1179" s="299"/>
      <c r="KF1179" s="299"/>
      <c r="KG1179" s="299"/>
      <c r="KH1179" s="299"/>
      <c r="KI1179" s="299"/>
      <c r="KJ1179" s="299"/>
      <c r="KK1179" s="299"/>
      <c r="KL1179" s="2"/>
      <c r="KM1179" s="2"/>
      <c r="KN1179" s="2"/>
      <c r="KO1179" s="2"/>
      <c r="KP1179" s="2"/>
      <c r="KQ1179" s="2"/>
      <c r="KR1179" s="2"/>
      <c r="KS1179" s="2"/>
      <c r="KT1179" s="2"/>
    </row>
    <row r="1180" spans="5:306" s="114" customFormat="1">
      <c r="E1180" s="118"/>
      <c r="F1180" s="118"/>
      <c r="G1180" s="119"/>
      <c r="W1180" s="2"/>
      <c r="X1180" s="2"/>
      <c r="Y1180" s="2"/>
      <c r="Z1180" s="183"/>
      <c r="AA1180" s="183"/>
      <c r="AB1180" s="183"/>
      <c r="AC1180" s="2"/>
      <c r="AD1180" s="2"/>
      <c r="AE1180" s="183"/>
      <c r="AF1180" s="183"/>
      <c r="AG1180" s="183"/>
      <c r="AH1180" s="183"/>
      <c r="AI1180" s="183"/>
      <c r="AJ1180" s="2"/>
      <c r="AK1180" s="2"/>
      <c r="AL1180" s="183"/>
      <c r="AM1180" s="183"/>
      <c r="AN1180" s="183"/>
      <c r="AO1180" s="183"/>
      <c r="AP1180" s="183"/>
      <c r="AQ1180" s="2"/>
      <c r="AR1180" s="2"/>
      <c r="AS1180" s="183"/>
      <c r="AT1180" s="183"/>
      <c r="AU1180" s="183"/>
      <c r="AV1180" s="183"/>
      <c r="AW1180" s="183"/>
      <c r="AX1180" s="2"/>
      <c r="AY1180" s="2"/>
      <c r="AZ1180" s="183"/>
      <c r="BA1180" s="183"/>
      <c r="BB1180" s="183"/>
      <c r="BC1180" s="183"/>
      <c r="BD1180" s="183"/>
      <c r="BE1180" s="2"/>
      <c r="BF1180" s="2"/>
      <c r="BG1180" s="183"/>
      <c r="BH1180" s="183"/>
      <c r="BI1180" s="183"/>
      <c r="BJ1180" s="183"/>
      <c r="BK1180" s="183"/>
      <c r="BL1180" s="2"/>
      <c r="BM1180" s="2"/>
      <c r="BN1180" s="183"/>
      <c r="BO1180" s="183"/>
      <c r="BP1180" s="183"/>
      <c r="BQ1180" s="183"/>
      <c r="BR1180" s="183"/>
      <c r="BS1180" s="183"/>
      <c r="BT1180" s="183"/>
      <c r="BU1180" s="183"/>
      <c r="BV1180" s="183"/>
      <c r="BW1180" s="183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70"/>
      <c r="DQ1180" s="270"/>
      <c r="DR1180" s="270"/>
      <c r="DS1180" s="270"/>
      <c r="DT1180" s="270"/>
      <c r="DU1180" s="270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  <c r="IW1180" s="2"/>
      <c r="IX1180" s="2"/>
      <c r="IY1180" s="2"/>
      <c r="IZ1180" s="2"/>
      <c r="JA1180" s="299"/>
      <c r="JB1180" s="299"/>
      <c r="JC1180" s="299"/>
      <c r="JD1180" s="299"/>
      <c r="JE1180" s="299"/>
      <c r="JF1180" s="299"/>
      <c r="JG1180" s="299"/>
      <c r="JH1180" s="299"/>
      <c r="JI1180" s="299"/>
      <c r="JJ1180" s="299"/>
      <c r="JK1180" s="299"/>
      <c r="JL1180" s="299"/>
      <c r="JM1180" s="299"/>
      <c r="JN1180" s="299"/>
      <c r="JO1180" s="299"/>
      <c r="JP1180" s="299"/>
      <c r="JQ1180" s="299"/>
      <c r="JR1180" s="299"/>
      <c r="JS1180" s="299"/>
      <c r="JT1180" s="299"/>
      <c r="JU1180" s="299"/>
      <c r="JV1180" s="299"/>
      <c r="JW1180" s="299"/>
      <c r="JX1180" s="299"/>
      <c r="JY1180" s="299"/>
      <c r="JZ1180" s="299"/>
      <c r="KA1180" s="299"/>
      <c r="KB1180" s="299"/>
      <c r="KC1180" s="299"/>
      <c r="KD1180" s="299"/>
      <c r="KE1180" s="299"/>
      <c r="KF1180" s="299"/>
      <c r="KG1180" s="299"/>
      <c r="KH1180" s="299"/>
      <c r="KI1180" s="299"/>
      <c r="KJ1180" s="299"/>
      <c r="KK1180" s="299"/>
      <c r="KL1180" s="2"/>
      <c r="KM1180" s="2"/>
      <c r="KN1180" s="2"/>
      <c r="KO1180" s="2"/>
      <c r="KP1180" s="2"/>
      <c r="KQ1180" s="2"/>
      <c r="KR1180" s="2"/>
      <c r="KS1180" s="2"/>
      <c r="KT1180" s="2"/>
    </row>
    <row r="1181" spans="5:306" s="114" customFormat="1">
      <c r="E1181" s="118"/>
      <c r="F1181" s="118"/>
      <c r="G1181" s="119"/>
      <c r="W1181" s="2"/>
      <c r="X1181" s="2"/>
      <c r="Y1181" s="2"/>
      <c r="Z1181" s="183"/>
      <c r="AA1181" s="183"/>
      <c r="AB1181" s="183"/>
      <c r="AC1181" s="2"/>
      <c r="AD1181" s="2"/>
      <c r="AE1181" s="183"/>
      <c r="AF1181" s="183"/>
      <c r="AG1181" s="183"/>
      <c r="AH1181" s="183"/>
      <c r="AI1181" s="183"/>
      <c r="AJ1181" s="2"/>
      <c r="AK1181" s="2"/>
      <c r="AL1181" s="183"/>
      <c r="AM1181" s="183"/>
      <c r="AN1181" s="183"/>
      <c r="AO1181" s="183"/>
      <c r="AP1181" s="183"/>
      <c r="AQ1181" s="2"/>
      <c r="AR1181" s="2"/>
      <c r="AS1181" s="183"/>
      <c r="AT1181" s="183"/>
      <c r="AU1181" s="183"/>
      <c r="AV1181" s="183"/>
      <c r="AW1181" s="183"/>
      <c r="AX1181" s="2"/>
      <c r="AY1181" s="2"/>
      <c r="AZ1181" s="183"/>
      <c r="BA1181" s="183"/>
      <c r="BB1181" s="183"/>
      <c r="BC1181" s="183"/>
      <c r="BD1181" s="183"/>
      <c r="BE1181" s="2"/>
      <c r="BF1181" s="2"/>
      <c r="BG1181" s="183"/>
      <c r="BH1181" s="183"/>
      <c r="BI1181" s="183"/>
      <c r="BJ1181" s="183"/>
      <c r="BK1181" s="183"/>
      <c r="BL1181" s="2"/>
      <c r="BM1181" s="2"/>
      <c r="BN1181" s="183"/>
      <c r="BO1181" s="183"/>
      <c r="BP1181" s="183"/>
      <c r="BQ1181" s="183"/>
      <c r="BR1181" s="183"/>
      <c r="BS1181" s="183"/>
      <c r="BT1181" s="183"/>
      <c r="BU1181" s="183"/>
      <c r="BV1181" s="183"/>
      <c r="BW1181" s="183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70"/>
      <c r="DQ1181" s="270"/>
      <c r="DR1181" s="270"/>
      <c r="DS1181" s="270"/>
      <c r="DT1181" s="270"/>
      <c r="DU1181" s="270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  <c r="IW1181" s="2"/>
      <c r="IX1181" s="2"/>
      <c r="IY1181" s="2"/>
      <c r="IZ1181" s="2"/>
      <c r="JA1181" s="299"/>
      <c r="JB1181" s="299"/>
      <c r="JC1181" s="299"/>
      <c r="JD1181" s="299"/>
      <c r="JE1181" s="299"/>
      <c r="JF1181" s="299"/>
      <c r="JG1181" s="299"/>
      <c r="JH1181" s="299"/>
      <c r="JI1181" s="299"/>
      <c r="JJ1181" s="299"/>
      <c r="JK1181" s="299"/>
      <c r="JL1181" s="299"/>
      <c r="JM1181" s="299"/>
      <c r="JN1181" s="299"/>
      <c r="JO1181" s="299"/>
      <c r="JP1181" s="299"/>
      <c r="JQ1181" s="299"/>
      <c r="JR1181" s="299"/>
      <c r="JS1181" s="299"/>
      <c r="JT1181" s="299"/>
      <c r="JU1181" s="299"/>
      <c r="JV1181" s="299"/>
      <c r="JW1181" s="299"/>
      <c r="JX1181" s="299"/>
      <c r="JY1181" s="299"/>
      <c r="JZ1181" s="299"/>
      <c r="KA1181" s="299"/>
      <c r="KB1181" s="299"/>
      <c r="KC1181" s="299"/>
      <c r="KD1181" s="299"/>
      <c r="KE1181" s="299"/>
      <c r="KF1181" s="299"/>
      <c r="KG1181" s="299"/>
      <c r="KH1181" s="299"/>
      <c r="KI1181" s="299"/>
      <c r="KJ1181" s="299"/>
      <c r="KK1181" s="299"/>
      <c r="KL1181" s="2"/>
      <c r="KM1181" s="2"/>
      <c r="KN1181" s="2"/>
      <c r="KO1181" s="2"/>
      <c r="KP1181" s="2"/>
      <c r="KQ1181" s="2"/>
      <c r="KR1181" s="2"/>
      <c r="KS1181" s="2"/>
      <c r="KT1181" s="2"/>
    </row>
    <row r="1182" spans="5:306" s="114" customFormat="1">
      <c r="E1182" s="118"/>
      <c r="F1182" s="118"/>
      <c r="G1182" s="119"/>
      <c r="W1182" s="2"/>
      <c r="X1182" s="2"/>
      <c r="Y1182" s="2"/>
      <c r="Z1182" s="183"/>
      <c r="AA1182" s="183"/>
      <c r="AB1182" s="183"/>
      <c r="AC1182" s="2"/>
      <c r="AD1182" s="2"/>
      <c r="AE1182" s="183"/>
      <c r="AF1182" s="183"/>
      <c r="AG1182" s="183"/>
      <c r="AH1182" s="183"/>
      <c r="AI1182" s="183"/>
      <c r="AJ1182" s="2"/>
      <c r="AK1182" s="2"/>
      <c r="AL1182" s="183"/>
      <c r="AM1182" s="183"/>
      <c r="AN1182" s="183"/>
      <c r="AO1182" s="183"/>
      <c r="AP1182" s="183"/>
      <c r="AQ1182" s="2"/>
      <c r="AR1182" s="2"/>
      <c r="AS1182" s="183"/>
      <c r="AT1182" s="183"/>
      <c r="AU1182" s="183"/>
      <c r="AV1182" s="183"/>
      <c r="AW1182" s="183"/>
      <c r="AX1182" s="2"/>
      <c r="AY1182" s="2"/>
      <c r="AZ1182" s="183"/>
      <c r="BA1182" s="183"/>
      <c r="BB1182" s="183"/>
      <c r="BC1182" s="183"/>
      <c r="BD1182" s="183"/>
      <c r="BE1182" s="2"/>
      <c r="BF1182" s="2"/>
      <c r="BG1182" s="183"/>
      <c r="BH1182" s="183"/>
      <c r="BI1182" s="183"/>
      <c r="BJ1182" s="183"/>
      <c r="BK1182" s="183"/>
      <c r="BL1182" s="2"/>
      <c r="BM1182" s="2"/>
      <c r="BN1182" s="183"/>
      <c r="BO1182" s="183"/>
      <c r="BP1182" s="183"/>
      <c r="BQ1182" s="183"/>
      <c r="BR1182" s="183"/>
      <c r="BS1182" s="183"/>
      <c r="BT1182" s="183"/>
      <c r="BU1182" s="183"/>
      <c r="BV1182" s="183"/>
      <c r="BW1182" s="183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70"/>
      <c r="DQ1182" s="270"/>
      <c r="DR1182" s="270"/>
      <c r="DS1182" s="270"/>
      <c r="DT1182" s="270"/>
      <c r="DU1182" s="270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  <c r="IW1182" s="2"/>
      <c r="IX1182" s="2"/>
      <c r="IY1182" s="2"/>
      <c r="IZ1182" s="2"/>
      <c r="JA1182" s="299"/>
      <c r="JB1182" s="299"/>
      <c r="JC1182" s="299"/>
      <c r="JD1182" s="299"/>
      <c r="JE1182" s="299"/>
      <c r="JF1182" s="299"/>
      <c r="JG1182" s="299"/>
      <c r="JH1182" s="299"/>
      <c r="JI1182" s="299"/>
      <c r="JJ1182" s="299"/>
      <c r="JK1182" s="299"/>
      <c r="JL1182" s="299"/>
      <c r="JM1182" s="299"/>
      <c r="JN1182" s="299"/>
      <c r="JO1182" s="299"/>
      <c r="JP1182" s="299"/>
      <c r="JQ1182" s="299"/>
      <c r="JR1182" s="299"/>
      <c r="JS1182" s="299"/>
      <c r="JT1182" s="299"/>
      <c r="JU1182" s="299"/>
      <c r="JV1182" s="299"/>
      <c r="JW1182" s="299"/>
      <c r="JX1182" s="299"/>
      <c r="JY1182" s="299"/>
      <c r="JZ1182" s="299"/>
      <c r="KA1182" s="299"/>
      <c r="KB1182" s="299"/>
      <c r="KC1182" s="299"/>
      <c r="KD1182" s="299"/>
      <c r="KE1182" s="299"/>
      <c r="KF1182" s="299"/>
      <c r="KG1182" s="299"/>
      <c r="KH1182" s="299"/>
      <c r="KI1182" s="299"/>
      <c r="KJ1182" s="299"/>
      <c r="KK1182" s="299"/>
      <c r="KL1182" s="2"/>
      <c r="KM1182" s="2"/>
      <c r="KN1182" s="2"/>
      <c r="KO1182" s="2"/>
      <c r="KP1182" s="2"/>
      <c r="KQ1182" s="2"/>
      <c r="KR1182" s="2"/>
      <c r="KS1182" s="2"/>
      <c r="KT1182" s="2"/>
    </row>
    <row r="1183" spans="5:306" s="114" customFormat="1">
      <c r="E1183" s="118"/>
      <c r="F1183" s="118"/>
      <c r="G1183" s="119"/>
      <c r="W1183" s="2"/>
      <c r="X1183" s="2"/>
      <c r="Y1183" s="2"/>
      <c r="Z1183" s="183"/>
      <c r="AA1183" s="183"/>
      <c r="AB1183" s="183"/>
      <c r="AC1183" s="2"/>
      <c r="AD1183" s="2"/>
      <c r="AE1183" s="183"/>
      <c r="AF1183" s="183"/>
      <c r="AG1183" s="183"/>
      <c r="AH1183" s="183"/>
      <c r="AI1183" s="183"/>
      <c r="AJ1183" s="2"/>
      <c r="AK1183" s="2"/>
      <c r="AL1183" s="183"/>
      <c r="AM1183" s="183"/>
      <c r="AN1183" s="183"/>
      <c r="AO1183" s="183"/>
      <c r="AP1183" s="183"/>
      <c r="AQ1183" s="2"/>
      <c r="AR1183" s="2"/>
      <c r="AS1183" s="183"/>
      <c r="AT1183" s="183"/>
      <c r="AU1183" s="183"/>
      <c r="AV1183" s="183"/>
      <c r="AW1183" s="183"/>
      <c r="AX1183" s="2"/>
      <c r="AY1183" s="2"/>
      <c r="AZ1183" s="183"/>
      <c r="BA1183" s="183"/>
      <c r="BB1183" s="183"/>
      <c r="BC1183" s="183"/>
      <c r="BD1183" s="183"/>
      <c r="BE1183" s="2"/>
      <c r="BF1183" s="2"/>
      <c r="BG1183" s="183"/>
      <c r="BH1183" s="183"/>
      <c r="BI1183" s="183"/>
      <c r="BJ1183" s="183"/>
      <c r="BK1183" s="183"/>
      <c r="BL1183" s="2"/>
      <c r="BM1183" s="2"/>
      <c r="BN1183" s="183"/>
      <c r="BO1183" s="183"/>
      <c r="BP1183" s="183"/>
      <c r="BQ1183" s="183"/>
      <c r="BR1183" s="183"/>
      <c r="BS1183" s="183"/>
      <c r="BT1183" s="183"/>
      <c r="BU1183" s="183"/>
      <c r="BV1183" s="183"/>
      <c r="BW1183" s="183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70"/>
      <c r="DQ1183" s="270"/>
      <c r="DR1183" s="270"/>
      <c r="DS1183" s="270"/>
      <c r="DT1183" s="270"/>
      <c r="DU1183" s="270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  <c r="IW1183" s="2"/>
      <c r="IX1183" s="2"/>
      <c r="IY1183" s="2"/>
      <c r="IZ1183" s="2"/>
      <c r="JA1183" s="299"/>
      <c r="JB1183" s="299"/>
      <c r="JC1183" s="299"/>
      <c r="JD1183" s="299"/>
      <c r="JE1183" s="299"/>
      <c r="JF1183" s="299"/>
      <c r="JG1183" s="299"/>
      <c r="JH1183" s="299"/>
      <c r="JI1183" s="299"/>
      <c r="JJ1183" s="299"/>
      <c r="JK1183" s="299"/>
      <c r="JL1183" s="299"/>
      <c r="JM1183" s="299"/>
      <c r="JN1183" s="299"/>
      <c r="JO1183" s="299"/>
      <c r="JP1183" s="299"/>
      <c r="JQ1183" s="299"/>
      <c r="JR1183" s="299"/>
      <c r="JS1183" s="299"/>
      <c r="JT1183" s="299"/>
      <c r="JU1183" s="299"/>
      <c r="JV1183" s="299"/>
      <c r="JW1183" s="299"/>
      <c r="JX1183" s="299"/>
      <c r="JY1183" s="299"/>
      <c r="JZ1183" s="299"/>
      <c r="KA1183" s="299"/>
      <c r="KB1183" s="299"/>
      <c r="KC1183" s="299"/>
      <c r="KD1183" s="299"/>
      <c r="KE1183" s="299"/>
      <c r="KF1183" s="299"/>
      <c r="KG1183" s="299"/>
      <c r="KH1183" s="299"/>
      <c r="KI1183" s="299"/>
      <c r="KJ1183" s="299"/>
      <c r="KK1183" s="299"/>
      <c r="KL1183" s="2"/>
      <c r="KM1183" s="2"/>
      <c r="KN1183" s="2"/>
      <c r="KO1183" s="2"/>
      <c r="KP1183" s="2"/>
      <c r="KQ1183" s="2"/>
      <c r="KR1183" s="2"/>
      <c r="KS1183" s="2"/>
      <c r="KT1183" s="2"/>
    </row>
    <row r="1184" spans="5:306" s="114" customFormat="1">
      <c r="E1184" s="118"/>
      <c r="F1184" s="118"/>
      <c r="G1184" s="119"/>
      <c r="W1184" s="2"/>
      <c r="X1184" s="2"/>
      <c r="Y1184" s="2"/>
      <c r="Z1184" s="183"/>
      <c r="AA1184" s="183"/>
      <c r="AB1184" s="183"/>
      <c r="AC1184" s="2"/>
      <c r="AD1184" s="2"/>
      <c r="AE1184" s="183"/>
      <c r="AF1184" s="183"/>
      <c r="AG1184" s="183"/>
      <c r="AH1184" s="183"/>
      <c r="AI1184" s="183"/>
      <c r="AJ1184" s="2"/>
      <c r="AK1184" s="2"/>
      <c r="AL1184" s="183"/>
      <c r="AM1184" s="183"/>
      <c r="AN1184" s="183"/>
      <c r="AO1184" s="183"/>
      <c r="AP1184" s="183"/>
      <c r="AQ1184" s="2"/>
      <c r="AR1184" s="2"/>
      <c r="AS1184" s="183"/>
      <c r="AT1184" s="183"/>
      <c r="AU1184" s="183"/>
      <c r="AV1184" s="183"/>
      <c r="AW1184" s="183"/>
      <c r="AX1184" s="2"/>
      <c r="AY1184" s="2"/>
      <c r="AZ1184" s="183"/>
      <c r="BA1184" s="183"/>
      <c r="BB1184" s="183"/>
      <c r="BC1184" s="183"/>
      <c r="BD1184" s="183"/>
      <c r="BE1184" s="2"/>
      <c r="BF1184" s="2"/>
      <c r="BG1184" s="183"/>
      <c r="BH1184" s="183"/>
      <c r="BI1184" s="183"/>
      <c r="BJ1184" s="183"/>
      <c r="BK1184" s="183"/>
      <c r="BL1184" s="2"/>
      <c r="BM1184" s="2"/>
      <c r="BN1184" s="183"/>
      <c r="BO1184" s="183"/>
      <c r="BP1184" s="183"/>
      <c r="BQ1184" s="183"/>
      <c r="BR1184" s="183"/>
      <c r="BS1184" s="183"/>
      <c r="BT1184" s="183"/>
      <c r="BU1184" s="183"/>
      <c r="BV1184" s="183"/>
      <c r="BW1184" s="183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70"/>
      <c r="DQ1184" s="270"/>
      <c r="DR1184" s="270"/>
      <c r="DS1184" s="270"/>
      <c r="DT1184" s="270"/>
      <c r="DU1184" s="270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  <c r="IW1184" s="2"/>
      <c r="IX1184" s="2"/>
      <c r="IY1184" s="2"/>
      <c r="IZ1184" s="2"/>
      <c r="JA1184" s="299"/>
      <c r="JB1184" s="299"/>
      <c r="JC1184" s="299"/>
      <c r="JD1184" s="299"/>
      <c r="JE1184" s="299"/>
      <c r="JF1184" s="299"/>
      <c r="JG1184" s="299"/>
      <c r="JH1184" s="299"/>
      <c r="JI1184" s="299"/>
      <c r="JJ1184" s="299"/>
      <c r="JK1184" s="299"/>
      <c r="JL1184" s="299"/>
      <c r="JM1184" s="299"/>
      <c r="JN1184" s="299"/>
      <c r="JO1184" s="299"/>
      <c r="JP1184" s="299"/>
      <c r="JQ1184" s="299"/>
      <c r="JR1184" s="299"/>
      <c r="JS1184" s="299"/>
      <c r="JT1184" s="299"/>
      <c r="JU1184" s="299"/>
      <c r="JV1184" s="299"/>
      <c r="JW1184" s="299"/>
      <c r="JX1184" s="299"/>
      <c r="JY1184" s="299"/>
      <c r="JZ1184" s="299"/>
      <c r="KA1184" s="299"/>
      <c r="KB1184" s="299"/>
      <c r="KC1184" s="299"/>
      <c r="KD1184" s="299"/>
      <c r="KE1184" s="299"/>
      <c r="KF1184" s="299"/>
      <c r="KG1184" s="299"/>
      <c r="KH1184" s="299"/>
      <c r="KI1184" s="299"/>
      <c r="KJ1184" s="299"/>
      <c r="KK1184" s="299"/>
      <c r="KL1184" s="2"/>
      <c r="KM1184" s="2"/>
      <c r="KN1184" s="2"/>
      <c r="KO1184" s="2"/>
      <c r="KP1184" s="2"/>
      <c r="KQ1184" s="2"/>
      <c r="KR1184" s="2"/>
      <c r="KS1184" s="2"/>
      <c r="KT1184" s="2"/>
    </row>
    <row r="1185" spans="5:306" s="114" customFormat="1">
      <c r="E1185" s="118"/>
      <c r="F1185" s="118"/>
      <c r="G1185" s="119"/>
      <c r="W1185" s="2"/>
      <c r="X1185" s="2"/>
      <c r="Y1185" s="2"/>
      <c r="Z1185" s="183"/>
      <c r="AA1185" s="183"/>
      <c r="AB1185" s="183"/>
      <c r="AC1185" s="2"/>
      <c r="AD1185" s="2"/>
      <c r="AE1185" s="183"/>
      <c r="AF1185" s="183"/>
      <c r="AG1185" s="183"/>
      <c r="AH1185" s="183"/>
      <c r="AI1185" s="183"/>
      <c r="AJ1185" s="2"/>
      <c r="AK1185" s="2"/>
      <c r="AL1185" s="183"/>
      <c r="AM1185" s="183"/>
      <c r="AN1185" s="183"/>
      <c r="AO1185" s="183"/>
      <c r="AP1185" s="183"/>
      <c r="AQ1185" s="2"/>
      <c r="AR1185" s="2"/>
      <c r="AS1185" s="183"/>
      <c r="AT1185" s="183"/>
      <c r="AU1185" s="183"/>
      <c r="AV1185" s="183"/>
      <c r="AW1185" s="183"/>
      <c r="AX1185" s="2"/>
      <c r="AY1185" s="2"/>
      <c r="AZ1185" s="183"/>
      <c r="BA1185" s="183"/>
      <c r="BB1185" s="183"/>
      <c r="BC1185" s="183"/>
      <c r="BD1185" s="183"/>
      <c r="BE1185" s="2"/>
      <c r="BF1185" s="2"/>
      <c r="BG1185" s="183"/>
      <c r="BH1185" s="183"/>
      <c r="BI1185" s="183"/>
      <c r="BJ1185" s="183"/>
      <c r="BK1185" s="183"/>
      <c r="BL1185" s="2"/>
      <c r="BM1185" s="2"/>
      <c r="BN1185" s="183"/>
      <c r="BO1185" s="183"/>
      <c r="BP1185" s="183"/>
      <c r="BQ1185" s="183"/>
      <c r="BR1185" s="183"/>
      <c r="BS1185" s="183"/>
      <c r="BT1185" s="183"/>
      <c r="BU1185" s="183"/>
      <c r="BV1185" s="183"/>
      <c r="BW1185" s="183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70"/>
      <c r="DQ1185" s="270"/>
      <c r="DR1185" s="270"/>
      <c r="DS1185" s="270"/>
      <c r="DT1185" s="270"/>
      <c r="DU1185" s="270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  <c r="IW1185" s="2"/>
      <c r="IX1185" s="2"/>
      <c r="IY1185" s="2"/>
      <c r="IZ1185" s="2"/>
      <c r="JA1185" s="299"/>
      <c r="JB1185" s="299"/>
      <c r="JC1185" s="299"/>
      <c r="JD1185" s="299"/>
      <c r="JE1185" s="299"/>
      <c r="JF1185" s="299"/>
      <c r="JG1185" s="299"/>
      <c r="JH1185" s="299"/>
      <c r="JI1185" s="299"/>
      <c r="JJ1185" s="299"/>
      <c r="JK1185" s="299"/>
      <c r="JL1185" s="299"/>
      <c r="JM1185" s="299"/>
      <c r="JN1185" s="299"/>
      <c r="JO1185" s="299"/>
      <c r="JP1185" s="299"/>
      <c r="JQ1185" s="299"/>
      <c r="JR1185" s="299"/>
      <c r="JS1185" s="299"/>
      <c r="JT1185" s="299"/>
      <c r="JU1185" s="299"/>
      <c r="JV1185" s="299"/>
      <c r="JW1185" s="299"/>
      <c r="JX1185" s="299"/>
      <c r="JY1185" s="299"/>
      <c r="JZ1185" s="299"/>
      <c r="KA1185" s="299"/>
      <c r="KB1185" s="299"/>
      <c r="KC1185" s="299"/>
      <c r="KD1185" s="299"/>
      <c r="KE1185" s="299"/>
      <c r="KF1185" s="299"/>
      <c r="KG1185" s="299"/>
      <c r="KH1185" s="299"/>
      <c r="KI1185" s="299"/>
      <c r="KJ1185" s="299"/>
      <c r="KK1185" s="299"/>
      <c r="KL1185" s="2"/>
      <c r="KM1185" s="2"/>
      <c r="KN1185" s="2"/>
      <c r="KO1185" s="2"/>
      <c r="KP1185" s="2"/>
      <c r="KQ1185" s="2"/>
      <c r="KR1185" s="2"/>
      <c r="KS1185" s="2"/>
      <c r="KT1185" s="2"/>
    </row>
    <row r="1186" spans="5:306" s="114" customFormat="1">
      <c r="E1186" s="118"/>
      <c r="F1186" s="118"/>
      <c r="G1186" s="119"/>
      <c r="W1186" s="2"/>
      <c r="X1186" s="2"/>
      <c r="Y1186" s="2"/>
      <c r="Z1186" s="183"/>
      <c r="AA1186" s="183"/>
      <c r="AB1186" s="183"/>
      <c r="AC1186" s="2"/>
      <c r="AD1186" s="2"/>
      <c r="AE1186" s="183"/>
      <c r="AF1186" s="183"/>
      <c r="AG1186" s="183"/>
      <c r="AH1186" s="183"/>
      <c r="AI1186" s="183"/>
      <c r="AJ1186" s="2"/>
      <c r="AK1186" s="2"/>
      <c r="AL1186" s="183"/>
      <c r="AM1186" s="183"/>
      <c r="AN1186" s="183"/>
      <c r="AO1186" s="183"/>
      <c r="AP1186" s="183"/>
      <c r="AQ1186" s="2"/>
      <c r="AR1186" s="2"/>
      <c r="AS1186" s="183"/>
      <c r="AT1186" s="183"/>
      <c r="AU1186" s="183"/>
      <c r="AV1186" s="183"/>
      <c r="AW1186" s="183"/>
      <c r="AX1186" s="2"/>
      <c r="AY1186" s="2"/>
      <c r="AZ1186" s="183"/>
      <c r="BA1186" s="183"/>
      <c r="BB1186" s="183"/>
      <c r="BC1186" s="183"/>
      <c r="BD1186" s="183"/>
      <c r="BE1186" s="2"/>
      <c r="BF1186" s="2"/>
      <c r="BG1186" s="183"/>
      <c r="BH1186" s="183"/>
      <c r="BI1186" s="183"/>
      <c r="BJ1186" s="183"/>
      <c r="BK1186" s="183"/>
      <c r="BL1186" s="2"/>
      <c r="BM1186" s="2"/>
      <c r="BN1186" s="183"/>
      <c r="BO1186" s="183"/>
      <c r="BP1186" s="183"/>
      <c r="BQ1186" s="183"/>
      <c r="BR1186" s="183"/>
      <c r="BS1186" s="183"/>
      <c r="BT1186" s="183"/>
      <c r="BU1186" s="183"/>
      <c r="BV1186" s="183"/>
      <c r="BW1186" s="183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70"/>
      <c r="DQ1186" s="270"/>
      <c r="DR1186" s="270"/>
      <c r="DS1186" s="270"/>
      <c r="DT1186" s="270"/>
      <c r="DU1186" s="270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  <c r="IW1186" s="2"/>
      <c r="IX1186" s="2"/>
      <c r="IY1186" s="2"/>
      <c r="IZ1186" s="2"/>
      <c r="JA1186" s="299"/>
      <c r="JB1186" s="299"/>
      <c r="JC1186" s="299"/>
      <c r="JD1186" s="299"/>
      <c r="JE1186" s="299"/>
      <c r="JF1186" s="299"/>
      <c r="JG1186" s="299"/>
      <c r="JH1186" s="299"/>
      <c r="JI1186" s="299"/>
      <c r="JJ1186" s="299"/>
      <c r="JK1186" s="299"/>
      <c r="JL1186" s="299"/>
      <c r="JM1186" s="299"/>
      <c r="JN1186" s="299"/>
      <c r="JO1186" s="299"/>
      <c r="JP1186" s="299"/>
      <c r="JQ1186" s="299"/>
      <c r="JR1186" s="299"/>
      <c r="JS1186" s="299"/>
      <c r="JT1186" s="299"/>
      <c r="JU1186" s="299"/>
      <c r="JV1186" s="299"/>
      <c r="JW1186" s="299"/>
      <c r="JX1186" s="299"/>
      <c r="JY1186" s="299"/>
      <c r="JZ1186" s="299"/>
      <c r="KA1186" s="299"/>
      <c r="KB1186" s="299"/>
      <c r="KC1186" s="299"/>
      <c r="KD1186" s="299"/>
      <c r="KE1186" s="299"/>
      <c r="KF1186" s="299"/>
      <c r="KG1186" s="299"/>
      <c r="KH1186" s="299"/>
      <c r="KI1186" s="299"/>
      <c r="KJ1186" s="299"/>
      <c r="KK1186" s="299"/>
      <c r="KL1186" s="2"/>
      <c r="KM1186" s="2"/>
      <c r="KN1186" s="2"/>
      <c r="KO1186" s="2"/>
      <c r="KP1186" s="2"/>
      <c r="KQ1186" s="2"/>
      <c r="KR1186" s="2"/>
      <c r="KS1186" s="2"/>
      <c r="KT1186" s="2"/>
    </row>
    <row r="1187" spans="5:306" s="114" customFormat="1">
      <c r="E1187" s="118"/>
      <c r="F1187" s="118"/>
      <c r="G1187" s="119"/>
      <c r="W1187" s="2"/>
      <c r="X1187" s="2"/>
      <c r="Y1187" s="2"/>
      <c r="Z1187" s="183"/>
      <c r="AA1187" s="183"/>
      <c r="AB1187" s="183"/>
      <c r="AC1187" s="2"/>
      <c r="AD1187" s="2"/>
      <c r="AE1187" s="183"/>
      <c r="AF1187" s="183"/>
      <c r="AG1187" s="183"/>
      <c r="AH1187" s="183"/>
      <c r="AI1187" s="183"/>
      <c r="AJ1187" s="2"/>
      <c r="AK1187" s="2"/>
      <c r="AL1187" s="183"/>
      <c r="AM1187" s="183"/>
      <c r="AN1187" s="183"/>
      <c r="AO1187" s="183"/>
      <c r="AP1187" s="183"/>
      <c r="AQ1187" s="2"/>
      <c r="AR1187" s="2"/>
      <c r="AS1187" s="183"/>
      <c r="AT1187" s="183"/>
      <c r="AU1187" s="183"/>
      <c r="AV1187" s="183"/>
      <c r="AW1187" s="183"/>
      <c r="AX1187" s="2"/>
      <c r="AY1187" s="2"/>
      <c r="AZ1187" s="183"/>
      <c r="BA1187" s="183"/>
      <c r="BB1187" s="183"/>
      <c r="BC1187" s="183"/>
      <c r="BD1187" s="183"/>
      <c r="BE1187" s="2"/>
      <c r="BF1187" s="2"/>
      <c r="BG1187" s="183"/>
      <c r="BH1187" s="183"/>
      <c r="BI1187" s="183"/>
      <c r="BJ1187" s="183"/>
      <c r="BK1187" s="183"/>
      <c r="BL1187" s="2"/>
      <c r="BM1187" s="2"/>
      <c r="BN1187" s="183"/>
      <c r="BO1187" s="183"/>
      <c r="BP1187" s="183"/>
      <c r="BQ1187" s="183"/>
      <c r="BR1187" s="183"/>
      <c r="BS1187" s="183"/>
      <c r="BT1187" s="183"/>
      <c r="BU1187" s="183"/>
      <c r="BV1187" s="183"/>
      <c r="BW1187" s="183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70"/>
      <c r="DQ1187" s="270"/>
      <c r="DR1187" s="270"/>
      <c r="DS1187" s="270"/>
      <c r="DT1187" s="270"/>
      <c r="DU1187" s="270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  <c r="IW1187" s="2"/>
      <c r="IX1187" s="2"/>
      <c r="IY1187" s="2"/>
      <c r="IZ1187" s="2"/>
      <c r="JA1187" s="299"/>
      <c r="JB1187" s="299"/>
      <c r="JC1187" s="299"/>
      <c r="JD1187" s="299"/>
      <c r="JE1187" s="299"/>
      <c r="JF1187" s="299"/>
      <c r="JG1187" s="299"/>
      <c r="JH1187" s="299"/>
      <c r="JI1187" s="299"/>
      <c r="JJ1187" s="299"/>
      <c r="JK1187" s="299"/>
      <c r="JL1187" s="299"/>
      <c r="JM1187" s="299"/>
      <c r="JN1187" s="299"/>
      <c r="JO1187" s="299"/>
      <c r="JP1187" s="299"/>
      <c r="JQ1187" s="299"/>
      <c r="JR1187" s="299"/>
      <c r="JS1187" s="299"/>
      <c r="JT1187" s="299"/>
      <c r="JU1187" s="299"/>
      <c r="JV1187" s="299"/>
      <c r="JW1187" s="299"/>
      <c r="JX1187" s="299"/>
      <c r="JY1187" s="299"/>
      <c r="JZ1187" s="299"/>
      <c r="KA1187" s="299"/>
      <c r="KB1187" s="299"/>
      <c r="KC1187" s="299"/>
      <c r="KD1187" s="299"/>
      <c r="KE1187" s="299"/>
      <c r="KF1187" s="299"/>
      <c r="KG1187" s="299"/>
      <c r="KH1187" s="299"/>
      <c r="KI1187" s="299"/>
      <c r="KJ1187" s="299"/>
      <c r="KK1187" s="299"/>
      <c r="KL1187" s="2"/>
      <c r="KM1187" s="2"/>
      <c r="KN1187" s="2"/>
      <c r="KO1187" s="2"/>
      <c r="KP1187" s="2"/>
      <c r="KQ1187" s="2"/>
      <c r="KR1187" s="2"/>
      <c r="KS1187" s="2"/>
      <c r="KT1187" s="2"/>
    </row>
    <row r="1188" spans="5:306" s="114" customFormat="1">
      <c r="E1188" s="118"/>
      <c r="F1188" s="118"/>
      <c r="G1188" s="119"/>
      <c r="W1188" s="2"/>
      <c r="X1188" s="2"/>
      <c r="Y1188" s="2"/>
      <c r="Z1188" s="183"/>
      <c r="AA1188" s="183"/>
      <c r="AB1188" s="183"/>
      <c r="AC1188" s="2"/>
      <c r="AD1188" s="2"/>
      <c r="AE1188" s="183"/>
      <c r="AF1188" s="183"/>
      <c r="AG1188" s="183"/>
      <c r="AH1188" s="183"/>
      <c r="AI1188" s="183"/>
      <c r="AJ1188" s="2"/>
      <c r="AK1188" s="2"/>
      <c r="AL1188" s="183"/>
      <c r="AM1188" s="183"/>
      <c r="AN1188" s="183"/>
      <c r="AO1188" s="183"/>
      <c r="AP1188" s="183"/>
      <c r="AQ1188" s="2"/>
      <c r="AR1188" s="2"/>
      <c r="AS1188" s="183"/>
      <c r="AT1188" s="183"/>
      <c r="AU1188" s="183"/>
      <c r="AV1188" s="183"/>
      <c r="AW1188" s="183"/>
      <c r="AX1188" s="2"/>
      <c r="AY1188" s="2"/>
      <c r="AZ1188" s="183"/>
      <c r="BA1188" s="183"/>
      <c r="BB1188" s="183"/>
      <c r="BC1188" s="183"/>
      <c r="BD1188" s="183"/>
      <c r="BE1188" s="2"/>
      <c r="BF1188" s="2"/>
      <c r="BG1188" s="183"/>
      <c r="BH1188" s="183"/>
      <c r="BI1188" s="183"/>
      <c r="BJ1188" s="183"/>
      <c r="BK1188" s="183"/>
      <c r="BL1188" s="2"/>
      <c r="BM1188" s="2"/>
      <c r="BN1188" s="183"/>
      <c r="BO1188" s="183"/>
      <c r="BP1188" s="183"/>
      <c r="BQ1188" s="183"/>
      <c r="BR1188" s="183"/>
      <c r="BS1188" s="183"/>
      <c r="BT1188" s="183"/>
      <c r="BU1188" s="183"/>
      <c r="BV1188" s="183"/>
      <c r="BW1188" s="183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70"/>
      <c r="DQ1188" s="270"/>
      <c r="DR1188" s="270"/>
      <c r="DS1188" s="270"/>
      <c r="DT1188" s="270"/>
      <c r="DU1188" s="270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  <c r="IW1188" s="2"/>
      <c r="IX1188" s="2"/>
      <c r="IY1188" s="2"/>
      <c r="IZ1188" s="2"/>
      <c r="JA1188" s="299"/>
      <c r="JB1188" s="299"/>
      <c r="JC1188" s="299"/>
      <c r="JD1188" s="299"/>
      <c r="JE1188" s="299"/>
      <c r="JF1188" s="299"/>
      <c r="JG1188" s="299"/>
      <c r="JH1188" s="299"/>
      <c r="JI1188" s="299"/>
      <c r="JJ1188" s="299"/>
      <c r="JK1188" s="299"/>
      <c r="JL1188" s="299"/>
      <c r="JM1188" s="299"/>
      <c r="JN1188" s="299"/>
      <c r="JO1188" s="299"/>
      <c r="JP1188" s="299"/>
      <c r="JQ1188" s="299"/>
      <c r="JR1188" s="299"/>
      <c r="JS1188" s="299"/>
      <c r="JT1188" s="299"/>
      <c r="JU1188" s="299"/>
      <c r="JV1188" s="299"/>
      <c r="JW1188" s="299"/>
      <c r="JX1188" s="299"/>
      <c r="JY1188" s="299"/>
      <c r="JZ1188" s="299"/>
      <c r="KA1188" s="299"/>
      <c r="KB1188" s="299"/>
      <c r="KC1188" s="299"/>
      <c r="KD1188" s="299"/>
      <c r="KE1188" s="299"/>
      <c r="KF1188" s="299"/>
      <c r="KG1188" s="299"/>
      <c r="KH1188" s="299"/>
      <c r="KI1188" s="299"/>
      <c r="KJ1188" s="299"/>
      <c r="KK1188" s="299"/>
      <c r="KL1188" s="2"/>
      <c r="KM1188" s="2"/>
      <c r="KN1188" s="2"/>
      <c r="KO1188" s="2"/>
      <c r="KP1188" s="2"/>
      <c r="KQ1188" s="2"/>
      <c r="KR1188" s="2"/>
      <c r="KS1188" s="2"/>
      <c r="KT1188" s="2"/>
    </row>
    <row r="1189" spans="5:306" s="114" customFormat="1">
      <c r="E1189" s="118"/>
      <c r="F1189" s="118"/>
      <c r="G1189" s="119"/>
      <c r="W1189" s="2"/>
      <c r="X1189" s="2"/>
      <c r="Y1189" s="2"/>
      <c r="Z1189" s="183"/>
      <c r="AA1189" s="183"/>
      <c r="AB1189" s="183"/>
      <c r="AC1189" s="2"/>
      <c r="AD1189" s="2"/>
      <c r="AE1189" s="183"/>
      <c r="AF1189" s="183"/>
      <c r="AG1189" s="183"/>
      <c r="AH1189" s="183"/>
      <c r="AI1189" s="183"/>
      <c r="AJ1189" s="2"/>
      <c r="AK1189" s="2"/>
      <c r="AL1189" s="183"/>
      <c r="AM1189" s="183"/>
      <c r="AN1189" s="183"/>
      <c r="AO1189" s="183"/>
      <c r="AP1189" s="183"/>
      <c r="AQ1189" s="2"/>
      <c r="AR1189" s="2"/>
      <c r="AS1189" s="183"/>
      <c r="AT1189" s="183"/>
      <c r="AU1189" s="183"/>
      <c r="AV1189" s="183"/>
      <c r="AW1189" s="183"/>
      <c r="AX1189" s="2"/>
      <c r="AY1189" s="2"/>
      <c r="AZ1189" s="183"/>
      <c r="BA1189" s="183"/>
      <c r="BB1189" s="183"/>
      <c r="BC1189" s="183"/>
      <c r="BD1189" s="183"/>
      <c r="BE1189" s="2"/>
      <c r="BF1189" s="2"/>
      <c r="BG1189" s="183"/>
      <c r="BH1189" s="183"/>
      <c r="BI1189" s="183"/>
      <c r="BJ1189" s="183"/>
      <c r="BK1189" s="183"/>
      <c r="BL1189" s="2"/>
      <c r="BM1189" s="2"/>
      <c r="BN1189" s="183"/>
      <c r="BO1189" s="183"/>
      <c r="BP1189" s="183"/>
      <c r="BQ1189" s="183"/>
      <c r="BR1189" s="183"/>
      <c r="BS1189" s="183"/>
      <c r="BT1189" s="183"/>
      <c r="BU1189" s="183"/>
      <c r="BV1189" s="183"/>
      <c r="BW1189" s="183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70"/>
      <c r="DQ1189" s="270"/>
      <c r="DR1189" s="270"/>
      <c r="DS1189" s="270"/>
      <c r="DT1189" s="270"/>
      <c r="DU1189" s="270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  <c r="IW1189" s="2"/>
      <c r="IX1189" s="2"/>
      <c r="IY1189" s="2"/>
      <c r="IZ1189" s="2"/>
      <c r="JA1189" s="299"/>
      <c r="JB1189" s="299"/>
      <c r="JC1189" s="299"/>
      <c r="JD1189" s="299"/>
      <c r="JE1189" s="299"/>
      <c r="JF1189" s="299"/>
      <c r="JG1189" s="299"/>
      <c r="JH1189" s="299"/>
      <c r="JI1189" s="299"/>
      <c r="JJ1189" s="299"/>
      <c r="JK1189" s="299"/>
      <c r="JL1189" s="299"/>
      <c r="JM1189" s="299"/>
      <c r="JN1189" s="299"/>
      <c r="JO1189" s="299"/>
      <c r="JP1189" s="299"/>
      <c r="JQ1189" s="299"/>
      <c r="JR1189" s="299"/>
      <c r="JS1189" s="299"/>
      <c r="JT1189" s="299"/>
      <c r="JU1189" s="299"/>
      <c r="JV1189" s="299"/>
      <c r="JW1189" s="299"/>
      <c r="JX1189" s="299"/>
      <c r="JY1189" s="299"/>
      <c r="JZ1189" s="299"/>
      <c r="KA1189" s="299"/>
      <c r="KB1189" s="299"/>
      <c r="KC1189" s="299"/>
      <c r="KD1189" s="299"/>
      <c r="KE1189" s="299"/>
      <c r="KF1189" s="299"/>
      <c r="KG1189" s="299"/>
      <c r="KH1189" s="299"/>
      <c r="KI1189" s="299"/>
      <c r="KJ1189" s="299"/>
      <c r="KK1189" s="299"/>
      <c r="KL1189" s="2"/>
      <c r="KM1189" s="2"/>
      <c r="KN1189" s="2"/>
      <c r="KO1189" s="2"/>
      <c r="KP1189" s="2"/>
      <c r="KQ1189" s="2"/>
      <c r="KR1189" s="2"/>
      <c r="KS1189" s="2"/>
      <c r="KT1189" s="2"/>
    </row>
    <row r="1190" spans="5:306" s="114" customFormat="1">
      <c r="E1190" s="118"/>
      <c r="F1190" s="118"/>
      <c r="G1190" s="119"/>
      <c r="W1190" s="2"/>
      <c r="X1190" s="2"/>
      <c r="Y1190" s="2"/>
      <c r="Z1190" s="183"/>
      <c r="AA1190" s="183"/>
      <c r="AB1190" s="183"/>
      <c r="AC1190" s="2"/>
      <c r="AD1190" s="2"/>
      <c r="AE1190" s="183"/>
      <c r="AF1190" s="183"/>
      <c r="AG1190" s="183"/>
      <c r="AH1190" s="183"/>
      <c r="AI1190" s="183"/>
      <c r="AJ1190" s="2"/>
      <c r="AK1190" s="2"/>
      <c r="AL1190" s="183"/>
      <c r="AM1190" s="183"/>
      <c r="AN1190" s="183"/>
      <c r="AO1190" s="183"/>
      <c r="AP1190" s="183"/>
      <c r="AQ1190" s="2"/>
      <c r="AR1190" s="2"/>
      <c r="AS1190" s="183"/>
      <c r="AT1190" s="183"/>
      <c r="AU1190" s="183"/>
      <c r="AV1190" s="183"/>
      <c r="AW1190" s="183"/>
      <c r="AX1190" s="2"/>
      <c r="AY1190" s="2"/>
      <c r="AZ1190" s="183"/>
      <c r="BA1190" s="183"/>
      <c r="BB1190" s="183"/>
      <c r="BC1190" s="183"/>
      <c r="BD1190" s="183"/>
      <c r="BE1190" s="2"/>
      <c r="BF1190" s="2"/>
      <c r="BG1190" s="183"/>
      <c r="BH1190" s="183"/>
      <c r="BI1190" s="183"/>
      <c r="BJ1190" s="183"/>
      <c r="BK1190" s="183"/>
      <c r="BL1190" s="2"/>
      <c r="BM1190" s="2"/>
      <c r="BN1190" s="183"/>
      <c r="BO1190" s="183"/>
      <c r="BP1190" s="183"/>
      <c r="BQ1190" s="183"/>
      <c r="BR1190" s="183"/>
      <c r="BS1190" s="183"/>
      <c r="BT1190" s="183"/>
      <c r="BU1190" s="183"/>
      <c r="BV1190" s="183"/>
      <c r="BW1190" s="183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70"/>
      <c r="DQ1190" s="270"/>
      <c r="DR1190" s="270"/>
      <c r="DS1190" s="270"/>
      <c r="DT1190" s="270"/>
      <c r="DU1190" s="270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  <c r="IW1190" s="2"/>
      <c r="IX1190" s="2"/>
      <c r="IY1190" s="2"/>
      <c r="IZ1190" s="2"/>
      <c r="JA1190" s="299"/>
      <c r="JB1190" s="299"/>
      <c r="JC1190" s="299"/>
      <c r="JD1190" s="299"/>
      <c r="JE1190" s="299"/>
      <c r="JF1190" s="299"/>
      <c r="JG1190" s="299"/>
      <c r="JH1190" s="299"/>
      <c r="JI1190" s="299"/>
      <c r="JJ1190" s="299"/>
      <c r="JK1190" s="299"/>
      <c r="JL1190" s="299"/>
      <c r="JM1190" s="299"/>
      <c r="JN1190" s="299"/>
      <c r="JO1190" s="299"/>
      <c r="JP1190" s="299"/>
      <c r="JQ1190" s="299"/>
      <c r="JR1190" s="299"/>
      <c r="JS1190" s="299"/>
      <c r="JT1190" s="299"/>
      <c r="JU1190" s="299"/>
      <c r="JV1190" s="299"/>
      <c r="JW1190" s="299"/>
      <c r="JX1190" s="299"/>
      <c r="JY1190" s="299"/>
      <c r="JZ1190" s="299"/>
      <c r="KA1190" s="299"/>
      <c r="KB1190" s="299"/>
      <c r="KC1190" s="299"/>
      <c r="KD1190" s="299"/>
      <c r="KE1190" s="299"/>
      <c r="KF1190" s="299"/>
      <c r="KG1190" s="299"/>
      <c r="KH1190" s="299"/>
      <c r="KI1190" s="299"/>
      <c r="KJ1190" s="299"/>
      <c r="KK1190" s="299"/>
      <c r="KL1190" s="2"/>
      <c r="KM1190" s="2"/>
      <c r="KN1190" s="2"/>
      <c r="KO1190" s="2"/>
      <c r="KP1190" s="2"/>
      <c r="KQ1190" s="2"/>
      <c r="KR1190" s="2"/>
      <c r="KS1190" s="2"/>
      <c r="KT1190" s="2"/>
    </row>
    <row r="1191" spans="5:306" s="114" customFormat="1">
      <c r="E1191" s="118"/>
      <c r="F1191" s="118"/>
      <c r="G1191" s="119"/>
      <c r="W1191" s="2"/>
      <c r="X1191" s="2"/>
      <c r="Y1191" s="2"/>
      <c r="Z1191" s="183"/>
      <c r="AA1191" s="183"/>
      <c r="AB1191" s="183"/>
      <c r="AC1191" s="2"/>
      <c r="AD1191" s="2"/>
      <c r="AE1191" s="183"/>
      <c r="AF1191" s="183"/>
      <c r="AG1191" s="183"/>
      <c r="AH1191" s="183"/>
      <c r="AI1191" s="183"/>
      <c r="AJ1191" s="2"/>
      <c r="AK1191" s="2"/>
      <c r="AL1191" s="183"/>
      <c r="AM1191" s="183"/>
      <c r="AN1191" s="183"/>
      <c r="AO1191" s="183"/>
      <c r="AP1191" s="183"/>
      <c r="AQ1191" s="2"/>
      <c r="AR1191" s="2"/>
      <c r="AS1191" s="183"/>
      <c r="AT1191" s="183"/>
      <c r="AU1191" s="183"/>
      <c r="AV1191" s="183"/>
      <c r="AW1191" s="183"/>
      <c r="AX1191" s="2"/>
      <c r="AY1191" s="2"/>
      <c r="AZ1191" s="183"/>
      <c r="BA1191" s="183"/>
      <c r="BB1191" s="183"/>
      <c r="BC1191" s="183"/>
      <c r="BD1191" s="183"/>
      <c r="BE1191" s="2"/>
      <c r="BF1191" s="2"/>
      <c r="BG1191" s="183"/>
      <c r="BH1191" s="183"/>
      <c r="BI1191" s="183"/>
      <c r="BJ1191" s="183"/>
      <c r="BK1191" s="183"/>
      <c r="BL1191" s="2"/>
      <c r="BM1191" s="2"/>
      <c r="BN1191" s="183"/>
      <c r="BO1191" s="183"/>
      <c r="BP1191" s="183"/>
      <c r="BQ1191" s="183"/>
      <c r="BR1191" s="183"/>
      <c r="BS1191" s="183"/>
      <c r="BT1191" s="183"/>
      <c r="BU1191" s="183"/>
      <c r="BV1191" s="183"/>
      <c r="BW1191" s="183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70"/>
      <c r="DQ1191" s="270"/>
      <c r="DR1191" s="270"/>
      <c r="DS1191" s="270"/>
      <c r="DT1191" s="270"/>
      <c r="DU1191" s="270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  <c r="IW1191" s="2"/>
      <c r="IX1191" s="2"/>
      <c r="IY1191" s="2"/>
      <c r="IZ1191" s="2"/>
      <c r="JA1191" s="299"/>
      <c r="JB1191" s="299"/>
      <c r="JC1191" s="299"/>
      <c r="JD1191" s="299"/>
      <c r="JE1191" s="299"/>
      <c r="JF1191" s="299"/>
      <c r="JG1191" s="299"/>
      <c r="JH1191" s="299"/>
      <c r="JI1191" s="299"/>
      <c r="JJ1191" s="299"/>
      <c r="JK1191" s="299"/>
      <c r="JL1191" s="299"/>
      <c r="JM1191" s="299"/>
      <c r="JN1191" s="299"/>
      <c r="JO1191" s="299"/>
      <c r="JP1191" s="299"/>
      <c r="JQ1191" s="299"/>
      <c r="JR1191" s="299"/>
      <c r="JS1191" s="299"/>
      <c r="JT1191" s="299"/>
      <c r="JU1191" s="299"/>
      <c r="JV1191" s="299"/>
      <c r="JW1191" s="299"/>
      <c r="JX1191" s="299"/>
      <c r="JY1191" s="299"/>
      <c r="JZ1191" s="299"/>
      <c r="KA1191" s="299"/>
      <c r="KB1191" s="299"/>
      <c r="KC1191" s="299"/>
      <c r="KD1191" s="299"/>
      <c r="KE1191" s="299"/>
      <c r="KF1191" s="299"/>
      <c r="KG1191" s="299"/>
      <c r="KH1191" s="299"/>
      <c r="KI1191" s="299"/>
      <c r="KJ1191" s="299"/>
      <c r="KK1191" s="299"/>
      <c r="KL1191" s="2"/>
      <c r="KM1191" s="2"/>
      <c r="KN1191" s="2"/>
      <c r="KO1191" s="2"/>
      <c r="KP1191" s="2"/>
      <c r="KQ1191" s="2"/>
      <c r="KR1191" s="2"/>
      <c r="KS1191" s="2"/>
      <c r="KT1191" s="2"/>
    </row>
    <row r="1192" spans="5:306" s="114" customFormat="1">
      <c r="E1192" s="118"/>
      <c r="F1192" s="118"/>
      <c r="G1192" s="119"/>
      <c r="W1192" s="2"/>
      <c r="X1192" s="2"/>
      <c r="Y1192" s="2"/>
      <c r="Z1192" s="183"/>
      <c r="AA1192" s="183"/>
      <c r="AB1192" s="183"/>
      <c r="AC1192" s="2"/>
      <c r="AD1192" s="2"/>
      <c r="AE1192" s="183"/>
      <c r="AF1192" s="183"/>
      <c r="AG1192" s="183"/>
      <c r="AH1192" s="183"/>
      <c r="AI1192" s="183"/>
      <c r="AJ1192" s="2"/>
      <c r="AK1192" s="2"/>
      <c r="AL1192" s="183"/>
      <c r="AM1192" s="183"/>
      <c r="AN1192" s="183"/>
      <c r="AO1192" s="183"/>
      <c r="AP1192" s="183"/>
      <c r="AQ1192" s="2"/>
      <c r="AR1192" s="2"/>
      <c r="AS1192" s="183"/>
      <c r="AT1192" s="183"/>
      <c r="AU1192" s="183"/>
      <c r="AV1192" s="183"/>
      <c r="AW1192" s="183"/>
      <c r="AX1192" s="2"/>
      <c r="AY1192" s="2"/>
      <c r="AZ1192" s="183"/>
      <c r="BA1192" s="183"/>
      <c r="BB1192" s="183"/>
      <c r="BC1192" s="183"/>
      <c r="BD1192" s="183"/>
      <c r="BE1192" s="2"/>
      <c r="BF1192" s="2"/>
      <c r="BG1192" s="183"/>
      <c r="BH1192" s="183"/>
      <c r="BI1192" s="183"/>
      <c r="BJ1192" s="183"/>
      <c r="BK1192" s="183"/>
      <c r="BL1192" s="2"/>
      <c r="BM1192" s="2"/>
      <c r="BN1192" s="183"/>
      <c r="BO1192" s="183"/>
      <c r="BP1192" s="183"/>
      <c r="BQ1192" s="183"/>
      <c r="BR1192" s="183"/>
      <c r="BS1192" s="183"/>
      <c r="BT1192" s="183"/>
      <c r="BU1192" s="183"/>
      <c r="BV1192" s="183"/>
      <c r="BW1192" s="183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70"/>
      <c r="DQ1192" s="270"/>
      <c r="DR1192" s="270"/>
      <c r="DS1192" s="270"/>
      <c r="DT1192" s="270"/>
      <c r="DU1192" s="270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  <c r="IW1192" s="2"/>
      <c r="IX1192" s="2"/>
      <c r="IY1192" s="2"/>
      <c r="IZ1192" s="2"/>
      <c r="JA1192" s="299"/>
      <c r="JB1192" s="299"/>
      <c r="JC1192" s="299"/>
      <c r="JD1192" s="299"/>
      <c r="JE1192" s="299"/>
      <c r="JF1192" s="299"/>
      <c r="JG1192" s="299"/>
      <c r="JH1192" s="299"/>
      <c r="JI1192" s="299"/>
      <c r="JJ1192" s="299"/>
      <c r="JK1192" s="299"/>
      <c r="JL1192" s="299"/>
      <c r="JM1192" s="299"/>
      <c r="JN1192" s="299"/>
      <c r="JO1192" s="299"/>
      <c r="JP1192" s="299"/>
      <c r="JQ1192" s="299"/>
      <c r="JR1192" s="299"/>
      <c r="JS1192" s="299"/>
      <c r="JT1192" s="299"/>
      <c r="JU1192" s="299"/>
      <c r="JV1192" s="299"/>
      <c r="JW1192" s="299"/>
      <c r="JX1192" s="299"/>
      <c r="JY1192" s="299"/>
      <c r="JZ1192" s="299"/>
      <c r="KA1192" s="299"/>
      <c r="KB1192" s="299"/>
      <c r="KC1192" s="299"/>
      <c r="KD1192" s="299"/>
      <c r="KE1192" s="299"/>
      <c r="KF1192" s="299"/>
      <c r="KG1192" s="299"/>
      <c r="KH1192" s="299"/>
      <c r="KI1192" s="299"/>
      <c r="KJ1192" s="299"/>
      <c r="KK1192" s="299"/>
      <c r="KL1192" s="2"/>
      <c r="KM1192" s="2"/>
      <c r="KN1192" s="2"/>
      <c r="KO1192" s="2"/>
      <c r="KP1192" s="2"/>
      <c r="KQ1192" s="2"/>
      <c r="KR1192" s="2"/>
      <c r="KS1192" s="2"/>
      <c r="KT1192" s="2"/>
    </row>
    <row r="1193" spans="5:306" s="114" customFormat="1">
      <c r="E1193" s="118"/>
      <c r="F1193" s="118"/>
      <c r="G1193" s="119"/>
      <c r="W1193" s="2"/>
      <c r="X1193" s="2"/>
      <c r="Y1193" s="2"/>
      <c r="Z1193" s="183"/>
      <c r="AA1193" s="183"/>
      <c r="AB1193" s="183"/>
      <c r="AC1193" s="2"/>
      <c r="AD1193" s="2"/>
      <c r="AE1193" s="183"/>
      <c r="AF1193" s="183"/>
      <c r="AG1193" s="183"/>
      <c r="AH1193" s="183"/>
      <c r="AI1193" s="183"/>
      <c r="AJ1193" s="2"/>
      <c r="AK1193" s="2"/>
      <c r="AL1193" s="183"/>
      <c r="AM1193" s="183"/>
      <c r="AN1193" s="183"/>
      <c r="AO1193" s="183"/>
      <c r="AP1193" s="183"/>
      <c r="AQ1193" s="2"/>
      <c r="AR1193" s="2"/>
      <c r="AS1193" s="183"/>
      <c r="AT1193" s="183"/>
      <c r="AU1193" s="183"/>
      <c r="AV1193" s="183"/>
      <c r="AW1193" s="183"/>
      <c r="AX1193" s="2"/>
      <c r="AY1193" s="2"/>
      <c r="AZ1193" s="183"/>
      <c r="BA1193" s="183"/>
      <c r="BB1193" s="183"/>
      <c r="BC1193" s="183"/>
      <c r="BD1193" s="183"/>
      <c r="BE1193" s="2"/>
      <c r="BF1193" s="2"/>
      <c r="BG1193" s="183"/>
      <c r="BH1193" s="183"/>
      <c r="BI1193" s="183"/>
      <c r="BJ1193" s="183"/>
      <c r="BK1193" s="183"/>
      <c r="BL1193" s="2"/>
      <c r="BM1193" s="2"/>
      <c r="BN1193" s="183"/>
      <c r="BO1193" s="183"/>
      <c r="BP1193" s="183"/>
      <c r="BQ1193" s="183"/>
      <c r="BR1193" s="183"/>
      <c r="BS1193" s="183"/>
      <c r="BT1193" s="183"/>
      <c r="BU1193" s="183"/>
      <c r="BV1193" s="183"/>
      <c r="BW1193" s="183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70"/>
      <c r="DQ1193" s="270"/>
      <c r="DR1193" s="270"/>
      <c r="DS1193" s="270"/>
      <c r="DT1193" s="270"/>
      <c r="DU1193" s="270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  <c r="IW1193" s="2"/>
      <c r="IX1193" s="2"/>
      <c r="IY1193" s="2"/>
      <c r="IZ1193" s="2"/>
      <c r="JA1193" s="299"/>
      <c r="JB1193" s="299"/>
      <c r="JC1193" s="299"/>
      <c r="JD1193" s="299"/>
      <c r="JE1193" s="299"/>
      <c r="JF1193" s="299"/>
      <c r="JG1193" s="299"/>
      <c r="JH1193" s="299"/>
      <c r="JI1193" s="299"/>
      <c r="JJ1193" s="299"/>
      <c r="JK1193" s="299"/>
      <c r="JL1193" s="299"/>
      <c r="JM1193" s="299"/>
      <c r="JN1193" s="299"/>
      <c r="JO1193" s="299"/>
      <c r="JP1193" s="299"/>
      <c r="JQ1193" s="299"/>
      <c r="JR1193" s="299"/>
      <c r="JS1193" s="299"/>
      <c r="JT1193" s="299"/>
      <c r="JU1193" s="299"/>
      <c r="JV1193" s="299"/>
      <c r="JW1193" s="299"/>
      <c r="JX1193" s="299"/>
      <c r="JY1193" s="299"/>
      <c r="JZ1193" s="299"/>
      <c r="KA1193" s="299"/>
      <c r="KB1193" s="299"/>
      <c r="KC1193" s="299"/>
      <c r="KD1193" s="299"/>
      <c r="KE1193" s="299"/>
      <c r="KF1193" s="299"/>
      <c r="KG1193" s="299"/>
      <c r="KH1193" s="299"/>
      <c r="KI1193" s="299"/>
      <c r="KJ1193" s="299"/>
      <c r="KK1193" s="299"/>
      <c r="KL1193" s="2"/>
      <c r="KM1193" s="2"/>
      <c r="KN1193" s="2"/>
      <c r="KO1193" s="2"/>
      <c r="KP1193" s="2"/>
      <c r="KQ1193" s="2"/>
      <c r="KR1193" s="2"/>
      <c r="KS1193" s="2"/>
      <c r="KT1193" s="2"/>
    </row>
    <row r="1194" spans="5:306" s="114" customFormat="1">
      <c r="E1194" s="118"/>
      <c r="F1194" s="118"/>
      <c r="G1194" s="119"/>
      <c r="W1194" s="2"/>
      <c r="X1194" s="2"/>
      <c r="Y1194" s="2"/>
      <c r="Z1194" s="183"/>
      <c r="AA1194" s="183"/>
      <c r="AB1194" s="183"/>
      <c r="AC1194" s="2"/>
      <c r="AD1194" s="2"/>
      <c r="AE1194" s="183"/>
      <c r="AF1194" s="183"/>
      <c r="AG1194" s="183"/>
      <c r="AH1194" s="183"/>
      <c r="AI1194" s="183"/>
      <c r="AJ1194" s="2"/>
      <c r="AK1194" s="2"/>
      <c r="AL1194" s="183"/>
      <c r="AM1194" s="183"/>
      <c r="AN1194" s="183"/>
      <c r="AO1194" s="183"/>
      <c r="AP1194" s="183"/>
      <c r="AQ1194" s="2"/>
      <c r="AR1194" s="2"/>
      <c r="AS1194" s="183"/>
      <c r="AT1194" s="183"/>
      <c r="AU1194" s="183"/>
      <c r="AV1194" s="183"/>
      <c r="AW1194" s="183"/>
      <c r="AX1194" s="2"/>
      <c r="AY1194" s="2"/>
      <c r="AZ1194" s="183"/>
      <c r="BA1194" s="183"/>
      <c r="BB1194" s="183"/>
      <c r="BC1194" s="183"/>
      <c r="BD1194" s="183"/>
      <c r="BE1194" s="2"/>
      <c r="BF1194" s="2"/>
      <c r="BG1194" s="183"/>
      <c r="BH1194" s="183"/>
      <c r="BI1194" s="183"/>
      <c r="BJ1194" s="183"/>
      <c r="BK1194" s="183"/>
      <c r="BL1194" s="2"/>
      <c r="BM1194" s="2"/>
      <c r="BN1194" s="183"/>
      <c r="BO1194" s="183"/>
      <c r="BP1194" s="183"/>
      <c r="BQ1194" s="183"/>
      <c r="BR1194" s="183"/>
      <c r="BS1194" s="183"/>
      <c r="BT1194" s="183"/>
      <c r="BU1194" s="183"/>
      <c r="BV1194" s="183"/>
      <c r="BW1194" s="183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70"/>
      <c r="DQ1194" s="270"/>
      <c r="DR1194" s="270"/>
      <c r="DS1194" s="270"/>
      <c r="DT1194" s="270"/>
      <c r="DU1194" s="270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  <c r="IW1194" s="2"/>
      <c r="IX1194" s="2"/>
      <c r="IY1194" s="2"/>
      <c r="IZ1194" s="2"/>
      <c r="JA1194" s="299"/>
      <c r="JB1194" s="299"/>
      <c r="JC1194" s="299"/>
      <c r="JD1194" s="299"/>
      <c r="JE1194" s="299"/>
      <c r="JF1194" s="299"/>
      <c r="JG1194" s="299"/>
      <c r="JH1194" s="299"/>
      <c r="JI1194" s="299"/>
      <c r="JJ1194" s="299"/>
      <c r="JK1194" s="299"/>
      <c r="JL1194" s="299"/>
      <c r="JM1194" s="299"/>
      <c r="JN1194" s="299"/>
      <c r="JO1194" s="299"/>
      <c r="JP1194" s="299"/>
      <c r="JQ1194" s="299"/>
      <c r="JR1194" s="299"/>
      <c r="JS1194" s="299"/>
      <c r="JT1194" s="299"/>
      <c r="JU1194" s="299"/>
      <c r="JV1194" s="299"/>
      <c r="JW1194" s="299"/>
      <c r="JX1194" s="299"/>
      <c r="JY1194" s="299"/>
      <c r="JZ1194" s="299"/>
      <c r="KA1194" s="299"/>
      <c r="KB1194" s="299"/>
      <c r="KC1194" s="299"/>
      <c r="KD1194" s="299"/>
      <c r="KE1194" s="299"/>
      <c r="KF1194" s="299"/>
      <c r="KG1194" s="299"/>
      <c r="KH1194" s="299"/>
      <c r="KI1194" s="299"/>
      <c r="KJ1194" s="299"/>
      <c r="KK1194" s="299"/>
      <c r="KL1194" s="2"/>
      <c r="KM1194" s="2"/>
      <c r="KN1194" s="2"/>
      <c r="KO1194" s="2"/>
      <c r="KP1194" s="2"/>
      <c r="KQ1194" s="2"/>
      <c r="KR1194" s="2"/>
      <c r="KS1194" s="2"/>
      <c r="KT1194" s="2"/>
    </row>
    <row r="1195" spans="5:306" s="114" customFormat="1">
      <c r="E1195" s="118"/>
      <c r="F1195" s="118"/>
      <c r="G1195" s="119"/>
      <c r="W1195" s="2"/>
      <c r="X1195" s="2"/>
      <c r="Y1195" s="2"/>
      <c r="Z1195" s="183"/>
      <c r="AA1195" s="183"/>
      <c r="AB1195" s="183"/>
      <c r="AC1195" s="2"/>
      <c r="AD1195" s="2"/>
      <c r="AE1195" s="183"/>
      <c r="AF1195" s="183"/>
      <c r="AG1195" s="183"/>
      <c r="AH1195" s="183"/>
      <c r="AI1195" s="183"/>
      <c r="AJ1195" s="2"/>
      <c r="AK1195" s="2"/>
      <c r="AL1195" s="183"/>
      <c r="AM1195" s="183"/>
      <c r="AN1195" s="183"/>
      <c r="AO1195" s="183"/>
      <c r="AP1195" s="183"/>
      <c r="AQ1195" s="2"/>
      <c r="AR1195" s="2"/>
      <c r="AS1195" s="183"/>
      <c r="AT1195" s="183"/>
      <c r="AU1195" s="183"/>
      <c r="AV1195" s="183"/>
      <c r="AW1195" s="183"/>
      <c r="AX1195" s="2"/>
      <c r="AY1195" s="2"/>
      <c r="AZ1195" s="183"/>
      <c r="BA1195" s="183"/>
      <c r="BB1195" s="183"/>
      <c r="BC1195" s="183"/>
      <c r="BD1195" s="183"/>
      <c r="BE1195" s="2"/>
      <c r="BF1195" s="2"/>
      <c r="BG1195" s="183"/>
      <c r="BH1195" s="183"/>
      <c r="BI1195" s="183"/>
      <c r="BJ1195" s="183"/>
      <c r="BK1195" s="183"/>
      <c r="BL1195" s="2"/>
      <c r="BM1195" s="2"/>
      <c r="BN1195" s="183"/>
      <c r="BO1195" s="183"/>
      <c r="BP1195" s="183"/>
      <c r="BQ1195" s="183"/>
      <c r="BR1195" s="183"/>
      <c r="BS1195" s="183"/>
      <c r="BT1195" s="183"/>
      <c r="BU1195" s="183"/>
      <c r="BV1195" s="183"/>
      <c r="BW1195" s="183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70"/>
      <c r="DQ1195" s="270"/>
      <c r="DR1195" s="270"/>
      <c r="DS1195" s="270"/>
      <c r="DT1195" s="270"/>
      <c r="DU1195" s="270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  <c r="IW1195" s="2"/>
      <c r="IX1195" s="2"/>
      <c r="IY1195" s="2"/>
      <c r="IZ1195" s="2"/>
      <c r="JA1195" s="299"/>
      <c r="JB1195" s="299"/>
      <c r="JC1195" s="299"/>
      <c r="JD1195" s="299"/>
      <c r="JE1195" s="299"/>
      <c r="JF1195" s="299"/>
      <c r="JG1195" s="299"/>
      <c r="JH1195" s="299"/>
      <c r="JI1195" s="299"/>
      <c r="JJ1195" s="299"/>
      <c r="JK1195" s="299"/>
      <c r="JL1195" s="299"/>
      <c r="JM1195" s="299"/>
      <c r="JN1195" s="299"/>
      <c r="JO1195" s="299"/>
      <c r="JP1195" s="299"/>
      <c r="JQ1195" s="299"/>
      <c r="JR1195" s="299"/>
      <c r="JS1195" s="299"/>
      <c r="JT1195" s="299"/>
      <c r="JU1195" s="299"/>
      <c r="JV1195" s="299"/>
      <c r="JW1195" s="299"/>
      <c r="JX1195" s="299"/>
      <c r="JY1195" s="299"/>
      <c r="JZ1195" s="299"/>
      <c r="KA1195" s="299"/>
      <c r="KB1195" s="299"/>
      <c r="KC1195" s="299"/>
      <c r="KD1195" s="299"/>
      <c r="KE1195" s="299"/>
      <c r="KF1195" s="299"/>
      <c r="KG1195" s="299"/>
      <c r="KH1195" s="299"/>
      <c r="KI1195" s="299"/>
      <c r="KJ1195" s="299"/>
      <c r="KK1195" s="299"/>
      <c r="KL1195" s="2"/>
      <c r="KM1195" s="2"/>
      <c r="KN1195" s="2"/>
      <c r="KO1195" s="2"/>
      <c r="KP1195" s="2"/>
      <c r="KQ1195" s="2"/>
      <c r="KR1195" s="2"/>
      <c r="KS1195" s="2"/>
      <c r="KT1195" s="2"/>
    </row>
    <row r="1196" spans="5:306" s="114" customFormat="1">
      <c r="E1196" s="118"/>
      <c r="F1196" s="118"/>
      <c r="G1196" s="119"/>
      <c r="W1196" s="2"/>
      <c r="X1196" s="2"/>
      <c r="Y1196" s="2"/>
      <c r="Z1196" s="183"/>
      <c r="AA1196" s="183"/>
      <c r="AB1196" s="183"/>
      <c r="AC1196" s="2"/>
      <c r="AD1196" s="2"/>
      <c r="AE1196" s="183"/>
      <c r="AF1196" s="183"/>
      <c r="AG1196" s="183"/>
      <c r="AH1196" s="183"/>
      <c r="AI1196" s="183"/>
      <c r="AJ1196" s="2"/>
      <c r="AK1196" s="2"/>
      <c r="AL1196" s="183"/>
      <c r="AM1196" s="183"/>
      <c r="AN1196" s="183"/>
      <c r="AO1196" s="183"/>
      <c r="AP1196" s="183"/>
      <c r="AQ1196" s="2"/>
      <c r="AR1196" s="2"/>
      <c r="AS1196" s="183"/>
      <c r="AT1196" s="183"/>
      <c r="AU1196" s="183"/>
      <c r="AV1196" s="183"/>
      <c r="AW1196" s="183"/>
      <c r="AX1196" s="2"/>
      <c r="AY1196" s="2"/>
      <c r="AZ1196" s="183"/>
      <c r="BA1196" s="183"/>
      <c r="BB1196" s="183"/>
      <c r="BC1196" s="183"/>
      <c r="BD1196" s="183"/>
      <c r="BE1196" s="2"/>
      <c r="BF1196" s="2"/>
      <c r="BG1196" s="183"/>
      <c r="BH1196" s="183"/>
      <c r="BI1196" s="183"/>
      <c r="BJ1196" s="183"/>
      <c r="BK1196" s="183"/>
      <c r="BL1196" s="2"/>
      <c r="BM1196" s="2"/>
      <c r="BN1196" s="183"/>
      <c r="BO1196" s="183"/>
      <c r="BP1196" s="183"/>
      <c r="BQ1196" s="183"/>
      <c r="BR1196" s="183"/>
      <c r="BS1196" s="183"/>
      <c r="BT1196" s="183"/>
      <c r="BU1196" s="183"/>
      <c r="BV1196" s="183"/>
      <c r="BW1196" s="183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70"/>
      <c r="DQ1196" s="270"/>
      <c r="DR1196" s="270"/>
      <c r="DS1196" s="270"/>
      <c r="DT1196" s="270"/>
      <c r="DU1196" s="270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  <c r="IW1196" s="2"/>
      <c r="IX1196" s="2"/>
      <c r="IY1196" s="2"/>
      <c r="IZ1196" s="2"/>
      <c r="JA1196" s="299"/>
      <c r="JB1196" s="299"/>
      <c r="JC1196" s="299"/>
      <c r="JD1196" s="299"/>
      <c r="JE1196" s="299"/>
      <c r="JF1196" s="299"/>
      <c r="JG1196" s="299"/>
      <c r="JH1196" s="299"/>
      <c r="JI1196" s="299"/>
      <c r="JJ1196" s="299"/>
      <c r="JK1196" s="299"/>
      <c r="JL1196" s="299"/>
      <c r="JM1196" s="299"/>
      <c r="JN1196" s="299"/>
      <c r="JO1196" s="299"/>
      <c r="JP1196" s="299"/>
      <c r="JQ1196" s="299"/>
      <c r="JR1196" s="299"/>
      <c r="JS1196" s="299"/>
      <c r="JT1196" s="299"/>
      <c r="JU1196" s="299"/>
      <c r="JV1196" s="299"/>
      <c r="JW1196" s="299"/>
      <c r="JX1196" s="299"/>
      <c r="JY1196" s="299"/>
      <c r="JZ1196" s="299"/>
      <c r="KA1196" s="299"/>
      <c r="KB1196" s="299"/>
      <c r="KC1196" s="299"/>
      <c r="KD1196" s="299"/>
      <c r="KE1196" s="299"/>
      <c r="KF1196" s="299"/>
      <c r="KG1196" s="299"/>
      <c r="KH1196" s="299"/>
      <c r="KI1196" s="299"/>
      <c r="KJ1196" s="299"/>
      <c r="KK1196" s="299"/>
      <c r="KL1196" s="2"/>
      <c r="KM1196" s="2"/>
      <c r="KN1196" s="2"/>
      <c r="KO1196" s="2"/>
      <c r="KP1196" s="2"/>
      <c r="KQ1196" s="2"/>
      <c r="KR1196" s="2"/>
      <c r="KS1196" s="2"/>
      <c r="KT1196" s="2"/>
    </row>
    <row r="1197" spans="5:306" s="114" customFormat="1">
      <c r="E1197" s="118"/>
      <c r="F1197" s="118"/>
      <c r="G1197" s="119"/>
      <c r="W1197" s="2"/>
      <c r="X1197" s="2"/>
      <c r="Y1197" s="2"/>
      <c r="Z1197" s="183"/>
      <c r="AA1197" s="183"/>
      <c r="AB1197" s="183"/>
      <c r="AC1197" s="2"/>
      <c r="AD1197" s="2"/>
      <c r="AE1197" s="183"/>
      <c r="AF1197" s="183"/>
      <c r="AG1197" s="183"/>
      <c r="AH1197" s="183"/>
      <c r="AI1197" s="183"/>
      <c r="AJ1197" s="2"/>
      <c r="AK1197" s="2"/>
      <c r="AL1197" s="183"/>
      <c r="AM1197" s="183"/>
      <c r="AN1197" s="183"/>
      <c r="AO1197" s="183"/>
      <c r="AP1197" s="183"/>
      <c r="AQ1197" s="2"/>
      <c r="AR1197" s="2"/>
      <c r="AS1197" s="183"/>
      <c r="AT1197" s="183"/>
      <c r="AU1197" s="183"/>
      <c r="AV1197" s="183"/>
      <c r="AW1197" s="183"/>
      <c r="AX1197" s="2"/>
      <c r="AY1197" s="2"/>
      <c r="AZ1197" s="183"/>
      <c r="BA1197" s="183"/>
      <c r="BB1197" s="183"/>
      <c r="BC1197" s="183"/>
      <c r="BD1197" s="183"/>
      <c r="BE1197" s="2"/>
      <c r="BF1197" s="2"/>
      <c r="BG1197" s="183"/>
      <c r="BH1197" s="183"/>
      <c r="BI1197" s="183"/>
      <c r="BJ1197" s="183"/>
      <c r="BK1197" s="183"/>
      <c r="BL1197" s="2"/>
      <c r="BM1197" s="2"/>
      <c r="BN1197" s="183"/>
      <c r="BO1197" s="183"/>
      <c r="BP1197" s="183"/>
      <c r="BQ1197" s="183"/>
      <c r="BR1197" s="183"/>
      <c r="BS1197" s="183"/>
      <c r="BT1197" s="183"/>
      <c r="BU1197" s="183"/>
      <c r="BV1197" s="183"/>
      <c r="BW1197" s="183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70"/>
      <c r="DQ1197" s="270"/>
      <c r="DR1197" s="270"/>
      <c r="DS1197" s="270"/>
      <c r="DT1197" s="270"/>
      <c r="DU1197" s="270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  <c r="IW1197" s="2"/>
      <c r="IX1197" s="2"/>
      <c r="IY1197" s="2"/>
      <c r="IZ1197" s="2"/>
      <c r="JA1197" s="299"/>
      <c r="JB1197" s="299"/>
      <c r="JC1197" s="299"/>
      <c r="JD1197" s="299"/>
      <c r="JE1197" s="299"/>
      <c r="JF1197" s="299"/>
      <c r="JG1197" s="299"/>
      <c r="JH1197" s="299"/>
      <c r="JI1197" s="299"/>
      <c r="JJ1197" s="299"/>
      <c r="JK1197" s="299"/>
      <c r="JL1197" s="299"/>
      <c r="JM1197" s="299"/>
      <c r="JN1197" s="299"/>
      <c r="JO1197" s="299"/>
      <c r="JP1197" s="299"/>
      <c r="JQ1197" s="299"/>
      <c r="JR1197" s="299"/>
      <c r="JS1197" s="299"/>
      <c r="JT1197" s="299"/>
      <c r="JU1197" s="299"/>
      <c r="JV1197" s="299"/>
      <c r="JW1197" s="299"/>
      <c r="JX1197" s="299"/>
      <c r="JY1197" s="299"/>
      <c r="JZ1197" s="299"/>
      <c r="KA1197" s="299"/>
      <c r="KB1197" s="299"/>
      <c r="KC1197" s="299"/>
      <c r="KD1197" s="299"/>
      <c r="KE1197" s="299"/>
      <c r="KF1197" s="299"/>
      <c r="KG1197" s="299"/>
      <c r="KH1197" s="299"/>
      <c r="KI1197" s="299"/>
      <c r="KJ1197" s="299"/>
      <c r="KK1197" s="299"/>
      <c r="KL1197" s="2"/>
      <c r="KM1197" s="2"/>
      <c r="KN1197" s="2"/>
      <c r="KO1197" s="2"/>
      <c r="KP1197" s="2"/>
      <c r="KQ1197" s="2"/>
      <c r="KR1197" s="2"/>
      <c r="KS1197" s="2"/>
      <c r="KT1197" s="2"/>
    </row>
    <row r="1198" spans="5:306" s="114" customFormat="1">
      <c r="E1198" s="118"/>
      <c r="F1198" s="118"/>
      <c r="G1198" s="119"/>
      <c r="W1198" s="2"/>
      <c r="X1198" s="2"/>
      <c r="Y1198" s="2"/>
      <c r="Z1198" s="183"/>
      <c r="AA1198" s="183"/>
      <c r="AB1198" s="183"/>
      <c r="AC1198" s="2"/>
      <c r="AD1198" s="2"/>
      <c r="AE1198" s="183"/>
      <c r="AF1198" s="183"/>
      <c r="AG1198" s="183"/>
      <c r="AH1198" s="183"/>
      <c r="AI1198" s="183"/>
      <c r="AJ1198" s="2"/>
      <c r="AK1198" s="2"/>
      <c r="AL1198" s="183"/>
      <c r="AM1198" s="183"/>
      <c r="AN1198" s="183"/>
      <c r="AO1198" s="183"/>
      <c r="AP1198" s="183"/>
      <c r="AQ1198" s="2"/>
      <c r="AR1198" s="2"/>
      <c r="AS1198" s="183"/>
      <c r="AT1198" s="183"/>
      <c r="AU1198" s="183"/>
      <c r="AV1198" s="183"/>
      <c r="AW1198" s="183"/>
      <c r="AX1198" s="2"/>
      <c r="AY1198" s="2"/>
      <c r="AZ1198" s="183"/>
      <c r="BA1198" s="183"/>
      <c r="BB1198" s="183"/>
      <c r="BC1198" s="183"/>
      <c r="BD1198" s="183"/>
      <c r="BE1198" s="2"/>
      <c r="BF1198" s="2"/>
      <c r="BG1198" s="183"/>
      <c r="BH1198" s="183"/>
      <c r="BI1198" s="183"/>
      <c r="BJ1198" s="183"/>
      <c r="BK1198" s="183"/>
      <c r="BL1198" s="2"/>
      <c r="BM1198" s="2"/>
      <c r="BN1198" s="183"/>
      <c r="BO1198" s="183"/>
      <c r="BP1198" s="183"/>
      <c r="BQ1198" s="183"/>
      <c r="BR1198" s="183"/>
      <c r="BS1198" s="183"/>
      <c r="BT1198" s="183"/>
      <c r="BU1198" s="183"/>
      <c r="BV1198" s="183"/>
      <c r="BW1198" s="183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70"/>
      <c r="DQ1198" s="270"/>
      <c r="DR1198" s="270"/>
      <c r="DS1198" s="270"/>
      <c r="DT1198" s="270"/>
      <c r="DU1198" s="270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  <c r="IW1198" s="2"/>
      <c r="IX1198" s="2"/>
      <c r="IY1198" s="2"/>
      <c r="IZ1198" s="2"/>
      <c r="JA1198" s="299"/>
      <c r="JB1198" s="299"/>
      <c r="JC1198" s="299"/>
      <c r="JD1198" s="299"/>
      <c r="JE1198" s="299"/>
      <c r="JF1198" s="299"/>
      <c r="JG1198" s="299"/>
      <c r="JH1198" s="299"/>
      <c r="JI1198" s="299"/>
      <c r="JJ1198" s="299"/>
      <c r="JK1198" s="299"/>
      <c r="JL1198" s="299"/>
      <c r="JM1198" s="299"/>
      <c r="JN1198" s="299"/>
      <c r="JO1198" s="299"/>
      <c r="JP1198" s="299"/>
      <c r="JQ1198" s="299"/>
      <c r="JR1198" s="299"/>
      <c r="JS1198" s="299"/>
      <c r="JT1198" s="299"/>
      <c r="JU1198" s="299"/>
      <c r="JV1198" s="299"/>
      <c r="JW1198" s="299"/>
      <c r="JX1198" s="299"/>
      <c r="JY1198" s="299"/>
      <c r="JZ1198" s="299"/>
      <c r="KA1198" s="299"/>
      <c r="KB1198" s="299"/>
      <c r="KC1198" s="299"/>
      <c r="KD1198" s="299"/>
      <c r="KE1198" s="299"/>
      <c r="KF1198" s="299"/>
      <c r="KG1198" s="299"/>
      <c r="KH1198" s="299"/>
      <c r="KI1198" s="299"/>
      <c r="KJ1198" s="299"/>
      <c r="KK1198" s="299"/>
      <c r="KL1198" s="2"/>
      <c r="KM1198" s="2"/>
      <c r="KN1198" s="2"/>
      <c r="KO1198" s="2"/>
      <c r="KP1198" s="2"/>
      <c r="KQ1198" s="2"/>
      <c r="KR1198" s="2"/>
      <c r="KS1198" s="2"/>
      <c r="KT1198" s="2"/>
    </row>
    <row r="1199" spans="5:306" s="114" customFormat="1">
      <c r="E1199" s="118"/>
      <c r="F1199" s="118"/>
      <c r="G1199" s="119"/>
      <c r="W1199" s="2"/>
      <c r="X1199" s="2"/>
      <c r="Y1199" s="2"/>
      <c r="Z1199" s="183"/>
      <c r="AA1199" s="183"/>
      <c r="AB1199" s="183"/>
      <c r="AC1199" s="2"/>
      <c r="AD1199" s="2"/>
      <c r="AE1199" s="183"/>
      <c r="AF1199" s="183"/>
      <c r="AG1199" s="183"/>
      <c r="AH1199" s="183"/>
      <c r="AI1199" s="183"/>
      <c r="AJ1199" s="2"/>
      <c r="AK1199" s="2"/>
      <c r="AL1199" s="183"/>
      <c r="AM1199" s="183"/>
      <c r="AN1199" s="183"/>
      <c r="AO1199" s="183"/>
      <c r="AP1199" s="183"/>
      <c r="AQ1199" s="2"/>
      <c r="AR1199" s="2"/>
      <c r="AS1199" s="183"/>
      <c r="AT1199" s="183"/>
      <c r="AU1199" s="183"/>
      <c r="AV1199" s="183"/>
      <c r="AW1199" s="183"/>
      <c r="AX1199" s="2"/>
      <c r="AY1199" s="2"/>
      <c r="AZ1199" s="183"/>
      <c r="BA1199" s="183"/>
      <c r="BB1199" s="183"/>
      <c r="BC1199" s="183"/>
      <c r="BD1199" s="183"/>
      <c r="BE1199" s="2"/>
      <c r="BF1199" s="2"/>
      <c r="BG1199" s="183"/>
      <c r="BH1199" s="183"/>
      <c r="BI1199" s="183"/>
      <c r="BJ1199" s="183"/>
      <c r="BK1199" s="183"/>
      <c r="BL1199" s="2"/>
      <c r="BM1199" s="2"/>
      <c r="BN1199" s="183"/>
      <c r="BO1199" s="183"/>
      <c r="BP1199" s="183"/>
      <c r="BQ1199" s="183"/>
      <c r="BR1199" s="183"/>
      <c r="BS1199" s="183"/>
      <c r="BT1199" s="183"/>
      <c r="BU1199" s="183"/>
      <c r="BV1199" s="183"/>
      <c r="BW1199" s="183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70"/>
      <c r="DQ1199" s="270"/>
      <c r="DR1199" s="270"/>
      <c r="DS1199" s="270"/>
      <c r="DT1199" s="270"/>
      <c r="DU1199" s="270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  <c r="IX1199" s="2"/>
      <c r="IY1199" s="2"/>
      <c r="IZ1199" s="2"/>
      <c r="JA1199" s="299"/>
      <c r="JB1199" s="299"/>
      <c r="JC1199" s="299"/>
      <c r="JD1199" s="299"/>
      <c r="JE1199" s="299"/>
      <c r="JF1199" s="299"/>
      <c r="JG1199" s="299"/>
      <c r="JH1199" s="299"/>
      <c r="JI1199" s="299"/>
      <c r="JJ1199" s="299"/>
      <c r="JK1199" s="299"/>
      <c r="JL1199" s="299"/>
      <c r="JM1199" s="299"/>
      <c r="JN1199" s="299"/>
      <c r="JO1199" s="299"/>
      <c r="JP1199" s="299"/>
      <c r="JQ1199" s="299"/>
      <c r="JR1199" s="299"/>
      <c r="JS1199" s="299"/>
      <c r="JT1199" s="299"/>
      <c r="JU1199" s="299"/>
      <c r="JV1199" s="299"/>
      <c r="JW1199" s="299"/>
      <c r="JX1199" s="299"/>
      <c r="JY1199" s="299"/>
      <c r="JZ1199" s="299"/>
      <c r="KA1199" s="299"/>
      <c r="KB1199" s="299"/>
      <c r="KC1199" s="299"/>
      <c r="KD1199" s="299"/>
      <c r="KE1199" s="299"/>
      <c r="KF1199" s="299"/>
      <c r="KG1199" s="299"/>
      <c r="KH1199" s="299"/>
      <c r="KI1199" s="299"/>
      <c r="KJ1199" s="299"/>
      <c r="KK1199" s="299"/>
      <c r="KL1199" s="2"/>
      <c r="KM1199" s="2"/>
      <c r="KN1199" s="2"/>
      <c r="KO1199" s="2"/>
      <c r="KP1199" s="2"/>
      <c r="KQ1199" s="2"/>
      <c r="KR1199" s="2"/>
      <c r="KS1199" s="2"/>
      <c r="KT1199" s="2"/>
    </row>
    <row r="1200" spans="5:306" s="114" customFormat="1">
      <c r="E1200" s="118"/>
      <c r="F1200" s="118"/>
      <c r="G1200" s="119"/>
      <c r="W1200" s="2"/>
      <c r="X1200" s="2"/>
      <c r="Y1200" s="2"/>
      <c r="Z1200" s="183"/>
      <c r="AA1200" s="183"/>
      <c r="AB1200" s="183"/>
      <c r="AC1200" s="2"/>
      <c r="AD1200" s="2"/>
      <c r="AE1200" s="183"/>
      <c r="AF1200" s="183"/>
      <c r="AG1200" s="183"/>
      <c r="AH1200" s="183"/>
      <c r="AI1200" s="183"/>
      <c r="AJ1200" s="2"/>
      <c r="AK1200" s="2"/>
      <c r="AL1200" s="183"/>
      <c r="AM1200" s="183"/>
      <c r="AN1200" s="183"/>
      <c r="AO1200" s="183"/>
      <c r="AP1200" s="183"/>
      <c r="AQ1200" s="2"/>
      <c r="AR1200" s="2"/>
      <c r="AS1200" s="183"/>
      <c r="AT1200" s="183"/>
      <c r="AU1200" s="183"/>
      <c r="AV1200" s="183"/>
      <c r="AW1200" s="183"/>
      <c r="AX1200" s="2"/>
      <c r="AY1200" s="2"/>
      <c r="AZ1200" s="183"/>
      <c r="BA1200" s="183"/>
      <c r="BB1200" s="183"/>
      <c r="BC1200" s="183"/>
      <c r="BD1200" s="183"/>
      <c r="BE1200" s="2"/>
      <c r="BF1200" s="2"/>
      <c r="BG1200" s="183"/>
      <c r="BH1200" s="183"/>
      <c r="BI1200" s="183"/>
      <c r="BJ1200" s="183"/>
      <c r="BK1200" s="183"/>
      <c r="BL1200" s="2"/>
      <c r="BM1200" s="2"/>
      <c r="BN1200" s="183"/>
      <c r="BO1200" s="183"/>
      <c r="BP1200" s="183"/>
      <c r="BQ1200" s="183"/>
      <c r="BR1200" s="183"/>
      <c r="BS1200" s="183"/>
      <c r="BT1200" s="183"/>
      <c r="BU1200" s="183"/>
      <c r="BV1200" s="183"/>
      <c r="BW1200" s="183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70"/>
      <c r="DQ1200" s="270"/>
      <c r="DR1200" s="270"/>
      <c r="DS1200" s="270"/>
      <c r="DT1200" s="270"/>
      <c r="DU1200" s="270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  <c r="IW1200" s="2"/>
      <c r="IX1200" s="2"/>
      <c r="IY1200" s="2"/>
      <c r="IZ1200" s="2"/>
      <c r="JA1200" s="299"/>
      <c r="JB1200" s="299"/>
      <c r="JC1200" s="299"/>
      <c r="JD1200" s="299"/>
      <c r="JE1200" s="299"/>
      <c r="JF1200" s="299"/>
      <c r="JG1200" s="299"/>
      <c r="JH1200" s="299"/>
      <c r="JI1200" s="299"/>
      <c r="JJ1200" s="299"/>
      <c r="JK1200" s="299"/>
      <c r="JL1200" s="299"/>
      <c r="JM1200" s="299"/>
      <c r="JN1200" s="299"/>
      <c r="JO1200" s="299"/>
      <c r="JP1200" s="299"/>
      <c r="JQ1200" s="299"/>
      <c r="JR1200" s="299"/>
      <c r="JS1200" s="299"/>
      <c r="JT1200" s="299"/>
      <c r="JU1200" s="299"/>
      <c r="JV1200" s="299"/>
      <c r="JW1200" s="299"/>
      <c r="JX1200" s="299"/>
      <c r="JY1200" s="299"/>
      <c r="JZ1200" s="299"/>
      <c r="KA1200" s="299"/>
      <c r="KB1200" s="299"/>
      <c r="KC1200" s="299"/>
      <c r="KD1200" s="299"/>
      <c r="KE1200" s="299"/>
      <c r="KF1200" s="299"/>
      <c r="KG1200" s="299"/>
      <c r="KH1200" s="299"/>
      <c r="KI1200" s="299"/>
      <c r="KJ1200" s="299"/>
      <c r="KK1200" s="299"/>
      <c r="KL1200" s="2"/>
      <c r="KM1200" s="2"/>
      <c r="KN1200" s="2"/>
      <c r="KO1200" s="2"/>
      <c r="KP1200" s="2"/>
      <c r="KQ1200" s="2"/>
      <c r="KR1200" s="2"/>
      <c r="KS1200" s="2"/>
      <c r="KT1200" s="2"/>
    </row>
    <row r="1201" spans="5:306" s="114" customFormat="1">
      <c r="E1201" s="118"/>
      <c r="F1201" s="118"/>
      <c r="G1201" s="119"/>
      <c r="W1201" s="2"/>
      <c r="X1201" s="2"/>
      <c r="Y1201" s="2"/>
      <c r="Z1201" s="183"/>
      <c r="AA1201" s="183"/>
      <c r="AB1201" s="183"/>
      <c r="AC1201" s="2"/>
      <c r="AD1201" s="2"/>
      <c r="AE1201" s="183"/>
      <c r="AF1201" s="183"/>
      <c r="AG1201" s="183"/>
      <c r="AH1201" s="183"/>
      <c r="AI1201" s="183"/>
      <c r="AJ1201" s="2"/>
      <c r="AK1201" s="2"/>
      <c r="AL1201" s="183"/>
      <c r="AM1201" s="183"/>
      <c r="AN1201" s="183"/>
      <c r="AO1201" s="183"/>
      <c r="AP1201" s="183"/>
      <c r="AQ1201" s="2"/>
      <c r="AR1201" s="2"/>
      <c r="AS1201" s="183"/>
      <c r="AT1201" s="183"/>
      <c r="AU1201" s="183"/>
      <c r="AV1201" s="183"/>
      <c r="AW1201" s="183"/>
      <c r="AX1201" s="2"/>
      <c r="AY1201" s="2"/>
      <c r="AZ1201" s="183"/>
      <c r="BA1201" s="183"/>
      <c r="BB1201" s="183"/>
      <c r="BC1201" s="183"/>
      <c r="BD1201" s="183"/>
      <c r="BE1201" s="2"/>
      <c r="BF1201" s="2"/>
      <c r="BG1201" s="183"/>
      <c r="BH1201" s="183"/>
      <c r="BI1201" s="183"/>
      <c r="BJ1201" s="183"/>
      <c r="BK1201" s="183"/>
      <c r="BL1201" s="2"/>
      <c r="BM1201" s="2"/>
      <c r="BN1201" s="183"/>
      <c r="BO1201" s="183"/>
      <c r="BP1201" s="183"/>
      <c r="BQ1201" s="183"/>
      <c r="BR1201" s="183"/>
      <c r="BS1201" s="183"/>
      <c r="BT1201" s="183"/>
      <c r="BU1201" s="183"/>
      <c r="BV1201" s="183"/>
      <c r="BW1201" s="183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70"/>
      <c r="DQ1201" s="270"/>
      <c r="DR1201" s="270"/>
      <c r="DS1201" s="270"/>
      <c r="DT1201" s="270"/>
      <c r="DU1201" s="270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  <c r="IY1201" s="2"/>
      <c r="IZ1201" s="2"/>
      <c r="JA1201" s="299"/>
      <c r="JB1201" s="299"/>
      <c r="JC1201" s="299"/>
      <c r="JD1201" s="299"/>
      <c r="JE1201" s="299"/>
      <c r="JF1201" s="299"/>
      <c r="JG1201" s="299"/>
      <c r="JH1201" s="299"/>
      <c r="JI1201" s="299"/>
      <c r="JJ1201" s="299"/>
      <c r="JK1201" s="299"/>
      <c r="JL1201" s="299"/>
      <c r="JM1201" s="299"/>
      <c r="JN1201" s="299"/>
      <c r="JO1201" s="299"/>
      <c r="JP1201" s="299"/>
      <c r="JQ1201" s="299"/>
      <c r="JR1201" s="299"/>
      <c r="JS1201" s="299"/>
      <c r="JT1201" s="299"/>
      <c r="JU1201" s="299"/>
      <c r="JV1201" s="299"/>
      <c r="JW1201" s="299"/>
      <c r="JX1201" s="299"/>
      <c r="JY1201" s="299"/>
      <c r="JZ1201" s="299"/>
      <c r="KA1201" s="299"/>
      <c r="KB1201" s="299"/>
      <c r="KC1201" s="299"/>
      <c r="KD1201" s="299"/>
      <c r="KE1201" s="299"/>
      <c r="KF1201" s="299"/>
      <c r="KG1201" s="299"/>
      <c r="KH1201" s="299"/>
      <c r="KI1201" s="299"/>
      <c r="KJ1201" s="299"/>
      <c r="KK1201" s="299"/>
      <c r="KL1201" s="2"/>
      <c r="KM1201" s="2"/>
      <c r="KN1201" s="2"/>
      <c r="KO1201" s="2"/>
      <c r="KP1201" s="2"/>
      <c r="KQ1201" s="2"/>
      <c r="KR1201" s="2"/>
      <c r="KS1201" s="2"/>
      <c r="KT1201" s="2"/>
    </row>
    <row r="1202" spans="5:306" s="114" customFormat="1">
      <c r="E1202" s="118"/>
      <c r="F1202" s="118"/>
      <c r="G1202" s="119"/>
      <c r="W1202" s="2"/>
      <c r="X1202" s="2"/>
      <c r="Y1202" s="2"/>
      <c r="Z1202" s="183"/>
      <c r="AA1202" s="183"/>
      <c r="AB1202" s="183"/>
      <c r="AC1202" s="2"/>
      <c r="AD1202" s="2"/>
      <c r="AE1202" s="183"/>
      <c r="AF1202" s="183"/>
      <c r="AG1202" s="183"/>
      <c r="AH1202" s="183"/>
      <c r="AI1202" s="183"/>
      <c r="AJ1202" s="2"/>
      <c r="AK1202" s="2"/>
      <c r="AL1202" s="183"/>
      <c r="AM1202" s="183"/>
      <c r="AN1202" s="183"/>
      <c r="AO1202" s="183"/>
      <c r="AP1202" s="183"/>
      <c r="AQ1202" s="2"/>
      <c r="AR1202" s="2"/>
      <c r="AS1202" s="183"/>
      <c r="AT1202" s="183"/>
      <c r="AU1202" s="183"/>
      <c r="AV1202" s="183"/>
      <c r="AW1202" s="183"/>
      <c r="AX1202" s="2"/>
      <c r="AY1202" s="2"/>
      <c r="AZ1202" s="183"/>
      <c r="BA1202" s="183"/>
      <c r="BB1202" s="183"/>
      <c r="BC1202" s="183"/>
      <c r="BD1202" s="183"/>
      <c r="BE1202" s="2"/>
      <c r="BF1202" s="2"/>
      <c r="BG1202" s="183"/>
      <c r="BH1202" s="183"/>
      <c r="BI1202" s="183"/>
      <c r="BJ1202" s="183"/>
      <c r="BK1202" s="183"/>
      <c r="BL1202" s="2"/>
      <c r="BM1202" s="2"/>
      <c r="BN1202" s="183"/>
      <c r="BO1202" s="183"/>
      <c r="BP1202" s="183"/>
      <c r="BQ1202" s="183"/>
      <c r="BR1202" s="183"/>
      <c r="BS1202" s="183"/>
      <c r="BT1202" s="183"/>
      <c r="BU1202" s="183"/>
      <c r="BV1202" s="183"/>
      <c r="BW1202" s="183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70"/>
      <c r="DQ1202" s="270"/>
      <c r="DR1202" s="270"/>
      <c r="DS1202" s="270"/>
      <c r="DT1202" s="270"/>
      <c r="DU1202" s="270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  <c r="IW1202" s="2"/>
      <c r="IX1202" s="2"/>
      <c r="IY1202" s="2"/>
      <c r="IZ1202" s="2"/>
      <c r="JA1202" s="299"/>
      <c r="JB1202" s="299"/>
      <c r="JC1202" s="299"/>
      <c r="JD1202" s="299"/>
      <c r="JE1202" s="299"/>
      <c r="JF1202" s="299"/>
      <c r="JG1202" s="299"/>
      <c r="JH1202" s="299"/>
      <c r="JI1202" s="299"/>
      <c r="JJ1202" s="299"/>
      <c r="JK1202" s="299"/>
      <c r="JL1202" s="299"/>
      <c r="JM1202" s="299"/>
      <c r="JN1202" s="299"/>
      <c r="JO1202" s="299"/>
      <c r="JP1202" s="299"/>
      <c r="JQ1202" s="299"/>
      <c r="JR1202" s="299"/>
      <c r="JS1202" s="299"/>
      <c r="JT1202" s="299"/>
      <c r="JU1202" s="299"/>
      <c r="JV1202" s="299"/>
      <c r="JW1202" s="299"/>
      <c r="JX1202" s="299"/>
      <c r="JY1202" s="299"/>
      <c r="JZ1202" s="299"/>
      <c r="KA1202" s="299"/>
      <c r="KB1202" s="299"/>
      <c r="KC1202" s="299"/>
      <c r="KD1202" s="299"/>
      <c r="KE1202" s="299"/>
      <c r="KF1202" s="299"/>
      <c r="KG1202" s="299"/>
      <c r="KH1202" s="299"/>
      <c r="KI1202" s="299"/>
      <c r="KJ1202" s="299"/>
      <c r="KK1202" s="299"/>
      <c r="KL1202" s="2"/>
      <c r="KM1202" s="2"/>
      <c r="KN1202" s="2"/>
      <c r="KO1202" s="2"/>
      <c r="KP1202" s="2"/>
      <c r="KQ1202" s="2"/>
      <c r="KR1202" s="2"/>
      <c r="KS1202" s="2"/>
      <c r="KT1202" s="2"/>
    </row>
    <row r="1203" spans="5:306" s="114" customFormat="1">
      <c r="E1203" s="118"/>
      <c r="F1203" s="118"/>
      <c r="G1203" s="119"/>
      <c r="W1203" s="2"/>
      <c r="X1203" s="2"/>
      <c r="Y1203" s="2"/>
      <c r="Z1203" s="183"/>
      <c r="AA1203" s="183"/>
      <c r="AB1203" s="183"/>
      <c r="AC1203" s="2"/>
      <c r="AD1203" s="2"/>
      <c r="AE1203" s="183"/>
      <c r="AF1203" s="183"/>
      <c r="AG1203" s="183"/>
      <c r="AH1203" s="183"/>
      <c r="AI1203" s="183"/>
      <c r="AJ1203" s="2"/>
      <c r="AK1203" s="2"/>
      <c r="AL1203" s="183"/>
      <c r="AM1203" s="183"/>
      <c r="AN1203" s="183"/>
      <c r="AO1203" s="183"/>
      <c r="AP1203" s="183"/>
      <c r="AQ1203" s="2"/>
      <c r="AR1203" s="2"/>
      <c r="AS1203" s="183"/>
      <c r="AT1203" s="183"/>
      <c r="AU1203" s="183"/>
      <c r="AV1203" s="183"/>
      <c r="AW1203" s="183"/>
      <c r="AX1203" s="2"/>
      <c r="AY1203" s="2"/>
      <c r="AZ1203" s="183"/>
      <c r="BA1203" s="183"/>
      <c r="BB1203" s="183"/>
      <c r="BC1203" s="183"/>
      <c r="BD1203" s="183"/>
      <c r="BE1203" s="2"/>
      <c r="BF1203" s="2"/>
      <c r="BG1203" s="183"/>
      <c r="BH1203" s="183"/>
      <c r="BI1203" s="183"/>
      <c r="BJ1203" s="183"/>
      <c r="BK1203" s="183"/>
      <c r="BL1203" s="2"/>
      <c r="BM1203" s="2"/>
      <c r="BN1203" s="183"/>
      <c r="BO1203" s="183"/>
      <c r="BP1203" s="183"/>
      <c r="BQ1203" s="183"/>
      <c r="BR1203" s="183"/>
      <c r="BS1203" s="183"/>
      <c r="BT1203" s="183"/>
      <c r="BU1203" s="183"/>
      <c r="BV1203" s="183"/>
      <c r="BW1203" s="183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70"/>
      <c r="DQ1203" s="270"/>
      <c r="DR1203" s="270"/>
      <c r="DS1203" s="270"/>
      <c r="DT1203" s="270"/>
      <c r="DU1203" s="270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  <c r="IW1203" s="2"/>
      <c r="IX1203" s="2"/>
      <c r="IY1203" s="2"/>
      <c r="IZ1203" s="2"/>
      <c r="JA1203" s="299"/>
      <c r="JB1203" s="299"/>
      <c r="JC1203" s="299"/>
      <c r="JD1203" s="299"/>
      <c r="JE1203" s="299"/>
      <c r="JF1203" s="299"/>
      <c r="JG1203" s="299"/>
      <c r="JH1203" s="299"/>
      <c r="JI1203" s="299"/>
      <c r="JJ1203" s="299"/>
      <c r="JK1203" s="299"/>
      <c r="JL1203" s="299"/>
      <c r="JM1203" s="299"/>
      <c r="JN1203" s="299"/>
      <c r="JO1203" s="299"/>
      <c r="JP1203" s="299"/>
      <c r="JQ1203" s="299"/>
      <c r="JR1203" s="299"/>
      <c r="JS1203" s="299"/>
      <c r="JT1203" s="299"/>
      <c r="JU1203" s="299"/>
      <c r="JV1203" s="299"/>
      <c r="JW1203" s="299"/>
      <c r="JX1203" s="299"/>
      <c r="JY1203" s="299"/>
      <c r="JZ1203" s="299"/>
      <c r="KA1203" s="299"/>
      <c r="KB1203" s="299"/>
      <c r="KC1203" s="299"/>
      <c r="KD1203" s="299"/>
      <c r="KE1203" s="299"/>
      <c r="KF1203" s="299"/>
      <c r="KG1203" s="299"/>
      <c r="KH1203" s="299"/>
      <c r="KI1203" s="299"/>
      <c r="KJ1203" s="299"/>
      <c r="KK1203" s="299"/>
      <c r="KL1203" s="2"/>
      <c r="KM1203" s="2"/>
      <c r="KN1203" s="2"/>
      <c r="KO1203" s="2"/>
      <c r="KP1203" s="2"/>
      <c r="KQ1203" s="2"/>
      <c r="KR1203" s="2"/>
      <c r="KS1203" s="2"/>
      <c r="KT1203" s="2"/>
    </row>
    <row r="1204" spans="5:306" s="114" customFormat="1">
      <c r="E1204" s="118"/>
      <c r="F1204" s="118"/>
      <c r="G1204" s="119"/>
      <c r="W1204" s="2"/>
      <c r="X1204" s="2"/>
      <c r="Y1204" s="2"/>
      <c r="Z1204" s="183"/>
      <c r="AA1204" s="183"/>
      <c r="AB1204" s="183"/>
      <c r="AC1204" s="2"/>
      <c r="AD1204" s="2"/>
      <c r="AE1204" s="183"/>
      <c r="AF1204" s="183"/>
      <c r="AG1204" s="183"/>
      <c r="AH1204" s="183"/>
      <c r="AI1204" s="183"/>
      <c r="AJ1204" s="2"/>
      <c r="AK1204" s="2"/>
      <c r="AL1204" s="183"/>
      <c r="AM1204" s="183"/>
      <c r="AN1204" s="183"/>
      <c r="AO1204" s="183"/>
      <c r="AP1204" s="183"/>
      <c r="AQ1204" s="2"/>
      <c r="AR1204" s="2"/>
      <c r="AS1204" s="183"/>
      <c r="AT1204" s="183"/>
      <c r="AU1204" s="183"/>
      <c r="AV1204" s="183"/>
      <c r="AW1204" s="183"/>
      <c r="AX1204" s="2"/>
      <c r="AY1204" s="2"/>
      <c r="AZ1204" s="183"/>
      <c r="BA1204" s="183"/>
      <c r="BB1204" s="183"/>
      <c r="BC1204" s="183"/>
      <c r="BD1204" s="183"/>
      <c r="BE1204" s="2"/>
      <c r="BF1204" s="2"/>
      <c r="BG1204" s="183"/>
      <c r="BH1204" s="183"/>
      <c r="BI1204" s="183"/>
      <c r="BJ1204" s="183"/>
      <c r="BK1204" s="183"/>
      <c r="BL1204" s="2"/>
      <c r="BM1204" s="2"/>
      <c r="BN1204" s="183"/>
      <c r="BO1204" s="183"/>
      <c r="BP1204" s="183"/>
      <c r="BQ1204" s="183"/>
      <c r="BR1204" s="183"/>
      <c r="BS1204" s="183"/>
      <c r="BT1204" s="183"/>
      <c r="BU1204" s="183"/>
      <c r="BV1204" s="183"/>
      <c r="BW1204" s="183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70"/>
      <c r="DQ1204" s="270"/>
      <c r="DR1204" s="270"/>
      <c r="DS1204" s="270"/>
      <c r="DT1204" s="270"/>
      <c r="DU1204" s="270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  <c r="IW1204" s="2"/>
      <c r="IX1204" s="2"/>
      <c r="IY1204" s="2"/>
      <c r="IZ1204" s="2"/>
      <c r="JA1204" s="299"/>
      <c r="JB1204" s="299"/>
      <c r="JC1204" s="299"/>
      <c r="JD1204" s="299"/>
      <c r="JE1204" s="299"/>
      <c r="JF1204" s="299"/>
      <c r="JG1204" s="299"/>
      <c r="JH1204" s="299"/>
      <c r="JI1204" s="299"/>
      <c r="JJ1204" s="299"/>
      <c r="JK1204" s="299"/>
      <c r="JL1204" s="299"/>
      <c r="JM1204" s="299"/>
      <c r="JN1204" s="299"/>
      <c r="JO1204" s="299"/>
      <c r="JP1204" s="299"/>
      <c r="JQ1204" s="299"/>
      <c r="JR1204" s="299"/>
      <c r="JS1204" s="299"/>
      <c r="JT1204" s="299"/>
      <c r="JU1204" s="299"/>
      <c r="JV1204" s="299"/>
      <c r="JW1204" s="299"/>
      <c r="JX1204" s="299"/>
      <c r="JY1204" s="299"/>
      <c r="JZ1204" s="299"/>
      <c r="KA1204" s="299"/>
      <c r="KB1204" s="299"/>
      <c r="KC1204" s="299"/>
      <c r="KD1204" s="299"/>
      <c r="KE1204" s="299"/>
      <c r="KF1204" s="299"/>
      <c r="KG1204" s="299"/>
      <c r="KH1204" s="299"/>
      <c r="KI1204" s="299"/>
      <c r="KJ1204" s="299"/>
      <c r="KK1204" s="299"/>
      <c r="KL1204" s="2"/>
      <c r="KM1204" s="2"/>
      <c r="KN1204" s="2"/>
      <c r="KO1204" s="2"/>
      <c r="KP1204" s="2"/>
      <c r="KQ1204" s="2"/>
      <c r="KR1204" s="2"/>
      <c r="KS1204" s="2"/>
      <c r="KT1204" s="2"/>
    </row>
    <row r="1205" spans="5:306" s="114" customFormat="1">
      <c r="E1205" s="118"/>
      <c r="F1205" s="118"/>
      <c r="G1205" s="119"/>
      <c r="W1205" s="2"/>
      <c r="X1205" s="2"/>
      <c r="Y1205" s="2"/>
      <c r="Z1205" s="183"/>
      <c r="AA1205" s="183"/>
      <c r="AB1205" s="183"/>
      <c r="AC1205" s="2"/>
      <c r="AD1205" s="2"/>
      <c r="AE1205" s="183"/>
      <c r="AF1205" s="183"/>
      <c r="AG1205" s="183"/>
      <c r="AH1205" s="183"/>
      <c r="AI1205" s="183"/>
      <c r="AJ1205" s="2"/>
      <c r="AK1205" s="2"/>
      <c r="AL1205" s="183"/>
      <c r="AM1205" s="183"/>
      <c r="AN1205" s="183"/>
      <c r="AO1205" s="183"/>
      <c r="AP1205" s="183"/>
      <c r="AQ1205" s="2"/>
      <c r="AR1205" s="2"/>
      <c r="AS1205" s="183"/>
      <c r="AT1205" s="183"/>
      <c r="AU1205" s="183"/>
      <c r="AV1205" s="183"/>
      <c r="AW1205" s="183"/>
      <c r="AX1205" s="2"/>
      <c r="AY1205" s="2"/>
      <c r="AZ1205" s="183"/>
      <c r="BA1205" s="183"/>
      <c r="BB1205" s="183"/>
      <c r="BC1205" s="183"/>
      <c r="BD1205" s="183"/>
      <c r="BE1205" s="2"/>
      <c r="BF1205" s="2"/>
      <c r="BG1205" s="183"/>
      <c r="BH1205" s="183"/>
      <c r="BI1205" s="183"/>
      <c r="BJ1205" s="183"/>
      <c r="BK1205" s="183"/>
      <c r="BL1205" s="2"/>
      <c r="BM1205" s="2"/>
      <c r="BN1205" s="183"/>
      <c r="BO1205" s="183"/>
      <c r="BP1205" s="183"/>
      <c r="BQ1205" s="183"/>
      <c r="BR1205" s="183"/>
      <c r="BS1205" s="183"/>
      <c r="BT1205" s="183"/>
      <c r="BU1205" s="183"/>
      <c r="BV1205" s="183"/>
      <c r="BW1205" s="183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70"/>
      <c r="DQ1205" s="270"/>
      <c r="DR1205" s="270"/>
      <c r="DS1205" s="270"/>
      <c r="DT1205" s="270"/>
      <c r="DU1205" s="270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  <c r="IW1205" s="2"/>
      <c r="IX1205" s="2"/>
      <c r="IY1205" s="2"/>
      <c r="IZ1205" s="2"/>
      <c r="JA1205" s="299"/>
      <c r="JB1205" s="299"/>
      <c r="JC1205" s="299"/>
      <c r="JD1205" s="299"/>
      <c r="JE1205" s="299"/>
      <c r="JF1205" s="299"/>
      <c r="JG1205" s="299"/>
      <c r="JH1205" s="299"/>
      <c r="JI1205" s="299"/>
      <c r="JJ1205" s="299"/>
      <c r="JK1205" s="299"/>
      <c r="JL1205" s="299"/>
      <c r="JM1205" s="299"/>
      <c r="JN1205" s="299"/>
      <c r="JO1205" s="299"/>
      <c r="JP1205" s="299"/>
      <c r="JQ1205" s="299"/>
      <c r="JR1205" s="299"/>
      <c r="JS1205" s="299"/>
      <c r="JT1205" s="299"/>
      <c r="JU1205" s="299"/>
      <c r="JV1205" s="299"/>
      <c r="JW1205" s="299"/>
      <c r="JX1205" s="299"/>
      <c r="JY1205" s="299"/>
      <c r="JZ1205" s="299"/>
      <c r="KA1205" s="299"/>
      <c r="KB1205" s="299"/>
      <c r="KC1205" s="299"/>
      <c r="KD1205" s="299"/>
      <c r="KE1205" s="299"/>
      <c r="KF1205" s="299"/>
      <c r="KG1205" s="299"/>
      <c r="KH1205" s="299"/>
      <c r="KI1205" s="299"/>
      <c r="KJ1205" s="299"/>
      <c r="KK1205" s="299"/>
      <c r="KL1205" s="2"/>
      <c r="KM1205" s="2"/>
      <c r="KN1205" s="2"/>
      <c r="KO1205" s="2"/>
      <c r="KP1205" s="2"/>
      <c r="KQ1205" s="2"/>
      <c r="KR1205" s="2"/>
      <c r="KS1205" s="2"/>
      <c r="KT1205" s="2"/>
    </row>
    <row r="1206" spans="5:306" s="114" customFormat="1">
      <c r="E1206" s="118"/>
      <c r="F1206" s="118"/>
      <c r="G1206" s="119"/>
      <c r="W1206" s="2"/>
      <c r="X1206" s="2"/>
      <c r="Y1206" s="2"/>
      <c r="Z1206" s="183"/>
      <c r="AA1206" s="183"/>
      <c r="AB1206" s="183"/>
      <c r="AC1206" s="2"/>
      <c r="AD1206" s="2"/>
      <c r="AE1206" s="183"/>
      <c r="AF1206" s="183"/>
      <c r="AG1206" s="183"/>
      <c r="AH1206" s="183"/>
      <c r="AI1206" s="183"/>
      <c r="AJ1206" s="2"/>
      <c r="AK1206" s="2"/>
      <c r="AL1206" s="183"/>
      <c r="AM1206" s="183"/>
      <c r="AN1206" s="183"/>
      <c r="AO1206" s="183"/>
      <c r="AP1206" s="183"/>
      <c r="AQ1206" s="2"/>
      <c r="AR1206" s="2"/>
      <c r="AS1206" s="183"/>
      <c r="AT1206" s="183"/>
      <c r="AU1206" s="183"/>
      <c r="AV1206" s="183"/>
      <c r="AW1206" s="183"/>
      <c r="AX1206" s="2"/>
      <c r="AY1206" s="2"/>
      <c r="AZ1206" s="183"/>
      <c r="BA1206" s="183"/>
      <c r="BB1206" s="183"/>
      <c r="BC1206" s="183"/>
      <c r="BD1206" s="183"/>
      <c r="BE1206" s="2"/>
      <c r="BF1206" s="2"/>
      <c r="BG1206" s="183"/>
      <c r="BH1206" s="183"/>
      <c r="BI1206" s="183"/>
      <c r="BJ1206" s="183"/>
      <c r="BK1206" s="183"/>
      <c r="BL1206" s="2"/>
      <c r="BM1206" s="2"/>
      <c r="BN1206" s="183"/>
      <c r="BO1206" s="183"/>
      <c r="BP1206" s="183"/>
      <c r="BQ1206" s="183"/>
      <c r="BR1206" s="183"/>
      <c r="BS1206" s="183"/>
      <c r="BT1206" s="183"/>
      <c r="BU1206" s="183"/>
      <c r="BV1206" s="183"/>
      <c r="BW1206" s="183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70"/>
      <c r="DQ1206" s="270"/>
      <c r="DR1206" s="270"/>
      <c r="DS1206" s="270"/>
      <c r="DT1206" s="270"/>
      <c r="DU1206" s="270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  <c r="IW1206" s="2"/>
      <c r="IX1206" s="2"/>
      <c r="IY1206" s="2"/>
      <c r="IZ1206" s="2"/>
      <c r="JA1206" s="299"/>
      <c r="JB1206" s="299"/>
      <c r="JC1206" s="299"/>
      <c r="JD1206" s="299"/>
      <c r="JE1206" s="299"/>
      <c r="JF1206" s="299"/>
      <c r="JG1206" s="299"/>
      <c r="JH1206" s="299"/>
      <c r="JI1206" s="299"/>
      <c r="JJ1206" s="299"/>
      <c r="JK1206" s="299"/>
      <c r="JL1206" s="299"/>
      <c r="JM1206" s="299"/>
      <c r="JN1206" s="299"/>
      <c r="JO1206" s="299"/>
      <c r="JP1206" s="299"/>
      <c r="JQ1206" s="299"/>
      <c r="JR1206" s="299"/>
      <c r="JS1206" s="299"/>
      <c r="JT1206" s="299"/>
      <c r="JU1206" s="299"/>
      <c r="JV1206" s="299"/>
      <c r="JW1206" s="299"/>
      <c r="JX1206" s="299"/>
      <c r="JY1206" s="299"/>
      <c r="JZ1206" s="299"/>
      <c r="KA1206" s="299"/>
      <c r="KB1206" s="299"/>
      <c r="KC1206" s="299"/>
      <c r="KD1206" s="299"/>
      <c r="KE1206" s="299"/>
      <c r="KF1206" s="299"/>
      <c r="KG1206" s="299"/>
      <c r="KH1206" s="299"/>
      <c r="KI1206" s="299"/>
      <c r="KJ1206" s="299"/>
      <c r="KK1206" s="299"/>
      <c r="KL1206" s="2"/>
      <c r="KM1206" s="2"/>
      <c r="KN1206" s="2"/>
      <c r="KO1206" s="2"/>
      <c r="KP1206" s="2"/>
      <c r="KQ1206" s="2"/>
      <c r="KR1206" s="2"/>
      <c r="KS1206" s="2"/>
      <c r="KT1206" s="2"/>
    </row>
    <row r="1207" spans="5:306" s="114" customFormat="1">
      <c r="E1207" s="118"/>
      <c r="F1207" s="118"/>
      <c r="G1207" s="119"/>
      <c r="W1207" s="2"/>
      <c r="X1207" s="2"/>
      <c r="Y1207" s="2"/>
      <c r="Z1207" s="183"/>
      <c r="AA1207" s="183"/>
      <c r="AB1207" s="183"/>
      <c r="AC1207" s="2"/>
      <c r="AD1207" s="2"/>
      <c r="AE1207" s="183"/>
      <c r="AF1207" s="183"/>
      <c r="AG1207" s="183"/>
      <c r="AH1207" s="183"/>
      <c r="AI1207" s="183"/>
      <c r="AJ1207" s="2"/>
      <c r="AK1207" s="2"/>
      <c r="AL1207" s="183"/>
      <c r="AM1207" s="183"/>
      <c r="AN1207" s="183"/>
      <c r="AO1207" s="183"/>
      <c r="AP1207" s="183"/>
      <c r="AQ1207" s="2"/>
      <c r="AR1207" s="2"/>
      <c r="AS1207" s="183"/>
      <c r="AT1207" s="183"/>
      <c r="AU1207" s="183"/>
      <c r="AV1207" s="183"/>
      <c r="AW1207" s="183"/>
      <c r="AX1207" s="2"/>
      <c r="AY1207" s="2"/>
      <c r="AZ1207" s="183"/>
      <c r="BA1207" s="183"/>
      <c r="BB1207" s="183"/>
      <c r="BC1207" s="183"/>
      <c r="BD1207" s="183"/>
      <c r="BE1207" s="2"/>
      <c r="BF1207" s="2"/>
      <c r="BG1207" s="183"/>
      <c r="BH1207" s="183"/>
      <c r="BI1207" s="183"/>
      <c r="BJ1207" s="183"/>
      <c r="BK1207" s="183"/>
      <c r="BL1207" s="2"/>
      <c r="BM1207" s="2"/>
      <c r="BN1207" s="183"/>
      <c r="BO1207" s="183"/>
      <c r="BP1207" s="183"/>
      <c r="BQ1207" s="183"/>
      <c r="BR1207" s="183"/>
      <c r="BS1207" s="183"/>
      <c r="BT1207" s="183"/>
      <c r="BU1207" s="183"/>
      <c r="BV1207" s="183"/>
      <c r="BW1207" s="183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70"/>
      <c r="DQ1207" s="270"/>
      <c r="DR1207" s="270"/>
      <c r="DS1207" s="270"/>
      <c r="DT1207" s="270"/>
      <c r="DU1207" s="270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  <c r="IW1207" s="2"/>
      <c r="IX1207" s="2"/>
      <c r="IY1207" s="2"/>
      <c r="IZ1207" s="2"/>
      <c r="JA1207" s="299"/>
      <c r="JB1207" s="299"/>
      <c r="JC1207" s="299"/>
      <c r="JD1207" s="299"/>
      <c r="JE1207" s="299"/>
      <c r="JF1207" s="299"/>
      <c r="JG1207" s="299"/>
      <c r="JH1207" s="299"/>
      <c r="JI1207" s="299"/>
      <c r="JJ1207" s="299"/>
      <c r="JK1207" s="299"/>
      <c r="JL1207" s="299"/>
      <c r="JM1207" s="299"/>
      <c r="JN1207" s="299"/>
      <c r="JO1207" s="299"/>
      <c r="JP1207" s="299"/>
      <c r="JQ1207" s="299"/>
      <c r="JR1207" s="299"/>
      <c r="JS1207" s="299"/>
      <c r="JT1207" s="299"/>
      <c r="JU1207" s="299"/>
      <c r="JV1207" s="299"/>
      <c r="JW1207" s="299"/>
      <c r="JX1207" s="299"/>
      <c r="JY1207" s="299"/>
      <c r="JZ1207" s="299"/>
      <c r="KA1207" s="299"/>
      <c r="KB1207" s="299"/>
      <c r="KC1207" s="299"/>
      <c r="KD1207" s="299"/>
      <c r="KE1207" s="299"/>
      <c r="KF1207" s="299"/>
      <c r="KG1207" s="299"/>
      <c r="KH1207" s="299"/>
      <c r="KI1207" s="299"/>
      <c r="KJ1207" s="299"/>
      <c r="KK1207" s="299"/>
      <c r="KL1207" s="2"/>
      <c r="KM1207" s="2"/>
      <c r="KN1207" s="2"/>
      <c r="KO1207" s="2"/>
      <c r="KP1207" s="2"/>
      <c r="KQ1207" s="2"/>
      <c r="KR1207" s="2"/>
      <c r="KS1207" s="2"/>
      <c r="KT1207" s="2"/>
    </row>
    <row r="1208" spans="5:306" s="114" customFormat="1">
      <c r="E1208" s="118"/>
      <c r="F1208" s="118"/>
      <c r="G1208" s="119"/>
      <c r="W1208" s="2"/>
      <c r="X1208" s="2"/>
      <c r="Y1208" s="2"/>
      <c r="Z1208" s="183"/>
      <c r="AA1208" s="183"/>
      <c r="AB1208" s="183"/>
      <c r="AC1208" s="2"/>
      <c r="AD1208" s="2"/>
      <c r="AE1208" s="183"/>
      <c r="AF1208" s="183"/>
      <c r="AG1208" s="183"/>
      <c r="AH1208" s="183"/>
      <c r="AI1208" s="183"/>
      <c r="AJ1208" s="2"/>
      <c r="AK1208" s="2"/>
      <c r="AL1208" s="183"/>
      <c r="AM1208" s="183"/>
      <c r="AN1208" s="183"/>
      <c r="AO1208" s="183"/>
      <c r="AP1208" s="183"/>
      <c r="AQ1208" s="2"/>
      <c r="AR1208" s="2"/>
      <c r="AS1208" s="183"/>
      <c r="AT1208" s="183"/>
      <c r="AU1208" s="183"/>
      <c r="AV1208" s="183"/>
      <c r="AW1208" s="183"/>
      <c r="AX1208" s="2"/>
      <c r="AY1208" s="2"/>
      <c r="AZ1208" s="183"/>
      <c r="BA1208" s="183"/>
      <c r="BB1208" s="183"/>
      <c r="BC1208" s="183"/>
      <c r="BD1208" s="183"/>
      <c r="BE1208" s="2"/>
      <c r="BF1208" s="2"/>
      <c r="BG1208" s="183"/>
      <c r="BH1208" s="183"/>
      <c r="BI1208" s="183"/>
      <c r="BJ1208" s="183"/>
      <c r="BK1208" s="183"/>
      <c r="BL1208" s="2"/>
      <c r="BM1208" s="2"/>
      <c r="BN1208" s="183"/>
      <c r="BO1208" s="183"/>
      <c r="BP1208" s="183"/>
      <c r="BQ1208" s="183"/>
      <c r="BR1208" s="183"/>
      <c r="BS1208" s="183"/>
      <c r="BT1208" s="183"/>
      <c r="BU1208" s="183"/>
      <c r="BV1208" s="183"/>
      <c r="BW1208" s="183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70"/>
      <c r="DQ1208" s="270"/>
      <c r="DR1208" s="270"/>
      <c r="DS1208" s="270"/>
      <c r="DT1208" s="270"/>
      <c r="DU1208" s="270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  <c r="IW1208" s="2"/>
      <c r="IX1208" s="2"/>
      <c r="IY1208" s="2"/>
      <c r="IZ1208" s="2"/>
      <c r="JA1208" s="299"/>
      <c r="JB1208" s="299"/>
      <c r="JC1208" s="299"/>
      <c r="JD1208" s="299"/>
      <c r="JE1208" s="299"/>
      <c r="JF1208" s="299"/>
      <c r="JG1208" s="299"/>
      <c r="JH1208" s="299"/>
      <c r="JI1208" s="299"/>
      <c r="JJ1208" s="299"/>
      <c r="JK1208" s="299"/>
      <c r="JL1208" s="299"/>
      <c r="JM1208" s="299"/>
      <c r="JN1208" s="299"/>
      <c r="JO1208" s="299"/>
      <c r="JP1208" s="299"/>
      <c r="JQ1208" s="299"/>
      <c r="JR1208" s="299"/>
      <c r="JS1208" s="299"/>
      <c r="JT1208" s="299"/>
      <c r="JU1208" s="299"/>
      <c r="JV1208" s="299"/>
      <c r="JW1208" s="299"/>
      <c r="JX1208" s="299"/>
      <c r="JY1208" s="299"/>
      <c r="JZ1208" s="299"/>
      <c r="KA1208" s="299"/>
      <c r="KB1208" s="299"/>
      <c r="KC1208" s="299"/>
      <c r="KD1208" s="299"/>
      <c r="KE1208" s="299"/>
      <c r="KF1208" s="299"/>
      <c r="KG1208" s="299"/>
      <c r="KH1208" s="299"/>
      <c r="KI1208" s="299"/>
      <c r="KJ1208" s="299"/>
      <c r="KK1208" s="299"/>
      <c r="KL1208" s="2"/>
      <c r="KM1208" s="2"/>
      <c r="KN1208" s="2"/>
      <c r="KO1208" s="2"/>
      <c r="KP1208" s="2"/>
      <c r="KQ1208" s="2"/>
      <c r="KR1208" s="2"/>
      <c r="KS1208" s="2"/>
      <c r="KT1208" s="2"/>
    </row>
    <row r="1209" spans="5:306" s="114" customFormat="1">
      <c r="E1209" s="118"/>
      <c r="F1209" s="118"/>
      <c r="G1209" s="119"/>
      <c r="W1209" s="2"/>
      <c r="X1209" s="2"/>
      <c r="Y1209" s="2"/>
      <c r="Z1209" s="183"/>
      <c r="AA1209" s="183"/>
      <c r="AB1209" s="183"/>
      <c r="AC1209" s="2"/>
      <c r="AD1209" s="2"/>
      <c r="AE1209" s="183"/>
      <c r="AF1209" s="183"/>
      <c r="AG1209" s="183"/>
      <c r="AH1209" s="183"/>
      <c r="AI1209" s="183"/>
      <c r="AJ1209" s="2"/>
      <c r="AK1209" s="2"/>
      <c r="AL1209" s="183"/>
      <c r="AM1209" s="183"/>
      <c r="AN1209" s="183"/>
      <c r="AO1209" s="183"/>
      <c r="AP1209" s="183"/>
      <c r="AQ1209" s="2"/>
      <c r="AR1209" s="2"/>
      <c r="AS1209" s="183"/>
      <c r="AT1209" s="183"/>
      <c r="AU1209" s="183"/>
      <c r="AV1209" s="183"/>
      <c r="AW1209" s="183"/>
      <c r="AX1209" s="2"/>
      <c r="AY1209" s="2"/>
      <c r="AZ1209" s="183"/>
      <c r="BA1209" s="183"/>
      <c r="BB1209" s="183"/>
      <c r="BC1209" s="183"/>
      <c r="BD1209" s="183"/>
      <c r="BE1209" s="2"/>
      <c r="BF1209" s="2"/>
      <c r="BG1209" s="183"/>
      <c r="BH1209" s="183"/>
      <c r="BI1209" s="183"/>
      <c r="BJ1209" s="183"/>
      <c r="BK1209" s="183"/>
      <c r="BL1209" s="2"/>
      <c r="BM1209" s="2"/>
      <c r="BN1209" s="183"/>
      <c r="BO1209" s="183"/>
      <c r="BP1209" s="183"/>
      <c r="BQ1209" s="183"/>
      <c r="BR1209" s="183"/>
      <c r="BS1209" s="183"/>
      <c r="BT1209" s="183"/>
      <c r="BU1209" s="183"/>
      <c r="BV1209" s="183"/>
      <c r="BW1209" s="183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70"/>
      <c r="DQ1209" s="270"/>
      <c r="DR1209" s="270"/>
      <c r="DS1209" s="270"/>
      <c r="DT1209" s="270"/>
      <c r="DU1209" s="270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  <c r="IW1209" s="2"/>
      <c r="IX1209" s="2"/>
      <c r="IY1209" s="2"/>
      <c r="IZ1209" s="2"/>
      <c r="JA1209" s="299"/>
      <c r="JB1209" s="299"/>
      <c r="JC1209" s="299"/>
      <c r="JD1209" s="299"/>
      <c r="JE1209" s="299"/>
      <c r="JF1209" s="299"/>
      <c r="JG1209" s="299"/>
      <c r="JH1209" s="299"/>
      <c r="JI1209" s="299"/>
      <c r="JJ1209" s="299"/>
      <c r="JK1209" s="299"/>
      <c r="JL1209" s="299"/>
      <c r="JM1209" s="299"/>
      <c r="JN1209" s="299"/>
      <c r="JO1209" s="299"/>
      <c r="JP1209" s="299"/>
      <c r="JQ1209" s="299"/>
      <c r="JR1209" s="299"/>
      <c r="JS1209" s="299"/>
      <c r="JT1209" s="299"/>
      <c r="JU1209" s="299"/>
      <c r="JV1209" s="299"/>
      <c r="JW1209" s="299"/>
      <c r="JX1209" s="299"/>
      <c r="JY1209" s="299"/>
      <c r="JZ1209" s="299"/>
      <c r="KA1209" s="299"/>
      <c r="KB1209" s="299"/>
      <c r="KC1209" s="299"/>
      <c r="KD1209" s="299"/>
      <c r="KE1209" s="299"/>
      <c r="KF1209" s="299"/>
      <c r="KG1209" s="299"/>
      <c r="KH1209" s="299"/>
      <c r="KI1209" s="299"/>
      <c r="KJ1209" s="299"/>
      <c r="KK1209" s="299"/>
      <c r="KL1209" s="2"/>
      <c r="KM1209" s="2"/>
      <c r="KN1209" s="2"/>
      <c r="KO1209" s="2"/>
      <c r="KP1209" s="2"/>
      <c r="KQ1209" s="2"/>
      <c r="KR1209" s="2"/>
      <c r="KS1209" s="2"/>
      <c r="KT1209" s="2"/>
    </row>
    <row r="1210" spans="5:306" s="114" customFormat="1">
      <c r="E1210" s="118"/>
      <c r="F1210" s="118"/>
      <c r="G1210" s="119"/>
      <c r="W1210" s="2"/>
      <c r="X1210" s="2"/>
      <c r="Y1210" s="2"/>
      <c r="Z1210" s="183"/>
      <c r="AA1210" s="183"/>
      <c r="AB1210" s="183"/>
      <c r="AC1210" s="2"/>
      <c r="AD1210" s="2"/>
      <c r="AE1210" s="183"/>
      <c r="AF1210" s="183"/>
      <c r="AG1210" s="183"/>
      <c r="AH1210" s="183"/>
      <c r="AI1210" s="183"/>
      <c r="AJ1210" s="2"/>
      <c r="AK1210" s="2"/>
      <c r="AL1210" s="183"/>
      <c r="AM1210" s="183"/>
      <c r="AN1210" s="183"/>
      <c r="AO1210" s="183"/>
      <c r="AP1210" s="183"/>
      <c r="AQ1210" s="2"/>
      <c r="AR1210" s="2"/>
      <c r="AS1210" s="183"/>
      <c r="AT1210" s="183"/>
      <c r="AU1210" s="183"/>
      <c r="AV1210" s="183"/>
      <c r="AW1210" s="183"/>
      <c r="AX1210" s="2"/>
      <c r="AY1210" s="2"/>
      <c r="AZ1210" s="183"/>
      <c r="BA1210" s="183"/>
      <c r="BB1210" s="183"/>
      <c r="BC1210" s="183"/>
      <c r="BD1210" s="183"/>
      <c r="BE1210" s="2"/>
      <c r="BF1210" s="2"/>
      <c r="BG1210" s="183"/>
      <c r="BH1210" s="183"/>
      <c r="BI1210" s="183"/>
      <c r="BJ1210" s="183"/>
      <c r="BK1210" s="183"/>
      <c r="BL1210" s="2"/>
      <c r="BM1210" s="2"/>
      <c r="BN1210" s="183"/>
      <c r="BO1210" s="183"/>
      <c r="BP1210" s="183"/>
      <c r="BQ1210" s="183"/>
      <c r="BR1210" s="183"/>
      <c r="BS1210" s="183"/>
      <c r="BT1210" s="183"/>
      <c r="BU1210" s="183"/>
      <c r="BV1210" s="183"/>
      <c r="BW1210" s="183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70"/>
      <c r="DQ1210" s="270"/>
      <c r="DR1210" s="270"/>
      <c r="DS1210" s="270"/>
      <c r="DT1210" s="270"/>
      <c r="DU1210" s="270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  <c r="IW1210" s="2"/>
      <c r="IX1210" s="2"/>
      <c r="IY1210" s="2"/>
      <c r="IZ1210" s="2"/>
      <c r="JA1210" s="299"/>
      <c r="JB1210" s="299"/>
      <c r="JC1210" s="299"/>
      <c r="JD1210" s="299"/>
      <c r="JE1210" s="299"/>
      <c r="JF1210" s="299"/>
      <c r="JG1210" s="299"/>
      <c r="JH1210" s="299"/>
      <c r="JI1210" s="299"/>
      <c r="JJ1210" s="299"/>
      <c r="JK1210" s="299"/>
      <c r="JL1210" s="299"/>
      <c r="JM1210" s="299"/>
      <c r="JN1210" s="299"/>
      <c r="JO1210" s="299"/>
      <c r="JP1210" s="299"/>
      <c r="JQ1210" s="299"/>
      <c r="JR1210" s="299"/>
      <c r="JS1210" s="299"/>
      <c r="JT1210" s="299"/>
      <c r="JU1210" s="299"/>
      <c r="JV1210" s="299"/>
      <c r="JW1210" s="299"/>
      <c r="JX1210" s="299"/>
      <c r="JY1210" s="299"/>
      <c r="JZ1210" s="299"/>
      <c r="KA1210" s="299"/>
      <c r="KB1210" s="299"/>
      <c r="KC1210" s="299"/>
      <c r="KD1210" s="299"/>
      <c r="KE1210" s="299"/>
      <c r="KF1210" s="299"/>
      <c r="KG1210" s="299"/>
      <c r="KH1210" s="299"/>
      <c r="KI1210" s="299"/>
      <c r="KJ1210" s="299"/>
      <c r="KK1210" s="299"/>
      <c r="KL1210" s="2"/>
      <c r="KM1210" s="2"/>
      <c r="KN1210" s="2"/>
      <c r="KO1210" s="2"/>
      <c r="KP1210" s="2"/>
      <c r="KQ1210" s="2"/>
      <c r="KR1210" s="2"/>
      <c r="KS1210" s="2"/>
      <c r="KT1210" s="2"/>
    </row>
    <row r="1211" spans="5:306" s="114" customFormat="1">
      <c r="E1211" s="118"/>
      <c r="F1211" s="118"/>
      <c r="G1211" s="119"/>
      <c r="W1211" s="2"/>
      <c r="X1211" s="2"/>
      <c r="Y1211" s="2"/>
      <c r="Z1211" s="183"/>
      <c r="AA1211" s="183"/>
      <c r="AB1211" s="183"/>
      <c r="AC1211" s="2"/>
      <c r="AD1211" s="2"/>
      <c r="AE1211" s="183"/>
      <c r="AF1211" s="183"/>
      <c r="AG1211" s="183"/>
      <c r="AH1211" s="183"/>
      <c r="AI1211" s="183"/>
      <c r="AJ1211" s="2"/>
      <c r="AK1211" s="2"/>
      <c r="AL1211" s="183"/>
      <c r="AM1211" s="183"/>
      <c r="AN1211" s="183"/>
      <c r="AO1211" s="183"/>
      <c r="AP1211" s="183"/>
      <c r="AQ1211" s="2"/>
      <c r="AR1211" s="2"/>
      <c r="AS1211" s="183"/>
      <c r="AT1211" s="183"/>
      <c r="AU1211" s="183"/>
      <c r="AV1211" s="183"/>
      <c r="AW1211" s="183"/>
      <c r="AX1211" s="2"/>
      <c r="AY1211" s="2"/>
      <c r="AZ1211" s="183"/>
      <c r="BA1211" s="183"/>
      <c r="BB1211" s="183"/>
      <c r="BC1211" s="183"/>
      <c r="BD1211" s="183"/>
      <c r="BE1211" s="2"/>
      <c r="BF1211" s="2"/>
      <c r="BG1211" s="183"/>
      <c r="BH1211" s="183"/>
      <c r="BI1211" s="183"/>
      <c r="BJ1211" s="183"/>
      <c r="BK1211" s="183"/>
      <c r="BL1211" s="2"/>
      <c r="BM1211" s="2"/>
      <c r="BN1211" s="183"/>
      <c r="BO1211" s="183"/>
      <c r="BP1211" s="183"/>
      <c r="BQ1211" s="183"/>
      <c r="BR1211" s="183"/>
      <c r="BS1211" s="183"/>
      <c r="BT1211" s="183"/>
      <c r="BU1211" s="183"/>
      <c r="BV1211" s="183"/>
      <c r="BW1211" s="183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70"/>
      <c r="DQ1211" s="270"/>
      <c r="DR1211" s="270"/>
      <c r="DS1211" s="270"/>
      <c r="DT1211" s="270"/>
      <c r="DU1211" s="270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  <c r="IW1211" s="2"/>
      <c r="IX1211" s="2"/>
      <c r="IY1211" s="2"/>
      <c r="IZ1211" s="2"/>
      <c r="JA1211" s="299"/>
      <c r="JB1211" s="299"/>
      <c r="JC1211" s="299"/>
      <c r="JD1211" s="299"/>
      <c r="JE1211" s="299"/>
      <c r="JF1211" s="299"/>
      <c r="JG1211" s="299"/>
      <c r="JH1211" s="299"/>
      <c r="JI1211" s="299"/>
      <c r="JJ1211" s="299"/>
      <c r="JK1211" s="299"/>
      <c r="JL1211" s="299"/>
      <c r="JM1211" s="299"/>
      <c r="JN1211" s="299"/>
      <c r="JO1211" s="299"/>
      <c r="JP1211" s="299"/>
      <c r="JQ1211" s="299"/>
      <c r="JR1211" s="299"/>
      <c r="JS1211" s="299"/>
      <c r="JT1211" s="299"/>
      <c r="JU1211" s="299"/>
      <c r="JV1211" s="299"/>
      <c r="JW1211" s="299"/>
      <c r="JX1211" s="299"/>
      <c r="JY1211" s="299"/>
      <c r="JZ1211" s="299"/>
      <c r="KA1211" s="299"/>
      <c r="KB1211" s="299"/>
      <c r="KC1211" s="299"/>
      <c r="KD1211" s="299"/>
      <c r="KE1211" s="299"/>
      <c r="KF1211" s="299"/>
      <c r="KG1211" s="299"/>
      <c r="KH1211" s="299"/>
      <c r="KI1211" s="299"/>
      <c r="KJ1211" s="299"/>
      <c r="KK1211" s="299"/>
      <c r="KL1211" s="2"/>
      <c r="KM1211" s="2"/>
      <c r="KN1211" s="2"/>
      <c r="KO1211" s="2"/>
      <c r="KP1211" s="2"/>
      <c r="KQ1211" s="2"/>
      <c r="KR1211" s="2"/>
      <c r="KS1211" s="2"/>
      <c r="KT1211" s="2"/>
    </row>
    <row r="1212" spans="5:306" s="114" customFormat="1">
      <c r="E1212" s="118"/>
      <c r="F1212" s="118"/>
      <c r="G1212" s="119"/>
      <c r="W1212" s="2"/>
      <c r="X1212" s="2"/>
      <c r="Y1212" s="2"/>
      <c r="Z1212" s="183"/>
      <c r="AA1212" s="183"/>
      <c r="AB1212" s="183"/>
      <c r="AC1212" s="2"/>
      <c r="AD1212" s="2"/>
      <c r="AE1212" s="183"/>
      <c r="AF1212" s="183"/>
      <c r="AG1212" s="183"/>
      <c r="AH1212" s="183"/>
      <c r="AI1212" s="183"/>
      <c r="AJ1212" s="2"/>
      <c r="AK1212" s="2"/>
      <c r="AL1212" s="183"/>
      <c r="AM1212" s="183"/>
      <c r="AN1212" s="183"/>
      <c r="AO1212" s="183"/>
      <c r="AP1212" s="183"/>
      <c r="AQ1212" s="2"/>
      <c r="AR1212" s="2"/>
      <c r="AS1212" s="183"/>
      <c r="AT1212" s="183"/>
      <c r="AU1212" s="183"/>
      <c r="AV1212" s="183"/>
      <c r="AW1212" s="183"/>
      <c r="AX1212" s="2"/>
      <c r="AY1212" s="2"/>
      <c r="AZ1212" s="183"/>
      <c r="BA1212" s="183"/>
      <c r="BB1212" s="183"/>
      <c r="BC1212" s="183"/>
      <c r="BD1212" s="183"/>
      <c r="BE1212" s="2"/>
      <c r="BF1212" s="2"/>
      <c r="BG1212" s="183"/>
      <c r="BH1212" s="183"/>
      <c r="BI1212" s="183"/>
      <c r="BJ1212" s="183"/>
      <c r="BK1212" s="183"/>
      <c r="BL1212" s="2"/>
      <c r="BM1212" s="2"/>
      <c r="BN1212" s="183"/>
      <c r="BO1212" s="183"/>
      <c r="BP1212" s="183"/>
      <c r="BQ1212" s="183"/>
      <c r="BR1212" s="183"/>
      <c r="BS1212" s="183"/>
      <c r="BT1212" s="183"/>
      <c r="BU1212" s="183"/>
      <c r="BV1212" s="183"/>
      <c r="BW1212" s="183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70"/>
      <c r="DQ1212" s="270"/>
      <c r="DR1212" s="270"/>
      <c r="DS1212" s="270"/>
      <c r="DT1212" s="270"/>
      <c r="DU1212" s="270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99"/>
      <c r="JB1212" s="299"/>
      <c r="JC1212" s="299"/>
      <c r="JD1212" s="299"/>
      <c r="JE1212" s="299"/>
      <c r="JF1212" s="299"/>
      <c r="JG1212" s="299"/>
      <c r="JH1212" s="299"/>
      <c r="JI1212" s="299"/>
      <c r="JJ1212" s="299"/>
      <c r="JK1212" s="299"/>
      <c r="JL1212" s="299"/>
      <c r="JM1212" s="299"/>
      <c r="JN1212" s="299"/>
      <c r="JO1212" s="299"/>
      <c r="JP1212" s="299"/>
      <c r="JQ1212" s="299"/>
      <c r="JR1212" s="299"/>
      <c r="JS1212" s="299"/>
      <c r="JT1212" s="299"/>
      <c r="JU1212" s="299"/>
      <c r="JV1212" s="299"/>
      <c r="JW1212" s="299"/>
      <c r="JX1212" s="299"/>
      <c r="JY1212" s="299"/>
      <c r="JZ1212" s="299"/>
      <c r="KA1212" s="299"/>
      <c r="KB1212" s="299"/>
      <c r="KC1212" s="299"/>
      <c r="KD1212" s="299"/>
      <c r="KE1212" s="299"/>
      <c r="KF1212" s="299"/>
      <c r="KG1212" s="299"/>
      <c r="KH1212" s="299"/>
      <c r="KI1212" s="299"/>
      <c r="KJ1212" s="299"/>
      <c r="KK1212" s="299"/>
      <c r="KL1212" s="2"/>
      <c r="KM1212" s="2"/>
      <c r="KN1212" s="2"/>
      <c r="KO1212" s="2"/>
      <c r="KP1212" s="2"/>
      <c r="KQ1212" s="2"/>
      <c r="KR1212" s="2"/>
      <c r="KS1212" s="2"/>
      <c r="KT1212" s="2"/>
    </row>
    <row r="1213" spans="5:306" s="114" customFormat="1">
      <c r="E1213" s="118"/>
      <c r="F1213" s="118"/>
      <c r="G1213" s="119"/>
      <c r="W1213" s="2"/>
      <c r="X1213" s="2"/>
      <c r="Y1213" s="2"/>
      <c r="Z1213" s="183"/>
      <c r="AA1213" s="183"/>
      <c r="AB1213" s="183"/>
      <c r="AC1213" s="2"/>
      <c r="AD1213" s="2"/>
      <c r="AE1213" s="183"/>
      <c r="AF1213" s="183"/>
      <c r="AG1213" s="183"/>
      <c r="AH1213" s="183"/>
      <c r="AI1213" s="183"/>
      <c r="AJ1213" s="2"/>
      <c r="AK1213" s="2"/>
      <c r="AL1213" s="183"/>
      <c r="AM1213" s="183"/>
      <c r="AN1213" s="183"/>
      <c r="AO1213" s="183"/>
      <c r="AP1213" s="183"/>
      <c r="AQ1213" s="2"/>
      <c r="AR1213" s="2"/>
      <c r="AS1213" s="183"/>
      <c r="AT1213" s="183"/>
      <c r="AU1213" s="183"/>
      <c r="AV1213" s="183"/>
      <c r="AW1213" s="183"/>
      <c r="AX1213" s="2"/>
      <c r="AY1213" s="2"/>
      <c r="AZ1213" s="183"/>
      <c r="BA1213" s="183"/>
      <c r="BB1213" s="183"/>
      <c r="BC1213" s="183"/>
      <c r="BD1213" s="183"/>
      <c r="BE1213" s="2"/>
      <c r="BF1213" s="2"/>
      <c r="BG1213" s="183"/>
      <c r="BH1213" s="183"/>
      <c r="BI1213" s="183"/>
      <c r="BJ1213" s="183"/>
      <c r="BK1213" s="183"/>
      <c r="BL1213" s="2"/>
      <c r="BM1213" s="2"/>
      <c r="BN1213" s="183"/>
      <c r="BO1213" s="183"/>
      <c r="BP1213" s="183"/>
      <c r="BQ1213" s="183"/>
      <c r="BR1213" s="183"/>
      <c r="BS1213" s="183"/>
      <c r="BT1213" s="183"/>
      <c r="BU1213" s="183"/>
      <c r="BV1213" s="183"/>
      <c r="BW1213" s="183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70"/>
      <c r="DQ1213" s="270"/>
      <c r="DR1213" s="270"/>
      <c r="DS1213" s="270"/>
      <c r="DT1213" s="270"/>
      <c r="DU1213" s="270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  <c r="IW1213" s="2"/>
      <c r="IX1213" s="2"/>
      <c r="IY1213" s="2"/>
      <c r="IZ1213" s="2"/>
      <c r="JA1213" s="299"/>
      <c r="JB1213" s="299"/>
      <c r="JC1213" s="299"/>
      <c r="JD1213" s="299"/>
      <c r="JE1213" s="299"/>
      <c r="JF1213" s="299"/>
      <c r="JG1213" s="299"/>
      <c r="JH1213" s="299"/>
      <c r="JI1213" s="299"/>
      <c r="JJ1213" s="299"/>
      <c r="JK1213" s="299"/>
      <c r="JL1213" s="299"/>
      <c r="JM1213" s="299"/>
      <c r="JN1213" s="299"/>
      <c r="JO1213" s="299"/>
      <c r="JP1213" s="299"/>
      <c r="JQ1213" s="299"/>
      <c r="JR1213" s="299"/>
      <c r="JS1213" s="299"/>
      <c r="JT1213" s="299"/>
      <c r="JU1213" s="299"/>
      <c r="JV1213" s="299"/>
      <c r="JW1213" s="299"/>
      <c r="JX1213" s="299"/>
      <c r="JY1213" s="299"/>
      <c r="JZ1213" s="299"/>
      <c r="KA1213" s="299"/>
      <c r="KB1213" s="299"/>
      <c r="KC1213" s="299"/>
      <c r="KD1213" s="299"/>
      <c r="KE1213" s="299"/>
      <c r="KF1213" s="299"/>
      <c r="KG1213" s="299"/>
      <c r="KH1213" s="299"/>
      <c r="KI1213" s="299"/>
      <c r="KJ1213" s="299"/>
      <c r="KK1213" s="299"/>
      <c r="KL1213" s="2"/>
      <c r="KM1213" s="2"/>
      <c r="KN1213" s="2"/>
      <c r="KO1213" s="2"/>
      <c r="KP1213" s="2"/>
      <c r="KQ1213" s="2"/>
      <c r="KR1213" s="2"/>
      <c r="KS1213" s="2"/>
      <c r="KT1213" s="2"/>
    </row>
    <row r="1214" spans="5:306" s="114" customFormat="1">
      <c r="E1214" s="118"/>
      <c r="F1214" s="118"/>
      <c r="G1214" s="119"/>
      <c r="W1214" s="2"/>
      <c r="X1214" s="2"/>
      <c r="Y1214" s="2"/>
      <c r="Z1214" s="183"/>
      <c r="AA1214" s="183"/>
      <c r="AB1214" s="183"/>
      <c r="AC1214" s="2"/>
      <c r="AD1214" s="2"/>
      <c r="AE1214" s="183"/>
      <c r="AF1214" s="183"/>
      <c r="AG1214" s="183"/>
      <c r="AH1214" s="183"/>
      <c r="AI1214" s="183"/>
      <c r="AJ1214" s="2"/>
      <c r="AK1214" s="2"/>
      <c r="AL1214" s="183"/>
      <c r="AM1214" s="183"/>
      <c r="AN1214" s="183"/>
      <c r="AO1214" s="183"/>
      <c r="AP1214" s="183"/>
      <c r="AQ1214" s="2"/>
      <c r="AR1214" s="2"/>
      <c r="AS1214" s="183"/>
      <c r="AT1214" s="183"/>
      <c r="AU1214" s="183"/>
      <c r="AV1214" s="183"/>
      <c r="AW1214" s="183"/>
      <c r="AX1214" s="2"/>
      <c r="AY1214" s="2"/>
      <c r="AZ1214" s="183"/>
      <c r="BA1214" s="183"/>
      <c r="BB1214" s="183"/>
      <c r="BC1214" s="183"/>
      <c r="BD1214" s="183"/>
      <c r="BE1214" s="2"/>
      <c r="BF1214" s="2"/>
      <c r="BG1214" s="183"/>
      <c r="BH1214" s="183"/>
      <c r="BI1214" s="183"/>
      <c r="BJ1214" s="183"/>
      <c r="BK1214" s="183"/>
      <c r="BL1214" s="2"/>
      <c r="BM1214" s="2"/>
      <c r="BN1214" s="183"/>
      <c r="BO1214" s="183"/>
      <c r="BP1214" s="183"/>
      <c r="BQ1214" s="183"/>
      <c r="BR1214" s="183"/>
      <c r="BS1214" s="183"/>
      <c r="BT1214" s="183"/>
      <c r="BU1214" s="183"/>
      <c r="BV1214" s="183"/>
      <c r="BW1214" s="183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70"/>
      <c r="DQ1214" s="270"/>
      <c r="DR1214" s="270"/>
      <c r="DS1214" s="270"/>
      <c r="DT1214" s="270"/>
      <c r="DU1214" s="270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  <c r="IW1214" s="2"/>
      <c r="IX1214" s="2"/>
      <c r="IY1214" s="2"/>
      <c r="IZ1214" s="2"/>
      <c r="JA1214" s="299"/>
      <c r="JB1214" s="299"/>
      <c r="JC1214" s="299"/>
      <c r="JD1214" s="299"/>
      <c r="JE1214" s="299"/>
      <c r="JF1214" s="299"/>
      <c r="JG1214" s="299"/>
      <c r="JH1214" s="299"/>
      <c r="JI1214" s="299"/>
      <c r="JJ1214" s="299"/>
      <c r="JK1214" s="299"/>
      <c r="JL1214" s="299"/>
      <c r="JM1214" s="299"/>
      <c r="JN1214" s="299"/>
      <c r="JO1214" s="299"/>
      <c r="JP1214" s="299"/>
      <c r="JQ1214" s="299"/>
      <c r="JR1214" s="299"/>
      <c r="JS1214" s="299"/>
      <c r="JT1214" s="299"/>
      <c r="JU1214" s="299"/>
      <c r="JV1214" s="299"/>
      <c r="JW1214" s="299"/>
      <c r="JX1214" s="299"/>
      <c r="JY1214" s="299"/>
      <c r="JZ1214" s="299"/>
      <c r="KA1214" s="299"/>
      <c r="KB1214" s="299"/>
      <c r="KC1214" s="299"/>
      <c r="KD1214" s="299"/>
      <c r="KE1214" s="299"/>
      <c r="KF1214" s="299"/>
      <c r="KG1214" s="299"/>
      <c r="KH1214" s="299"/>
      <c r="KI1214" s="299"/>
      <c r="KJ1214" s="299"/>
      <c r="KK1214" s="299"/>
      <c r="KL1214" s="2"/>
      <c r="KM1214" s="2"/>
      <c r="KN1214" s="2"/>
      <c r="KO1214" s="2"/>
      <c r="KP1214" s="2"/>
      <c r="KQ1214" s="2"/>
      <c r="KR1214" s="2"/>
      <c r="KS1214" s="2"/>
      <c r="KT1214" s="2"/>
    </row>
    <row r="1215" spans="5:306" s="114" customFormat="1">
      <c r="E1215" s="118"/>
      <c r="F1215" s="118"/>
      <c r="G1215" s="119"/>
      <c r="W1215" s="2"/>
      <c r="X1215" s="2"/>
      <c r="Y1215" s="2"/>
      <c r="Z1215" s="183"/>
      <c r="AA1215" s="183"/>
      <c r="AB1215" s="183"/>
      <c r="AC1215" s="2"/>
      <c r="AD1215" s="2"/>
      <c r="AE1215" s="183"/>
      <c r="AF1215" s="183"/>
      <c r="AG1215" s="183"/>
      <c r="AH1215" s="183"/>
      <c r="AI1215" s="183"/>
      <c r="AJ1215" s="2"/>
      <c r="AK1215" s="2"/>
      <c r="AL1215" s="183"/>
      <c r="AM1215" s="183"/>
      <c r="AN1215" s="183"/>
      <c r="AO1215" s="183"/>
      <c r="AP1215" s="183"/>
      <c r="AQ1215" s="2"/>
      <c r="AR1215" s="2"/>
      <c r="AS1215" s="183"/>
      <c r="AT1215" s="183"/>
      <c r="AU1215" s="183"/>
      <c r="AV1215" s="183"/>
      <c r="AW1215" s="183"/>
      <c r="AX1215" s="2"/>
      <c r="AY1215" s="2"/>
      <c r="AZ1215" s="183"/>
      <c r="BA1215" s="183"/>
      <c r="BB1215" s="183"/>
      <c r="BC1215" s="183"/>
      <c r="BD1215" s="183"/>
      <c r="BE1215" s="2"/>
      <c r="BF1215" s="2"/>
      <c r="BG1215" s="183"/>
      <c r="BH1215" s="183"/>
      <c r="BI1215" s="183"/>
      <c r="BJ1215" s="183"/>
      <c r="BK1215" s="183"/>
      <c r="BL1215" s="2"/>
      <c r="BM1215" s="2"/>
      <c r="BN1215" s="183"/>
      <c r="BO1215" s="183"/>
      <c r="BP1215" s="183"/>
      <c r="BQ1215" s="183"/>
      <c r="BR1215" s="183"/>
      <c r="BS1215" s="183"/>
      <c r="BT1215" s="183"/>
      <c r="BU1215" s="183"/>
      <c r="BV1215" s="183"/>
      <c r="BW1215" s="183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70"/>
      <c r="DQ1215" s="270"/>
      <c r="DR1215" s="270"/>
      <c r="DS1215" s="270"/>
      <c r="DT1215" s="270"/>
      <c r="DU1215" s="270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  <c r="IW1215" s="2"/>
      <c r="IX1215" s="2"/>
      <c r="IY1215" s="2"/>
      <c r="IZ1215" s="2"/>
      <c r="JA1215" s="299"/>
      <c r="JB1215" s="299"/>
      <c r="JC1215" s="299"/>
      <c r="JD1215" s="299"/>
      <c r="JE1215" s="299"/>
      <c r="JF1215" s="299"/>
      <c r="JG1215" s="299"/>
      <c r="JH1215" s="299"/>
      <c r="JI1215" s="299"/>
      <c r="JJ1215" s="299"/>
      <c r="JK1215" s="299"/>
      <c r="JL1215" s="299"/>
      <c r="JM1215" s="299"/>
      <c r="JN1215" s="299"/>
      <c r="JO1215" s="299"/>
      <c r="JP1215" s="299"/>
      <c r="JQ1215" s="299"/>
      <c r="JR1215" s="299"/>
      <c r="JS1215" s="299"/>
      <c r="JT1215" s="299"/>
      <c r="JU1215" s="299"/>
      <c r="JV1215" s="299"/>
      <c r="JW1215" s="299"/>
      <c r="JX1215" s="299"/>
      <c r="JY1215" s="299"/>
      <c r="JZ1215" s="299"/>
      <c r="KA1215" s="299"/>
      <c r="KB1215" s="299"/>
      <c r="KC1215" s="299"/>
      <c r="KD1215" s="299"/>
      <c r="KE1215" s="299"/>
      <c r="KF1215" s="299"/>
      <c r="KG1215" s="299"/>
      <c r="KH1215" s="299"/>
      <c r="KI1215" s="299"/>
      <c r="KJ1215" s="299"/>
      <c r="KK1215" s="299"/>
      <c r="KL1215" s="2"/>
      <c r="KM1215" s="2"/>
      <c r="KN1215" s="2"/>
      <c r="KO1215" s="2"/>
      <c r="KP1215" s="2"/>
      <c r="KQ1215" s="2"/>
      <c r="KR1215" s="2"/>
      <c r="KS1215" s="2"/>
      <c r="KT1215" s="2"/>
    </row>
    <row r="1216" spans="5:306" s="114" customFormat="1">
      <c r="E1216" s="118"/>
      <c r="F1216" s="118"/>
      <c r="G1216" s="119"/>
      <c r="W1216" s="2"/>
      <c r="X1216" s="2"/>
      <c r="Y1216" s="2"/>
      <c r="Z1216" s="183"/>
      <c r="AA1216" s="183"/>
      <c r="AB1216" s="183"/>
      <c r="AC1216" s="2"/>
      <c r="AD1216" s="2"/>
      <c r="AE1216" s="183"/>
      <c r="AF1216" s="183"/>
      <c r="AG1216" s="183"/>
      <c r="AH1216" s="183"/>
      <c r="AI1216" s="183"/>
      <c r="AJ1216" s="2"/>
      <c r="AK1216" s="2"/>
      <c r="AL1216" s="183"/>
      <c r="AM1216" s="183"/>
      <c r="AN1216" s="183"/>
      <c r="AO1216" s="183"/>
      <c r="AP1216" s="183"/>
      <c r="AQ1216" s="2"/>
      <c r="AR1216" s="2"/>
      <c r="AS1216" s="183"/>
      <c r="AT1216" s="183"/>
      <c r="AU1216" s="183"/>
      <c r="AV1216" s="183"/>
      <c r="AW1216" s="183"/>
      <c r="AX1216" s="2"/>
      <c r="AY1216" s="2"/>
      <c r="AZ1216" s="183"/>
      <c r="BA1216" s="183"/>
      <c r="BB1216" s="183"/>
      <c r="BC1216" s="183"/>
      <c r="BD1216" s="183"/>
      <c r="BE1216" s="2"/>
      <c r="BF1216" s="2"/>
      <c r="BG1216" s="183"/>
      <c r="BH1216" s="183"/>
      <c r="BI1216" s="183"/>
      <c r="BJ1216" s="183"/>
      <c r="BK1216" s="183"/>
      <c r="BL1216" s="2"/>
      <c r="BM1216" s="2"/>
      <c r="BN1216" s="183"/>
      <c r="BO1216" s="183"/>
      <c r="BP1216" s="183"/>
      <c r="BQ1216" s="183"/>
      <c r="BR1216" s="183"/>
      <c r="BS1216" s="183"/>
      <c r="BT1216" s="183"/>
      <c r="BU1216" s="183"/>
      <c r="BV1216" s="183"/>
      <c r="BW1216" s="183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70"/>
      <c r="DQ1216" s="270"/>
      <c r="DR1216" s="270"/>
      <c r="DS1216" s="270"/>
      <c r="DT1216" s="270"/>
      <c r="DU1216" s="270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  <c r="IW1216" s="2"/>
      <c r="IX1216" s="2"/>
      <c r="IY1216" s="2"/>
      <c r="IZ1216" s="2"/>
      <c r="JA1216" s="299"/>
      <c r="JB1216" s="299"/>
      <c r="JC1216" s="299"/>
      <c r="JD1216" s="299"/>
      <c r="JE1216" s="299"/>
      <c r="JF1216" s="299"/>
      <c r="JG1216" s="299"/>
      <c r="JH1216" s="299"/>
      <c r="JI1216" s="299"/>
      <c r="JJ1216" s="299"/>
      <c r="JK1216" s="299"/>
      <c r="JL1216" s="299"/>
      <c r="JM1216" s="299"/>
      <c r="JN1216" s="299"/>
      <c r="JO1216" s="299"/>
      <c r="JP1216" s="299"/>
      <c r="JQ1216" s="299"/>
      <c r="JR1216" s="299"/>
      <c r="JS1216" s="299"/>
      <c r="JT1216" s="299"/>
      <c r="JU1216" s="299"/>
      <c r="JV1216" s="299"/>
      <c r="JW1216" s="299"/>
      <c r="JX1216" s="299"/>
      <c r="JY1216" s="299"/>
      <c r="JZ1216" s="299"/>
      <c r="KA1216" s="299"/>
      <c r="KB1216" s="299"/>
      <c r="KC1216" s="299"/>
      <c r="KD1216" s="299"/>
      <c r="KE1216" s="299"/>
      <c r="KF1216" s="299"/>
      <c r="KG1216" s="299"/>
      <c r="KH1216" s="299"/>
      <c r="KI1216" s="299"/>
      <c r="KJ1216" s="299"/>
      <c r="KK1216" s="299"/>
      <c r="KL1216" s="2"/>
      <c r="KM1216" s="2"/>
      <c r="KN1216" s="2"/>
      <c r="KO1216" s="2"/>
      <c r="KP1216" s="2"/>
      <c r="KQ1216" s="2"/>
      <c r="KR1216" s="2"/>
      <c r="KS1216" s="2"/>
      <c r="KT1216" s="2"/>
    </row>
    <row r="1217" spans="5:306" s="114" customFormat="1">
      <c r="E1217" s="118"/>
      <c r="F1217" s="118"/>
      <c r="G1217" s="119"/>
      <c r="W1217" s="2"/>
      <c r="X1217" s="2"/>
      <c r="Y1217" s="2"/>
      <c r="Z1217" s="183"/>
      <c r="AA1217" s="183"/>
      <c r="AB1217" s="183"/>
      <c r="AC1217" s="2"/>
      <c r="AD1217" s="2"/>
      <c r="AE1217" s="183"/>
      <c r="AF1217" s="183"/>
      <c r="AG1217" s="183"/>
      <c r="AH1217" s="183"/>
      <c r="AI1217" s="183"/>
      <c r="AJ1217" s="2"/>
      <c r="AK1217" s="2"/>
      <c r="AL1217" s="183"/>
      <c r="AM1217" s="183"/>
      <c r="AN1217" s="183"/>
      <c r="AO1217" s="183"/>
      <c r="AP1217" s="183"/>
      <c r="AQ1217" s="2"/>
      <c r="AR1217" s="2"/>
      <c r="AS1217" s="183"/>
      <c r="AT1217" s="183"/>
      <c r="AU1217" s="183"/>
      <c r="AV1217" s="183"/>
      <c r="AW1217" s="183"/>
      <c r="AX1217" s="2"/>
      <c r="AY1217" s="2"/>
      <c r="AZ1217" s="183"/>
      <c r="BA1217" s="183"/>
      <c r="BB1217" s="183"/>
      <c r="BC1217" s="183"/>
      <c r="BD1217" s="183"/>
      <c r="BE1217" s="2"/>
      <c r="BF1217" s="2"/>
      <c r="BG1217" s="183"/>
      <c r="BH1217" s="183"/>
      <c r="BI1217" s="183"/>
      <c r="BJ1217" s="183"/>
      <c r="BK1217" s="183"/>
      <c r="BL1217" s="2"/>
      <c r="BM1217" s="2"/>
      <c r="BN1217" s="183"/>
      <c r="BO1217" s="183"/>
      <c r="BP1217" s="183"/>
      <c r="BQ1217" s="183"/>
      <c r="BR1217" s="183"/>
      <c r="BS1217" s="183"/>
      <c r="BT1217" s="183"/>
      <c r="BU1217" s="183"/>
      <c r="BV1217" s="183"/>
      <c r="BW1217" s="183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70"/>
      <c r="DQ1217" s="270"/>
      <c r="DR1217" s="270"/>
      <c r="DS1217" s="270"/>
      <c r="DT1217" s="270"/>
      <c r="DU1217" s="270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  <c r="IW1217" s="2"/>
      <c r="IX1217" s="2"/>
      <c r="IY1217" s="2"/>
      <c r="IZ1217" s="2"/>
      <c r="JA1217" s="299"/>
      <c r="JB1217" s="299"/>
      <c r="JC1217" s="299"/>
      <c r="JD1217" s="299"/>
      <c r="JE1217" s="299"/>
      <c r="JF1217" s="299"/>
      <c r="JG1217" s="299"/>
      <c r="JH1217" s="299"/>
      <c r="JI1217" s="299"/>
      <c r="JJ1217" s="299"/>
      <c r="JK1217" s="299"/>
      <c r="JL1217" s="299"/>
      <c r="JM1217" s="299"/>
      <c r="JN1217" s="299"/>
      <c r="JO1217" s="299"/>
      <c r="JP1217" s="299"/>
      <c r="JQ1217" s="299"/>
      <c r="JR1217" s="299"/>
      <c r="JS1217" s="299"/>
      <c r="JT1217" s="299"/>
      <c r="JU1217" s="299"/>
      <c r="JV1217" s="299"/>
      <c r="JW1217" s="299"/>
      <c r="JX1217" s="299"/>
      <c r="JY1217" s="299"/>
      <c r="JZ1217" s="299"/>
      <c r="KA1217" s="299"/>
      <c r="KB1217" s="299"/>
      <c r="KC1217" s="299"/>
      <c r="KD1217" s="299"/>
      <c r="KE1217" s="299"/>
      <c r="KF1217" s="299"/>
      <c r="KG1217" s="299"/>
      <c r="KH1217" s="299"/>
      <c r="KI1217" s="299"/>
      <c r="KJ1217" s="299"/>
      <c r="KK1217" s="299"/>
      <c r="KL1217" s="2"/>
      <c r="KM1217" s="2"/>
      <c r="KN1217" s="2"/>
      <c r="KO1217" s="2"/>
      <c r="KP1217" s="2"/>
      <c r="KQ1217" s="2"/>
      <c r="KR1217" s="2"/>
      <c r="KS1217" s="2"/>
      <c r="KT1217" s="2"/>
    </row>
    <row r="1218" spans="5:306" s="114" customFormat="1">
      <c r="E1218" s="118"/>
      <c r="F1218" s="118"/>
      <c r="G1218" s="119"/>
      <c r="W1218" s="2"/>
      <c r="X1218" s="2"/>
      <c r="Y1218" s="2"/>
      <c r="Z1218" s="183"/>
      <c r="AA1218" s="183"/>
      <c r="AB1218" s="183"/>
      <c r="AC1218" s="2"/>
      <c r="AD1218" s="2"/>
      <c r="AE1218" s="183"/>
      <c r="AF1218" s="183"/>
      <c r="AG1218" s="183"/>
      <c r="AH1218" s="183"/>
      <c r="AI1218" s="183"/>
      <c r="AJ1218" s="2"/>
      <c r="AK1218" s="2"/>
      <c r="AL1218" s="183"/>
      <c r="AM1218" s="183"/>
      <c r="AN1218" s="183"/>
      <c r="AO1218" s="183"/>
      <c r="AP1218" s="183"/>
      <c r="AQ1218" s="2"/>
      <c r="AR1218" s="2"/>
      <c r="AS1218" s="183"/>
      <c r="AT1218" s="183"/>
      <c r="AU1218" s="183"/>
      <c r="AV1218" s="183"/>
      <c r="AW1218" s="183"/>
      <c r="AX1218" s="2"/>
      <c r="AY1218" s="2"/>
      <c r="AZ1218" s="183"/>
      <c r="BA1218" s="183"/>
      <c r="BB1218" s="183"/>
      <c r="BC1218" s="183"/>
      <c r="BD1218" s="183"/>
      <c r="BE1218" s="2"/>
      <c r="BF1218" s="2"/>
      <c r="BG1218" s="183"/>
      <c r="BH1218" s="183"/>
      <c r="BI1218" s="183"/>
      <c r="BJ1218" s="183"/>
      <c r="BK1218" s="183"/>
      <c r="BL1218" s="2"/>
      <c r="BM1218" s="2"/>
      <c r="BN1218" s="183"/>
      <c r="BO1218" s="183"/>
      <c r="BP1218" s="183"/>
      <c r="BQ1218" s="183"/>
      <c r="BR1218" s="183"/>
      <c r="BS1218" s="183"/>
      <c r="BT1218" s="183"/>
      <c r="BU1218" s="183"/>
      <c r="BV1218" s="183"/>
      <c r="BW1218" s="183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70"/>
      <c r="DQ1218" s="270"/>
      <c r="DR1218" s="270"/>
      <c r="DS1218" s="270"/>
      <c r="DT1218" s="270"/>
      <c r="DU1218" s="270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  <c r="IW1218" s="2"/>
      <c r="IX1218" s="2"/>
      <c r="IY1218" s="2"/>
      <c r="IZ1218" s="2"/>
      <c r="JA1218" s="299"/>
      <c r="JB1218" s="299"/>
      <c r="JC1218" s="299"/>
      <c r="JD1218" s="299"/>
      <c r="JE1218" s="299"/>
      <c r="JF1218" s="299"/>
      <c r="JG1218" s="299"/>
      <c r="JH1218" s="299"/>
      <c r="JI1218" s="299"/>
      <c r="JJ1218" s="299"/>
      <c r="JK1218" s="299"/>
      <c r="JL1218" s="299"/>
      <c r="JM1218" s="299"/>
      <c r="JN1218" s="299"/>
      <c r="JO1218" s="299"/>
      <c r="JP1218" s="299"/>
      <c r="JQ1218" s="299"/>
      <c r="JR1218" s="299"/>
      <c r="JS1218" s="299"/>
      <c r="JT1218" s="299"/>
      <c r="JU1218" s="299"/>
      <c r="JV1218" s="299"/>
      <c r="JW1218" s="299"/>
      <c r="JX1218" s="299"/>
      <c r="JY1218" s="299"/>
      <c r="JZ1218" s="299"/>
      <c r="KA1218" s="299"/>
      <c r="KB1218" s="299"/>
      <c r="KC1218" s="299"/>
      <c r="KD1218" s="299"/>
      <c r="KE1218" s="299"/>
      <c r="KF1218" s="299"/>
      <c r="KG1218" s="299"/>
      <c r="KH1218" s="299"/>
      <c r="KI1218" s="299"/>
      <c r="KJ1218" s="299"/>
      <c r="KK1218" s="299"/>
      <c r="KL1218" s="2"/>
      <c r="KM1218" s="2"/>
      <c r="KN1218" s="2"/>
      <c r="KO1218" s="2"/>
      <c r="KP1218" s="2"/>
      <c r="KQ1218" s="2"/>
      <c r="KR1218" s="2"/>
      <c r="KS1218" s="2"/>
      <c r="KT1218" s="2"/>
    </row>
    <row r="1219" spans="5:306" s="114" customFormat="1">
      <c r="E1219" s="118"/>
      <c r="F1219" s="118"/>
      <c r="G1219" s="119"/>
      <c r="W1219" s="2"/>
      <c r="X1219" s="2"/>
      <c r="Y1219" s="2"/>
      <c r="Z1219" s="183"/>
      <c r="AA1219" s="183"/>
      <c r="AB1219" s="183"/>
      <c r="AC1219" s="2"/>
      <c r="AD1219" s="2"/>
      <c r="AE1219" s="183"/>
      <c r="AF1219" s="183"/>
      <c r="AG1219" s="183"/>
      <c r="AH1219" s="183"/>
      <c r="AI1219" s="183"/>
      <c r="AJ1219" s="2"/>
      <c r="AK1219" s="2"/>
      <c r="AL1219" s="183"/>
      <c r="AM1219" s="183"/>
      <c r="AN1219" s="183"/>
      <c r="AO1219" s="183"/>
      <c r="AP1219" s="183"/>
      <c r="AQ1219" s="2"/>
      <c r="AR1219" s="2"/>
      <c r="AS1219" s="183"/>
      <c r="AT1219" s="183"/>
      <c r="AU1219" s="183"/>
      <c r="AV1219" s="183"/>
      <c r="AW1219" s="183"/>
      <c r="AX1219" s="2"/>
      <c r="AY1219" s="2"/>
      <c r="AZ1219" s="183"/>
      <c r="BA1219" s="183"/>
      <c r="BB1219" s="183"/>
      <c r="BC1219" s="183"/>
      <c r="BD1219" s="183"/>
      <c r="BE1219" s="2"/>
      <c r="BF1219" s="2"/>
      <c r="BG1219" s="183"/>
      <c r="BH1219" s="183"/>
      <c r="BI1219" s="183"/>
      <c r="BJ1219" s="183"/>
      <c r="BK1219" s="183"/>
      <c r="BL1219" s="2"/>
      <c r="BM1219" s="2"/>
      <c r="BN1219" s="183"/>
      <c r="BO1219" s="183"/>
      <c r="BP1219" s="183"/>
      <c r="BQ1219" s="183"/>
      <c r="BR1219" s="183"/>
      <c r="BS1219" s="183"/>
      <c r="BT1219" s="183"/>
      <c r="BU1219" s="183"/>
      <c r="BV1219" s="183"/>
      <c r="BW1219" s="183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70"/>
      <c r="DQ1219" s="270"/>
      <c r="DR1219" s="270"/>
      <c r="DS1219" s="270"/>
      <c r="DT1219" s="270"/>
      <c r="DU1219" s="270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  <c r="IW1219" s="2"/>
      <c r="IX1219" s="2"/>
      <c r="IY1219" s="2"/>
      <c r="IZ1219" s="2"/>
      <c r="JA1219" s="299"/>
      <c r="JB1219" s="299"/>
      <c r="JC1219" s="299"/>
      <c r="JD1219" s="299"/>
      <c r="JE1219" s="299"/>
      <c r="JF1219" s="299"/>
      <c r="JG1219" s="299"/>
      <c r="JH1219" s="299"/>
      <c r="JI1219" s="299"/>
      <c r="JJ1219" s="299"/>
      <c r="JK1219" s="299"/>
      <c r="JL1219" s="299"/>
      <c r="JM1219" s="299"/>
      <c r="JN1219" s="299"/>
      <c r="JO1219" s="299"/>
      <c r="JP1219" s="299"/>
      <c r="JQ1219" s="299"/>
      <c r="JR1219" s="299"/>
      <c r="JS1219" s="299"/>
      <c r="JT1219" s="299"/>
      <c r="JU1219" s="299"/>
      <c r="JV1219" s="299"/>
      <c r="JW1219" s="299"/>
      <c r="JX1219" s="299"/>
      <c r="JY1219" s="299"/>
      <c r="JZ1219" s="299"/>
      <c r="KA1219" s="299"/>
      <c r="KB1219" s="299"/>
      <c r="KC1219" s="299"/>
      <c r="KD1219" s="299"/>
      <c r="KE1219" s="299"/>
      <c r="KF1219" s="299"/>
      <c r="KG1219" s="299"/>
      <c r="KH1219" s="299"/>
      <c r="KI1219" s="299"/>
      <c r="KJ1219" s="299"/>
      <c r="KK1219" s="299"/>
      <c r="KL1219" s="2"/>
      <c r="KM1219" s="2"/>
      <c r="KN1219" s="2"/>
      <c r="KO1219" s="2"/>
      <c r="KP1219" s="2"/>
      <c r="KQ1219" s="2"/>
      <c r="KR1219" s="2"/>
      <c r="KS1219" s="2"/>
      <c r="KT1219" s="2"/>
    </row>
    <row r="1220" spans="5:306" s="114" customFormat="1">
      <c r="E1220" s="118"/>
      <c r="F1220" s="118"/>
      <c r="G1220" s="119"/>
      <c r="W1220" s="2"/>
      <c r="X1220" s="2"/>
      <c r="Y1220" s="2"/>
      <c r="Z1220" s="183"/>
      <c r="AA1220" s="183"/>
      <c r="AB1220" s="183"/>
      <c r="AC1220" s="2"/>
      <c r="AD1220" s="2"/>
      <c r="AE1220" s="183"/>
      <c r="AF1220" s="183"/>
      <c r="AG1220" s="183"/>
      <c r="AH1220" s="183"/>
      <c r="AI1220" s="183"/>
      <c r="AJ1220" s="2"/>
      <c r="AK1220" s="2"/>
      <c r="AL1220" s="183"/>
      <c r="AM1220" s="183"/>
      <c r="AN1220" s="183"/>
      <c r="AO1220" s="183"/>
      <c r="AP1220" s="183"/>
      <c r="AQ1220" s="2"/>
      <c r="AR1220" s="2"/>
      <c r="AS1220" s="183"/>
      <c r="AT1220" s="183"/>
      <c r="AU1220" s="183"/>
      <c r="AV1220" s="183"/>
      <c r="AW1220" s="183"/>
      <c r="AX1220" s="2"/>
      <c r="AY1220" s="2"/>
      <c r="AZ1220" s="183"/>
      <c r="BA1220" s="183"/>
      <c r="BB1220" s="183"/>
      <c r="BC1220" s="183"/>
      <c r="BD1220" s="183"/>
      <c r="BE1220" s="2"/>
      <c r="BF1220" s="2"/>
      <c r="BG1220" s="183"/>
      <c r="BH1220" s="183"/>
      <c r="BI1220" s="183"/>
      <c r="BJ1220" s="183"/>
      <c r="BK1220" s="183"/>
      <c r="BL1220" s="2"/>
      <c r="BM1220" s="2"/>
      <c r="BN1220" s="183"/>
      <c r="BO1220" s="183"/>
      <c r="BP1220" s="183"/>
      <c r="BQ1220" s="183"/>
      <c r="BR1220" s="183"/>
      <c r="BS1220" s="183"/>
      <c r="BT1220" s="183"/>
      <c r="BU1220" s="183"/>
      <c r="BV1220" s="183"/>
      <c r="BW1220" s="183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70"/>
      <c r="DQ1220" s="270"/>
      <c r="DR1220" s="270"/>
      <c r="DS1220" s="270"/>
      <c r="DT1220" s="270"/>
      <c r="DU1220" s="270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  <c r="IW1220" s="2"/>
      <c r="IX1220" s="2"/>
      <c r="IY1220" s="2"/>
      <c r="IZ1220" s="2"/>
      <c r="JA1220" s="299"/>
      <c r="JB1220" s="299"/>
      <c r="JC1220" s="299"/>
      <c r="JD1220" s="299"/>
      <c r="JE1220" s="299"/>
      <c r="JF1220" s="299"/>
      <c r="JG1220" s="299"/>
      <c r="JH1220" s="299"/>
      <c r="JI1220" s="299"/>
      <c r="JJ1220" s="299"/>
      <c r="JK1220" s="299"/>
      <c r="JL1220" s="299"/>
      <c r="JM1220" s="299"/>
      <c r="JN1220" s="299"/>
      <c r="JO1220" s="299"/>
      <c r="JP1220" s="299"/>
      <c r="JQ1220" s="299"/>
      <c r="JR1220" s="299"/>
      <c r="JS1220" s="299"/>
      <c r="JT1220" s="299"/>
      <c r="JU1220" s="299"/>
      <c r="JV1220" s="299"/>
      <c r="JW1220" s="299"/>
      <c r="JX1220" s="299"/>
      <c r="JY1220" s="299"/>
      <c r="JZ1220" s="299"/>
      <c r="KA1220" s="299"/>
      <c r="KB1220" s="299"/>
      <c r="KC1220" s="299"/>
      <c r="KD1220" s="299"/>
      <c r="KE1220" s="299"/>
      <c r="KF1220" s="299"/>
      <c r="KG1220" s="299"/>
      <c r="KH1220" s="299"/>
      <c r="KI1220" s="299"/>
      <c r="KJ1220" s="299"/>
      <c r="KK1220" s="299"/>
      <c r="KL1220" s="2"/>
      <c r="KM1220" s="2"/>
      <c r="KN1220" s="2"/>
      <c r="KO1220" s="2"/>
      <c r="KP1220" s="2"/>
      <c r="KQ1220" s="2"/>
      <c r="KR1220" s="2"/>
      <c r="KS1220" s="2"/>
      <c r="KT1220" s="2"/>
    </row>
    <row r="1221" spans="5:306" s="114" customFormat="1">
      <c r="E1221" s="118"/>
      <c r="F1221" s="118"/>
      <c r="G1221" s="119"/>
      <c r="W1221" s="2"/>
      <c r="X1221" s="2"/>
      <c r="Y1221" s="2"/>
      <c r="Z1221" s="183"/>
      <c r="AA1221" s="183"/>
      <c r="AB1221" s="183"/>
      <c r="AC1221" s="2"/>
      <c r="AD1221" s="2"/>
      <c r="AE1221" s="183"/>
      <c r="AF1221" s="183"/>
      <c r="AG1221" s="183"/>
      <c r="AH1221" s="183"/>
      <c r="AI1221" s="183"/>
      <c r="AJ1221" s="2"/>
      <c r="AK1221" s="2"/>
      <c r="AL1221" s="183"/>
      <c r="AM1221" s="183"/>
      <c r="AN1221" s="183"/>
      <c r="AO1221" s="183"/>
      <c r="AP1221" s="183"/>
      <c r="AQ1221" s="2"/>
      <c r="AR1221" s="2"/>
      <c r="AS1221" s="183"/>
      <c r="AT1221" s="183"/>
      <c r="AU1221" s="183"/>
      <c r="AV1221" s="183"/>
      <c r="AW1221" s="183"/>
      <c r="AX1221" s="2"/>
      <c r="AY1221" s="2"/>
      <c r="AZ1221" s="183"/>
      <c r="BA1221" s="183"/>
      <c r="BB1221" s="183"/>
      <c r="BC1221" s="183"/>
      <c r="BD1221" s="183"/>
      <c r="BE1221" s="2"/>
      <c r="BF1221" s="2"/>
      <c r="BG1221" s="183"/>
      <c r="BH1221" s="183"/>
      <c r="BI1221" s="183"/>
      <c r="BJ1221" s="183"/>
      <c r="BK1221" s="183"/>
      <c r="BL1221" s="2"/>
      <c r="BM1221" s="2"/>
      <c r="BN1221" s="183"/>
      <c r="BO1221" s="183"/>
      <c r="BP1221" s="183"/>
      <c r="BQ1221" s="183"/>
      <c r="BR1221" s="183"/>
      <c r="BS1221" s="183"/>
      <c r="BT1221" s="183"/>
      <c r="BU1221" s="183"/>
      <c r="BV1221" s="183"/>
      <c r="BW1221" s="183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70"/>
      <c r="DQ1221" s="270"/>
      <c r="DR1221" s="270"/>
      <c r="DS1221" s="270"/>
      <c r="DT1221" s="270"/>
      <c r="DU1221" s="270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  <c r="IW1221" s="2"/>
      <c r="IX1221" s="2"/>
      <c r="IY1221" s="2"/>
      <c r="IZ1221" s="2"/>
      <c r="JA1221" s="299"/>
      <c r="JB1221" s="299"/>
      <c r="JC1221" s="299"/>
      <c r="JD1221" s="299"/>
      <c r="JE1221" s="299"/>
      <c r="JF1221" s="299"/>
      <c r="JG1221" s="299"/>
      <c r="JH1221" s="299"/>
      <c r="JI1221" s="299"/>
      <c r="JJ1221" s="299"/>
      <c r="JK1221" s="299"/>
      <c r="JL1221" s="299"/>
      <c r="JM1221" s="299"/>
      <c r="JN1221" s="299"/>
      <c r="JO1221" s="299"/>
      <c r="JP1221" s="299"/>
      <c r="JQ1221" s="299"/>
      <c r="JR1221" s="299"/>
      <c r="JS1221" s="299"/>
      <c r="JT1221" s="299"/>
      <c r="JU1221" s="299"/>
      <c r="JV1221" s="299"/>
      <c r="JW1221" s="299"/>
      <c r="JX1221" s="299"/>
      <c r="JY1221" s="299"/>
      <c r="JZ1221" s="299"/>
      <c r="KA1221" s="299"/>
      <c r="KB1221" s="299"/>
      <c r="KC1221" s="299"/>
      <c r="KD1221" s="299"/>
      <c r="KE1221" s="299"/>
      <c r="KF1221" s="299"/>
      <c r="KG1221" s="299"/>
      <c r="KH1221" s="299"/>
      <c r="KI1221" s="299"/>
      <c r="KJ1221" s="299"/>
      <c r="KK1221" s="299"/>
      <c r="KL1221" s="2"/>
      <c r="KM1221" s="2"/>
      <c r="KN1221" s="2"/>
      <c r="KO1221" s="2"/>
      <c r="KP1221" s="2"/>
      <c r="KQ1221" s="2"/>
      <c r="KR1221" s="2"/>
      <c r="KS1221" s="2"/>
      <c r="KT1221" s="2"/>
    </row>
    <row r="1222" spans="5:306" s="114" customFormat="1">
      <c r="E1222" s="118"/>
      <c r="F1222" s="118"/>
      <c r="G1222" s="119"/>
      <c r="W1222" s="2"/>
      <c r="X1222" s="2"/>
      <c r="Y1222" s="2"/>
      <c r="Z1222" s="183"/>
      <c r="AA1222" s="183"/>
      <c r="AB1222" s="183"/>
      <c r="AC1222" s="2"/>
      <c r="AD1222" s="2"/>
      <c r="AE1222" s="183"/>
      <c r="AF1222" s="183"/>
      <c r="AG1222" s="183"/>
      <c r="AH1222" s="183"/>
      <c r="AI1222" s="183"/>
      <c r="AJ1222" s="2"/>
      <c r="AK1222" s="2"/>
      <c r="AL1222" s="183"/>
      <c r="AM1222" s="183"/>
      <c r="AN1222" s="183"/>
      <c r="AO1222" s="183"/>
      <c r="AP1222" s="183"/>
      <c r="AQ1222" s="2"/>
      <c r="AR1222" s="2"/>
      <c r="AS1222" s="183"/>
      <c r="AT1222" s="183"/>
      <c r="AU1222" s="183"/>
      <c r="AV1222" s="183"/>
      <c r="AW1222" s="183"/>
      <c r="AX1222" s="2"/>
      <c r="AY1222" s="2"/>
      <c r="AZ1222" s="183"/>
      <c r="BA1222" s="183"/>
      <c r="BB1222" s="183"/>
      <c r="BC1222" s="183"/>
      <c r="BD1222" s="183"/>
      <c r="BE1222" s="2"/>
      <c r="BF1222" s="2"/>
      <c r="BG1222" s="183"/>
      <c r="BH1222" s="183"/>
      <c r="BI1222" s="183"/>
      <c r="BJ1222" s="183"/>
      <c r="BK1222" s="183"/>
      <c r="BL1222" s="2"/>
      <c r="BM1222" s="2"/>
      <c r="BN1222" s="183"/>
      <c r="BO1222" s="183"/>
      <c r="BP1222" s="183"/>
      <c r="BQ1222" s="183"/>
      <c r="BR1222" s="183"/>
      <c r="BS1222" s="183"/>
      <c r="BT1222" s="183"/>
      <c r="BU1222" s="183"/>
      <c r="BV1222" s="183"/>
      <c r="BW1222" s="183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70"/>
      <c r="DQ1222" s="270"/>
      <c r="DR1222" s="270"/>
      <c r="DS1222" s="270"/>
      <c r="DT1222" s="270"/>
      <c r="DU1222" s="270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  <c r="IW1222" s="2"/>
      <c r="IX1222" s="2"/>
      <c r="IY1222" s="2"/>
      <c r="IZ1222" s="2"/>
      <c r="JA1222" s="299"/>
      <c r="JB1222" s="299"/>
      <c r="JC1222" s="299"/>
      <c r="JD1222" s="299"/>
      <c r="JE1222" s="299"/>
      <c r="JF1222" s="299"/>
      <c r="JG1222" s="299"/>
      <c r="JH1222" s="299"/>
      <c r="JI1222" s="299"/>
      <c r="JJ1222" s="299"/>
      <c r="JK1222" s="299"/>
      <c r="JL1222" s="299"/>
      <c r="JM1222" s="299"/>
      <c r="JN1222" s="299"/>
      <c r="JO1222" s="299"/>
      <c r="JP1222" s="299"/>
      <c r="JQ1222" s="299"/>
      <c r="JR1222" s="299"/>
      <c r="JS1222" s="299"/>
      <c r="JT1222" s="299"/>
      <c r="JU1222" s="299"/>
      <c r="JV1222" s="299"/>
      <c r="JW1222" s="299"/>
      <c r="JX1222" s="299"/>
      <c r="JY1222" s="299"/>
      <c r="JZ1222" s="299"/>
      <c r="KA1222" s="299"/>
      <c r="KB1222" s="299"/>
      <c r="KC1222" s="299"/>
      <c r="KD1222" s="299"/>
      <c r="KE1222" s="299"/>
      <c r="KF1222" s="299"/>
      <c r="KG1222" s="299"/>
      <c r="KH1222" s="299"/>
      <c r="KI1222" s="299"/>
      <c r="KJ1222" s="299"/>
      <c r="KK1222" s="299"/>
      <c r="KL1222" s="2"/>
      <c r="KM1222" s="2"/>
      <c r="KN1222" s="2"/>
      <c r="KO1222" s="2"/>
      <c r="KP1222" s="2"/>
      <c r="KQ1222" s="2"/>
      <c r="KR1222" s="2"/>
      <c r="KS1222" s="2"/>
      <c r="KT1222" s="2"/>
    </row>
    <row r="1223" spans="5:306" s="114" customFormat="1">
      <c r="E1223" s="118"/>
      <c r="F1223" s="118"/>
      <c r="G1223" s="119"/>
      <c r="W1223" s="2"/>
      <c r="X1223" s="2"/>
      <c r="Y1223" s="2"/>
      <c r="Z1223" s="183"/>
      <c r="AA1223" s="183"/>
      <c r="AB1223" s="183"/>
      <c r="AC1223" s="2"/>
      <c r="AD1223" s="2"/>
      <c r="AE1223" s="183"/>
      <c r="AF1223" s="183"/>
      <c r="AG1223" s="183"/>
      <c r="AH1223" s="183"/>
      <c r="AI1223" s="183"/>
      <c r="AJ1223" s="2"/>
      <c r="AK1223" s="2"/>
      <c r="AL1223" s="183"/>
      <c r="AM1223" s="183"/>
      <c r="AN1223" s="183"/>
      <c r="AO1223" s="183"/>
      <c r="AP1223" s="183"/>
      <c r="AQ1223" s="2"/>
      <c r="AR1223" s="2"/>
      <c r="AS1223" s="183"/>
      <c r="AT1223" s="183"/>
      <c r="AU1223" s="183"/>
      <c r="AV1223" s="183"/>
      <c r="AW1223" s="183"/>
      <c r="AX1223" s="2"/>
      <c r="AY1223" s="2"/>
      <c r="AZ1223" s="183"/>
      <c r="BA1223" s="183"/>
      <c r="BB1223" s="183"/>
      <c r="BC1223" s="183"/>
      <c r="BD1223" s="183"/>
      <c r="BE1223" s="2"/>
      <c r="BF1223" s="2"/>
      <c r="BG1223" s="183"/>
      <c r="BH1223" s="183"/>
      <c r="BI1223" s="183"/>
      <c r="BJ1223" s="183"/>
      <c r="BK1223" s="183"/>
      <c r="BL1223" s="2"/>
      <c r="BM1223" s="2"/>
      <c r="BN1223" s="183"/>
      <c r="BO1223" s="183"/>
      <c r="BP1223" s="183"/>
      <c r="BQ1223" s="183"/>
      <c r="BR1223" s="183"/>
      <c r="BS1223" s="183"/>
      <c r="BT1223" s="183"/>
      <c r="BU1223" s="183"/>
      <c r="BV1223" s="183"/>
      <c r="BW1223" s="183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70"/>
      <c r="DQ1223" s="270"/>
      <c r="DR1223" s="270"/>
      <c r="DS1223" s="270"/>
      <c r="DT1223" s="270"/>
      <c r="DU1223" s="270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  <c r="IW1223" s="2"/>
      <c r="IX1223" s="2"/>
      <c r="IY1223" s="2"/>
      <c r="IZ1223" s="2"/>
      <c r="JA1223" s="299"/>
      <c r="JB1223" s="299"/>
      <c r="JC1223" s="299"/>
      <c r="JD1223" s="299"/>
      <c r="JE1223" s="299"/>
      <c r="JF1223" s="299"/>
      <c r="JG1223" s="299"/>
      <c r="JH1223" s="299"/>
      <c r="JI1223" s="299"/>
      <c r="JJ1223" s="299"/>
      <c r="JK1223" s="299"/>
      <c r="JL1223" s="299"/>
      <c r="JM1223" s="299"/>
      <c r="JN1223" s="299"/>
      <c r="JO1223" s="299"/>
      <c r="JP1223" s="299"/>
      <c r="JQ1223" s="299"/>
      <c r="JR1223" s="299"/>
      <c r="JS1223" s="299"/>
      <c r="JT1223" s="299"/>
      <c r="JU1223" s="299"/>
      <c r="JV1223" s="299"/>
      <c r="JW1223" s="299"/>
      <c r="JX1223" s="299"/>
      <c r="JY1223" s="299"/>
      <c r="JZ1223" s="299"/>
      <c r="KA1223" s="299"/>
      <c r="KB1223" s="299"/>
      <c r="KC1223" s="299"/>
      <c r="KD1223" s="299"/>
      <c r="KE1223" s="299"/>
      <c r="KF1223" s="299"/>
      <c r="KG1223" s="299"/>
      <c r="KH1223" s="299"/>
      <c r="KI1223" s="299"/>
      <c r="KJ1223" s="299"/>
      <c r="KK1223" s="299"/>
      <c r="KL1223" s="2"/>
      <c r="KM1223" s="2"/>
      <c r="KN1223" s="2"/>
      <c r="KO1223" s="2"/>
      <c r="KP1223" s="2"/>
      <c r="KQ1223" s="2"/>
      <c r="KR1223" s="2"/>
      <c r="KS1223" s="2"/>
      <c r="KT1223" s="2"/>
    </row>
    <row r="1224" spans="5:306" s="114" customFormat="1">
      <c r="E1224" s="118"/>
      <c r="F1224" s="118"/>
      <c r="G1224" s="119"/>
      <c r="W1224" s="2"/>
      <c r="X1224" s="2"/>
      <c r="Y1224" s="2"/>
      <c r="Z1224" s="183"/>
      <c r="AA1224" s="183"/>
      <c r="AB1224" s="183"/>
      <c r="AC1224" s="2"/>
      <c r="AD1224" s="2"/>
      <c r="AE1224" s="183"/>
      <c r="AF1224" s="183"/>
      <c r="AG1224" s="183"/>
      <c r="AH1224" s="183"/>
      <c r="AI1224" s="183"/>
      <c r="AJ1224" s="2"/>
      <c r="AK1224" s="2"/>
      <c r="AL1224" s="183"/>
      <c r="AM1224" s="183"/>
      <c r="AN1224" s="183"/>
      <c r="AO1224" s="183"/>
      <c r="AP1224" s="183"/>
      <c r="AQ1224" s="2"/>
      <c r="AR1224" s="2"/>
      <c r="AS1224" s="183"/>
      <c r="AT1224" s="183"/>
      <c r="AU1224" s="183"/>
      <c r="AV1224" s="183"/>
      <c r="AW1224" s="183"/>
      <c r="AX1224" s="2"/>
      <c r="AY1224" s="2"/>
      <c r="AZ1224" s="183"/>
      <c r="BA1224" s="183"/>
      <c r="BB1224" s="183"/>
      <c r="BC1224" s="183"/>
      <c r="BD1224" s="183"/>
      <c r="BE1224" s="2"/>
      <c r="BF1224" s="2"/>
      <c r="BG1224" s="183"/>
      <c r="BH1224" s="183"/>
      <c r="BI1224" s="183"/>
      <c r="BJ1224" s="183"/>
      <c r="BK1224" s="183"/>
      <c r="BL1224" s="2"/>
      <c r="BM1224" s="2"/>
      <c r="BN1224" s="183"/>
      <c r="BO1224" s="183"/>
      <c r="BP1224" s="183"/>
      <c r="BQ1224" s="183"/>
      <c r="BR1224" s="183"/>
      <c r="BS1224" s="183"/>
      <c r="BT1224" s="183"/>
      <c r="BU1224" s="183"/>
      <c r="BV1224" s="183"/>
      <c r="BW1224" s="183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70"/>
      <c r="DQ1224" s="270"/>
      <c r="DR1224" s="270"/>
      <c r="DS1224" s="270"/>
      <c r="DT1224" s="270"/>
      <c r="DU1224" s="270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  <c r="IW1224" s="2"/>
      <c r="IX1224" s="2"/>
      <c r="IY1224" s="2"/>
      <c r="IZ1224" s="2"/>
      <c r="JA1224" s="299"/>
      <c r="JB1224" s="299"/>
      <c r="JC1224" s="299"/>
      <c r="JD1224" s="299"/>
      <c r="JE1224" s="299"/>
      <c r="JF1224" s="299"/>
      <c r="JG1224" s="299"/>
      <c r="JH1224" s="299"/>
      <c r="JI1224" s="299"/>
      <c r="JJ1224" s="299"/>
      <c r="JK1224" s="299"/>
      <c r="JL1224" s="299"/>
      <c r="JM1224" s="299"/>
      <c r="JN1224" s="299"/>
      <c r="JO1224" s="299"/>
      <c r="JP1224" s="299"/>
      <c r="JQ1224" s="299"/>
      <c r="JR1224" s="299"/>
      <c r="JS1224" s="299"/>
      <c r="JT1224" s="299"/>
      <c r="JU1224" s="299"/>
      <c r="JV1224" s="299"/>
      <c r="JW1224" s="299"/>
      <c r="JX1224" s="299"/>
      <c r="JY1224" s="299"/>
      <c r="JZ1224" s="299"/>
      <c r="KA1224" s="299"/>
      <c r="KB1224" s="299"/>
      <c r="KC1224" s="299"/>
      <c r="KD1224" s="299"/>
      <c r="KE1224" s="299"/>
      <c r="KF1224" s="299"/>
      <c r="KG1224" s="299"/>
      <c r="KH1224" s="299"/>
      <c r="KI1224" s="299"/>
      <c r="KJ1224" s="299"/>
      <c r="KK1224" s="299"/>
      <c r="KL1224" s="2"/>
      <c r="KM1224" s="2"/>
      <c r="KN1224" s="2"/>
      <c r="KO1224" s="2"/>
      <c r="KP1224" s="2"/>
      <c r="KQ1224" s="2"/>
      <c r="KR1224" s="2"/>
      <c r="KS1224" s="2"/>
      <c r="KT1224" s="2"/>
    </row>
    <row r="1225" spans="5:306" s="114" customFormat="1">
      <c r="E1225" s="118"/>
      <c r="F1225" s="118"/>
      <c r="G1225" s="119"/>
      <c r="W1225" s="2"/>
      <c r="X1225" s="2"/>
      <c r="Y1225" s="2"/>
      <c r="Z1225" s="183"/>
      <c r="AA1225" s="183"/>
      <c r="AB1225" s="183"/>
      <c r="AC1225" s="2"/>
      <c r="AD1225" s="2"/>
      <c r="AE1225" s="183"/>
      <c r="AF1225" s="183"/>
      <c r="AG1225" s="183"/>
      <c r="AH1225" s="183"/>
      <c r="AI1225" s="183"/>
      <c r="AJ1225" s="2"/>
      <c r="AK1225" s="2"/>
      <c r="AL1225" s="183"/>
      <c r="AM1225" s="183"/>
      <c r="AN1225" s="183"/>
      <c r="AO1225" s="183"/>
      <c r="AP1225" s="183"/>
      <c r="AQ1225" s="2"/>
      <c r="AR1225" s="2"/>
      <c r="AS1225" s="183"/>
      <c r="AT1225" s="183"/>
      <c r="AU1225" s="183"/>
      <c r="AV1225" s="183"/>
      <c r="AW1225" s="183"/>
      <c r="AX1225" s="2"/>
      <c r="AY1225" s="2"/>
      <c r="AZ1225" s="183"/>
      <c r="BA1225" s="183"/>
      <c r="BB1225" s="183"/>
      <c r="BC1225" s="183"/>
      <c r="BD1225" s="183"/>
      <c r="BE1225" s="2"/>
      <c r="BF1225" s="2"/>
      <c r="BG1225" s="183"/>
      <c r="BH1225" s="183"/>
      <c r="BI1225" s="183"/>
      <c r="BJ1225" s="183"/>
      <c r="BK1225" s="183"/>
      <c r="BL1225" s="2"/>
      <c r="BM1225" s="2"/>
      <c r="BN1225" s="183"/>
      <c r="BO1225" s="183"/>
      <c r="BP1225" s="183"/>
      <c r="BQ1225" s="183"/>
      <c r="BR1225" s="183"/>
      <c r="BS1225" s="183"/>
      <c r="BT1225" s="183"/>
      <c r="BU1225" s="183"/>
      <c r="BV1225" s="183"/>
      <c r="BW1225" s="183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70"/>
      <c r="DQ1225" s="270"/>
      <c r="DR1225" s="270"/>
      <c r="DS1225" s="270"/>
      <c r="DT1225" s="270"/>
      <c r="DU1225" s="270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  <c r="IW1225" s="2"/>
      <c r="IX1225" s="2"/>
      <c r="IY1225" s="2"/>
      <c r="IZ1225" s="2"/>
      <c r="JA1225" s="299"/>
      <c r="JB1225" s="299"/>
      <c r="JC1225" s="299"/>
      <c r="JD1225" s="299"/>
      <c r="JE1225" s="299"/>
      <c r="JF1225" s="299"/>
      <c r="JG1225" s="299"/>
      <c r="JH1225" s="299"/>
      <c r="JI1225" s="299"/>
      <c r="JJ1225" s="299"/>
      <c r="JK1225" s="299"/>
      <c r="JL1225" s="299"/>
      <c r="JM1225" s="299"/>
      <c r="JN1225" s="299"/>
      <c r="JO1225" s="299"/>
      <c r="JP1225" s="299"/>
      <c r="JQ1225" s="299"/>
      <c r="JR1225" s="299"/>
      <c r="JS1225" s="299"/>
      <c r="JT1225" s="299"/>
      <c r="JU1225" s="299"/>
      <c r="JV1225" s="299"/>
      <c r="JW1225" s="299"/>
      <c r="JX1225" s="299"/>
      <c r="JY1225" s="299"/>
      <c r="JZ1225" s="299"/>
      <c r="KA1225" s="299"/>
      <c r="KB1225" s="299"/>
      <c r="KC1225" s="299"/>
      <c r="KD1225" s="299"/>
      <c r="KE1225" s="299"/>
      <c r="KF1225" s="299"/>
      <c r="KG1225" s="299"/>
      <c r="KH1225" s="299"/>
      <c r="KI1225" s="299"/>
      <c r="KJ1225" s="299"/>
      <c r="KK1225" s="299"/>
      <c r="KL1225" s="2"/>
      <c r="KM1225" s="2"/>
      <c r="KN1225" s="2"/>
      <c r="KO1225" s="2"/>
      <c r="KP1225" s="2"/>
      <c r="KQ1225" s="2"/>
      <c r="KR1225" s="2"/>
      <c r="KS1225" s="2"/>
      <c r="KT1225" s="2"/>
    </row>
    <row r="1226" spans="5:306" s="114" customFormat="1">
      <c r="E1226" s="118"/>
      <c r="F1226" s="118"/>
      <c r="G1226" s="119"/>
      <c r="W1226" s="2"/>
      <c r="X1226" s="2"/>
      <c r="Y1226" s="2"/>
      <c r="Z1226" s="183"/>
      <c r="AA1226" s="183"/>
      <c r="AB1226" s="183"/>
      <c r="AC1226" s="2"/>
      <c r="AD1226" s="2"/>
      <c r="AE1226" s="183"/>
      <c r="AF1226" s="183"/>
      <c r="AG1226" s="183"/>
      <c r="AH1226" s="183"/>
      <c r="AI1226" s="183"/>
      <c r="AJ1226" s="2"/>
      <c r="AK1226" s="2"/>
      <c r="AL1226" s="183"/>
      <c r="AM1226" s="183"/>
      <c r="AN1226" s="183"/>
      <c r="AO1226" s="183"/>
      <c r="AP1226" s="183"/>
      <c r="AQ1226" s="2"/>
      <c r="AR1226" s="2"/>
      <c r="AS1226" s="183"/>
      <c r="AT1226" s="183"/>
      <c r="AU1226" s="183"/>
      <c r="AV1226" s="183"/>
      <c r="AW1226" s="183"/>
      <c r="AX1226" s="2"/>
      <c r="AY1226" s="2"/>
      <c r="AZ1226" s="183"/>
      <c r="BA1226" s="183"/>
      <c r="BB1226" s="183"/>
      <c r="BC1226" s="183"/>
      <c r="BD1226" s="183"/>
      <c r="BE1226" s="2"/>
      <c r="BF1226" s="2"/>
      <c r="BG1226" s="183"/>
      <c r="BH1226" s="183"/>
      <c r="BI1226" s="183"/>
      <c r="BJ1226" s="183"/>
      <c r="BK1226" s="183"/>
      <c r="BL1226" s="2"/>
      <c r="BM1226" s="2"/>
      <c r="BN1226" s="183"/>
      <c r="BO1226" s="183"/>
      <c r="BP1226" s="183"/>
      <c r="BQ1226" s="183"/>
      <c r="BR1226" s="183"/>
      <c r="BS1226" s="183"/>
      <c r="BT1226" s="183"/>
      <c r="BU1226" s="183"/>
      <c r="BV1226" s="183"/>
      <c r="BW1226" s="183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70"/>
      <c r="DQ1226" s="270"/>
      <c r="DR1226" s="270"/>
      <c r="DS1226" s="270"/>
      <c r="DT1226" s="270"/>
      <c r="DU1226" s="270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  <c r="IW1226" s="2"/>
      <c r="IX1226" s="2"/>
      <c r="IY1226" s="2"/>
      <c r="IZ1226" s="2"/>
      <c r="JA1226" s="299"/>
      <c r="JB1226" s="299"/>
      <c r="JC1226" s="299"/>
      <c r="JD1226" s="299"/>
      <c r="JE1226" s="299"/>
      <c r="JF1226" s="299"/>
      <c r="JG1226" s="299"/>
      <c r="JH1226" s="299"/>
      <c r="JI1226" s="299"/>
      <c r="JJ1226" s="299"/>
      <c r="JK1226" s="299"/>
      <c r="JL1226" s="299"/>
      <c r="JM1226" s="299"/>
      <c r="JN1226" s="299"/>
      <c r="JO1226" s="299"/>
      <c r="JP1226" s="299"/>
      <c r="JQ1226" s="299"/>
      <c r="JR1226" s="299"/>
      <c r="JS1226" s="299"/>
      <c r="JT1226" s="299"/>
      <c r="JU1226" s="299"/>
      <c r="JV1226" s="299"/>
      <c r="JW1226" s="299"/>
      <c r="JX1226" s="299"/>
      <c r="JY1226" s="299"/>
      <c r="JZ1226" s="299"/>
      <c r="KA1226" s="299"/>
      <c r="KB1226" s="299"/>
      <c r="KC1226" s="299"/>
      <c r="KD1226" s="299"/>
      <c r="KE1226" s="299"/>
      <c r="KF1226" s="299"/>
      <c r="KG1226" s="299"/>
      <c r="KH1226" s="299"/>
      <c r="KI1226" s="299"/>
      <c r="KJ1226" s="299"/>
      <c r="KK1226" s="299"/>
      <c r="KL1226" s="2"/>
      <c r="KM1226" s="2"/>
      <c r="KN1226" s="2"/>
      <c r="KO1226" s="2"/>
      <c r="KP1226" s="2"/>
      <c r="KQ1226" s="2"/>
      <c r="KR1226" s="2"/>
      <c r="KS1226" s="2"/>
      <c r="KT1226" s="2"/>
    </row>
    <row r="1227" spans="5:306" s="114" customFormat="1">
      <c r="E1227" s="118"/>
      <c r="F1227" s="118"/>
      <c r="G1227" s="119"/>
      <c r="W1227" s="2"/>
      <c r="X1227" s="2"/>
      <c r="Y1227" s="2"/>
      <c r="Z1227" s="183"/>
      <c r="AA1227" s="183"/>
      <c r="AB1227" s="183"/>
      <c r="AC1227" s="2"/>
      <c r="AD1227" s="2"/>
      <c r="AE1227" s="183"/>
      <c r="AF1227" s="183"/>
      <c r="AG1227" s="183"/>
      <c r="AH1227" s="183"/>
      <c r="AI1227" s="183"/>
      <c r="AJ1227" s="2"/>
      <c r="AK1227" s="2"/>
      <c r="AL1227" s="183"/>
      <c r="AM1227" s="183"/>
      <c r="AN1227" s="183"/>
      <c r="AO1227" s="183"/>
      <c r="AP1227" s="183"/>
      <c r="AQ1227" s="2"/>
      <c r="AR1227" s="2"/>
      <c r="AS1227" s="183"/>
      <c r="AT1227" s="183"/>
      <c r="AU1227" s="183"/>
      <c r="AV1227" s="183"/>
      <c r="AW1227" s="183"/>
      <c r="AX1227" s="2"/>
      <c r="AY1227" s="2"/>
      <c r="AZ1227" s="183"/>
      <c r="BA1227" s="183"/>
      <c r="BB1227" s="183"/>
      <c r="BC1227" s="183"/>
      <c r="BD1227" s="183"/>
      <c r="BE1227" s="2"/>
      <c r="BF1227" s="2"/>
      <c r="BG1227" s="183"/>
      <c r="BH1227" s="183"/>
      <c r="BI1227" s="183"/>
      <c r="BJ1227" s="183"/>
      <c r="BK1227" s="183"/>
      <c r="BL1227" s="2"/>
      <c r="BM1227" s="2"/>
      <c r="BN1227" s="183"/>
      <c r="BO1227" s="183"/>
      <c r="BP1227" s="183"/>
      <c r="BQ1227" s="183"/>
      <c r="BR1227" s="183"/>
      <c r="BS1227" s="183"/>
      <c r="BT1227" s="183"/>
      <c r="BU1227" s="183"/>
      <c r="BV1227" s="183"/>
      <c r="BW1227" s="183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70"/>
      <c r="DQ1227" s="270"/>
      <c r="DR1227" s="270"/>
      <c r="DS1227" s="270"/>
      <c r="DT1227" s="270"/>
      <c r="DU1227" s="270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  <c r="IW1227" s="2"/>
      <c r="IX1227" s="2"/>
      <c r="IY1227" s="2"/>
      <c r="IZ1227" s="2"/>
      <c r="JA1227" s="299"/>
      <c r="JB1227" s="299"/>
      <c r="JC1227" s="299"/>
      <c r="JD1227" s="299"/>
      <c r="JE1227" s="299"/>
      <c r="JF1227" s="299"/>
      <c r="JG1227" s="299"/>
      <c r="JH1227" s="299"/>
      <c r="JI1227" s="299"/>
      <c r="JJ1227" s="299"/>
      <c r="JK1227" s="299"/>
      <c r="JL1227" s="299"/>
      <c r="JM1227" s="299"/>
      <c r="JN1227" s="299"/>
      <c r="JO1227" s="299"/>
      <c r="JP1227" s="299"/>
      <c r="JQ1227" s="299"/>
      <c r="JR1227" s="299"/>
      <c r="JS1227" s="299"/>
      <c r="JT1227" s="299"/>
      <c r="JU1227" s="299"/>
      <c r="JV1227" s="299"/>
      <c r="JW1227" s="299"/>
      <c r="JX1227" s="299"/>
      <c r="JY1227" s="299"/>
      <c r="JZ1227" s="299"/>
      <c r="KA1227" s="299"/>
      <c r="KB1227" s="299"/>
      <c r="KC1227" s="299"/>
      <c r="KD1227" s="299"/>
      <c r="KE1227" s="299"/>
      <c r="KF1227" s="299"/>
      <c r="KG1227" s="299"/>
      <c r="KH1227" s="299"/>
      <c r="KI1227" s="299"/>
      <c r="KJ1227" s="299"/>
      <c r="KK1227" s="299"/>
      <c r="KL1227" s="2"/>
      <c r="KM1227" s="2"/>
      <c r="KN1227" s="2"/>
      <c r="KO1227" s="2"/>
      <c r="KP1227" s="2"/>
      <c r="KQ1227" s="2"/>
      <c r="KR1227" s="2"/>
      <c r="KS1227" s="2"/>
      <c r="KT1227" s="2"/>
    </row>
    <row r="1228" spans="5:306" s="114" customFormat="1">
      <c r="E1228" s="118"/>
      <c r="F1228" s="118"/>
      <c r="G1228" s="119"/>
      <c r="W1228" s="2"/>
      <c r="X1228" s="2"/>
      <c r="Y1228" s="2"/>
      <c r="Z1228" s="183"/>
      <c r="AA1228" s="183"/>
      <c r="AB1228" s="183"/>
      <c r="AC1228" s="2"/>
      <c r="AD1228" s="2"/>
      <c r="AE1228" s="183"/>
      <c r="AF1228" s="183"/>
      <c r="AG1228" s="183"/>
      <c r="AH1228" s="183"/>
      <c r="AI1228" s="183"/>
      <c r="AJ1228" s="2"/>
      <c r="AK1228" s="2"/>
      <c r="AL1228" s="183"/>
      <c r="AM1228" s="183"/>
      <c r="AN1228" s="183"/>
      <c r="AO1228" s="183"/>
      <c r="AP1228" s="183"/>
      <c r="AQ1228" s="2"/>
      <c r="AR1228" s="2"/>
      <c r="AS1228" s="183"/>
      <c r="AT1228" s="183"/>
      <c r="AU1228" s="183"/>
      <c r="AV1228" s="183"/>
      <c r="AW1228" s="183"/>
      <c r="AX1228" s="2"/>
      <c r="AY1228" s="2"/>
      <c r="AZ1228" s="183"/>
      <c r="BA1228" s="183"/>
      <c r="BB1228" s="183"/>
      <c r="BC1228" s="183"/>
      <c r="BD1228" s="183"/>
      <c r="BE1228" s="2"/>
      <c r="BF1228" s="2"/>
      <c r="BG1228" s="183"/>
      <c r="BH1228" s="183"/>
      <c r="BI1228" s="183"/>
      <c r="BJ1228" s="183"/>
      <c r="BK1228" s="183"/>
      <c r="BL1228" s="2"/>
      <c r="BM1228" s="2"/>
      <c r="BN1228" s="183"/>
      <c r="BO1228" s="183"/>
      <c r="BP1228" s="183"/>
      <c r="BQ1228" s="183"/>
      <c r="BR1228" s="183"/>
      <c r="BS1228" s="183"/>
      <c r="BT1228" s="183"/>
      <c r="BU1228" s="183"/>
      <c r="BV1228" s="183"/>
      <c r="BW1228" s="183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70"/>
      <c r="DQ1228" s="270"/>
      <c r="DR1228" s="270"/>
      <c r="DS1228" s="270"/>
      <c r="DT1228" s="270"/>
      <c r="DU1228" s="270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  <c r="IW1228" s="2"/>
      <c r="IX1228" s="2"/>
      <c r="IY1228" s="2"/>
      <c r="IZ1228" s="2"/>
      <c r="JA1228" s="299"/>
      <c r="JB1228" s="299"/>
      <c r="JC1228" s="299"/>
      <c r="JD1228" s="299"/>
      <c r="JE1228" s="299"/>
      <c r="JF1228" s="299"/>
      <c r="JG1228" s="299"/>
      <c r="JH1228" s="299"/>
      <c r="JI1228" s="299"/>
      <c r="JJ1228" s="299"/>
      <c r="JK1228" s="299"/>
      <c r="JL1228" s="299"/>
      <c r="JM1228" s="299"/>
      <c r="JN1228" s="299"/>
      <c r="JO1228" s="299"/>
      <c r="JP1228" s="299"/>
      <c r="JQ1228" s="299"/>
      <c r="JR1228" s="299"/>
      <c r="JS1228" s="299"/>
      <c r="JT1228" s="299"/>
      <c r="JU1228" s="299"/>
      <c r="JV1228" s="299"/>
      <c r="JW1228" s="299"/>
      <c r="JX1228" s="299"/>
      <c r="JY1228" s="299"/>
      <c r="JZ1228" s="299"/>
      <c r="KA1228" s="299"/>
      <c r="KB1228" s="299"/>
      <c r="KC1228" s="299"/>
      <c r="KD1228" s="299"/>
      <c r="KE1228" s="299"/>
      <c r="KF1228" s="299"/>
      <c r="KG1228" s="299"/>
      <c r="KH1228" s="299"/>
      <c r="KI1228" s="299"/>
      <c r="KJ1228" s="299"/>
      <c r="KK1228" s="299"/>
      <c r="KL1228" s="2"/>
      <c r="KM1228" s="2"/>
      <c r="KN1228" s="2"/>
      <c r="KO1228" s="2"/>
      <c r="KP1228" s="2"/>
      <c r="KQ1228" s="2"/>
      <c r="KR1228" s="2"/>
      <c r="KS1228" s="2"/>
      <c r="KT1228" s="2"/>
    </row>
    <row r="1229" spans="5:306" s="114" customFormat="1">
      <c r="E1229" s="118"/>
      <c r="F1229" s="118"/>
      <c r="G1229" s="119"/>
      <c r="W1229" s="2"/>
      <c r="X1229" s="2"/>
      <c r="Y1229" s="2"/>
      <c r="Z1229" s="183"/>
      <c r="AA1229" s="183"/>
      <c r="AB1229" s="183"/>
      <c r="AC1229" s="2"/>
      <c r="AD1229" s="2"/>
      <c r="AE1229" s="183"/>
      <c r="AF1229" s="183"/>
      <c r="AG1229" s="183"/>
      <c r="AH1229" s="183"/>
      <c r="AI1229" s="183"/>
      <c r="AJ1229" s="2"/>
      <c r="AK1229" s="2"/>
      <c r="AL1229" s="183"/>
      <c r="AM1229" s="183"/>
      <c r="AN1229" s="183"/>
      <c r="AO1229" s="183"/>
      <c r="AP1229" s="183"/>
      <c r="AQ1229" s="2"/>
      <c r="AR1229" s="2"/>
      <c r="AS1229" s="183"/>
      <c r="AT1229" s="183"/>
      <c r="AU1229" s="183"/>
      <c r="AV1229" s="183"/>
      <c r="AW1229" s="183"/>
      <c r="AX1229" s="2"/>
      <c r="AY1229" s="2"/>
      <c r="AZ1229" s="183"/>
      <c r="BA1229" s="183"/>
      <c r="BB1229" s="183"/>
      <c r="BC1229" s="183"/>
      <c r="BD1229" s="183"/>
      <c r="BE1229" s="2"/>
      <c r="BF1229" s="2"/>
      <c r="BG1229" s="183"/>
      <c r="BH1229" s="183"/>
      <c r="BI1229" s="183"/>
      <c r="BJ1229" s="183"/>
      <c r="BK1229" s="183"/>
      <c r="BL1229" s="2"/>
      <c r="BM1229" s="2"/>
      <c r="BN1229" s="183"/>
      <c r="BO1229" s="183"/>
      <c r="BP1229" s="183"/>
      <c r="BQ1229" s="183"/>
      <c r="BR1229" s="183"/>
      <c r="BS1229" s="183"/>
      <c r="BT1229" s="183"/>
      <c r="BU1229" s="183"/>
      <c r="BV1229" s="183"/>
      <c r="BW1229" s="183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70"/>
      <c r="DQ1229" s="270"/>
      <c r="DR1229" s="270"/>
      <c r="DS1229" s="270"/>
      <c r="DT1229" s="270"/>
      <c r="DU1229" s="270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  <c r="IW1229" s="2"/>
      <c r="IX1229" s="2"/>
      <c r="IY1229" s="2"/>
      <c r="IZ1229" s="2"/>
      <c r="JA1229" s="299"/>
      <c r="JB1229" s="299"/>
      <c r="JC1229" s="299"/>
      <c r="JD1229" s="299"/>
      <c r="JE1229" s="299"/>
      <c r="JF1229" s="299"/>
      <c r="JG1229" s="299"/>
      <c r="JH1229" s="299"/>
      <c r="JI1229" s="299"/>
      <c r="JJ1229" s="299"/>
      <c r="JK1229" s="299"/>
      <c r="JL1229" s="299"/>
      <c r="JM1229" s="299"/>
      <c r="JN1229" s="299"/>
      <c r="JO1229" s="299"/>
      <c r="JP1229" s="299"/>
      <c r="JQ1229" s="299"/>
      <c r="JR1229" s="299"/>
      <c r="JS1229" s="299"/>
      <c r="JT1229" s="299"/>
      <c r="JU1229" s="299"/>
      <c r="JV1229" s="299"/>
      <c r="JW1229" s="299"/>
      <c r="JX1229" s="299"/>
      <c r="JY1229" s="299"/>
      <c r="JZ1229" s="299"/>
      <c r="KA1229" s="299"/>
      <c r="KB1229" s="299"/>
      <c r="KC1229" s="299"/>
      <c r="KD1229" s="299"/>
      <c r="KE1229" s="299"/>
      <c r="KF1229" s="299"/>
      <c r="KG1229" s="299"/>
      <c r="KH1229" s="299"/>
      <c r="KI1229" s="299"/>
      <c r="KJ1229" s="299"/>
      <c r="KK1229" s="299"/>
      <c r="KL1229" s="2"/>
      <c r="KM1229" s="2"/>
      <c r="KN1229" s="2"/>
      <c r="KO1229" s="2"/>
      <c r="KP1229" s="2"/>
      <c r="KQ1229" s="2"/>
      <c r="KR1229" s="2"/>
      <c r="KS1229" s="2"/>
      <c r="KT1229" s="2"/>
    </row>
    <row r="1230" spans="5:306" s="114" customFormat="1">
      <c r="E1230" s="118"/>
      <c r="F1230" s="118"/>
      <c r="G1230" s="119"/>
      <c r="W1230" s="2"/>
      <c r="X1230" s="2"/>
      <c r="Y1230" s="2"/>
      <c r="Z1230" s="183"/>
      <c r="AA1230" s="183"/>
      <c r="AB1230" s="183"/>
      <c r="AC1230" s="2"/>
      <c r="AD1230" s="2"/>
      <c r="AE1230" s="183"/>
      <c r="AF1230" s="183"/>
      <c r="AG1230" s="183"/>
      <c r="AH1230" s="183"/>
      <c r="AI1230" s="183"/>
      <c r="AJ1230" s="2"/>
      <c r="AK1230" s="2"/>
      <c r="AL1230" s="183"/>
      <c r="AM1230" s="183"/>
      <c r="AN1230" s="183"/>
      <c r="AO1230" s="183"/>
      <c r="AP1230" s="183"/>
      <c r="AQ1230" s="2"/>
      <c r="AR1230" s="2"/>
      <c r="AS1230" s="183"/>
      <c r="AT1230" s="183"/>
      <c r="AU1230" s="183"/>
      <c r="AV1230" s="183"/>
      <c r="AW1230" s="183"/>
      <c r="AX1230" s="2"/>
      <c r="AY1230" s="2"/>
      <c r="AZ1230" s="183"/>
      <c r="BA1230" s="183"/>
      <c r="BB1230" s="183"/>
      <c r="BC1230" s="183"/>
      <c r="BD1230" s="183"/>
      <c r="BE1230" s="2"/>
      <c r="BF1230" s="2"/>
      <c r="BG1230" s="183"/>
      <c r="BH1230" s="183"/>
      <c r="BI1230" s="183"/>
      <c r="BJ1230" s="183"/>
      <c r="BK1230" s="183"/>
      <c r="BL1230" s="2"/>
      <c r="BM1230" s="2"/>
      <c r="BN1230" s="183"/>
      <c r="BO1230" s="183"/>
      <c r="BP1230" s="183"/>
      <c r="BQ1230" s="183"/>
      <c r="BR1230" s="183"/>
      <c r="BS1230" s="183"/>
      <c r="BT1230" s="183"/>
      <c r="BU1230" s="183"/>
      <c r="BV1230" s="183"/>
      <c r="BW1230" s="183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70"/>
      <c r="DQ1230" s="270"/>
      <c r="DR1230" s="270"/>
      <c r="DS1230" s="270"/>
      <c r="DT1230" s="270"/>
      <c r="DU1230" s="270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  <c r="IW1230" s="2"/>
      <c r="IX1230" s="2"/>
      <c r="IY1230" s="2"/>
      <c r="IZ1230" s="2"/>
      <c r="JA1230" s="299"/>
      <c r="JB1230" s="299"/>
      <c r="JC1230" s="299"/>
      <c r="JD1230" s="299"/>
      <c r="JE1230" s="299"/>
      <c r="JF1230" s="299"/>
      <c r="JG1230" s="299"/>
      <c r="JH1230" s="299"/>
      <c r="JI1230" s="299"/>
      <c r="JJ1230" s="299"/>
      <c r="JK1230" s="299"/>
      <c r="JL1230" s="299"/>
      <c r="JM1230" s="299"/>
      <c r="JN1230" s="299"/>
      <c r="JO1230" s="299"/>
      <c r="JP1230" s="299"/>
      <c r="JQ1230" s="299"/>
      <c r="JR1230" s="299"/>
      <c r="JS1230" s="299"/>
      <c r="JT1230" s="299"/>
      <c r="JU1230" s="299"/>
      <c r="JV1230" s="299"/>
      <c r="JW1230" s="299"/>
      <c r="JX1230" s="299"/>
      <c r="JY1230" s="299"/>
      <c r="JZ1230" s="299"/>
      <c r="KA1230" s="299"/>
      <c r="KB1230" s="299"/>
      <c r="KC1230" s="299"/>
      <c r="KD1230" s="299"/>
      <c r="KE1230" s="299"/>
      <c r="KF1230" s="299"/>
      <c r="KG1230" s="299"/>
      <c r="KH1230" s="299"/>
      <c r="KI1230" s="299"/>
      <c r="KJ1230" s="299"/>
      <c r="KK1230" s="299"/>
      <c r="KL1230" s="2"/>
      <c r="KM1230" s="2"/>
      <c r="KN1230" s="2"/>
      <c r="KO1230" s="2"/>
      <c r="KP1230" s="2"/>
      <c r="KQ1230" s="2"/>
      <c r="KR1230" s="2"/>
      <c r="KS1230" s="2"/>
      <c r="KT1230" s="2"/>
    </row>
    <row r="1231" spans="5:306" s="114" customFormat="1">
      <c r="E1231" s="118"/>
      <c r="F1231" s="118"/>
      <c r="G1231" s="119"/>
      <c r="W1231" s="2"/>
      <c r="X1231" s="2"/>
      <c r="Y1231" s="2"/>
      <c r="Z1231" s="183"/>
      <c r="AA1231" s="183"/>
      <c r="AB1231" s="183"/>
      <c r="AC1231" s="2"/>
      <c r="AD1231" s="2"/>
      <c r="AE1231" s="183"/>
      <c r="AF1231" s="183"/>
      <c r="AG1231" s="183"/>
      <c r="AH1231" s="183"/>
      <c r="AI1231" s="183"/>
      <c r="AJ1231" s="2"/>
      <c r="AK1231" s="2"/>
      <c r="AL1231" s="183"/>
      <c r="AM1231" s="183"/>
      <c r="AN1231" s="183"/>
      <c r="AO1231" s="183"/>
      <c r="AP1231" s="183"/>
      <c r="AQ1231" s="2"/>
      <c r="AR1231" s="2"/>
      <c r="AS1231" s="183"/>
      <c r="AT1231" s="183"/>
      <c r="AU1231" s="183"/>
      <c r="AV1231" s="183"/>
      <c r="AW1231" s="183"/>
      <c r="AX1231" s="2"/>
      <c r="AY1231" s="2"/>
      <c r="AZ1231" s="183"/>
      <c r="BA1231" s="183"/>
      <c r="BB1231" s="183"/>
      <c r="BC1231" s="183"/>
      <c r="BD1231" s="183"/>
      <c r="BE1231" s="2"/>
      <c r="BF1231" s="2"/>
      <c r="BG1231" s="183"/>
      <c r="BH1231" s="183"/>
      <c r="BI1231" s="183"/>
      <c r="BJ1231" s="183"/>
      <c r="BK1231" s="183"/>
      <c r="BL1231" s="2"/>
      <c r="BM1231" s="2"/>
      <c r="BN1231" s="183"/>
      <c r="BO1231" s="183"/>
      <c r="BP1231" s="183"/>
      <c r="BQ1231" s="183"/>
      <c r="BR1231" s="183"/>
      <c r="BS1231" s="183"/>
      <c r="BT1231" s="183"/>
      <c r="BU1231" s="183"/>
      <c r="BV1231" s="183"/>
      <c r="BW1231" s="183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70"/>
      <c r="DQ1231" s="270"/>
      <c r="DR1231" s="270"/>
      <c r="DS1231" s="270"/>
      <c r="DT1231" s="270"/>
      <c r="DU1231" s="270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  <c r="IW1231" s="2"/>
      <c r="IX1231" s="2"/>
      <c r="IY1231" s="2"/>
      <c r="IZ1231" s="2"/>
      <c r="JA1231" s="299"/>
      <c r="JB1231" s="299"/>
      <c r="JC1231" s="299"/>
      <c r="JD1231" s="299"/>
      <c r="JE1231" s="299"/>
      <c r="JF1231" s="299"/>
      <c r="JG1231" s="299"/>
      <c r="JH1231" s="299"/>
      <c r="JI1231" s="299"/>
      <c r="JJ1231" s="299"/>
      <c r="JK1231" s="299"/>
      <c r="JL1231" s="299"/>
      <c r="JM1231" s="299"/>
      <c r="JN1231" s="299"/>
      <c r="JO1231" s="299"/>
      <c r="JP1231" s="299"/>
      <c r="JQ1231" s="299"/>
      <c r="JR1231" s="299"/>
      <c r="JS1231" s="299"/>
      <c r="JT1231" s="299"/>
      <c r="JU1231" s="299"/>
      <c r="JV1231" s="299"/>
      <c r="JW1231" s="299"/>
      <c r="JX1231" s="299"/>
      <c r="JY1231" s="299"/>
      <c r="JZ1231" s="299"/>
      <c r="KA1231" s="299"/>
      <c r="KB1231" s="299"/>
      <c r="KC1231" s="299"/>
      <c r="KD1231" s="299"/>
      <c r="KE1231" s="299"/>
      <c r="KF1231" s="299"/>
      <c r="KG1231" s="299"/>
      <c r="KH1231" s="299"/>
      <c r="KI1231" s="299"/>
      <c r="KJ1231" s="299"/>
      <c r="KK1231" s="299"/>
      <c r="KL1231" s="2"/>
      <c r="KM1231" s="2"/>
      <c r="KN1231" s="2"/>
      <c r="KO1231" s="2"/>
      <c r="KP1231" s="2"/>
      <c r="KQ1231" s="2"/>
      <c r="KR1231" s="2"/>
      <c r="KS1231" s="2"/>
      <c r="KT1231" s="2"/>
    </row>
    <row r="1232" spans="5:306" s="114" customFormat="1">
      <c r="E1232" s="118"/>
      <c r="F1232" s="118"/>
      <c r="G1232" s="119"/>
      <c r="W1232" s="2"/>
      <c r="X1232" s="2"/>
      <c r="Y1232" s="2"/>
      <c r="Z1232" s="183"/>
      <c r="AA1232" s="183"/>
      <c r="AB1232" s="183"/>
      <c r="AC1232" s="2"/>
      <c r="AD1232" s="2"/>
      <c r="AE1232" s="183"/>
      <c r="AF1232" s="183"/>
      <c r="AG1232" s="183"/>
      <c r="AH1232" s="183"/>
      <c r="AI1232" s="183"/>
      <c r="AJ1232" s="2"/>
      <c r="AK1232" s="2"/>
      <c r="AL1232" s="183"/>
      <c r="AM1232" s="183"/>
      <c r="AN1232" s="183"/>
      <c r="AO1232" s="183"/>
      <c r="AP1232" s="183"/>
      <c r="AQ1232" s="2"/>
      <c r="AR1232" s="2"/>
      <c r="AS1232" s="183"/>
      <c r="AT1232" s="183"/>
      <c r="AU1232" s="183"/>
      <c r="AV1232" s="183"/>
      <c r="AW1232" s="183"/>
      <c r="AX1232" s="2"/>
      <c r="AY1232" s="2"/>
      <c r="AZ1232" s="183"/>
      <c r="BA1232" s="183"/>
      <c r="BB1232" s="183"/>
      <c r="BC1232" s="183"/>
      <c r="BD1232" s="183"/>
      <c r="BE1232" s="2"/>
      <c r="BF1232" s="2"/>
      <c r="BG1232" s="183"/>
      <c r="BH1232" s="183"/>
      <c r="BI1232" s="183"/>
      <c r="BJ1232" s="183"/>
      <c r="BK1232" s="183"/>
      <c r="BL1232" s="2"/>
      <c r="BM1232" s="2"/>
      <c r="BN1232" s="183"/>
      <c r="BO1232" s="183"/>
      <c r="BP1232" s="183"/>
      <c r="BQ1232" s="183"/>
      <c r="BR1232" s="183"/>
      <c r="BS1232" s="183"/>
      <c r="BT1232" s="183"/>
      <c r="BU1232" s="183"/>
      <c r="BV1232" s="183"/>
      <c r="BW1232" s="183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70"/>
      <c r="DQ1232" s="270"/>
      <c r="DR1232" s="270"/>
      <c r="DS1232" s="270"/>
      <c r="DT1232" s="270"/>
      <c r="DU1232" s="270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  <c r="IW1232" s="2"/>
      <c r="IX1232" s="2"/>
      <c r="IY1232" s="2"/>
      <c r="IZ1232" s="2"/>
      <c r="JA1232" s="299"/>
      <c r="JB1232" s="299"/>
      <c r="JC1232" s="299"/>
      <c r="JD1232" s="299"/>
      <c r="JE1232" s="299"/>
      <c r="JF1232" s="299"/>
      <c r="JG1232" s="299"/>
      <c r="JH1232" s="299"/>
      <c r="JI1232" s="299"/>
      <c r="JJ1232" s="299"/>
      <c r="JK1232" s="299"/>
      <c r="JL1232" s="299"/>
      <c r="JM1232" s="299"/>
      <c r="JN1232" s="299"/>
      <c r="JO1232" s="299"/>
      <c r="JP1232" s="299"/>
      <c r="JQ1232" s="299"/>
      <c r="JR1232" s="299"/>
      <c r="JS1232" s="299"/>
      <c r="JT1232" s="299"/>
      <c r="JU1232" s="299"/>
      <c r="JV1232" s="299"/>
      <c r="JW1232" s="299"/>
      <c r="JX1232" s="299"/>
      <c r="JY1232" s="299"/>
      <c r="JZ1232" s="299"/>
      <c r="KA1232" s="299"/>
      <c r="KB1232" s="299"/>
      <c r="KC1232" s="299"/>
      <c r="KD1232" s="299"/>
      <c r="KE1232" s="299"/>
      <c r="KF1232" s="299"/>
      <c r="KG1232" s="299"/>
      <c r="KH1232" s="299"/>
      <c r="KI1232" s="299"/>
      <c r="KJ1232" s="299"/>
      <c r="KK1232" s="299"/>
      <c r="KL1232" s="2"/>
      <c r="KM1232" s="2"/>
      <c r="KN1232" s="2"/>
      <c r="KO1232" s="2"/>
      <c r="KP1232" s="2"/>
      <c r="KQ1232" s="2"/>
      <c r="KR1232" s="2"/>
      <c r="KS1232" s="2"/>
      <c r="KT1232" s="2"/>
    </row>
    <row r="1233" spans="5:306" s="114" customFormat="1">
      <c r="E1233" s="118"/>
      <c r="F1233" s="118"/>
      <c r="G1233" s="119"/>
      <c r="W1233" s="2"/>
      <c r="X1233" s="2"/>
      <c r="Y1233" s="2"/>
      <c r="Z1233" s="183"/>
      <c r="AA1233" s="183"/>
      <c r="AB1233" s="183"/>
      <c r="AC1233" s="2"/>
      <c r="AD1233" s="2"/>
      <c r="AE1233" s="183"/>
      <c r="AF1233" s="183"/>
      <c r="AG1233" s="183"/>
      <c r="AH1233" s="183"/>
      <c r="AI1233" s="183"/>
      <c r="AJ1233" s="2"/>
      <c r="AK1233" s="2"/>
      <c r="AL1233" s="183"/>
      <c r="AM1233" s="183"/>
      <c r="AN1233" s="183"/>
      <c r="AO1233" s="183"/>
      <c r="AP1233" s="183"/>
      <c r="AQ1233" s="2"/>
      <c r="AR1233" s="2"/>
      <c r="AS1233" s="183"/>
      <c r="AT1233" s="183"/>
      <c r="AU1233" s="183"/>
      <c r="AV1233" s="183"/>
      <c r="AW1233" s="183"/>
      <c r="AX1233" s="2"/>
      <c r="AY1233" s="2"/>
      <c r="AZ1233" s="183"/>
      <c r="BA1233" s="183"/>
      <c r="BB1233" s="183"/>
      <c r="BC1233" s="183"/>
      <c r="BD1233" s="183"/>
      <c r="BE1233" s="2"/>
      <c r="BF1233" s="2"/>
      <c r="BG1233" s="183"/>
      <c r="BH1233" s="183"/>
      <c r="BI1233" s="183"/>
      <c r="BJ1233" s="183"/>
      <c r="BK1233" s="183"/>
      <c r="BL1233" s="2"/>
      <c r="BM1233" s="2"/>
      <c r="BN1233" s="183"/>
      <c r="BO1233" s="183"/>
      <c r="BP1233" s="183"/>
      <c r="BQ1233" s="183"/>
      <c r="BR1233" s="183"/>
      <c r="BS1233" s="183"/>
      <c r="BT1233" s="183"/>
      <c r="BU1233" s="183"/>
      <c r="BV1233" s="183"/>
      <c r="BW1233" s="183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70"/>
      <c r="DQ1233" s="270"/>
      <c r="DR1233" s="270"/>
      <c r="DS1233" s="270"/>
      <c r="DT1233" s="270"/>
      <c r="DU1233" s="270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  <c r="IW1233" s="2"/>
      <c r="IX1233" s="2"/>
      <c r="IY1233" s="2"/>
      <c r="IZ1233" s="2"/>
      <c r="JA1233" s="299"/>
      <c r="JB1233" s="299"/>
      <c r="JC1233" s="299"/>
      <c r="JD1233" s="299"/>
      <c r="JE1233" s="299"/>
      <c r="JF1233" s="299"/>
      <c r="JG1233" s="299"/>
      <c r="JH1233" s="299"/>
      <c r="JI1233" s="299"/>
      <c r="JJ1233" s="299"/>
      <c r="JK1233" s="299"/>
      <c r="JL1233" s="299"/>
      <c r="JM1233" s="299"/>
      <c r="JN1233" s="299"/>
      <c r="JO1233" s="299"/>
      <c r="JP1233" s="299"/>
      <c r="JQ1233" s="299"/>
      <c r="JR1233" s="299"/>
      <c r="JS1233" s="299"/>
      <c r="JT1233" s="299"/>
      <c r="JU1233" s="299"/>
      <c r="JV1233" s="299"/>
      <c r="JW1233" s="299"/>
      <c r="JX1233" s="299"/>
      <c r="JY1233" s="299"/>
      <c r="JZ1233" s="299"/>
      <c r="KA1233" s="299"/>
      <c r="KB1233" s="299"/>
      <c r="KC1233" s="299"/>
      <c r="KD1233" s="299"/>
      <c r="KE1233" s="299"/>
      <c r="KF1233" s="299"/>
      <c r="KG1233" s="299"/>
      <c r="KH1233" s="299"/>
      <c r="KI1233" s="299"/>
      <c r="KJ1233" s="299"/>
      <c r="KK1233" s="299"/>
      <c r="KL1233" s="2"/>
      <c r="KM1233" s="2"/>
      <c r="KN1233" s="2"/>
      <c r="KO1233" s="2"/>
      <c r="KP1233" s="2"/>
      <c r="KQ1233" s="2"/>
      <c r="KR1233" s="2"/>
      <c r="KS1233" s="2"/>
      <c r="KT1233" s="2"/>
    </row>
    <row r="1234" spans="5:306" s="114" customFormat="1">
      <c r="E1234" s="118"/>
      <c r="F1234" s="118"/>
      <c r="G1234" s="119"/>
      <c r="W1234" s="2"/>
      <c r="X1234" s="2"/>
      <c r="Y1234" s="2"/>
      <c r="Z1234" s="183"/>
      <c r="AA1234" s="183"/>
      <c r="AB1234" s="183"/>
      <c r="AC1234" s="2"/>
      <c r="AD1234" s="2"/>
      <c r="AE1234" s="183"/>
      <c r="AF1234" s="183"/>
      <c r="AG1234" s="183"/>
      <c r="AH1234" s="183"/>
      <c r="AI1234" s="183"/>
      <c r="AJ1234" s="2"/>
      <c r="AK1234" s="2"/>
      <c r="AL1234" s="183"/>
      <c r="AM1234" s="183"/>
      <c r="AN1234" s="183"/>
      <c r="AO1234" s="183"/>
      <c r="AP1234" s="183"/>
      <c r="AQ1234" s="2"/>
      <c r="AR1234" s="2"/>
      <c r="AS1234" s="183"/>
      <c r="AT1234" s="183"/>
      <c r="AU1234" s="183"/>
      <c r="AV1234" s="183"/>
      <c r="AW1234" s="183"/>
      <c r="AX1234" s="2"/>
      <c r="AY1234" s="2"/>
      <c r="AZ1234" s="183"/>
      <c r="BA1234" s="183"/>
      <c r="BB1234" s="183"/>
      <c r="BC1234" s="183"/>
      <c r="BD1234" s="183"/>
      <c r="BE1234" s="2"/>
      <c r="BF1234" s="2"/>
      <c r="BG1234" s="183"/>
      <c r="BH1234" s="183"/>
      <c r="BI1234" s="183"/>
      <c r="BJ1234" s="183"/>
      <c r="BK1234" s="183"/>
      <c r="BL1234" s="2"/>
      <c r="BM1234" s="2"/>
      <c r="BN1234" s="183"/>
      <c r="BO1234" s="183"/>
      <c r="BP1234" s="183"/>
      <c r="BQ1234" s="183"/>
      <c r="BR1234" s="183"/>
      <c r="BS1234" s="183"/>
      <c r="BT1234" s="183"/>
      <c r="BU1234" s="183"/>
      <c r="BV1234" s="183"/>
      <c r="BW1234" s="183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70"/>
      <c r="DQ1234" s="270"/>
      <c r="DR1234" s="270"/>
      <c r="DS1234" s="270"/>
      <c r="DT1234" s="270"/>
      <c r="DU1234" s="270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  <c r="IW1234" s="2"/>
      <c r="IX1234" s="2"/>
      <c r="IY1234" s="2"/>
      <c r="IZ1234" s="2"/>
      <c r="JA1234" s="299"/>
      <c r="JB1234" s="299"/>
      <c r="JC1234" s="299"/>
      <c r="JD1234" s="299"/>
      <c r="JE1234" s="299"/>
      <c r="JF1234" s="299"/>
      <c r="JG1234" s="299"/>
      <c r="JH1234" s="299"/>
      <c r="JI1234" s="299"/>
      <c r="JJ1234" s="299"/>
      <c r="JK1234" s="299"/>
      <c r="JL1234" s="299"/>
      <c r="JM1234" s="299"/>
      <c r="JN1234" s="299"/>
      <c r="JO1234" s="299"/>
      <c r="JP1234" s="299"/>
      <c r="JQ1234" s="299"/>
      <c r="JR1234" s="299"/>
      <c r="JS1234" s="299"/>
      <c r="JT1234" s="299"/>
      <c r="JU1234" s="299"/>
      <c r="JV1234" s="299"/>
      <c r="JW1234" s="299"/>
      <c r="JX1234" s="299"/>
      <c r="JY1234" s="299"/>
      <c r="JZ1234" s="299"/>
      <c r="KA1234" s="299"/>
      <c r="KB1234" s="299"/>
      <c r="KC1234" s="299"/>
      <c r="KD1234" s="299"/>
      <c r="KE1234" s="299"/>
      <c r="KF1234" s="299"/>
      <c r="KG1234" s="299"/>
      <c r="KH1234" s="299"/>
      <c r="KI1234" s="299"/>
      <c r="KJ1234" s="299"/>
      <c r="KK1234" s="299"/>
      <c r="KL1234" s="2"/>
      <c r="KM1234" s="2"/>
      <c r="KN1234" s="2"/>
      <c r="KO1234" s="2"/>
      <c r="KP1234" s="2"/>
      <c r="KQ1234" s="2"/>
      <c r="KR1234" s="2"/>
      <c r="KS1234" s="2"/>
      <c r="KT1234" s="2"/>
    </row>
    <row r="1235" spans="5:306" s="114" customFormat="1">
      <c r="E1235" s="118"/>
      <c r="F1235" s="118"/>
      <c r="G1235" s="119"/>
      <c r="W1235" s="2"/>
      <c r="X1235" s="2"/>
      <c r="Y1235" s="2"/>
      <c r="Z1235" s="183"/>
      <c r="AA1235" s="183"/>
      <c r="AB1235" s="183"/>
      <c r="AC1235" s="2"/>
      <c r="AD1235" s="2"/>
      <c r="AE1235" s="183"/>
      <c r="AF1235" s="183"/>
      <c r="AG1235" s="183"/>
      <c r="AH1235" s="183"/>
      <c r="AI1235" s="183"/>
      <c r="AJ1235" s="2"/>
      <c r="AK1235" s="2"/>
      <c r="AL1235" s="183"/>
      <c r="AM1235" s="183"/>
      <c r="AN1235" s="183"/>
      <c r="AO1235" s="183"/>
      <c r="AP1235" s="183"/>
      <c r="AQ1235" s="2"/>
      <c r="AR1235" s="2"/>
      <c r="AS1235" s="183"/>
      <c r="AT1235" s="183"/>
      <c r="AU1235" s="183"/>
      <c r="AV1235" s="183"/>
      <c r="AW1235" s="183"/>
      <c r="AX1235" s="2"/>
      <c r="AY1235" s="2"/>
      <c r="AZ1235" s="183"/>
      <c r="BA1235" s="183"/>
      <c r="BB1235" s="183"/>
      <c r="BC1235" s="183"/>
      <c r="BD1235" s="183"/>
      <c r="BE1235" s="2"/>
      <c r="BF1235" s="2"/>
      <c r="BG1235" s="183"/>
      <c r="BH1235" s="183"/>
      <c r="BI1235" s="183"/>
      <c r="BJ1235" s="183"/>
      <c r="BK1235" s="183"/>
      <c r="BL1235" s="2"/>
      <c r="BM1235" s="2"/>
      <c r="BN1235" s="183"/>
      <c r="BO1235" s="183"/>
      <c r="BP1235" s="183"/>
      <c r="BQ1235" s="183"/>
      <c r="BR1235" s="183"/>
      <c r="BS1235" s="183"/>
      <c r="BT1235" s="183"/>
      <c r="BU1235" s="183"/>
      <c r="BV1235" s="183"/>
      <c r="BW1235" s="183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70"/>
      <c r="DQ1235" s="270"/>
      <c r="DR1235" s="270"/>
      <c r="DS1235" s="270"/>
      <c r="DT1235" s="270"/>
      <c r="DU1235" s="270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  <c r="IW1235" s="2"/>
      <c r="IX1235" s="2"/>
      <c r="IY1235" s="2"/>
      <c r="IZ1235" s="2"/>
      <c r="JA1235" s="299"/>
      <c r="JB1235" s="299"/>
      <c r="JC1235" s="299"/>
      <c r="JD1235" s="299"/>
      <c r="JE1235" s="299"/>
      <c r="JF1235" s="299"/>
      <c r="JG1235" s="299"/>
      <c r="JH1235" s="299"/>
      <c r="JI1235" s="299"/>
      <c r="JJ1235" s="299"/>
      <c r="JK1235" s="299"/>
      <c r="JL1235" s="299"/>
      <c r="JM1235" s="299"/>
      <c r="JN1235" s="299"/>
      <c r="JO1235" s="299"/>
      <c r="JP1235" s="299"/>
      <c r="JQ1235" s="299"/>
      <c r="JR1235" s="299"/>
      <c r="JS1235" s="299"/>
      <c r="JT1235" s="299"/>
      <c r="JU1235" s="299"/>
      <c r="JV1235" s="299"/>
      <c r="JW1235" s="299"/>
      <c r="JX1235" s="299"/>
      <c r="JY1235" s="299"/>
      <c r="JZ1235" s="299"/>
      <c r="KA1235" s="299"/>
      <c r="KB1235" s="299"/>
      <c r="KC1235" s="299"/>
      <c r="KD1235" s="299"/>
      <c r="KE1235" s="299"/>
      <c r="KF1235" s="299"/>
      <c r="KG1235" s="299"/>
      <c r="KH1235" s="299"/>
      <c r="KI1235" s="299"/>
      <c r="KJ1235" s="299"/>
      <c r="KK1235" s="299"/>
      <c r="KL1235" s="2"/>
      <c r="KM1235" s="2"/>
      <c r="KN1235" s="2"/>
      <c r="KO1235" s="2"/>
      <c r="KP1235" s="2"/>
      <c r="KQ1235" s="2"/>
      <c r="KR1235" s="2"/>
      <c r="KS1235" s="2"/>
      <c r="KT1235" s="2"/>
    </row>
    <row r="1236" spans="5:306" s="114" customFormat="1">
      <c r="E1236" s="118"/>
      <c r="F1236" s="118"/>
      <c r="G1236" s="119"/>
      <c r="W1236" s="2"/>
      <c r="X1236" s="2"/>
      <c r="Y1236" s="2"/>
      <c r="Z1236" s="183"/>
      <c r="AA1236" s="183"/>
      <c r="AB1236" s="183"/>
      <c r="AC1236" s="2"/>
      <c r="AD1236" s="2"/>
      <c r="AE1236" s="183"/>
      <c r="AF1236" s="183"/>
      <c r="AG1236" s="183"/>
      <c r="AH1236" s="183"/>
      <c r="AI1236" s="183"/>
      <c r="AJ1236" s="2"/>
      <c r="AK1236" s="2"/>
      <c r="AL1236" s="183"/>
      <c r="AM1236" s="183"/>
      <c r="AN1236" s="183"/>
      <c r="AO1236" s="183"/>
      <c r="AP1236" s="183"/>
      <c r="AQ1236" s="2"/>
      <c r="AR1236" s="2"/>
      <c r="AS1236" s="183"/>
      <c r="AT1236" s="183"/>
      <c r="AU1236" s="183"/>
      <c r="AV1236" s="183"/>
      <c r="AW1236" s="183"/>
      <c r="AX1236" s="2"/>
      <c r="AY1236" s="2"/>
      <c r="AZ1236" s="183"/>
      <c r="BA1236" s="183"/>
      <c r="BB1236" s="183"/>
      <c r="BC1236" s="183"/>
      <c r="BD1236" s="183"/>
      <c r="BE1236" s="2"/>
      <c r="BF1236" s="2"/>
      <c r="BG1236" s="183"/>
      <c r="BH1236" s="183"/>
      <c r="BI1236" s="183"/>
      <c r="BJ1236" s="183"/>
      <c r="BK1236" s="183"/>
      <c r="BL1236" s="2"/>
      <c r="BM1236" s="2"/>
      <c r="BN1236" s="183"/>
      <c r="BO1236" s="183"/>
      <c r="BP1236" s="183"/>
      <c r="BQ1236" s="183"/>
      <c r="BR1236" s="183"/>
      <c r="BS1236" s="183"/>
      <c r="BT1236" s="183"/>
      <c r="BU1236" s="183"/>
      <c r="BV1236" s="183"/>
      <c r="BW1236" s="183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70"/>
      <c r="DQ1236" s="270"/>
      <c r="DR1236" s="270"/>
      <c r="DS1236" s="270"/>
      <c r="DT1236" s="270"/>
      <c r="DU1236" s="270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  <c r="IW1236" s="2"/>
      <c r="IX1236" s="2"/>
      <c r="IY1236" s="2"/>
      <c r="IZ1236" s="2"/>
      <c r="JA1236" s="299"/>
      <c r="JB1236" s="299"/>
      <c r="JC1236" s="299"/>
      <c r="JD1236" s="299"/>
      <c r="JE1236" s="299"/>
      <c r="JF1236" s="299"/>
      <c r="JG1236" s="299"/>
      <c r="JH1236" s="299"/>
      <c r="JI1236" s="299"/>
      <c r="JJ1236" s="299"/>
      <c r="JK1236" s="299"/>
      <c r="JL1236" s="299"/>
      <c r="JM1236" s="299"/>
      <c r="JN1236" s="299"/>
      <c r="JO1236" s="299"/>
      <c r="JP1236" s="299"/>
      <c r="JQ1236" s="299"/>
      <c r="JR1236" s="299"/>
      <c r="JS1236" s="299"/>
      <c r="JT1236" s="299"/>
      <c r="JU1236" s="299"/>
      <c r="JV1236" s="299"/>
      <c r="JW1236" s="299"/>
      <c r="JX1236" s="299"/>
      <c r="JY1236" s="299"/>
      <c r="JZ1236" s="299"/>
      <c r="KA1236" s="299"/>
      <c r="KB1236" s="299"/>
      <c r="KC1236" s="299"/>
      <c r="KD1236" s="299"/>
      <c r="KE1236" s="299"/>
      <c r="KF1236" s="299"/>
      <c r="KG1236" s="299"/>
      <c r="KH1236" s="299"/>
      <c r="KI1236" s="299"/>
      <c r="KJ1236" s="299"/>
      <c r="KK1236" s="299"/>
      <c r="KL1236" s="2"/>
      <c r="KM1236" s="2"/>
      <c r="KN1236" s="2"/>
      <c r="KO1236" s="2"/>
      <c r="KP1236" s="2"/>
      <c r="KQ1236" s="2"/>
      <c r="KR1236" s="2"/>
      <c r="KS1236" s="2"/>
      <c r="KT1236" s="2"/>
    </row>
    <row r="1237" spans="5:306" s="114" customFormat="1">
      <c r="E1237" s="118"/>
      <c r="F1237" s="118"/>
      <c r="G1237" s="119"/>
      <c r="W1237" s="2"/>
      <c r="X1237" s="2"/>
      <c r="Y1237" s="2"/>
      <c r="Z1237" s="183"/>
      <c r="AA1237" s="183"/>
      <c r="AB1237" s="183"/>
      <c r="AC1237" s="2"/>
      <c r="AD1237" s="2"/>
      <c r="AE1237" s="183"/>
      <c r="AF1237" s="183"/>
      <c r="AG1237" s="183"/>
      <c r="AH1237" s="183"/>
      <c r="AI1237" s="183"/>
      <c r="AJ1237" s="2"/>
      <c r="AK1237" s="2"/>
      <c r="AL1237" s="183"/>
      <c r="AM1237" s="183"/>
      <c r="AN1237" s="183"/>
      <c r="AO1237" s="183"/>
      <c r="AP1237" s="183"/>
      <c r="AQ1237" s="2"/>
      <c r="AR1237" s="2"/>
      <c r="AS1237" s="183"/>
      <c r="AT1237" s="183"/>
      <c r="AU1237" s="183"/>
      <c r="AV1237" s="183"/>
      <c r="AW1237" s="183"/>
      <c r="AX1237" s="2"/>
      <c r="AY1237" s="2"/>
      <c r="AZ1237" s="183"/>
      <c r="BA1237" s="183"/>
      <c r="BB1237" s="183"/>
      <c r="BC1237" s="183"/>
      <c r="BD1237" s="183"/>
      <c r="BE1237" s="2"/>
      <c r="BF1237" s="2"/>
      <c r="BG1237" s="183"/>
      <c r="BH1237" s="183"/>
      <c r="BI1237" s="183"/>
      <c r="BJ1237" s="183"/>
      <c r="BK1237" s="183"/>
      <c r="BL1237" s="2"/>
      <c r="BM1237" s="2"/>
      <c r="BN1237" s="183"/>
      <c r="BO1237" s="183"/>
      <c r="BP1237" s="183"/>
      <c r="BQ1237" s="183"/>
      <c r="BR1237" s="183"/>
      <c r="BS1237" s="183"/>
      <c r="BT1237" s="183"/>
      <c r="BU1237" s="183"/>
      <c r="BV1237" s="183"/>
      <c r="BW1237" s="183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70"/>
      <c r="DQ1237" s="270"/>
      <c r="DR1237" s="270"/>
      <c r="DS1237" s="270"/>
      <c r="DT1237" s="270"/>
      <c r="DU1237" s="270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  <c r="IW1237" s="2"/>
      <c r="IX1237" s="2"/>
      <c r="IY1237" s="2"/>
      <c r="IZ1237" s="2"/>
      <c r="JA1237" s="299"/>
      <c r="JB1237" s="299"/>
      <c r="JC1237" s="299"/>
      <c r="JD1237" s="299"/>
      <c r="JE1237" s="299"/>
      <c r="JF1237" s="299"/>
      <c r="JG1237" s="299"/>
      <c r="JH1237" s="299"/>
      <c r="JI1237" s="299"/>
      <c r="JJ1237" s="299"/>
      <c r="JK1237" s="299"/>
      <c r="JL1237" s="299"/>
      <c r="JM1237" s="299"/>
      <c r="JN1237" s="299"/>
      <c r="JO1237" s="299"/>
      <c r="JP1237" s="299"/>
      <c r="JQ1237" s="299"/>
      <c r="JR1237" s="299"/>
      <c r="JS1237" s="299"/>
      <c r="JT1237" s="299"/>
      <c r="JU1237" s="299"/>
      <c r="JV1237" s="299"/>
      <c r="JW1237" s="299"/>
      <c r="JX1237" s="299"/>
      <c r="JY1237" s="299"/>
      <c r="JZ1237" s="299"/>
      <c r="KA1237" s="299"/>
      <c r="KB1237" s="299"/>
      <c r="KC1237" s="299"/>
      <c r="KD1237" s="299"/>
      <c r="KE1237" s="299"/>
      <c r="KF1237" s="299"/>
      <c r="KG1237" s="299"/>
      <c r="KH1237" s="299"/>
      <c r="KI1237" s="299"/>
      <c r="KJ1237" s="299"/>
      <c r="KK1237" s="299"/>
      <c r="KL1237" s="2"/>
      <c r="KM1237" s="2"/>
      <c r="KN1237" s="2"/>
      <c r="KO1237" s="2"/>
      <c r="KP1237" s="2"/>
      <c r="KQ1237" s="2"/>
      <c r="KR1237" s="2"/>
      <c r="KS1237" s="2"/>
      <c r="KT1237" s="2"/>
    </row>
    <row r="1238" spans="5:306" s="114" customFormat="1">
      <c r="E1238" s="118"/>
      <c r="F1238" s="118"/>
      <c r="G1238" s="119"/>
      <c r="W1238" s="2"/>
      <c r="X1238" s="2"/>
      <c r="Y1238" s="2"/>
      <c r="Z1238" s="183"/>
      <c r="AA1238" s="183"/>
      <c r="AB1238" s="183"/>
      <c r="AC1238" s="2"/>
      <c r="AD1238" s="2"/>
      <c r="AE1238" s="183"/>
      <c r="AF1238" s="183"/>
      <c r="AG1238" s="183"/>
      <c r="AH1238" s="183"/>
      <c r="AI1238" s="183"/>
      <c r="AJ1238" s="2"/>
      <c r="AK1238" s="2"/>
      <c r="AL1238" s="183"/>
      <c r="AM1238" s="183"/>
      <c r="AN1238" s="183"/>
      <c r="AO1238" s="183"/>
      <c r="AP1238" s="183"/>
      <c r="AQ1238" s="2"/>
      <c r="AR1238" s="2"/>
      <c r="AS1238" s="183"/>
      <c r="AT1238" s="183"/>
      <c r="AU1238" s="183"/>
      <c r="AV1238" s="183"/>
      <c r="AW1238" s="183"/>
      <c r="AX1238" s="2"/>
      <c r="AY1238" s="2"/>
      <c r="AZ1238" s="183"/>
      <c r="BA1238" s="183"/>
      <c r="BB1238" s="183"/>
      <c r="BC1238" s="183"/>
      <c r="BD1238" s="183"/>
      <c r="BE1238" s="2"/>
      <c r="BF1238" s="2"/>
      <c r="BG1238" s="183"/>
      <c r="BH1238" s="183"/>
      <c r="BI1238" s="183"/>
      <c r="BJ1238" s="183"/>
      <c r="BK1238" s="183"/>
      <c r="BL1238" s="2"/>
      <c r="BM1238" s="2"/>
      <c r="BN1238" s="183"/>
      <c r="BO1238" s="183"/>
      <c r="BP1238" s="183"/>
      <c r="BQ1238" s="183"/>
      <c r="BR1238" s="183"/>
      <c r="BS1238" s="183"/>
      <c r="BT1238" s="183"/>
      <c r="BU1238" s="183"/>
      <c r="BV1238" s="183"/>
      <c r="BW1238" s="183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70"/>
      <c r="DQ1238" s="270"/>
      <c r="DR1238" s="270"/>
      <c r="DS1238" s="270"/>
      <c r="DT1238" s="270"/>
      <c r="DU1238" s="270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  <c r="IW1238" s="2"/>
      <c r="IX1238" s="2"/>
      <c r="IY1238" s="2"/>
      <c r="IZ1238" s="2"/>
      <c r="JA1238" s="299"/>
      <c r="JB1238" s="299"/>
      <c r="JC1238" s="299"/>
      <c r="JD1238" s="299"/>
      <c r="JE1238" s="299"/>
      <c r="JF1238" s="299"/>
      <c r="JG1238" s="299"/>
      <c r="JH1238" s="299"/>
      <c r="JI1238" s="299"/>
      <c r="JJ1238" s="299"/>
      <c r="JK1238" s="299"/>
      <c r="JL1238" s="299"/>
      <c r="JM1238" s="299"/>
      <c r="JN1238" s="299"/>
      <c r="JO1238" s="299"/>
      <c r="JP1238" s="299"/>
      <c r="JQ1238" s="299"/>
      <c r="JR1238" s="299"/>
      <c r="JS1238" s="299"/>
      <c r="JT1238" s="299"/>
      <c r="JU1238" s="299"/>
      <c r="JV1238" s="299"/>
      <c r="JW1238" s="299"/>
      <c r="JX1238" s="299"/>
      <c r="JY1238" s="299"/>
      <c r="JZ1238" s="299"/>
      <c r="KA1238" s="299"/>
      <c r="KB1238" s="299"/>
      <c r="KC1238" s="299"/>
      <c r="KD1238" s="299"/>
      <c r="KE1238" s="299"/>
      <c r="KF1238" s="299"/>
      <c r="KG1238" s="299"/>
      <c r="KH1238" s="299"/>
      <c r="KI1238" s="299"/>
      <c r="KJ1238" s="299"/>
      <c r="KK1238" s="299"/>
      <c r="KL1238" s="2"/>
      <c r="KM1238" s="2"/>
      <c r="KN1238" s="2"/>
      <c r="KO1238" s="2"/>
      <c r="KP1238" s="2"/>
      <c r="KQ1238" s="2"/>
      <c r="KR1238" s="2"/>
      <c r="KS1238" s="2"/>
      <c r="KT1238" s="2"/>
    </row>
    <row r="1239" spans="5:306" s="114" customFormat="1">
      <c r="E1239" s="118"/>
      <c r="F1239" s="118"/>
      <c r="G1239" s="119"/>
      <c r="W1239" s="2"/>
      <c r="X1239" s="2"/>
      <c r="Y1239" s="2"/>
      <c r="Z1239" s="183"/>
      <c r="AA1239" s="183"/>
      <c r="AB1239" s="183"/>
      <c r="AC1239" s="2"/>
      <c r="AD1239" s="2"/>
      <c r="AE1239" s="183"/>
      <c r="AF1239" s="183"/>
      <c r="AG1239" s="183"/>
      <c r="AH1239" s="183"/>
      <c r="AI1239" s="183"/>
      <c r="AJ1239" s="2"/>
      <c r="AK1239" s="2"/>
      <c r="AL1239" s="183"/>
      <c r="AM1239" s="183"/>
      <c r="AN1239" s="183"/>
      <c r="AO1239" s="183"/>
      <c r="AP1239" s="183"/>
      <c r="AQ1239" s="2"/>
      <c r="AR1239" s="2"/>
      <c r="AS1239" s="183"/>
      <c r="AT1239" s="183"/>
      <c r="AU1239" s="183"/>
      <c r="AV1239" s="183"/>
      <c r="AW1239" s="183"/>
      <c r="AX1239" s="2"/>
      <c r="AY1239" s="2"/>
      <c r="AZ1239" s="183"/>
      <c r="BA1239" s="183"/>
      <c r="BB1239" s="183"/>
      <c r="BC1239" s="183"/>
      <c r="BD1239" s="183"/>
      <c r="BE1239" s="2"/>
      <c r="BF1239" s="2"/>
      <c r="BG1239" s="183"/>
      <c r="BH1239" s="183"/>
      <c r="BI1239" s="183"/>
      <c r="BJ1239" s="183"/>
      <c r="BK1239" s="183"/>
      <c r="BL1239" s="2"/>
      <c r="BM1239" s="2"/>
      <c r="BN1239" s="183"/>
      <c r="BO1239" s="183"/>
      <c r="BP1239" s="183"/>
      <c r="BQ1239" s="183"/>
      <c r="BR1239" s="183"/>
      <c r="BS1239" s="183"/>
      <c r="BT1239" s="183"/>
      <c r="BU1239" s="183"/>
      <c r="BV1239" s="183"/>
      <c r="BW1239" s="183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70"/>
      <c r="DQ1239" s="270"/>
      <c r="DR1239" s="270"/>
      <c r="DS1239" s="270"/>
      <c r="DT1239" s="270"/>
      <c r="DU1239" s="270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  <c r="IW1239" s="2"/>
      <c r="IX1239" s="2"/>
      <c r="IY1239" s="2"/>
      <c r="IZ1239" s="2"/>
      <c r="JA1239" s="299"/>
      <c r="JB1239" s="299"/>
      <c r="JC1239" s="299"/>
      <c r="JD1239" s="299"/>
      <c r="JE1239" s="299"/>
      <c r="JF1239" s="299"/>
      <c r="JG1239" s="299"/>
      <c r="JH1239" s="299"/>
      <c r="JI1239" s="299"/>
      <c r="JJ1239" s="299"/>
      <c r="JK1239" s="299"/>
      <c r="JL1239" s="299"/>
      <c r="JM1239" s="299"/>
      <c r="JN1239" s="299"/>
      <c r="JO1239" s="299"/>
      <c r="JP1239" s="299"/>
      <c r="JQ1239" s="299"/>
      <c r="JR1239" s="299"/>
      <c r="JS1239" s="299"/>
      <c r="JT1239" s="299"/>
      <c r="JU1239" s="299"/>
      <c r="JV1239" s="299"/>
      <c r="JW1239" s="299"/>
      <c r="JX1239" s="299"/>
      <c r="JY1239" s="299"/>
      <c r="JZ1239" s="299"/>
      <c r="KA1239" s="299"/>
      <c r="KB1239" s="299"/>
      <c r="KC1239" s="299"/>
      <c r="KD1239" s="299"/>
      <c r="KE1239" s="299"/>
      <c r="KF1239" s="299"/>
      <c r="KG1239" s="299"/>
      <c r="KH1239" s="299"/>
      <c r="KI1239" s="299"/>
      <c r="KJ1239" s="299"/>
      <c r="KK1239" s="299"/>
      <c r="KL1239" s="2"/>
      <c r="KM1239" s="2"/>
      <c r="KN1239" s="2"/>
      <c r="KO1239" s="2"/>
      <c r="KP1239" s="2"/>
      <c r="KQ1239" s="2"/>
      <c r="KR1239" s="2"/>
      <c r="KS1239" s="2"/>
      <c r="KT1239" s="2"/>
    </row>
    <row r="1240" spans="5:306" s="114" customFormat="1">
      <c r="E1240" s="118"/>
      <c r="F1240" s="118"/>
      <c r="G1240" s="119"/>
      <c r="W1240" s="2"/>
      <c r="X1240" s="2"/>
      <c r="Y1240" s="2"/>
      <c r="Z1240" s="183"/>
      <c r="AA1240" s="183"/>
      <c r="AB1240" s="183"/>
      <c r="AC1240" s="2"/>
      <c r="AD1240" s="2"/>
      <c r="AE1240" s="183"/>
      <c r="AF1240" s="183"/>
      <c r="AG1240" s="183"/>
      <c r="AH1240" s="183"/>
      <c r="AI1240" s="183"/>
      <c r="AJ1240" s="2"/>
      <c r="AK1240" s="2"/>
      <c r="AL1240" s="183"/>
      <c r="AM1240" s="183"/>
      <c r="AN1240" s="183"/>
      <c r="AO1240" s="183"/>
      <c r="AP1240" s="183"/>
      <c r="AQ1240" s="2"/>
      <c r="AR1240" s="2"/>
      <c r="AS1240" s="183"/>
      <c r="AT1240" s="183"/>
      <c r="AU1240" s="183"/>
      <c r="AV1240" s="183"/>
      <c r="AW1240" s="183"/>
      <c r="AX1240" s="2"/>
      <c r="AY1240" s="2"/>
      <c r="AZ1240" s="183"/>
      <c r="BA1240" s="183"/>
      <c r="BB1240" s="183"/>
      <c r="BC1240" s="183"/>
      <c r="BD1240" s="183"/>
      <c r="BE1240" s="2"/>
      <c r="BF1240" s="2"/>
      <c r="BG1240" s="183"/>
      <c r="BH1240" s="183"/>
      <c r="BI1240" s="183"/>
      <c r="BJ1240" s="183"/>
      <c r="BK1240" s="183"/>
      <c r="BL1240" s="2"/>
      <c r="BM1240" s="2"/>
      <c r="BN1240" s="183"/>
      <c r="BO1240" s="183"/>
      <c r="BP1240" s="183"/>
      <c r="BQ1240" s="183"/>
      <c r="BR1240" s="183"/>
      <c r="BS1240" s="183"/>
      <c r="BT1240" s="183"/>
      <c r="BU1240" s="183"/>
      <c r="BV1240" s="183"/>
      <c r="BW1240" s="183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70"/>
      <c r="DQ1240" s="270"/>
      <c r="DR1240" s="270"/>
      <c r="DS1240" s="270"/>
      <c r="DT1240" s="270"/>
      <c r="DU1240" s="270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  <c r="IW1240" s="2"/>
      <c r="IX1240" s="2"/>
      <c r="IY1240" s="2"/>
      <c r="IZ1240" s="2"/>
      <c r="JA1240" s="299"/>
      <c r="JB1240" s="299"/>
      <c r="JC1240" s="299"/>
      <c r="JD1240" s="299"/>
      <c r="JE1240" s="299"/>
      <c r="JF1240" s="299"/>
      <c r="JG1240" s="299"/>
      <c r="JH1240" s="299"/>
      <c r="JI1240" s="299"/>
      <c r="JJ1240" s="299"/>
      <c r="JK1240" s="299"/>
      <c r="JL1240" s="299"/>
      <c r="JM1240" s="299"/>
      <c r="JN1240" s="299"/>
      <c r="JO1240" s="299"/>
      <c r="JP1240" s="299"/>
      <c r="JQ1240" s="299"/>
      <c r="JR1240" s="299"/>
      <c r="JS1240" s="299"/>
      <c r="JT1240" s="299"/>
      <c r="JU1240" s="299"/>
      <c r="JV1240" s="299"/>
      <c r="JW1240" s="299"/>
      <c r="JX1240" s="299"/>
      <c r="JY1240" s="299"/>
      <c r="JZ1240" s="299"/>
      <c r="KA1240" s="299"/>
      <c r="KB1240" s="299"/>
      <c r="KC1240" s="299"/>
      <c r="KD1240" s="299"/>
      <c r="KE1240" s="299"/>
      <c r="KF1240" s="299"/>
      <c r="KG1240" s="299"/>
      <c r="KH1240" s="299"/>
      <c r="KI1240" s="299"/>
      <c r="KJ1240" s="299"/>
      <c r="KK1240" s="299"/>
      <c r="KL1240" s="2"/>
      <c r="KM1240" s="2"/>
      <c r="KN1240" s="2"/>
      <c r="KO1240" s="2"/>
      <c r="KP1240" s="2"/>
      <c r="KQ1240" s="2"/>
      <c r="KR1240" s="2"/>
      <c r="KS1240" s="2"/>
      <c r="KT1240" s="2"/>
    </row>
    <row r="1241" spans="5:306" s="114" customFormat="1">
      <c r="E1241" s="118"/>
      <c r="F1241" s="118"/>
      <c r="G1241" s="119"/>
      <c r="W1241" s="2"/>
      <c r="X1241" s="2"/>
      <c r="Y1241" s="2"/>
      <c r="Z1241" s="183"/>
      <c r="AA1241" s="183"/>
      <c r="AB1241" s="183"/>
      <c r="AC1241" s="2"/>
      <c r="AD1241" s="2"/>
      <c r="AE1241" s="183"/>
      <c r="AF1241" s="183"/>
      <c r="AG1241" s="183"/>
      <c r="AH1241" s="183"/>
      <c r="AI1241" s="183"/>
      <c r="AJ1241" s="2"/>
      <c r="AK1241" s="2"/>
      <c r="AL1241" s="183"/>
      <c r="AM1241" s="183"/>
      <c r="AN1241" s="183"/>
      <c r="AO1241" s="183"/>
      <c r="AP1241" s="183"/>
      <c r="AQ1241" s="2"/>
      <c r="AR1241" s="2"/>
      <c r="AS1241" s="183"/>
      <c r="AT1241" s="183"/>
      <c r="AU1241" s="183"/>
      <c r="AV1241" s="183"/>
      <c r="AW1241" s="183"/>
      <c r="AX1241" s="2"/>
      <c r="AY1241" s="2"/>
      <c r="AZ1241" s="183"/>
      <c r="BA1241" s="183"/>
      <c r="BB1241" s="183"/>
      <c r="BC1241" s="183"/>
      <c r="BD1241" s="183"/>
      <c r="BE1241" s="2"/>
      <c r="BF1241" s="2"/>
      <c r="BG1241" s="183"/>
      <c r="BH1241" s="183"/>
      <c r="BI1241" s="183"/>
      <c r="BJ1241" s="183"/>
      <c r="BK1241" s="183"/>
      <c r="BL1241" s="2"/>
      <c r="BM1241" s="2"/>
      <c r="BN1241" s="183"/>
      <c r="BO1241" s="183"/>
      <c r="BP1241" s="183"/>
      <c r="BQ1241" s="183"/>
      <c r="BR1241" s="183"/>
      <c r="BS1241" s="183"/>
      <c r="BT1241" s="183"/>
      <c r="BU1241" s="183"/>
      <c r="BV1241" s="183"/>
      <c r="BW1241" s="183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70"/>
      <c r="DQ1241" s="270"/>
      <c r="DR1241" s="270"/>
      <c r="DS1241" s="270"/>
      <c r="DT1241" s="270"/>
      <c r="DU1241" s="270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  <c r="IW1241" s="2"/>
      <c r="IX1241" s="2"/>
      <c r="IY1241" s="2"/>
      <c r="IZ1241" s="2"/>
      <c r="JA1241" s="299"/>
      <c r="JB1241" s="299"/>
      <c r="JC1241" s="299"/>
      <c r="JD1241" s="299"/>
      <c r="JE1241" s="299"/>
      <c r="JF1241" s="299"/>
      <c r="JG1241" s="299"/>
      <c r="JH1241" s="299"/>
      <c r="JI1241" s="299"/>
      <c r="JJ1241" s="299"/>
      <c r="JK1241" s="299"/>
      <c r="JL1241" s="299"/>
      <c r="JM1241" s="299"/>
      <c r="JN1241" s="299"/>
      <c r="JO1241" s="299"/>
      <c r="JP1241" s="299"/>
      <c r="JQ1241" s="299"/>
      <c r="JR1241" s="299"/>
      <c r="JS1241" s="299"/>
      <c r="JT1241" s="299"/>
      <c r="JU1241" s="299"/>
      <c r="JV1241" s="299"/>
      <c r="JW1241" s="299"/>
      <c r="JX1241" s="299"/>
      <c r="JY1241" s="299"/>
      <c r="JZ1241" s="299"/>
      <c r="KA1241" s="299"/>
      <c r="KB1241" s="299"/>
      <c r="KC1241" s="299"/>
      <c r="KD1241" s="299"/>
      <c r="KE1241" s="299"/>
      <c r="KF1241" s="299"/>
      <c r="KG1241" s="299"/>
      <c r="KH1241" s="299"/>
      <c r="KI1241" s="299"/>
      <c r="KJ1241" s="299"/>
      <c r="KK1241" s="299"/>
      <c r="KL1241" s="2"/>
      <c r="KM1241" s="2"/>
      <c r="KN1241" s="2"/>
      <c r="KO1241" s="2"/>
      <c r="KP1241" s="2"/>
      <c r="KQ1241" s="2"/>
      <c r="KR1241" s="2"/>
      <c r="KS1241" s="2"/>
      <c r="KT1241" s="2"/>
    </row>
    <row r="1242" spans="5:306" s="114" customFormat="1">
      <c r="E1242" s="118"/>
      <c r="F1242" s="118"/>
      <c r="G1242" s="119"/>
      <c r="W1242" s="2"/>
      <c r="X1242" s="2"/>
      <c r="Y1242" s="2"/>
      <c r="Z1242" s="183"/>
      <c r="AA1242" s="183"/>
      <c r="AB1242" s="183"/>
      <c r="AC1242" s="2"/>
      <c r="AD1242" s="2"/>
      <c r="AE1242" s="183"/>
      <c r="AF1242" s="183"/>
      <c r="AG1242" s="183"/>
      <c r="AH1242" s="183"/>
      <c r="AI1242" s="183"/>
      <c r="AJ1242" s="2"/>
      <c r="AK1242" s="2"/>
      <c r="AL1242" s="183"/>
      <c r="AM1242" s="183"/>
      <c r="AN1242" s="183"/>
      <c r="AO1242" s="183"/>
      <c r="AP1242" s="183"/>
      <c r="AQ1242" s="2"/>
      <c r="AR1242" s="2"/>
      <c r="AS1242" s="183"/>
      <c r="AT1242" s="183"/>
      <c r="AU1242" s="183"/>
      <c r="AV1242" s="183"/>
      <c r="AW1242" s="183"/>
      <c r="AX1242" s="2"/>
      <c r="AY1242" s="2"/>
      <c r="AZ1242" s="183"/>
      <c r="BA1242" s="183"/>
      <c r="BB1242" s="183"/>
      <c r="BC1242" s="183"/>
      <c r="BD1242" s="183"/>
      <c r="BE1242" s="2"/>
      <c r="BF1242" s="2"/>
      <c r="BG1242" s="183"/>
      <c r="BH1242" s="183"/>
      <c r="BI1242" s="183"/>
      <c r="BJ1242" s="183"/>
      <c r="BK1242" s="183"/>
      <c r="BL1242" s="2"/>
      <c r="BM1242" s="2"/>
      <c r="BN1242" s="183"/>
      <c r="BO1242" s="183"/>
      <c r="BP1242" s="183"/>
      <c r="BQ1242" s="183"/>
      <c r="BR1242" s="183"/>
      <c r="BS1242" s="183"/>
      <c r="BT1242" s="183"/>
      <c r="BU1242" s="183"/>
      <c r="BV1242" s="183"/>
      <c r="BW1242" s="183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70"/>
      <c r="DQ1242" s="270"/>
      <c r="DR1242" s="270"/>
      <c r="DS1242" s="270"/>
      <c r="DT1242" s="270"/>
      <c r="DU1242" s="270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  <c r="IW1242" s="2"/>
      <c r="IX1242" s="2"/>
      <c r="IY1242" s="2"/>
      <c r="IZ1242" s="2"/>
      <c r="JA1242" s="299"/>
      <c r="JB1242" s="299"/>
      <c r="JC1242" s="299"/>
      <c r="JD1242" s="299"/>
      <c r="JE1242" s="299"/>
      <c r="JF1242" s="299"/>
      <c r="JG1242" s="299"/>
      <c r="JH1242" s="299"/>
      <c r="JI1242" s="299"/>
      <c r="JJ1242" s="299"/>
      <c r="JK1242" s="299"/>
      <c r="JL1242" s="299"/>
      <c r="JM1242" s="299"/>
      <c r="JN1242" s="299"/>
      <c r="JO1242" s="299"/>
      <c r="JP1242" s="299"/>
      <c r="JQ1242" s="299"/>
      <c r="JR1242" s="299"/>
      <c r="JS1242" s="299"/>
      <c r="JT1242" s="299"/>
      <c r="JU1242" s="299"/>
      <c r="JV1242" s="299"/>
      <c r="JW1242" s="299"/>
      <c r="JX1242" s="299"/>
      <c r="JY1242" s="299"/>
      <c r="JZ1242" s="299"/>
      <c r="KA1242" s="299"/>
      <c r="KB1242" s="299"/>
      <c r="KC1242" s="299"/>
      <c r="KD1242" s="299"/>
      <c r="KE1242" s="299"/>
      <c r="KF1242" s="299"/>
      <c r="KG1242" s="299"/>
      <c r="KH1242" s="299"/>
      <c r="KI1242" s="299"/>
      <c r="KJ1242" s="299"/>
      <c r="KK1242" s="299"/>
      <c r="KL1242" s="2"/>
      <c r="KM1242" s="2"/>
      <c r="KN1242" s="2"/>
      <c r="KO1242" s="2"/>
      <c r="KP1242" s="2"/>
      <c r="KQ1242" s="2"/>
      <c r="KR1242" s="2"/>
      <c r="KS1242" s="2"/>
      <c r="KT1242" s="2"/>
    </row>
    <row r="1243" spans="5:306" s="114" customFormat="1">
      <c r="E1243" s="118"/>
      <c r="F1243" s="118"/>
      <c r="G1243" s="119"/>
      <c r="W1243" s="2"/>
      <c r="X1243" s="2"/>
      <c r="Y1243" s="2"/>
      <c r="Z1243" s="183"/>
      <c r="AA1243" s="183"/>
      <c r="AB1243" s="183"/>
      <c r="AC1243" s="2"/>
      <c r="AD1243" s="2"/>
      <c r="AE1243" s="183"/>
      <c r="AF1243" s="183"/>
      <c r="AG1243" s="183"/>
      <c r="AH1243" s="183"/>
      <c r="AI1243" s="183"/>
      <c r="AJ1243" s="2"/>
      <c r="AK1243" s="2"/>
      <c r="AL1243" s="183"/>
      <c r="AM1243" s="183"/>
      <c r="AN1243" s="183"/>
      <c r="AO1243" s="183"/>
      <c r="AP1243" s="183"/>
      <c r="AQ1243" s="2"/>
      <c r="AR1243" s="2"/>
      <c r="AS1243" s="183"/>
      <c r="AT1243" s="183"/>
      <c r="AU1243" s="183"/>
      <c r="AV1243" s="183"/>
      <c r="AW1243" s="183"/>
      <c r="AX1243" s="2"/>
      <c r="AY1243" s="2"/>
      <c r="AZ1243" s="183"/>
      <c r="BA1243" s="183"/>
      <c r="BB1243" s="183"/>
      <c r="BC1243" s="183"/>
      <c r="BD1243" s="183"/>
      <c r="BE1243" s="2"/>
      <c r="BF1243" s="2"/>
      <c r="BG1243" s="183"/>
      <c r="BH1243" s="183"/>
      <c r="BI1243" s="183"/>
      <c r="BJ1243" s="183"/>
      <c r="BK1243" s="183"/>
      <c r="BL1243" s="2"/>
      <c r="BM1243" s="2"/>
      <c r="BN1243" s="183"/>
      <c r="BO1243" s="183"/>
      <c r="BP1243" s="183"/>
      <c r="BQ1243" s="183"/>
      <c r="BR1243" s="183"/>
      <c r="BS1243" s="183"/>
      <c r="BT1243" s="183"/>
      <c r="BU1243" s="183"/>
      <c r="BV1243" s="183"/>
      <c r="BW1243" s="183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70"/>
      <c r="DQ1243" s="270"/>
      <c r="DR1243" s="270"/>
      <c r="DS1243" s="270"/>
      <c r="DT1243" s="270"/>
      <c r="DU1243" s="270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  <c r="IW1243" s="2"/>
      <c r="IX1243" s="2"/>
      <c r="IY1243" s="2"/>
      <c r="IZ1243" s="2"/>
      <c r="JA1243" s="299"/>
      <c r="JB1243" s="299"/>
      <c r="JC1243" s="299"/>
      <c r="JD1243" s="299"/>
      <c r="JE1243" s="299"/>
      <c r="JF1243" s="299"/>
      <c r="JG1243" s="299"/>
      <c r="JH1243" s="299"/>
      <c r="JI1243" s="299"/>
      <c r="JJ1243" s="299"/>
      <c r="JK1243" s="299"/>
      <c r="JL1243" s="299"/>
      <c r="JM1243" s="299"/>
      <c r="JN1243" s="299"/>
      <c r="JO1243" s="299"/>
      <c r="JP1243" s="299"/>
      <c r="JQ1243" s="299"/>
      <c r="JR1243" s="299"/>
      <c r="JS1243" s="299"/>
      <c r="JT1243" s="299"/>
      <c r="JU1243" s="299"/>
      <c r="JV1243" s="299"/>
      <c r="JW1243" s="299"/>
      <c r="JX1243" s="299"/>
      <c r="JY1243" s="299"/>
      <c r="JZ1243" s="299"/>
      <c r="KA1243" s="299"/>
      <c r="KB1243" s="299"/>
      <c r="KC1243" s="299"/>
      <c r="KD1243" s="299"/>
      <c r="KE1243" s="299"/>
      <c r="KF1243" s="299"/>
      <c r="KG1243" s="299"/>
      <c r="KH1243" s="299"/>
      <c r="KI1243" s="299"/>
      <c r="KJ1243" s="299"/>
      <c r="KK1243" s="299"/>
      <c r="KL1243" s="2"/>
      <c r="KM1243" s="2"/>
      <c r="KN1243" s="2"/>
      <c r="KO1243" s="2"/>
      <c r="KP1243" s="2"/>
      <c r="KQ1243" s="2"/>
      <c r="KR1243" s="2"/>
      <c r="KS1243" s="2"/>
      <c r="KT1243" s="2"/>
    </row>
    <row r="1244" spans="5:306" s="114" customFormat="1">
      <c r="E1244" s="118"/>
      <c r="F1244" s="118"/>
      <c r="G1244" s="119"/>
      <c r="W1244" s="2"/>
      <c r="X1244" s="2"/>
      <c r="Y1244" s="2"/>
      <c r="Z1244" s="183"/>
      <c r="AA1244" s="183"/>
      <c r="AB1244" s="183"/>
      <c r="AC1244" s="2"/>
      <c r="AD1244" s="2"/>
      <c r="AE1244" s="183"/>
      <c r="AF1244" s="183"/>
      <c r="AG1244" s="183"/>
      <c r="AH1244" s="183"/>
      <c r="AI1244" s="183"/>
      <c r="AJ1244" s="2"/>
      <c r="AK1244" s="2"/>
      <c r="AL1244" s="183"/>
      <c r="AM1244" s="183"/>
      <c r="AN1244" s="183"/>
      <c r="AO1244" s="183"/>
      <c r="AP1244" s="183"/>
      <c r="AQ1244" s="2"/>
      <c r="AR1244" s="2"/>
      <c r="AS1244" s="183"/>
      <c r="AT1244" s="183"/>
      <c r="AU1244" s="183"/>
      <c r="AV1244" s="183"/>
      <c r="AW1244" s="183"/>
      <c r="AX1244" s="2"/>
      <c r="AY1244" s="2"/>
      <c r="AZ1244" s="183"/>
      <c r="BA1244" s="183"/>
      <c r="BB1244" s="183"/>
      <c r="BC1244" s="183"/>
      <c r="BD1244" s="183"/>
      <c r="BE1244" s="2"/>
      <c r="BF1244" s="2"/>
      <c r="BG1244" s="183"/>
      <c r="BH1244" s="183"/>
      <c r="BI1244" s="183"/>
      <c r="BJ1244" s="183"/>
      <c r="BK1244" s="183"/>
      <c r="BL1244" s="2"/>
      <c r="BM1244" s="2"/>
      <c r="BN1244" s="183"/>
      <c r="BO1244" s="183"/>
      <c r="BP1244" s="183"/>
      <c r="BQ1244" s="183"/>
      <c r="BR1244" s="183"/>
      <c r="BS1244" s="183"/>
      <c r="BT1244" s="183"/>
      <c r="BU1244" s="183"/>
      <c r="BV1244" s="183"/>
      <c r="BW1244" s="183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70"/>
      <c r="DQ1244" s="270"/>
      <c r="DR1244" s="270"/>
      <c r="DS1244" s="270"/>
      <c r="DT1244" s="270"/>
      <c r="DU1244" s="270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  <c r="IW1244" s="2"/>
      <c r="IX1244" s="2"/>
      <c r="IY1244" s="2"/>
      <c r="IZ1244" s="2"/>
      <c r="JA1244" s="299"/>
      <c r="JB1244" s="299"/>
      <c r="JC1244" s="299"/>
      <c r="JD1244" s="299"/>
      <c r="JE1244" s="299"/>
      <c r="JF1244" s="299"/>
      <c r="JG1244" s="299"/>
      <c r="JH1244" s="299"/>
      <c r="JI1244" s="299"/>
      <c r="JJ1244" s="299"/>
      <c r="JK1244" s="299"/>
      <c r="JL1244" s="299"/>
      <c r="JM1244" s="299"/>
      <c r="JN1244" s="299"/>
      <c r="JO1244" s="299"/>
      <c r="JP1244" s="299"/>
      <c r="JQ1244" s="299"/>
      <c r="JR1244" s="299"/>
      <c r="JS1244" s="299"/>
      <c r="JT1244" s="299"/>
      <c r="JU1244" s="299"/>
      <c r="JV1244" s="299"/>
      <c r="JW1244" s="299"/>
      <c r="JX1244" s="299"/>
      <c r="JY1244" s="299"/>
      <c r="JZ1244" s="299"/>
      <c r="KA1244" s="299"/>
      <c r="KB1244" s="299"/>
      <c r="KC1244" s="299"/>
      <c r="KD1244" s="299"/>
      <c r="KE1244" s="299"/>
      <c r="KF1244" s="299"/>
      <c r="KG1244" s="299"/>
      <c r="KH1244" s="299"/>
      <c r="KI1244" s="299"/>
      <c r="KJ1244" s="299"/>
      <c r="KK1244" s="299"/>
      <c r="KL1244" s="2"/>
      <c r="KM1244" s="2"/>
      <c r="KN1244" s="2"/>
      <c r="KO1244" s="2"/>
      <c r="KP1244" s="2"/>
      <c r="KQ1244" s="2"/>
      <c r="KR1244" s="2"/>
      <c r="KS1244" s="2"/>
      <c r="KT1244" s="2"/>
    </row>
    <row r="1245" spans="5:306" s="114" customFormat="1">
      <c r="E1245" s="118"/>
      <c r="F1245" s="118"/>
      <c r="G1245" s="119"/>
      <c r="W1245" s="2"/>
      <c r="X1245" s="2"/>
      <c r="Y1245" s="2"/>
      <c r="Z1245" s="183"/>
      <c r="AA1245" s="183"/>
      <c r="AB1245" s="183"/>
      <c r="AC1245" s="2"/>
      <c r="AD1245" s="2"/>
      <c r="AE1245" s="183"/>
      <c r="AF1245" s="183"/>
      <c r="AG1245" s="183"/>
      <c r="AH1245" s="183"/>
      <c r="AI1245" s="183"/>
      <c r="AJ1245" s="2"/>
      <c r="AK1245" s="2"/>
      <c r="AL1245" s="183"/>
      <c r="AM1245" s="183"/>
      <c r="AN1245" s="183"/>
      <c r="AO1245" s="183"/>
      <c r="AP1245" s="183"/>
      <c r="AQ1245" s="2"/>
      <c r="AR1245" s="2"/>
      <c r="AS1245" s="183"/>
      <c r="AT1245" s="183"/>
      <c r="AU1245" s="183"/>
      <c r="AV1245" s="183"/>
      <c r="AW1245" s="183"/>
      <c r="AX1245" s="2"/>
      <c r="AY1245" s="2"/>
      <c r="AZ1245" s="183"/>
      <c r="BA1245" s="183"/>
      <c r="BB1245" s="183"/>
      <c r="BC1245" s="183"/>
      <c r="BD1245" s="183"/>
      <c r="BE1245" s="2"/>
      <c r="BF1245" s="2"/>
      <c r="BG1245" s="183"/>
      <c r="BH1245" s="183"/>
      <c r="BI1245" s="183"/>
      <c r="BJ1245" s="183"/>
      <c r="BK1245" s="183"/>
      <c r="BL1245" s="2"/>
      <c r="BM1245" s="2"/>
      <c r="BN1245" s="183"/>
      <c r="BO1245" s="183"/>
      <c r="BP1245" s="183"/>
      <c r="BQ1245" s="183"/>
      <c r="BR1245" s="183"/>
      <c r="BS1245" s="183"/>
      <c r="BT1245" s="183"/>
      <c r="BU1245" s="183"/>
      <c r="BV1245" s="183"/>
      <c r="BW1245" s="183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70"/>
      <c r="DQ1245" s="270"/>
      <c r="DR1245" s="270"/>
      <c r="DS1245" s="270"/>
      <c r="DT1245" s="270"/>
      <c r="DU1245" s="270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  <c r="IW1245" s="2"/>
      <c r="IX1245" s="2"/>
      <c r="IY1245" s="2"/>
      <c r="IZ1245" s="2"/>
      <c r="JA1245" s="299"/>
      <c r="JB1245" s="299"/>
      <c r="JC1245" s="299"/>
      <c r="JD1245" s="299"/>
      <c r="JE1245" s="299"/>
      <c r="JF1245" s="299"/>
      <c r="JG1245" s="299"/>
      <c r="JH1245" s="299"/>
      <c r="JI1245" s="299"/>
      <c r="JJ1245" s="299"/>
      <c r="JK1245" s="299"/>
      <c r="JL1245" s="299"/>
      <c r="JM1245" s="299"/>
      <c r="JN1245" s="299"/>
      <c r="JO1245" s="299"/>
      <c r="JP1245" s="299"/>
      <c r="JQ1245" s="299"/>
      <c r="JR1245" s="299"/>
      <c r="JS1245" s="299"/>
      <c r="JT1245" s="299"/>
      <c r="JU1245" s="299"/>
      <c r="JV1245" s="299"/>
      <c r="JW1245" s="299"/>
      <c r="JX1245" s="299"/>
      <c r="JY1245" s="299"/>
      <c r="JZ1245" s="299"/>
      <c r="KA1245" s="299"/>
      <c r="KB1245" s="299"/>
      <c r="KC1245" s="299"/>
      <c r="KD1245" s="299"/>
      <c r="KE1245" s="299"/>
      <c r="KF1245" s="299"/>
      <c r="KG1245" s="299"/>
      <c r="KH1245" s="299"/>
      <c r="KI1245" s="299"/>
      <c r="KJ1245" s="299"/>
      <c r="KK1245" s="299"/>
      <c r="KL1245" s="2"/>
      <c r="KM1245" s="2"/>
      <c r="KN1245" s="2"/>
      <c r="KO1245" s="2"/>
      <c r="KP1245" s="2"/>
      <c r="KQ1245" s="2"/>
      <c r="KR1245" s="2"/>
      <c r="KS1245" s="2"/>
      <c r="KT1245" s="2"/>
    </row>
    <row r="1246" spans="5:306" s="114" customFormat="1">
      <c r="E1246" s="118"/>
      <c r="F1246" s="118"/>
      <c r="G1246" s="119"/>
      <c r="W1246" s="2"/>
      <c r="X1246" s="2"/>
      <c r="Y1246" s="2"/>
      <c r="Z1246" s="183"/>
      <c r="AA1246" s="183"/>
      <c r="AB1246" s="183"/>
      <c r="AC1246" s="2"/>
      <c r="AD1246" s="2"/>
      <c r="AE1246" s="183"/>
      <c r="AF1246" s="183"/>
      <c r="AG1246" s="183"/>
      <c r="AH1246" s="183"/>
      <c r="AI1246" s="183"/>
      <c r="AJ1246" s="2"/>
      <c r="AK1246" s="2"/>
      <c r="AL1246" s="183"/>
      <c r="AM1246" s="183"/>
      <c r="AN1246" s="183"/>
      <c r="AO1246" s="183"/>
      <c r="AP1246" s="183"/>
      <c r="AQ1246" s="2"/>
      <c r="AR1246" s="2"/>
      <c r="AS1246" s="183"/>
      <c r="AT1246" s="183"/>
      <c r="AU1246" s="183"/>
      <c r="AV1246" s="183"/>
      <c r="AW1246" s="183"/>
      <c r="AX1246" s="2"/>
      <c r="AY1246" s="2"/>
      <c r="AZ1246" s="183"/>
      <c r="BA1246" s="183"/>
      <c r="BB1246" s="183"/>
      <c r="BC1246" s="183"/>
      <c r="BD1246" s="183"/>
      <c r="BE1246" s="2"/>
      <c r="BF1246" s="2"/>
      <c r="BG1246" s="183"/>
      <c r="BH1246" s="183"/>
      <c r="BI1246" s="183"/>
      <c r="BJ1246" s="183"/>
      <c r="BK1246" s="183"/>
      <c r="BL1246" s="2"/>
      <c r="BM1246" s="2"/>
      <c r="BN1246" s="183"/>
      <c r="BO1246" s="183"/>
      <c r="BP1246" s="183"/>
      <c r="BQ1246" s="183"/>
      <c r="BR1246" s="183"/>
      <c r="BS1246" s="183"/>
      <c r="BT1246" s="183"/>
      <c r="BU1246" s="183"/>
      <c r="BV1246" s="183"/>
      <c r="BW1246" s="183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70"/>
      <c r="DQ1246" s="270"/>
      <c r="DR1246" s="270"/>
      <c r="DS1246" s="270"/>
      <c r="DT1246" s="270"/>
      <c r="DU1246" s="270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  <c r="IW1246" s="2"/>
      <c r="IX1246" s="2"/>
      <c r="IY1246" s="2"/>
      <c r="IZ1246" s="2"/>
      <c r="JA1246" s="299"/>
      <c r="JB1246" s="299"/>
      <c r="JC1246" s="299"/>
      <c r="JD1246" s="299"/>
      <c r="JE1246" s="299"/>
      <c r="JF1246" s="299"/>
      <c r="JG1246" s="299"/>
      <c r="JH1246" s="299"/>
      <c r="JI1246" s="299"/>
      <c r="JJ1246" s="299"/>
      <c r="JK1246" s="299"/>
      <c r="JL1246" s="299"/>
      <c r="JM1246" s="299"/>
      <c r="JN1246" s="299"/>
      <c r="JO1246" s="299"/>
      <c r="JP1246" s="299"/>
      <c r="JQ1246" s="299"/>
      <c r="JR1246" s="299"/>
      <c r="JS1246" s="299"/>
      <c r="JT1246" s="299"/>
      <c r="JU1246" s="299"/>
      <c r="JV1246" s="299"/>
      <c r="JW1246" s="299"/>
      <c r="JX1246" s="299"/>
      <c r="JY1246" s="299"/>
      <c r="JZ1246" s="299"/>
      <c r="KA1246" s="299"/>
      <c r="KB1246" s="299"/>
      <c r="KC1246" s="299"/>
      <c r="KD1246" s="299"/>
      <c r="KE1246" s="299"/>
      <c r="KF1246" s="299"/>
      <c r="KG1246" s="299"/>
      <c r="KH1246" s="299"/>
      <c r="KI1246" s="299"/>
      <c r="KJ1246" s="299"/>
      <c r="KK1246" s="299"/>
      <c r="KL1246" s="2"/>
      <c r="KM1246" s="2"/>
      <c r="KN1246" s="2"/>
      <c r="KO1246" s="2"/>
      <c r="KP1246" s="2"/>
      <c r="KQ1246" s="2"/>
      <c r="KR1246" s="2"/>
      <c r="KS1246" s="2"/>
      <c r="KT1246" s="2"/>
    </row>
    <row r="1247" spans="5:306" s="114" customFormat="1">
      <c r="E1247" s="118"/>
      <c r="F1247" s="118"/>
      <c r="G1247" s="119"/>
      <c r="W1247" s="2"/>
      <c r="X1247" s="2"/>
      <c r="Y1247" s="2"/>
      <c r="Z1247" s="183"/>
      <c r="AA1247" s="183"/>
      <c r="AB1247" s="183"/>
      <c r="AC1247" s="2"/>
      <c r="AD1247" s="2"/>
      <c r="AE1247" s="183"/>
      <c r="AF1247" s="183"/>
      <c r="AG1247" s="183"/>
      <c r="AH1247" s="183"/>
      <c r="AI1247" s="183"/>
      <c r="AJ1247" s="2"/>
      <c r="AK1247" s="2"/>
      <c r="AL1247" s="183"/>
      <c r="AM1247" s="183"/>
      <c r="AN1247" s="183"/>
      <c r="AO1247" s="183"/>
      <c r="AP1247" s="183"/>
      <c r="AQ1247" s="2"/>
      <c r="AR1247" s="2"/>
      <c r="AS1247" s="183"/>
      <c r="AT1247" s="183"/>
      <c r="AU1247" s="183"/>
      <c r="AV1247" s="183"/>
      <c r="AW1247" s="183"/>
      <c r="AX1247" s="2"/>
      <c r="AY1247" s="2"/>
      <c r="AZ1247" s="183"/>
      <c r="BA1247" s="183"/>
      <c r="BB1247" s="183"/>
      <c r="BC1247" s="183"/>
      <c r="BD1247" s="183"/>
      <c r="BE1247" s="2"/>
      <c r="BF1247" s="2"/>
      <c r="BG1247" s="183"/>
      <c r="BH1247" s="183"/>
      <c r="BI1247" s="183"/>
      <c r="BJ1247" s="183"/>
      <c r="BK1247" s="183"/>
      <c r="BL1247" s="2"/>
      <c r="BM1247" s="2"/>
      <c r="BN1247" s="183"/>
      <c r="BO1247" s="183"/>
      <c r="BP1247" s="183"/>
      <c r="BQ1247" s="183"/>
      <c r="BR1247" s="183"/>
      <c r="BS1247" s="183"/>
      <c r="BT1247" s="183"/>
      <c r="BU1247" s="183"/>
      <c r="BV1247" s="183"/>
      <c r="BW1247" s="183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70"/>
      <c r="DQ1247" s="270"/>
      <c r="DR1247" s="270"/>
      <c r="DS1247" s="270"/>
      <c r="DT1247" s="270"/>
      <c r="DU1247" s="270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  <c r="IW1247" s="2"/>
      <c r="IX1247" s="2"/>
      <c r="IY1247" s="2"/>
      <c r="IZ1247" s="2"/>
      <c r="JA1247" s="299"/>
      <c r="JB1247" s="299"/>
      <c r="JC1247" s="299"/>
      <c r="JD1247" s="299"/>
      <c r="JE1247" s="299"/>
      <c r="JF1247" s="299"/>
      <c r="JG1247" s="299"/>
      <c r="JH1247" s="299"/>
      <c r="JI1247" s="299"/>
      <c r="JJ1247" s="299"/>
      <c r="JK1247" s="299"/>
      <c r="JL1247" s="299"/>
      <c r="JM1247" s="299"/>
      <c r="JN1247" s="299"/>
      <c r="JO1247" s="299"/>
      <c r="JP1247" s="299"/>
      <c r="JQ1247" s="299"/>
      <c r="JR1247" s="299"/>
      <c r="JS1247" s="299"/>
      <c r="JT1247" s="299"/>
      <c r="JU1247" s="299"/>
      <c r="JV1247" s="299"/>
      <c r="JW1247" s="299"/>
      <c r="JX1247" s="299"/>
      <c r="JY1247" s="299"/>
      <c r="JZ1247" s="299"/>
      <c r="KA1247" s="299"/>
      <c r="KB1247" s="299"/>
      <c r="KC1247" s="299"/>
      <c r="KD1247" s="299"/>
      <c r="KE1247" s="299"/>
      <c r="KF1247" s="299"/>
      <c r="KG1247" s="299"/>
      <c r="KH1247" s="299"/>
      <c r="KI1247" s="299"/>
      <c r="KJ1247" s="299"/>
      <c r="KK1247" s="299"/>
      <c r="KL1247" s="2"/>
      <c r="KM1247" s="2"/>
      <c r="KN1247" s="2"/>
      <c r="KO1247" s="2"/>
      <c r="KP1247" s="2"/>
      <c r="KQ1247" s="2"/>
      <c r="KR1247" s="2"/>
      <c r="KS1247" s="2"/>
      <c r="KT1247" s="2"/>
    </row>
    <row r="1248" spans="5:306" s="114" customFormat="1">
      <c r="E1248" s="118"/>
      <c r="F1248" s="118"/>
      <c r="G1248" s="119"/>
      <c r="W1248" s="2"/>
      <c r="X1248" s="2"/>
      <c r="Y1248" s="2"/>
      <c r="Z1248" s="183"/>
      <c r="AA1248" s="183"/>
      <c r="AB1248" s="183"/>
      <c r="AC1248" s="2"/>
      <c r="AD1248" s="2"/>
      <c r="AE1248" s="183"/>
      <c r="AF1248" s="183"/>
      <c r="AG1248" s="183"/>
      <c r="AH1248" s="183"/>
      <c r="AI1248" s="183"/>
      <c r="AJ1248" s="2"/>
      <c r="AK1248" s="2"/>
      <c r="AL1248" s="183"/>
      <c r="AM1248" s="183"/>
      <c r="AN1248" s="183"/>
      <c r="AO1248" s="183"/>
      <c r="AP1248" s="183"/>
      <c r="AQ1248" s="2"/>
      <c r="AR1248" s="2"/>
      <c r="AS1248" s="183"/>
      <c r="AT1248" s="183"/>
      <c r="AU1248" s="183"/>
      <c r="AV1248" s="183"/>
      <c r="AW1248" s="183"/>
      <c r="AX1248" s="2"/>
      <c r="AY1248" s="2"/>
      <c r="AZ1248" s="183"/>
      <c r="BA1248" s="183"/>
      <c r="BB1248" s="183"/>
      <c r="BC1248" s="183"/>
      <c r="BD1248" s="183"/>
      <c r="BE1248" s="2"/>
      <c r="BF1248" s="2"/>
      <c r="BG1248" s="183"/>
      <c r="BH1248" s="183"/>
      <c r="BI1248" s="183"/>
      <c r="BJ1248" s="183"/>
      <c r="BK1248" s="183"/>
      <c r="BL1248" s="2"/>
      <c r="BM1248" s="2"/>
      <c r="BN1248" s="183"/>
      <c r="BO1248" s="183"/>
      <c r="BP1248" s="183"/>
      <c r="BQ1248" s="183"/>
      <c r="BR1248" s="183"/>
      <c r="BS1248" s="183"/>
      <c r="BT1248" s="183"/>
      <c r="BU1248" s="183"/>
      <c r="BV1248" s="183"/>
      <c r="BW1248" s="183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70"/>
      <c r="DQ1248" s="270"/>
      <c r="DR1248" s="270"/>
      <c r="DS1248" s="270"/>
      <c r="DT1248" s="270"/>
      <c r="DU1248" s="270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  <c r="IW1248" s="2"/>
      <c r="IX1248" s="2"/>
      <c r="IY1248" s="2"/>
      <c r="IZ1248" s="2"/>
      <c r="JA1248" s="299"/>
      <c r="JB1248" s="299"/>
      <c r="JC1248" s="299"/>
      <c r="JD1248" s="299"/>
      <c r="JE1248" s="299"/>
      <c r="JF1248" s="299"/>
      <c r="JG1248" s="299"/>
      <c r="JH1248" s="299"/>
      <c r="JI1248" s="299"/>
      <c r="JJ1248" s="299"/>
      <c r="JK1248" s="299"/>
      <c r="JL1248" s="299"/>
      <c r="JM1248" s="299"/>
      <c r="JN1248" s="299"/>
      <c r="JO1248" s="299"/>
      <c r="JP1248" s="299"/>
      <c r="JQ1248" s="299"/>
      <c r="JR1248" s="299"/>
      <c r="JS1248" s="299"/>
      <c r="JT1248" s="299"/>
      <c r="JU1248" s="299"/>
      <c r="JV1248" s="299"/>
      <c r="JW1248" s="299"/>
      <c r="JX1248" s="299"/>
      <c r="JY1248" s="299"/>
      <c r="JZ1248" s="299"/>
      <c r="KA1248" s="299"/>
      <c r="KB1248" s="299"/>
      <c r="KC1248" s="299"/>
      <c r="KD1248" s="299"/>
      <c r="KE1248" s="299"/>
      <c r="KF1248" s="299"/>
      <c r="KG1248" s="299"/>
      <c r="KH1248" s="299"/>
      <c r="KI1248" s="299"/>
      <c r="KJ1248" s="299"/>
      <c r="KK1248" s="299"/>
      <c r="KL1248" s="2"/>
      <c r="KM1248" s="2"/>
      <c r="KN1248" s="2"/>
      <c r="KO1248" s="2"/>
      <c r="KP1248" s="2"/>
      <c r="KQ1248" s="2"/>
      <c r="KR1248" s="2"/>
      <c r="KS1248" s="2"/>
      <c r="KT1248" s="2"/>
    </row>
    <row r="1249" spans="5:306" s="114" customFormat="1">
      <c r="E1249" s="118"/>
      <c r="F1249" s="118"/>
      <c r="G1249" s="119"/>
      <c r="W1249" s="2"/>
      <c r="X1249" s="2"/>
      <c r="Y1249" s="2"/>
      <c r="Z1249" s="183"/>
      <c r="AA1249" s="183"/>
      <c r="AB1249" s="183"/>
      <c r="AC1249" s="2"/>
      <c r="AD1249" s="2"/>
      <c r="AE1249" s="183"/>
      <c r="AF1249" s="183"/>
      <c r="AG1249" s="183"/>
      <c r="AH1249" s="183"/>
      <c r="AI1249" s="183"/>
      <c r="AJ1249" s="2"/>
      <c r="AK1249" s="2"/>
      <c r="AL1249" s="183"/>
      <c r="AM1249" s="183"/>
      <c r="AN1249" s="183"/>
      <c r="AO1249" s="183"/>
      <c r="AP1249" s="183"/>
      <c r="AQ1249" s="2"/>
      <c r="AR1249" s="2"/>
      <c r="AS1249" s="183"/>
      <c r="AT1249" s="183"/>
      <c r="AU1249" s="183"/>
      <c r="AV1249" s="183"/>
      <c r="AW1249" s="183"/>
      <c r="AX1249" s="2"/>
      <c r="AY1249" s="2"/>
      <c r="AZ1249" s="183"/>
      <c r="BA1249" s="183"/>
      <c r="BB1249" s="183"/>
      <c r="BC1249" s="183"/>
      <c r="BD1249" s="183"/>
      <c r="BE1249" s="2"/>
      <c r="BF1249" s="2"/>
      <c r="BG1249" s="183"/>
      <c r="BH1249" s="183"/>
      <c r="BI1249" s="183"/>
      <c r="BJ1249" s="183"/>
      <c r="BK1249" s="183"/>
      <c r="BL1249" s="2"/>
      <c r="BM1249" s="2"/>
      <c r="BN1249" s="183"/>
      <c r="BO1249" s="183"/>
      <c r="BP1249" s="183"/>
      <c r="BQ1249" s="183"/>
      <c r="BR1249" s="183"/>
      <c r="BS1249" s="183"/>
      <c r="BT1249" s="183"/>
      <c r="BU1249" s="183"/>
      <c r="BV1249" s="183"/>
      <c r="BW1249" s="183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70"/>
      <c r="DQ1249" s="270"/>
      <c r="DR1249" s="270"/>
      <c r="DS1249" s="270"/>
      <c r="DT1249" s="270"/>
      <c r="DU1249" s="270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  <c r="IW1249" s="2"/>
      <c r="IX1249" s="2"/>
      <c r="IY1249" s="2"/>
      <c r="IZ1249" s="2"/>
      <c r="JA1249" s="299"/>
      <c r="JB1249" s="299"/>
      <c r="JC1249" s="299"/>
      <c r="JD1249" s="299"/>
      <c r="JE1249" s="299"/>
      <c r="JF1249" s="299"/>
      <c r="JG1249" s="299"/>
      <c r="JH1249" s="299"/>
      <c r="JI1249" s="299"/>
      <c r="JJ1249" s="299"/>
      <c r="JK1249" s="299"/>
      <c r="JL1249" s="299"/>
      <c r="JM1249" s="299"/>
      <c r="JN1249" s="299"/>
      <c r="JO1249" s="299"/>
      <c r="JP1249" s="299"/>
      <c r="JQ1249" s="299"/>
      <c r="JR1249" s="299"/>
      <c r="JS1249" s="299"/>
      <c r="JT1249" s="299"/>
      <c r="JU1249" s="299"/>
      <c r="JV1249" s="299"/>
      <c r="JW1249" s="299"/>
      <c r="JX1249" s="299"/>
      <c r="JY1249" s="299"/>
      <c r="JZ1249" s="299"/>
      <c r="KA1249" s="299"/>
      <c r="KB1249" s="299"/>
      <c r="KC1249" s="299"/>
      <c r="KD1249" s="299"/>
      <c r="KE1249" s="299"/>
      <c r="KF1249" s="299"/>
      <c r="KG1249" s="299"/>
      <c r="KH1249" s="299"/>
      <c r="KI1249" s="299"/>
      <c r="KJ1249" s="299"/>
      <c r="KK1249" s="299"/>
      <c r="KL1249" s="2"/>
      <c r="KM1249" s="2"/>
      <c r="KN1249" s="2"/>
      <c r="KO1249" s="2"/>
      <c r="KP1249" s="2"/>
      <c r="KQ1249" s="2"/>
      <c r="KR1249" s="2"/>
      <c r="KS1249" s="2"/>
      <c r="KT1249" s="2"/>
    </row>
    <row r="1250" spans="5:306" s="114" customFormat="1">
      <c r="E1250" s="118"/>
      <c r="F1250" s="118"/>
      <c r="G1250" s="119"/>
      <c r="W1250" s="2"/>
      <c r="X1250" s="2"/>
      <c r="Y1250" s="2"/>
      <c r="Z1250" s="183"/>
      <c r="AA1250" s="183"/>
      <c r="AB1250" s="183"/>
      <c r="AC1250" s="2"/>
      <c r="AD1250" s="2"/>
      <c r="AE1250" s="183"/>
      <c r="AF1250" s="183"/>
      <c r="AG1250" s="183"/>
      <c r="AH1250" s="183"/>
      <c r="AI1250" s="183"/>
      <c r="AJ1250" s="2"/>
      <c r="AK1250" s="2"/>
      <c r="AL1250" s="183"/>
      <c r="AM1250" s="183"/>
      <c r="AN1250" s="183"/>
      <c r="AO1250" s="183"/>
      <c r="AP1250" s="183"/>
      <c r="AQ1250" s="2"/>
      <c r="AR1250" s="2"/>
      <c r="AS1250" s="183"/>
      <c r="AT1250" s="183"/>
      <c r="AU1250" s="183"/>
      <c r="AV1250" s="183"/>
      <c r="AW1250" s="183"/>
      <c r="AX1250" s="2"/>
      <c r="AY1250" s="2"/>
      <c r="AZ1250" s="183"/>
      <c r="BA1250" s="183"/>
      <c r="BB1250" s="183"/>
      <c r="BC1250" s="183"/>
      <c r="BD1250" s="183"/>
      <c r="BE1250" s="2"/>
      <c r="BF1250" s="2"/>
      <c r="BG1250" s="183"/>
      <c r="BH1250" s="183"/>
      <c r="BI1250" s="183"/>
      <c r="BJ1250" s="183"/>
      <c r="BK1250" s="183"/>
      <c r="BL1250" s="2"/>
      <c r="BM1250" s="2"/>
      <c r="BN1250" s="183"/>
      <c r="BO1250" s="183"/>
      <c r="BP1250" s="183"/>
      <c r="BQ1250" s="183"/>
      <c r="BR1250" s="183"/>
      <c r="BS1250" s="183"/>
      <c r="BT1250" s="183"/>
      <c r="BU1250" s="183"/>
      <c r="BV1250" s="183"/>
      <c r="BW1250" s="183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70"/>
      <c r="DQ1250" s="270"/>
      <c r="DR1250" s="270"/>
      <c r="DS1250" s="270"/>
      <c r="DT1250" s="270"/>
      <c r="DU1250" s="270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  <c r="IW1250" s="2"/>
      <c r="IX1250" s="2"/>
      <c r="IY1250" s="2"/>
      <c r="IZ1250" s="2"/>
      <c r="JA1250" s="299"/>
      <c r="JB1250" s="299"/>
      <c r="JC1250" s="299"/>
      <c r="JD1250" s="299"/>
      <c r="JE1250" s="299"/>
      <c r="JF1250" s="299"/>
      <c r="JG1250" s="299"/>
      <c r="JH1250" s="299"/>
      <c r="JI1250" s="299"/>
      <c r="JJ1250" s="299"/>
      <c r="JK1250" s="299"/>
      <c r="JL1250" s="299"/>
      <c r="JM1250" s="299"/>
      <c r="JN1250" s="299"/>
      <c r="JO1250" s="299"/>
      <c r="JP1250" s="299"/>
      <c r="JQ1250" s="299"/>
      <c r="JR1250" s="299"/>
      <c r="JS1250" s="299"/>
      <c r="JT1250" s="299"/>
      <c r="JU1250" s="299"/>
      <c r="JV1250" s="299"/>
      <c r="JW1250" s="299"/>
      <c r="JX1250" s="299"/>
      <c r="JY1250" s="299"/>
      <c r="JZ1250" s="299"/>
      <c r="KA1250" s="299"/>
      <c r="KB1250" s="299"/>
      <c r="KC1250" s="299"/>
      <c r="KD1250" s="299"/>
      <c r="KE1250" s="299"/>
      <c r="KF1250" s="299"/>
      <c r="KG1250" s="299"/>
      <c r="KH1250" s="299"/>
      <c r="KI1250" s="299"/>
      <c r="KJ1250" s="299"/>
      <c r="KK1250" s="299"/>
      <c r="KL1250" s="2"/>
      <c r="KM1250" s="2"/>
      <c r="KN1250" s="2"/>
      <c r="KO1250" s="2"/>
      <c r="KP1250" s="2"/>
      <c r="KQ1250" s="2"/>
      <c r="KR1250" s="2"/>
      <c r="KS1250" s="2"/>
      <c r="KT1250" s="2"/>
    </row>
    <row r="1251" spans="5:306" s="114" customFormat="1">
      <c r="E1251" s="118"/>
      <c r="F1251" s="118"/>
      <c r="G1251" s="119"/>
      <c r="W1251" s="2"/>
      <c r="X1251" s="2"/>
      <c r="Y1251" s="2"/>
      <c r="Z1251" s="183"/>
      <c r="AA1251" s="183"/>
      <c r="AB1251" s="183"/>
      <c r="AC1251" s="2"/>
      <c r="AD1251" s="2"/>
      <c r="AE1251" s="183"/>
      <c r="AF1251" s="183"/>
      <c r="AG1251" s="183"/>
      <c r="AH1251" s="183"/>
      <c r="AI1251" s="183"/>
      <c r="AJ1251" s="2"/>
      <c r="AK1251" s="2"/>
      <c r="AL1251" s="183"/>
      <c r="AM1251" s="183"/>
      <c r="AN1251" s="183"/>
      <c r="AO1251" s="183"/>
      <c r="AP1251" s="183"/>
      <c r="AQ1251" s="2"/>
      <c r="AR1251" s="2"/>
      <c r="AS1251" s="183"/>
      <c r="AT1251" s="183"/>
      <c r="AU1251" s="183"/>
      <c r="AV1251" s="183"/>
      <c r="AW1251" s="183"/>
      <c r="AX1251" s="2"/>
      <c r="AY1251" s="2"/>
      <c r="AZ1251" s="183"/>
      <c r="BA1251" s="183"/>
      <c r="BB1251" s="183"/>
      <c r="BC1251" s="183"/>
      <c r="BD1251" s="183"/>
      <c r="BE1251" s="2"/>
      <c r="BF1251" s="2"/>
      <c r="BG1251" s="183"/>
      <c r="BH1251" s="183"/>
      <c r="BI1251" s="183"/>
      <c r="BJ1251" s="183"/>
      <c r="BK1251" s="183"/>
      <c r="BL1251" s="2"/>
      <c r="BM1251" s="2"/>
      <c r="BN1251" s="183"/>
      <c r="BO1251" s="183"/>
      <c r="BP1251" s="183"/>
      <c r="BQ1251" s="183"/>
      <c r="BR1251" s="183"/>
      <c r="BS1251" s="183"/>
      <c r="BT1251" s="183"/>
      <c r="BU1251" s="183"/>
      <c r="BV1251" s="183"/>
      <c r="BW1251" s="183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70"/>
      <c r="DQ1251" s="270"/>
      <c r="DR1251" s="270"/>
      <c r="DS1251" s="270"/>
      <c r="DT1251" s="270"/>
      <c r="DU1251" s="270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  <c r="IW1251" s="2"/>
      <c r="IX1251" s="2"/>
      <c r="IY1251" s="2"/>
      <c r="IZ1251" s="2"/>
      <c r="JA1251" s="299"/>
      <c r="JB1251" s="299"/>
      <c r="JC1251" s="299"/>
      <c r="JD1251" s="299"/>
      <c r="JE1251" s="299"/>
      <c r="JF1251" s="299"/>
      <c r="JG1251" s="299"/>
      <c r="JH1251" s="299"/>
      <c r="JI1251" s="299"/>
      <c r="JJ1251" s="299"/>
      <c r="JK1251" s="299"/>
      <c r="JL1251" s="299"/>
      <c r="JM1251" s="299"/>
      <c r="JN1251" s="299"/>
      <c r="JO1251" s="299"/>
      <c r="JP1251" s="299"/>
      <c r="JQ1251" s="299"/>
      <c r="JR1251" s="299"/>
      <c r="JS1251" s="299"/>
      <c r="JT1251" s="299"/>
      <c r="JU1251" s="299"/>
      <c r="JV1251" s="299"/>
      <c r="JW1251" s="299"/>
      <c r="JX1251" s="299"/>
      <c r="JY1251" s="299"/>
      <c r="JZ1251" s="299"/>
      <c r="KA1251" s="299"/>
      <c r="KB1251" s="299"/>
      <c r="KC1251" s="299"/>
      <c r="KD1251" s="299"/>
      <c r="KE1251" s="299"/>
      <c r="KF1251" s="299"/>
      <c r="KG1251" s="299"/>
      <c r="KH1251" s="299"/>
      <c r="KI1251" s="299"/>
      <c r="KJ1251" s="299"/>
      <c r="KK1251" s="299"/>
      <c r="KL1251" s="2"/>
      <c r="KM1251" s="2"/>
      <c r="KN1251" s="2"/>
      <c r="KO1251" s="2"/>
      <c r="KP1251" s="2"/>
      <c r="KQ1251" s="2"/>
      <c r="KR1251" s="2"/>
      <c r="KS1251" s="2"/>
      <c r="KT1251" s="2"/>
    </row>
    <row r="1252" spans="5:306" s="114" customFormat="1">
      <c r="E1252" s="118"/>
      <c r="F1252" s="118"/>
      <c r="G1252" s="119"/>
      <c r="W1252" s="2"/>
      <c r="X1252" s="2"/>
      <c r="Y1252" s="2"/>
      <c r="Z1252" s="183"/>
      <c r="AA1252" s="183"/>
      <c r="AB1252" s="183"/>
      <c r="AC1252" s="2"/>
      <c r="AD1252" s="2"/>
      <c r="AE1252" s="183"/>
      <c r="AF1252" s="183"/>
      <c r="AG1252" s="183"/>
      <c r="AH1252" s="183"/>
      <c r="AI1252" s="183"/>
      <c r="AJ1252" s="2"/>
      <c r="AK1252" s="2"/>
      <c r="AL1252" s="183"/>
      <c r="AM1252" s="183"/>
      <c r="AN1252" s="183"/>
      <c r="AO1252" s="183"/>
      <c r="AP1252" s="183"/>
      <c r="AQ1252" s="2"/>
      <c r="AR1252" s="2"/>
      <c r="AS1252" s="183"/>
      <c r="AT1252" s="183"/>
      <c r="AU1252" s="183"/>
      <c r="AV1252" s="183"/>
      <c r="AW1252" s="183"/>
      <c r="AX1252" s="2"/>
      <c r="AY1252" s="2"/>
      <c r="AZ1252" s="183"/>
      <c r="BA1252" s="183"/>
      <c r="BB1252" s="183"/>
      <c r="BC1252" s="183"/>
      <c r="BD1252" s="183"/>
      <c r="BE1252" s="2"/>
      <c r="BF1252" s="2"/>
      <c r="BG1252" s="183"/>
      <c r="BH1252" s="183"/>
      <c r="BI1252" s="183"/>
      <c r="BJ1252" s="183"/>
      <c r="BK1252" s="183"/>
      <c r="BL1252" s="2"/>
      <c r="BM1252" s="2"/>
      <c r="BN1252" s="183"/>
      <c r="BO1252" s="183"/>
      <c r="BP1252" s="183"/>
      <c r="BQ1252" s="183"/>
      <c r="BR1252" s="183"/>
      <c r="BS1252" s="183"/>
      <c r="BT1252" s="183"/>
      <c r="BU1252" s="183"/>
      <c r="BV1252" s="183"/>
      <c r="BW1252" s="183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70"/>
      <c r="DQ1252" s="270"/>
      <c r="DR1252" s="270"/>
      <c r="DS1252" s="270"/>
      <c r="DT1252" s="270"/>
      <c r="DU1252" s="270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  <c r="IW1252" s="2"/>
      <c r="IX1252" s="2"/>
      <c r="IY1252" s="2"/>
      <c r="IZ1252" s="2"/>
      <c r="JA1252" s="299"/>
      <c r="JB1252" s="299"/>
      <c r="JC1252" s="299"/>
      <c r="JD1252" s="299"/>
      <c r="JE1252" s="299"/>
      <c r="JF1252" s="299"/>
      <c r="JG1252" s="299"/>
      <c r="JH1252" s="299"/>
      <c r="JI1252" s="299"/>
      <c r="JJ1252" s="299"/>
      <c r="JK1252" s="299"/>
      <c r="JL1252" s="299"/>
      <c r="JM1252" s="299"/>
      <c r="JN1252" s="299"/>
      <c r="JO1252" s="299"/>
      <c r="JP1252" s="299"/>
      <c r="JQ1252" s="299"/>
      <c r="JR1252" s="299"/>
      <c r="JS1252" s="299"/>
      <c r="JT1252" s="299"/>
      <c r="JU1252" s="299"/>
      <c r="JV1252" s="299"/>
      <c r="JW1252" s="299"/>
      <c r="JX1252" s="299"/>
      <c r="JY1252" s="299"/>
      <c r="JZ1252" s="299"/>
      <c r="KA1252" s="299"/>
      <c r="KB1252" s="299"/>
      <c r="KC1252" s="299"/>
      <c r="KD1252" s="299"/>
      <c r="KE1252" s="299"/>
      <c r="KF1252" s="299"/>
      <c r="KG1252" s="299"/>
      <c r="KH1252" s="299"/>
      <c r="KI1252" s="299"/>
      <c r="KJ1252" s="299"/>
      <c r="KK1252" s="299"/>
      <c r="KL1252" s="2"/>
      <c r="KM1252" s="2"/>
      <c r="KN1252" s="2"/>
      <c r="KO1252" s="2"/>
      <c r="KP1252" s="2"/>
      <c r="KQ1252" s="2"/>
      <c r="KR1252" s="2"/>
      <c r="KS1252" s="2"/>
      <c r="KT1252" s="2"/>
    </row>
    <row r="1253" spans="5:306" s="114" customFormat="1">
      <c r="E1253" s="118"/>
      <c r="F1253" s="118"/>
      <c r="G1253" s="119"/>
      <c r="W1253" s="2"/>
      <c r="X1253" s="2"/>
      <c r="Y1253" s="2"/>
      <c r="Z1253" s="183"/>
      <c r="AA1253" s="183"/>
      <c r="AB1253" s="183"/>
      <c r="AC1253" s="2"/>
      <c r="AD1253" s="2"/>
      <c r="AE1253" s="183"/>
      <c r="AF1253" s="183"/>
      <c r="AG1253" s="183"/>
      <c r="AH1253" s="183"/>
      <c r="AI1253" s="183"/>
      <c r="AJ1253" s="2"/>
      <c r="AK1253" s="2"/>
      <c r="AL1253" s="183"/>
      <c r="AM1253" s="183"/>
      <c r="AN1253" s="183"/>
      <c r="AO1253" s="183"/>
      <c r="AP1253" s="183"/>
      <c r="AQ1253" s="2"/>
      <c r="AR1253" s="2"/>
      <c r="AS1253" s="183"/>
      <c r="AT1253" s="183"/>
      <c r="AU1253" s="183"/>
      <c r="AV1253" s="183"/>
      <c r="AW1253" s="183"/>
      <c r="AX1253" s="2"/>
      <c r="AY1253" s="2"/>
      <c r="AZ1253" s="183"/>
      <c r="BA1253" s="183"/>
      <c r="BB1253" s="183"/>
      <c r="BC1253" s="183"/>
      <c r="BD1253" s="183"/>
      <c r="BE1253" s="2"/>
      <c r="BF1253" s="2"/>
      <c r="BG1253" s="183"/>
      <c r="BH1253" s="183"/>
      <c r="BI1253" s="183"/>
      <c r="BJ1253" s="183"/>
      <c r="BK1253" s="183"/>
      <c r="BL1253" s="2"/>
      <c r="BM1253" s="2"/>
      <c r="BN1253" s="183"/>
      <c r="BO1253" s="183"/>
      <c r="BP1253" s="183"/>
      <c r="BQ1253" s="183"/>
      <c r="BR1253" s="183"/>
      <c r="BS1253" s="183"/>
      <c r="BT1253" s="183"/>
      <c r="BU1253" s="183"/>
      <c r="BV1253" s="183"/>
      <c r="BW1253" s="183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70"/>
      <c r="DQ1253" s="270"/>
      <c r="DR1253" s="270"/>
      <c r="DS1253" s="270"/>
      <c r="DT1253" s="270"/>
      <c r="DU1253" s="270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  <c r="IW1253" s="2"/>
      <c r="IX1253" s="2"/>
      <c r="IY1253" s="2"/>
      <c r="IZ1253" s="2"/>
      <c r="JA1253" s="299"/>
      <c r="JB1253" s="299"/>
      <c r="JC1253" s="299"/>
      <c r="JD1253" s="299"/>
      <c r="JE1253" s="299"/>
      <c r="JF1253" s="299"/>
      <c r="JG1253" s="299"/>
      <c r="JH1253" s="299"/>
      <c r="JI1253" s="299"/>
      <c r="JJ1253" s="299"/>
      <c r="JK1253" s="299"/>
      <c r="JL1253" s="299"/>
      <c r="JM1253" s="299"/>
      <c r="JN1253" s="299"/>
      <c r="JO1253" s="299"/>
      <c r="JP1253" s="299"/>
      <c r="JQ1253" s="299"/>
      <c r="JR1253" s="299"/>
      <c r="JS1253" s="299"/>
      <c r="JT1253" s="299"/>
      <c r="JU1253" s="299"/>
      <c r="JV1253" s="299"/>
      <c r="JW1253" s="299"/>
      <c r="JX1253" s="299"/>
      <c r="JY1253" s="299"/>
      <c r="JZ1253" s="299"/>
      <c r="KA1253" s="299"/>
      <c r="KB1253" s="299"/>
      <c r="KC1253" s="299"/>
      <c r="KD1253" s="299"/>
      <c r="KE1253" s="299"/>
      <c r="KF1253" s="299"/>
      <c r="KG1253" s="299"/>
      <c r="KH1253" s="299"/>
      <c r="KI1253" s="299"/>
      <c r="KJ1253" s="299"/>
      <c r="KK1253" s="299"/>
      <c r="KL1253" s="2"/>
      <c r="KM1253" s="2"/>
      <c r="KN1253" s="2"/>
      <c r="KO1253" s="2"/>
      <c r="KP1253" s="2"/>
      <c r="KQ1253" s="2"/>
      <c r="KR1253" s="2"/>
      <c r="KS1253" s="2"/>
      <c r="KT1253" s="2"/>
    </row>
    <row r="1254" spans="5:306" s="114" customFormat="1">
      <c r="E1254" s="118"/>
      <c r="F1254" s="118"/>
      <c r="G1254" s="119"/>
      <c r="W1254" s="2"/>
      <c r="X1254" s="2"/>
      <c r="Y1254" s="2"/>
      <c r="Z1254" s="183"/>
      <c r="AA1254" s="183"/>
      <c r="AB1254" s="183"/>
      <c r="AC1254" s="2"/>
      <c r="AD1254" s="2"/>
      <c r="AE1254" s="183"/>
      <c r="AF1254" s="183"/>
      <c r="AG1254" s="183"/>
      <c r="AH1254" s="183"/>
      <c r="AI1254" s="183"/>
      <c r="AJ1254" s="2"/>
      <c r="AK1254" s="2"/>
      <c r="AL1254" s="183"/>
      <c r="AM1254" s="183"/>
      <c r="AN1254" s="183"/>
      <c r="AO1254" s="183"/>
      <c r="AP1254" s="183"/>
      <c r="AQ1254" s="2"/>
      <c r="AR1254" s="2"/>
      <c r="AS1254" s="183"/>
      <c r="AT1254" s="183"/>
      <c r="AU1254" s="183"/>
      <c r="AV1254" s="183"/>
      <c r="AW1254" s="183"/>
      <c r="AX1254" s="2"/>
      <c r="AY1254" s="2"/>
      <c r="AZ1254" s="183"/>
      <c r="BA1254" s="183"/>
      <c r="BB1254" s="183"/>
      <c r="BC1254" s="183"/>
      <c r="BD1254" s="183"/>
      <c r="BE1254" s="2"/>
      <c r="BF1254" s="2"/>
      <c r="BG1254" s="183"/>
      <c r="BH1254" s="183"/>
      <c r="BI1254" s="183"/>
      <c r="BJ1254" s="183"/>
      <c r="BK1254" s="183"/>
      <c r="BL1254" s="2"/>
      <c r="BM1254" s="2"/>
      <c r="BN1254" s="183"/>
      <c r="BO1254" s="183"/>
      <c r="BP1254" s="183"/>
      <c r="BQ1254" s="183"/>
      <c r="BR1254" s="183"/>
      <c r="BS1254" s="183"/>
      <c r="BT1254" s="183"/>
      <c r="BU1254" s="183"/>
      <c r="BV1254" s="183"/>
      <c r="BW1254" s="183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70"/>
      <c r="DQ1254" s="270"/>
      <c r="DR1254" s="270"/>
      <c r="DS1254" s="270"/>
      <c r="DT1254" s="270"/>
      <c r="DU1254" s="270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  <c r="IW1254" s="2"/>
      <c r="IX1254" s="2"/>
      <c r="IY1254" s="2"/>
      <c r="IZ1254" s="2"/>
      <c r="JA1254" s="299"/>
      <c r="JB1254" s="299"/>
      <c r="JC1254" s="299"/>
      <c r="JD1254" s="299"/>
      <c r="JE1254" s="299"/>
      <c r="JF1254" s="299"/>
      <c r="JG1254" s="299"/>
      <c r="JH1254" s="299"/>
      <c r="JI1254" s="299"/>
      <c r="JJ1254" s="299"/>
      <c r="JK1254" s="299"/>
      <c r="JL1254" s="299"/>
      <c r="JM1254" s="299"/>
      <c r="JN1254" s="299"/>
      <c r="JO1254" s="299"/>
      <c r="JP1254" s="299"/>
      <c r="JQ1254" s="299"/>
      <c r="JR1254" s="299"/>
      <c r="JS1254" s="299"/>
      <c r="JT1254" s="299"/>
      <c r="JU1254" s="299"/>
      <c r="JV1254" s="299"/>
      <c r="JW1254" s="299"/>
      <c r="JX1254" s="299"/>
      <c r="JY1254" s="299"/>
      <c r="JZ1254" s="299"/>
      <c r="KA1254" s="299"/>
      <c r="KB1254" s="299"/>
      <c r="KC1254" s="299"/>
      <c r="KD1254" s="299"/>
      <c r="KE1254" s="299"/>
      <c r="KF1254" s="299"/>
      <c r="KG1254" s="299"/>
      <c r="KH1254" s="299"/>
      <c r="KI1254" s="299"/>
      <c r="KJ1254" s="299"/>
      <c r="KK1254" s="299"/>
      <c r="KL1254" s="2"/>
      <c r="KM1254" s="2"/>
      <c r="KN1254" s="2"/>
      <c r="KO1254" s="2"/>
      <c r="KP1254" s="2"/>
      <c r="KQ1254" s="2"/>
      <c r="KR1254" s="2"/>
      <c r="KS1254" s="2"/>
      <c r="KT1254" s="2"/>
    </row>
    <row r="1255" spans="5:306" s="114" customFormat="1">
      <c r="E1255" s="118"/>
      <c r="F1255" s="118"/>
      <c r="G1255" s="119"/>
      <c r="W1255" s="2"/>
      <c r="X1255" s="2"/>
      <c r="Y1255" s="2"/>
      <c r="Z1255" s="183"/>
      <c r="AA1255" s="183"/>
      <c r="AB1255" s="183"/>
      <c r="AC1255" s="2"/>
      <c r="AD1255" s="2"/>
      <c r="AE1255" s="183"/>
      <c r="AF1255" s="183"/>
      <c r="AG1255" s="183"/>
      <c r="AH1255" s="183"/>
      <c r="AI1255" s="183"/>
      <c r="AJ1255" s="2"/>
      <c r="AK1255" s="2"/>
      <c r="AL1255" s="183"/>
      <c r="AM1255" s="183"/>
      <c r="AN1255" s="183"/>
      <c r="AO1255" s="183"/>
      <c r="AP1255" s="183"/>
      <c r="AQ1255" s="2"/>
      <c r="AR1255" s="2"/>
      <c r="AS1255" s="183"/>
      <c r="AT1255" s="183"/>
      <c r="AU1255" s="183"/>
      <c r="AV1255" s="183"/>
      <c r="AW1255" s="183"/>
      <c r="AX1255" s="2"/>
      <c r="AY1255" s="2"/>
      <c r="AZ1255" s="183"/>
      <c r="BA1255" s="183"/>
      <c r="BB1255" s="183"/>
      <c r="BC1255" s="183"/>
      <c r="BD1255" s="183"/>
      <c r="BE1255" s="2"/>
      <c r="BF1255" s="2"/>
      <c r="BG1255" s="183"/>
      <c r="BH1255" s="183"/>
      <c r="BI1255" s="183"/>
      <c r="BJ1255" s="183"/>
      <c r="BK1255" s="183"/>
      <c r="BL1255" s="2"/>
      <c r="BM1255" s="2"/>
      <c r="BN1255" s="183"/>
      <c r="BO1255" s="183"/>
      <c r="BP1255" s="183"/>
      <c r="BQ1255" s="183"/>
      <c r="BR1255" s="183"/>
      <c r="BS1255" s="183"/>
      <c r="BT1255" s="183"/>
      <c r="BU1255" s="183"/>
      <c r="BV1255" s="183"/>
      <c r="BW1255" s="183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70"/>
      <c r="DQ1255" s="270"/>
      <c r="DR1255" s="270"/>
      <c r="DS1255" s="270"/>
      <c r="DT1255" s="270"/>
      <c r="DU1255" s="270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  <c r="IW1255" s="2"/>
      <c r="IX1255" s="2"/>
      <c r="IY1255" s="2"/>
      <c r="IZ1255" s="2"/>
      <c r="JA1255" s="299"/>
      <c r="JB1255" s="299"/>
      <c r="JC1255" s="299"/>
      <c r="JD1255" s="299"/>
      <c r="JE1255" s="299"/>
      <c r="JF1255" s="299"/>
      <c r="JG1255" s="299"/>
      <c r="JH1255" s="299"/>
      <c r="JI1255" s="299"/>
      <c r="JJ1255" s="299"/>
      <c r="JK1255" s="299"/>
      <c r="JL1255" s="299"/>
      <c r="JM1255" s="299"/>
      <c r="JN1255" s="299"/>
      <c r="JO1255" s="299"/>
      <c r="JP1255" s="299"/>
      <c r="JQ1255" s="299"/>
      <c r="JR1255" s="299"/>
      <c r="JS1255" s="299"/>
      <c r="JT1255" s="299"/>
      <c r="JU1255" s="299"/>
      <c r="JV1255" s="299"/>
      <c r="JW1255" s="299"/>
      <c r="JX1255" s="299"/>
      <c r="JY1255" s="299"/>
      <c r="JZ1255" s="299"/>
      <c r="KA1255" s="299"/>
      <c r="KB1255" s="299"/>
      <c r="KC1255" s="299"/>
      <c r="KD1255" s="299"/>
      <c r="KE1255" s="299"/>
      <c r="KF1255" s="299"/>
      <c r="KG1255" s="299"/>
      <c r="KH1255" s="299"/>
      <c r="KI1255" s="299"/>
      <c r="KJ1255" s="299"/>
      <c r="KK1255" s="299"/>
      <c r="KL1255" s="2"/>
      <c r="KM1255" s="2"/>
      <c r="KN1255" s="2"/>
      <c r="KO1255" s="2"/>
      <c r="KP1255" s="2"/>
      <c r="KQ1255" s="2"/>
      <c r="KR1255" s="2"/>
      <c r="KS1255" s="2"/>
      <c r="KT1255" s="2"/>
    </row>
    <row r="1256" spans="5:306" s="114" customFormat="1">
      <c r="E1256" s="118"/>
      <c r="F1256" s="118"/>
      <c r="G1256" s="119"/>
      <c r="W1256" s="2"/>
      <c r="X1256" s="2"/>
      <c r="Y1256" s="2"/>
      <c r="Z1256" s="183"/>
      <c r="AA1256" s="183"/>
      <c r="AB1256" s="183"/>
      <c r="AC1256" s="2"/>
      <c r="AD1256" s="2"/>
      <c r="AE1256" s="183"/>
      <c r="AF1256" s="183"/>
      <c r="AG1256" s="183"/>
      <c r="AH1256" s="183"/>
      <c r="AI1256" s="183"/>
      <c r="AJ1256" s="2"/>
      <c r="AK1256" s="2"/>
      <c r="AL1256" s="183"/>
      <c r="AM1256" s="183"/>
      <c r="AN1256" s="183"/>
      <c r="AO1256" s="183"/>
      <c r="AP1256" s="183"/>
      <c r="AQ1256" s="2"/>
      <c r="AR1256" s="2"/>
      <c r="AS1256" s="183"/>
      <c r="AT1256" s="183"/>
      <c r="AU1256" s="183"/>
      <c r="AV1256" s="183"/>
      <c r="AW1256" s="183"/>
      <c r="AX1256" s="2"/>
      <c r="AY1256" s="2"/>
      <c r="AZ1256" s="183"/>
      <c r="BA1256" s="183"/>
      <c r="BB1256" s="183"/>
      <c r="BC1256" s="183"/>
      <c r="BD1256" s="183"/>
      <c r="BE1256" s="2"/>
      <c r="BF1256" s="2"/>
      <c r="BG1256" s="183"/>
      <c r="BH1256" s="183"/>
      <c r="BI1256" s="183"/>
      <c r="BJ1256" s="183"/>
      <c r="BK1256" s="183"/>
      <c r="BL1256" s="2"/>
      <c r="BM1256" s="2"/>
      <c r="BN1256" s="183"/>
      <c r="BO1256" s="183"/>
      <c r="BP1256" s="183"/>
      <c r="BQ1256" s="183"/>
      <c r="BR1256" s="183"/>
      <c r="BS1256" s="183"/>
      <c r="BT1256" s="183"/>
      <c r="BU1256" s="183"/>
      <c r="BV1256" s="183"/>
      <c r="BW1256" s="183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70"/>
      <c r="DQ1256" s="270"/>
      <c r="DR1256" s="270"/>
      <c r="DS1256" s="270"/>
      <c r="DT1256" s="270"/>
      <c r="DU1256" s="270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  <c r="IW1256" s="2"/>
      <c r="IX1256" s="2"/>
      <c r="IY1256" s="2"/>
      <c r="IZ1256" s="2"/>
      <c r="JA1256" s="299"/>
      <c r="JB1256" s="299"/>
      <c r="JC1256" s="299"/>
      <c r="JD1256" s="299"/>
      <c r="JE1256" s="299"/>
      <c r="JF1256" s="299"/>
      <c r="JG1256" s="299"/>
      <c r="JH1256" s="299"/>
      <c r="JI1256" s="299"/>
      <c r="JJ1256" s="299"/>
      <c r="JK1256" s="299"/>
      <c r="JL1256" s="299"/>
      <c r="JM1256" s="299"/>
      <c r="JN1256" s="299"/>
      <c r="JO1256" s="299"/>
      <c r="JP1256" s="299"/>
      <c r="JQ1256" s="299"/>
      <c r="JR1256" s="299"/>
      <c r="JS1256" s="299"/>
      <c r="JT1256" s="299"/>
      <c r="JU1256" s="299"/>
      <c r="JV1256" s="299"/>
      <c r="JW1256" s="299"/>
      <c r="JX1256" s="299"/>
      <c r="JY1256" s="299"/>
      <c r="JZ1256" s="299"/>
      <c r="KA1256" s="299"/>
      <c r="KB1256" s="299"/>
      <c r="KC1256" s="299"/>
      <c r="KD1256" s="299"/>
      <c r="KE1256" s="299"/>
      <c r="KF1256" s="299"/>
      <c r="KG1256" s="299"/>
      <c r="KH1256" s="299"/>
      <c r="KI1256" s="299"/>
      <c r="KJ1256" s="299"/>
      <c r="KK1256" s="299"/>
      <c r="KL1256" s="2"/>
      <c r="KM1256" s="2"/>
      <c r="KN1256" s="2"/>
      <c r="KO1256" s="2"/>
      <c r="KP1256" s="2"/>
      <c r="KQ1256" s="2"/>
      <c r="KR1256" s="2"/>
      <c r="KS1256" s="2"/>
      <c r="KT1256" s="2"/>
    </row>
    <row r="1257" spans="5:306" s="114" customFormat="1">
      <c r="E1257" s="118"/>
      <c r="F1257" s="118"/>
      <c r="G1257" s="119"/>
      <c r="W1257" s="2"/>
      <c r="X1257" s="2"/>
      <c r="Y1257" s="2"/>
      <c r="Z1257" s="183"/>
      <c r="AA1257" s="183"/>
      <c r="AB1257" s="183"/>
      <c r="AC1257" s="2"/>
      <c r="AD1257" s="2"/>
      <c r="AE1257" s="183"/>
      <c r="AF1257" s="183"/>
      <c r="AG1257" s="183"/>
      <c r="AH1257" s="183"/>
      <c r="AI1257" s="183"/>
      <c r="AJ1257" s="2"/>
      <c r="AK1257" s="2"/>
      <c r="AL1257" s="183"/>
      <c r="AM1257" s="183"/>
      <c r="AN1257" s="183"/>
      <c r="AO1257" s="183"/>
      <c r="AP1257" s="183"/>
      <c r="AQ1257" s="2"/>
      <c r="AR1257" s="2"/>
      <c r="AS1257" s="183"/>
      <c r="AT1257" s="183"/>
      <c r="AU1257" s="183"/>
      <c r="AV1257" s="183"/>
      <c r="AW1257" s="183"/>
      <c r="AX1257" s="2"/>
      <c r="AY1257" s="2"/>
      <c r="AZ1257" s="183"/>
      <c r="BA1257" s="183"/>
      <c r="BB1257" s="183"/>
      <c r="BC1257" s="183"/>
      <c r="BD1257" s="183"/>
      <c r="BE1257" s="2"/>
      <c r="BF1257" s="2"/>
      <c r="BG1257" s="183"/>
      <c r="BH1257" s="183"/>
      <c r="BI1257" s="183"/>
      <c r="BJ1257" s="183"/>
      <c r="BK1257" s="183"/>
      <c r="BL1257" s="2"/>
      <c r="BM1257" s="2"/>
      <c r="BN1257" s="183"/>
      <c r="BO1257" s="183"/>
      <c r="BP1257" s="183"/>
      <c r="BQ1257" s="183"/>
      <c r="BR1257" s="183"/>
      <c r="BS1257" s="183"/>
      <c r="BT1257" s="183"/>
      <c r="BU1257" s="183"/>
      <c r="BV1257" s="183"/>
      <c r="BW1257" s="183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70"/>
      <c r="DQ1257" s="270"/>
      <c r="DR1257" s="270"/>
      <c r="DS1257" s="270"/>
      <c r="DT1257" s="270"/>
      <c r="DU1257" s="270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  <c r="IW1257" s="2"/>
      <c r="IX1257" s="2"/>
      <c r="IY1257" s="2"/>
      <c r="IZ1257" s="2"/>
      <c r="JA1257" s="299"/>
      <c r="JB1257" s="299"/>
      <c r="JC1257" s="299"/>
      <c r="JD1257" s="299"/>
      <c r="JE1257" s="299"/>
      <c r="JF1257" s="299"/>
      <c r="JG1257" s="299"/>
      <c r="JH1257" s="299"/>
      <c r="JI1257" s="299"/>
      <c r="JJ1257" s="299"/>
      <c r="JK1257" s="299"/>
      <c r="JL1257" s="299"/>
      <c r="JM1257" s="299"/>
      <c r="JN1257" s="299"/>
      <c r="JO1257" s="299"/>
      <c r="JP1257" s="299"/>
      <c r="JQ1257" s="299"/>
      <c r="JR1257" s="299"/>
      <c r="JS1257" s="299"/>
      <c r="JT1257" s="299"/>
      <c r="JU1257" s="299"/>
      <c r="JV1257" s="299"/>
      <c r="JW1257" s="299"/>
      <c r="JX1257" s="299"/>
      <c r="JY1257" s="299"/>
      <c r="JZ1257" s="299"/>
      <c r="KA1257" s="299"/>
      <c r="KB1257" s="299"/>
      <c r="KC1257" s="299"/>
      <c r="KD1257" s="299"/>
      <c r="KE1257" s="299"/>
      <c r="KF1257" s="299"/>
      <c r="KG1257" s="299"/>
      <c r="KH1257" s="299"/>
      <c r="KI1257" s="299"/>
      <c r="KJ1257" s="299"/>
      <c r="KK1257" s="299"/>
      <c r="KL1257" s="2"/>
      <c r="KM1257" s="2"/>
      <c r="KN1257" s="2"/>
      <c r="KO1257" s="2"/>
      <c r="KP1257" s="2"/>
      <c r="KQ1257" s="2"/>
      <c r="KR1257" s="2"/>
      <c r="KS1257" s="2"/>
      <c r="KT1257" s="2"/>
    </row>
    <row r="1258" spans="5:306" s="114" customFormat="1">
      <c r="E1258" s="118"/>
      <c r="F1258" s="118"/>
      <c r="G1258" s="119"/>
      <c r="W1258" s="2"/>
      <c r="X1258" s="2"/>
      <c r="Y1258" s="2"/>
      <c r="Z1258" s="183"/>
      <c r="AA1258" s="183"/>
      <c r="AB1258" s="183"/>
      <c r="AC1258" s="2"/>
      <c r="AD1258" s="2"/>
      <c r="AE1258" s="183"/>
      <c r="AF1258" s="183"/>
      <c r="AG1258" s="183"/>
      <c r="AH1258" s="183"/>
      <c r="AI1258" s="183"/>
      <c r="AJ1258" s="2"/>
      <c r="AK1258" s="2"/>
      <c r="AL1258" s="183"/>
      <c r="AM1258" s="183"/>
      <c r="AN1258" s="183"/>
      <c r="AO1258" s="183"/>
      <c r="AP1258" s="183"/>
      <c r="AQ1258" s="2"/>
      <c r="AR1258" s="2"/>
      <c r="AS1258" s="183"/>
      <c r="AT1258" s="183"/>
      <c r="AU1258" s="183"/>
      <c r="AV1258" s="183"/>
      <c r="AW1258" s="183"/>
      <c r="AX1258" s="2"/>
      <c r="AY1258" s="2"/>
      <c r="AZ1258" s="183"/>
      <c r="BA1258" s="183"/>
      <c r="BB1258" s="183"/>
      <c r="BC1258" s="183"/>
      <c r="BD1258" s="183"/>
      <c r="BE1258" s="2"/>
      <c r="BF1258" s="2"/>
      <c r="BG1258" s="183"/>
      <c r="BH1258" s="183"/>
      <c r="BI1258" s="183"/>
      <c r="BJ1258" s="183"/>
      <c r="BK1258" s="183"/>
      <c r="BL1258" s="2"/>
      <c r="BM1258" s="2"/>
      <c r="BN1258" s="183"/>
      <c r="BO1258" s="183"/>
      <c r="BP1258" s="183"/>
      <c r="BQ1258" s="183"/>
      <c r="BR1258" s="183"/>
      <c r="BS1258" s="183"/>
      <c r="BT1258" s="183"/>
      <c r="BU1258" s="183"/>
      <c r="BV1258" s="183"/>
      <c r="BW1258" s="183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70"/>
      <c r="DQ1258" s="270"/>
      <c r="DR1258" s="270"/>
      <c r="DS1258" s="270"/>
      <c r="DT1258" s="270"/>
      <c r="DU1258" s="270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  <c r="IW1258" s="2"/>
      <c r="IX1258" s="2"/>
      <c r="IY1258" s="2"/>
      <c r="IZ1258" s="2"/>
      <c r="JA1258" s="299"/>
      <c r="JB1258" s="299"/>
      <c r="JC1258" s="299"/>
      <c r="JD1258" s="299"/>
      <c r="JE1258" s="299"/>
      <c r="JF1258" s="299"/>
      <c r="JG1258" s="299"/>
      <c r="JH1258" s="299"/>
      <c r="JI1258" s="299"/>
      <c r="JJ1258" s="299"/>
      <c r="JK1258" s="299"/>
      <c r="JL1258" s="299"/>
      <c r="JM1258" s="299"/>
      <c r="JN1258" s="299"/>
      <c r="JO1258" s="299"/>
      <c r="JP1258" s="299"/>
      <c r="JQ1258" s="299"/>
      <c r="JR1258" s="299"/>
      <c r="JS1258" s="299"/>
      <c r="JT1258" s="299"/>
      <c r="JU1258" s="299"/>
      <c r="JV1258" s="299"/>
      <c r="JW1258" s="299"/>
      <c r="JX1258" s="299"/>
      <c r="JY1258" s="299"/>
      <c r="JZ1258" s="299"/>
      <c r="KA1258" s="299"/>
      <c r="KB1258" s="299"/>
      <c r="KC1258" s="299"/>
      <c r="KD1258" s="299"/>
      <c r="KE1258" s="299"/>
      <c r="KF1258" s="299"/>
      <c r="KG1258" s="299"/>
      <c r="KH1258" s="299"/>
      <c r="KI1258" s="299"/>
      <c r="KJ1258" s="299"/>
      <c r="KK1258" s="299"/>
      <c r="KL1258" s="2"/>
      <c r="KM1258" s="2"/>
      <c r="KN1258" s="2"/>
      <c r="KO1258" s="2"/>
      <c r="KP1258" s="2"/>
      <c r="KQ1258" s="2"/>
      <c r="KR1258" s="2"/>
      <c r="KS1258" s="2"/>
      <c r="KT1258" s="2"/>
    </row>
    <row r="1259" spans="5:306" s="114" customFormat="1">
      <c r="E1259" s="118"/>
      <c r="F1259" s="118"/>
      <c r="G1259" s="119"/>
      <c r="W1259" s="2"/>
      <c r="X1259" s="2"/>
      <c r="Y1259" s="2"/>
      <c r="Z1259" s="183"/>
      <c r="AA1259" s="183"/>
      <c r="AB1259" s="183"/>
      <c r="AC1259" s="2"/>
      <c r="AD1259" s="2"/>
      <c r="AE1259" s="183"/>
      <c r="AF1259" s="183"/>
      <c r="AG1259" s="183"/>
      <c r="AH1259" s="183"/>
      <c r="AI1259" s="183"/>
      <c r="AJ1259" s="2"/>
      <c r="AK1259" s="2"/>
      <c r="AL1259" s="183"/>
      <c r="AM1259" s="183"/>
      <c r="AN1259" s="183"/>
      <c r="AO1259" s="183"/>
      <c r="AP1259" s="183"/>
      <c r="AQ1259" s="2"/>
      <c r="AR1259" s="2"/>
      <c r="AS1259" s="183"/>
      <c r="AT1259" s="183"/>
      <c r="AU1259" s="183"/>
      <c r="AV1259" s="183"/>
      <c r="AW1259" s="183"/>
      <c r="AX1259" s="2"/>
      <c r="AY1259" s="2"/>
      <c r="AZ1259" s="183"/>
      <c r="BA1259" s="183"/>
      <c r="BB1259" s="183"/>
      <c r="BC1259" s="183"/>
      <c r="BD1259" s="183"/>
      <c r="BE1259" s="2"/>
      <c r="BF1259" s="2"/>
      <c r="BG1259" s="183"/>
      <c r="BH1259" s="183"/>
      <c r="BI1259" s="183"/>
      <c r="BJ1259" s="183"/>
      <c r="BK1259" s="183"/>
      <c r="BL1259" s="2"/>
      <c r="BM1259" s="2"/>
      <c r="BN1259" s="183"/>
      <c r="BO1259" s="183"/>
      <c r="BP1259" s="183"/>
      <c r="BQ1259" s="183"/>
      <c r="BR1259" s="183"/>
      <c r="BS1259" s="183"/>
      <c r="BT1259" s="183"/>
      <c r="BU1259" s="183"/>
      <c r="BV1259" s="183"/>
      <c r="BW1259" s="183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70"/>
      <c r="DQ1259" s="270"/>
      <c r="DR1259" s="270"/>
      <c r="DS1259" s="270"/>
      <c r="DT1259" s="270"/>
      <c r="DU1259" s="270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  <c r="IW1259" s="2"/>
      <c r="IX1259" s="2"/>
      <c r="IY1259" s="2"/>
      <c r="IZ1259" s="2"/>
      <c r="JA1259" s="299"/>
      <c r="JB1259" s="299"/>
      <c r="JC1259" s="299"/>
      <c r="JD1259" s="299"/>
      <c r="JE1259" s="299"/>
      <c r="JF1259" s="299"/>
      <c r="JG1259" s="299"/>
      <c r="JH1259" s="299"/>
      <c r="JI1259" s="299"/>
      <c r="JJ1259" s="299"/>
      <c r="JK1259" s="299"/>
      <c r="JL1259" s="299"/>
      <c r="JM1259" s="299"/>
      <c r="JN1259" s="299"/>
      <c r="JO1259" s="299"/>
      <c r="JP1259" s="299"/>
      <c r="JQ1259" s="299"/>
      <c r="JR1259" s="299"/>
      <c r="JS1259" s="299"/>
      <c r="JT1259" s="299"/>
      <c r="JU1259" s="299"/>
      <c r="JV1259" s="299"/>
      <c r="JW1259" s="299"/>
      <c r="JX1259" s="299"/>
      <c r="JY1259" s="299"/>
      <c r="JZ1259" s="299"/>
      <c r="KA1259" s="299"/>
      <c r="KB1259" s="299"/>
      <c r="KC1259" s="299"/>
      <c r="KD1259" s="299"/>
      <c r="KE1259" s="299"/>
      <c r="KF1259" s="299"/>
      <c r="KG1259" s="299"/>
      <c r="KH1259" s="299"/>
      <c r="KI1259" s="299"/>
      <c r="KJ1259" s="299"/>
      <c r="KK1259" s="299"/>
      <c r="KL1259" s="2"/>
      <c r="KM1259" s="2"/>
      <c r="KN1259" s="2"/>
      <c r="KO1259" s="2"/>
      <c r="KP1259" s="2"/>
      <c r="KQ1259" s="2"/>
      <c r="KR1259" s="2"/>
      <c r="KS1259" s="2"/>
      <c r="KT1259" s="2"/>
    </row>
    <row r="1260" spans="5:306" s="114" customFormat="1">
      <c r="E1260" s="118"/>
      <c r="F1260" s="118"/>
      <c r="G1260" s="119"/>
      <c r="W1260" s="2"/>
      <c r="X1260" s="2"/>
      <c r="Y1260" s="2"/>
      <c r="Z1260" s="183"/>
      <c r="AA1260" s="183"/>
      <c r="AB1260" s="183"/>
      <c r="AC1260" s="2"/>
      <c r="AD1260" s="2"/>
      <c r="AE1260" s="183"/>
      <c r="AF1260" s="183"/>
      <c r="AG1260" s="183"/>
      <c r="AH1260" s="183"/>
      <c r="AI1260" s="183"/>
      <c r="AJ1260" s="2"/>
      <c r="AK1260" s="2"/>
      <c r="AL1260" s="183"/>
      <c r="AM1260" s="183"/>
      <c r="AN1260" s="183"/>
      <c r="AO1260" s="183"/>
      <c r="AP1260" s="183"/>
      <c r="AQ1260" s="2"/>
      <c r="AR1260" s="2"/>
      <c r="AS1260" s="183"/>
      <c r="AT1260" s="183"/>
      <c r="AU1260" s="183"/>
      <c r="AV1260" s="183"/>
      <c r="AW1260" s="183"/>
      <c r="AX1260" s="2"/>
      <c r="AY1260" s="2"/>
      <c r="AZ1260" s="183"/>
      <c r="BA1260" s="183"/>
      <c r="BB1260" s="183"/>
      <c r="BC1260" s="183"/>
      <c r="BD1260" s="183"/>
      <c r="BE1260" s="2"/>
      <c r="BF1260" s="2"/>
      <c r="BG1260" s="183"/>
      <c r="BH1260" s="183"/>
      <c r="BI1260" s="183"/>
      <c r="BJ1260" s="183"/>
      <c r="BK1260" s="183"/>
      <c r="BL1260" s="2"/>
      <c r="BM1260" s="2"/>
      <c r="BN1260" s="183"/>
      <c r="BO1260" s="183"/>
      <c r="BP1260" s="183"/>
      <c r="BQ1260" s="183"/>
      <c r="BR1260" s="183"/>
      <c r="BS1260" s="183"/>
      <c r="BT1260" s="183"/>
      <c r="BU1260" s="183"/>
      <c r="BV1260" s="183"/>
      <c r="BW1260" s="183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70"/>
      <c r="DQ1260" s="270"/>
      <c r="DR1260" s="270"/>
      <c r="DS1260" s="270"/>
      <c r="DT1260" s="270"/>
      <c r="DU1260" s="270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  <c r="IW1260" s="2"/>
      <c r="IX1260" s="2"/>
      <c r="IY1260" s="2"/>
      <c r="IZ1260" s="2"/>
      <c r="JA1260" s="299"/>
      <c r="JB1260" s="299"/>
      <c r="JC1260" s="299"/>
      <c r="JD1260" s="299"/>
      <c r="JE1260" s="299"/>
      <c r="JF1260" s="299"/>
      <c r="JG1260" s="299"/>
      <c r="JH1260" s="299"/>
      <c r="JI1260" s="299"/>
      <c r="JJ1260" s="299"/>
      <c r="JK1260" s="299"/>
      <c r="JL1260" s="299"/>
      <c r="JM1260" s="299"/>
      <c r="JN1260" s="299"/>
      <c r="JO1260" s="299"/>
      <c r="JP1260" s="299"/>
      <c r="JQ1260" s="299"/>
      <c r="JR1260" s="299"/>
      <c r="JS1260" s="299"/>
      <c r="JT1260" s="299"/>
      <c r="JU1260" s="299"/>
      <c r="JV1260" s="299"/>
      <c r="JW1260" s="299"/>
      <c r="JX1260" s="299"/>
      <c r="JY1260" s="299"/>
      <c r="JZ1260" s="299"/>
      <c r="KA1260" s="299"/>
      <c r="KB1260" s="299"/>
      <c r="KC1260" s="299"/>
      <c r="KD1260" s="299"/>
      <c r="KE1260" s="299"/>
      <c r="KF1260" s="299"/>
      <c r="KG1260" s="299"/>
      <c r="KH1260" s="299"/>
      <c r="KI1260" s="299"/>
      <c r="KJ1260" s="299"/>
      <c r="KK1260" s="299"/>
      <c r="KL1260" s="2"/>
      <c r="KM1260" s="2"/>
      <c r="KN1260" s="2"/>
      <c r="KO1260" s="2"/>
      <c r="KP1260" s="2"/>
      <c r="KQ1260" s="2"/>
      <c r="KR1260" s="2"/>
      <c r="KS1260" s="2"/>
      <c r="KT1260" s="2"/>
    </row>
    <row r="1261" spans="5:306" s="114" customFormat="1">
      <c r="E1261" s="118"/>
      <c r="F1261" s="118"/>
      <c r="G1261" s="119"/>
      <c r="W1261" s="2"/>
      <c r="X1261" s="2"/>
      <c r="Y1261" s="2"/>
      <c r="Z1261" s="183"/>
      <c r="AA1261" s="183"/>
      <c r="AB1261" s="183"/>
      <c r="AC1261" s="2"/>
      <c r="AD1261" s="2"/>
      <c r="AE1261" s="183"/>
      <c r="AF1261" s="183"/>
      <c r="AG1261" s="183"/>
      <c r="AH1261" s="183"/>
      <c r="AI1261" s="183"/>
      <c r="AJ1261" s="2"/>
      <c r="AK1261" s="2"/>
      <c r="AL1261" s="183"/>
      <c r="AM1261" s="183"/>
      <c r="AN1261" s="183"/>
      <c r="AO1261" s="183"/>
      <c r="AP1261" s="183"/>
      <c r="AQ1261" s="2"/>
      <c r="AR1261" s="2"/>
      <c r="AS1261" s="183"/>
      <c r="AT1261" s="183"/>
      <c r="AU1261" s="183"/>
      <c r="AV1261" s="183"/>
      <c r="AW1261" s="183"/>
      <c r="AX1261" s="2"/>
      <c r="AY1261" s="2"/>
      <c r="AZ1261" s="183"/>
      <c r="BA1261" s="183"/>
      <c r="BB1261" s="183"/>
      <c r="BC1261" s="183"/>
      <c r="BD1261" s="183"/>
      <c r="BE1261" s="2"/>
      <c r="BF1261" s="2"/>
      <c r="BG1261" s="183"/>
      <c r="BH1261" s="183"/>
      <c r="BI1261" s="183"/>
      <c r="BJ1261" s="183"/>
      <c r="BK1261" s="183"/>
      <c r="BL1261" s="2"/>
      <c r="BM1261" s="2"/>
      <c r="BN1261" s="183"/>
      <c r="BO1261" s="183"/>
      <c r="BP1261" s="183"/>
      <c r="BQ1261" s="183"/>
      <c r="BR1261" s="183"/>
      <c r="BS1261" s="183"/>
      <c r="BT1261" s="183"/>
      <c r="BU1261" s="183"/>
      <c r="BV1261" s="183"/>
      <c r="BW1261" s="183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70"/>
      <c r="DQ1261" s="270"/>
      <c r="DR1261" s="270"/>
      <c r="DS1261" s="270"/>
      <c r="DT1261" s="270"/>
      <c r="DU1261" s="270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  <c r="IW1261" s="2"/>
      <c r="IX1261" s="2"/>
      <c r="IY1261" s="2"/>
      <c r="IZ1261" s="2"/>
      <c r="JA1261" s="299"/>
      <c r="JB1261" s="299"/>
      <c r="JC1261" s="299"/>
      <c r="JD1261" s="299"/>
      <c r="JE1261" s="299"/>
      <c r="JF1261" s="299"/>
      <c r="JG1261" s="299"/>
      <c r="JH1261" s="299"/>
      <c r="JI1261" s="299"/>
      <c r="JJ1261" s="299"/>
      <c r="JK1261" s="299"/>
      <c r="JL1261" s="299"/>
      <c r="JM1261" s="299"/>
      <c r="JN1261" s="299"/>
      <c r="JO1261" s="299"/>
      <c r="JP1261" s="299"/>
      <c r="JQ1261" s="299"/>
      <c r="JR1261" s="299"/>
      <c r="JS1261" s="299"/>
      <c r="JT1261" s="299"/>
      <c r="JU1261" s="299"/>
      <c r="JV1261" s="299"/>
      <c r="JW1261" s="299"/>
      <c r="JX1261" s="299"/>
      <c r="JY1261" s="299"/>
      <c r="JZ1261" s="299"/>
      <c r="KA1261" s="299"/>
      <c r="KB1261" s="299"/>
      <c r="KC1261" s="299"/>
      <c r="KD1261" s="299"/>
      <c r="KE1261" s="299"/>
      <c r="KF1261" s="299"/>
      <c r="KG1261" s="299"/>
      <c r="KH1261" s="299"/>
      <c r="KI1261" s="299"/>
      <c r="KJ1261" s="299"/>
      <c r="KK1261" s="299"/>
      <c r="KL1261" s="2"/>
      <c r="KM1261" s="2"/>
      <c r="KN1261" s="2"/>
      <c r="KO1261" s="2"/>
      <c r="KP1261" s="2"/>
      <c r="KQ1261" s="2"/>
      <c r="KR1261" s="2"/>
      <c r="KS1261" s="2"/>
      <c r="KT1261" s="2"/>
    </row>
    <row r="1262" spans="5:306" s="114" customFormat="1">
      <c r="E1262" s="118"/>
      <c r="F1262" s="118"/>
      <c r="G1262" s="119"/>
      <c r="W1262" s="2"/>
      <c r="X1262" s="2"/>
      <c r="Y1262" s="2"/>
      <c r="Z1262" s="183"/>
      <c r="AA1262" s="183"/>
      <c r="AB1262" s="183"/>
      <c r="AC1262" s="2"/>
      <c r="AD1262" s="2"/>
      <c r="AE1262" s="183"/>
      <c r="AF1262" s="183"/>
      <c r="AG1262" s="183"/>
      <c r="AH1262" s="183"/>
      <c r="AI1262" s="183"/>
      <c r="AJ1262" s="2"/>
      <c r="AK1262" s="2"/>
      <c r="AL1262" s="183"/>
      <c r="AM1262" s="183"/>
      <c r="AN1262" s="183"/>
      <c r="AO1262" s="183"/>
      <c r="AP1262" s="183"/>
      <c r="AQ1262" s="2"/>
      <c r="AR1262" s="2"/>
      <c r="AS1262" s="183"/>
      <c r="AT1262" s="183"/>
      <c r="AU1262" s="183"/>
      <c r="AV1262" s="183"/>
      <c r="AW1262" s="183"/>
      <c r="AX1262" s="2"/>
      <c r="AY1262" s="2"/>
      <c r="AZ1262" s="183"/>
      <c r="BA1262" s="183"/>
      <c r="BB1262" s="183"/>
      <c r="BC1262" s="183"/>
      <c r="BD1262" s="183"/>
      <c r="BE1262" s="2"/>
      <c r="BF1262" s="2"/>
      <c r="BG1262" s="183"/>
      <c r="BH1262" s="183"/>
      <c r="BI1262" s="183"/>
      <c r="BJ1262" s="183"/>
      <c r="BK1262" s="183"/>
      <c r="BL1262" s="2"/>
      <c r="BM1262" s="2"/>
      <c r="BN1262" s="183"/>
      <c r="BO1262" s="183"/>
      <c r="BP1262" s="183"/>
      <c r="BQ1262" s="183"/>
      <c r="BR1262" s="183"/>
      <c r="BS1262" s="183"/>
      <c r="BT1262" s="183"/>
      <c r="BU1262" s="183"/>
      <c r="BV1262" s="183"/>
      <c r="BW1262" s="183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70"/>
      <c r="DQ1262" s="270"/>
      <c r="DR1262" s="270"/>
      <c r="DS1262" s="270"/>
      <c r="DT1262" s="270"/>
      <c r="DU1262" s="270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  <c r="IW1262" s="2"/>
      <c r="IX1262" s="2"/>
      <c r="IY1262" s="2"/>
      <c r="IZ1262" s="2"/>
      <c r="JA1262" s="299"/>
      <c r="JB1262" s="299"/>
      <c r="JC1262" s="299"/>
      <c r="JD1262" s="299"/>
      <c r="JE1262" s="299"/>
      <c r="JF1262" s="299"/>
      <c r="JG1262" s="299"/>
      <c r="JH1262" s="299"/>
      <c r="JI1262" s="299"/>
      <c r="JJ1262" s="299"/>
      <c r="JK1262" s="299"/>
      <c r="JL1262" s="299"/>
      <c r="JM1262" s="299"/>
      <c r="JN1262" s="299"/>
      <c r="JO1262" s="299"/>
      <c r="JP1262" s="299"/>
      <c r="JQ1262" s="299"/>
      <c r="JR1262" s="299"/>
      <c r="JS1262" s="299"/>
      <c r="JT1262" s="299"/>
      <c r="JU1262" s="299"/>
      <c r="JV1262" s="299"/>
      <c r="JW1262" s="299"/>
      <c r="JX1262" s="299"/>
      <c r="JY1262" s="299"/>
      <c r="JZ1262" s="299"/>
      <c r="KA1262" s="299"/>
      <c r="KB1262" s="299"/>
      <c r="KC1262" s="299"/>
      <c r="KD1262" s="299"/>
      <c r="KE1262" s="299"/>
      <c r="KF1262" s="299"/>
      <c r="KG1262" s="299"/>
      <c r="KH1262" s="299"/>
      <c r="KI1262" s="299"/>
      <c r="KJ1262" s="299"/>
      <c r="KK1262" s="299"/>
      <c r="KL1262" s="2"/>
      <c r="KM1262" s="2"/>
      <c r="KN1262" s="2"/>
      <c r="KO1262" s="2"/>
      <c r="KP1262" s="2"/>
      <c r="KQ1262" s="2"/>
      <c r="KR1262" s="2"/>
      <c r="KS1262" s="2"/>
      <c r="KT1262" s="2"/>
    </row>
    <row r="1263" spans="5:306" s="114" customFormat="1">
      <c r="E1263" s="118"/>
      <c r="F1263" s="118"/>
      <c r="G1263" s="119"/>
      <c r="W1263" s="2"/>
      <c r="X1263" s="2"/>
      <c r="Y1263" s="2"/>
      <c r="Z1263" s="183"/>
      <c r="AA1263" s="183"/>
      <c r="AB1263" s="183"/>
      <c r="AC1263" s="2"/>
      <c r="AD1263" s="2"/>
      <c r="AE1263" s="183"/>
      <c r="AF1263" s="183"/>
      <c r="AG1263" s="183"/>
      <c r="AH1263" s="183"/>
      <c r="AI1263" s="183"/>
      <c r="AJ1263" s="2"/>
      <c r="AK1263" s="2"/>
      <c r="AL1263" s="183"/>
      <c r="AM1263" s="183"/>
      <c r="AN1263" s="183"/>
      <c r="AO1263" s="183"/>
      <c r="AP1263" s="183"/>
      <c r="AQ1263" s="2"/>
      <c r="AR1263" s="2"/>
      <c r="AS1263" s="183"/>
      <c r="AT1263" s="183"/>
      <c r="AU1263" s="183"/>
      <c r="AV1263" s="183"/>
      <c r="AW1263" s="183"/>
      <c r="AX1263" s="2"/>
      <c r="AY1263" s="2"/>
      <c r="AZ1263" s="183"/>
      <c r="BA1263" s="183"/>
      <c r="BB1263" s="183"/>
      <c r="BC1263" s="183"/>
      <c r="BD1263" s="183"/>
      <c r="BE1263" s="2"/>
      <c r="BF1263" s="2"/>
      <c r="BG1263" s="183"/>
      <c r="BH1263" s="183"/>
      <c r="BI1263" s="183"/>
      <c r="BJ1263" s="183"/>
      <c r="BK1263" s="183"/>
      <c r="BL1263" s="2"/>
      <c r="BM1263" s="2"/>
      <c r="BN1263" s="183"/>
      <c r="BO1263" s="183"/>
      <c r="BP1263" s="183"/>
      <c r="BQ1263" s="183"/>
      <c r="BR1263" s="183"/>
      <c r="BS1263" s="183"/>
      <c r="BT1263" s="183"/>
      <c r="BU1263" s="183"/>
      <c r="BV1263" s="183"/>
      <c r="BW1263" s="183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70"/>
      <c r="DQ1263" s="270"/>
      <c r="DR1263" s="270"/>
      <c r="DS1263" s="270"/>
      <c r="DT1263" s="270"/>
      <c r="DU1263" s="270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  <c r="IW1263" s="2"/>
      <c r="IX1263" s="2"/>
      <c r="IY1263" s="2"/>
      <c r="IZ1263" s="2"/>
      <c r="JA1263" s="299"/>
      <c r="JB1263" s="299"/>
      <c r="JC1263" s="299"/>
      <c r="JD1263" s="299"/>
      <c r="JE1263" s="299"/>
      <c r="JF1263" s="299"/>
      <c r="JG1263" s="299"/>
      <c r="JH1263" s="299"/>
      <c r="JI1263" s="299"/>
      <c r="JJ1263" s="299"/>
      <c r="JK1263" s="299"/>
      <c r="JL1263" s="299"/>
      <c r="JM1263" s="299"/>
      <c r="JN1263" s="299"/>
      <c r="JO1263" s="299"/>
      <c r="JP1263" s="299"/>
      <c r="JQ1263" s="299"/>
      <c r="JR1263" s="299"/>
      <c r="JS1263" s="299"/>
      <c r="JT1263" s="299"/>
      <c r="JU1263" s="299"/>
      <c r="JV1263" s="299"/>
      <c r="JW1263" s="299"/>
      <c r="JX1263" s="299"/>
      <c r="JY1263" s="299"/>
      <c r="JZ1263" s="299"/>
      <c r="KA1263" s="299"/>
      <c r="KB1263" s="299"/>
      <c r="KC1263" s="299"/>
      <c r="KD1263" s="299"/>
      <c r="KE1263" s="299"/>
      <c r="KF1263" s="299"/>
      <c r="KG1263" s="299"/>
      <c r="KH1263" s="299"/>
      <c r="KI1263" s="299"/>
      <c r="KJ1263" s="299"/>
      <c r="KK1263" s="299"/>
      <c r="KL1263" s="2"/>
      <c r="KM1263" s="2"/>
      <c r="KN1263" s="2"/>
      <c r="KO1263" s="2"/>
      <c r="KP1263" s="2"/>
      <c r="KQ1263" s="2"/>
      <c r="KR1263" s="2"/>
      <c r="KS1263" s="2"/>
      <c r="KT1263" s="2"/>
    </row>
    <row r="1264" spans="5:306" s="114" customFormat="1">
      <c r="E1264" s="118"/>
      <c r="F1264" s="118"/>
      <c r="G1264" s="119"/>
      <c r="W1264" s="2"/>
      <c r="X1264" s="2"/>
      <c r="Y1264" s="2"/>
      <c r="Z1264" s="183"/>
      <c r="AA1264" s="183"/>
      <c r="AB1264" s="183"/>
      <c r="AC1264" s="2"/>
      <c r="AD1264" s="2"/>
      <c r="AE1264" s="183"/>
      <c r="AF1264" s="183"/>
      <c r="AG1264" s="183"/>
      <c r="AH1264" s="183"/>
      <c r="AI1264" s="183"/>
      <c r="AJ1264" s="2"/>
      <c r="AK1264" s="2"/>
      <c r="AL1264" s="183"/>
      <c r="AM1264" s="183"/>
      <c r="AN1264" s="183"/>
      <c r="AO1264" s="183"/>
      <c r="AP1264" s="183"/>
      <c r="AQ1264" s="2"/>
      <c r="AR1264" s="2"/>
      <c r="AS1264" s="183"/>
      <c r="AT1264" s="183"/>
      <c r="AU1264" s="183"/>
      <c r="AV1264" s="183"/>
      <c r="AW1264" s="183"/>
      <c r="AX1264" s="2"/>
      <c r="AY1264" s="2"/>
      <c r="AZ1264" s="183"/>
      <c r="BA1264" s="183"/>
      <c r="BB1264" s="183"/>
      <c r="BC1264" s="183"/>
      <c r="BD1264" s="183"/>
      <c r="BE1264" s="2"/>
      <c r="BF1264" s="2"/>
      <c r="BG1264" s="183"/>
      <c r="BH1264" s="183"/>
      <c r="BI1264" s="183"/>
      <c r="BJ1264" s="183"/>
      <c r="BK1264" s="183"/>
      <c r="BL1264" s="2"/>
      <c r="BM1264" s="2"/>
      <c r="BN1264" s="183"/>
      <c r="BO1264" s="183"/>
      <c r="BP1264" s="183"/>
      <c r="BQ1264" s="183"/>
      <c r="BR1264" s="183"/>
      <c r="BS1264" s="183"/>
      <c r="BT1264" s="183"/>
      <c r="BU1264" s="183"/>
      <c r="BV1264" s="183"/>
      <c r="BW1264" s="183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70"/>
      <c r="DQ1264" s="270"/>
      <c r="DR1264" s="270"/>
      <c r="DS1264" s="270"/>
      <c r="DT1264" s="270"/>
      <c r="DU1264" s="270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  <c r="IW1264" s="2"/>
      <c r="IX1264" s="2"/>
      <c r="IY1264" s="2"/>
      <c r="IZ1264" s="2"/>
      <c r="JA1264" s="299"/>
      <c r="JB1264" s="299"/>
      <c r="JC1264" s="299"/>
      <c r="JD1264" s="299"/>
      <c r="JE1264" s="299"/>
      <c r="JF1264" s="299"/>
      <c r="JG1264" s="299"/>
      <c r="JH1264" s="299"/>
      <c r="JI1264" s="299"/>
      <c r="JJ1264" s="299"/>
      <c r="JK1264" s="299"/>
      <c r="JL1264" s="299"/>
      <c r="JM1264" s="299"/>
      <c r="JN1264" s="299"/>
      <c r="JO1264" s="299"/>
      <c r="JP1264" s="299"/>
      <c r="JQ1264" s="299"/>
      <c r="JR1264" s="299"/>
      <c r="JS1264" s="299"/>
      <c r="JT1264" s="299"/>
      <c r="JU1264" s="299"/>
      <c r="JV1264" s="299"/>
      <c r="JW1264" s="299"/>
      <c r="JX1264" s="299"/>
      <c r="JY1264" s="299"/>
      <c r="JZ1264" s="299"/>
      <c r="KA1264" s="299"/>
      <c r="KB1264" s="299"/>
      <c r="KC1264" s="299"/>
      <c r="KD1264" s="299"/>
      <c r="KE1264" s="299"/>
      <c r="KF1264" s="299"/>
      <c r="KG1264" s="299"/>
      <c r="KH1264" s="299"/>
      <c r="KI1264" s="299"/>
      <c r="KJ1264" s="299"/>
      <c r="KK1264" s="299"/>
      <c r="KL1264" s="2"/>
      <c r="KM1264" s="2"/>
      <c r="KN1264" s="2"/>
      <c r="KO1264" s="2"/>
      <c r="KP1264" s="2"/>
      <c r="KQ1264" s="2"/>
      <c r="KR1264" s="2"/>
      <c r="KS1264" s="2"/>
      <c r="KT1264" s="2"/>
    </row>
    <row r="1265" spans="5:306" s="114" customFormat="1">
      <c r="E1265" s="118"/>
      <c r="F1265" s="118"/>
      <c r="G1265" s="119"/>
      <c r="W1265" s="2"/>
      <c r="X1265" s="2"/>
      <c r="Y1265" s="2"/>
      <c r="Z1265" s="183"/>
      <c r="AA1265" s="183"/>
      <c r="AB1265" s="183"/>
      <c r="AC1265" s="2"/>
      <c r="AD1265" s="2"/>
      <c r="AE1265" s="183"/>
      <c r="AF1265" s="183"/>
      <c r="AG1265" s="183"/>
      <c r="AH1265" s="183"/>
      <c r="AI1265" s="183"/>
      <c r="AJ1265" s="2"/>
      <c r="AK1265" s="2"/>
      <c r="AL1265" s="183"/>
      <c r="AM1265" s="183"/>
      <c r="AN1265" s="183"/>
      <c r="AO1265" s="183"/>
      <c r="AP1265" s="183"/>
      <c r="AQ1265" s="2"/>
      <c r="AR1265" s="2"/>
      <c r="AS1265" s="183"/>
      <c r="AT1265" s="183"/>
      <c r="AU1265" s="183"/>
      <c r="AV1265" s="183"/>
      <c r="AW1265" s="183"/>
      <c r="AX1265" s="2"/>
      <c r="AY1265" s="2"/>
      <c r="AZ1265" s="183"/>
      <c r="BA1265" s="183"/>
      <c r="BB1265" s="183"/>
      <c r="BC1265" s="183"/>
      <c r="BD1265" s="183"/>
      <c r="BE1265" s="2"/>
      <c r="BF1265" s="2"/>
      <c r="BG1265" s="183"/>
      <c r="BH1265" s="183"/>
      <c r="BI1265" s="183"/>
      <c r="BJ1265" s="183"/>
      <c r="BK1265" s="183"/>
      <c r="BL1265" s="2"/>
      <c r="BM1265" s="2"/>
      <c r="BN1265" s="183"/>
      <c r="BO1265" s="183"/>
      <c r="BP1265" s="183"/>
      <c r="BQ1265" s="183"/>
      <c r="BR1265" s="183"/>
      <c r="BS1265" s="183"/>
      <c r="BT1265" s="183"/>
      <c r="BU1265" s="183"/>
      <c r="BV1265" s="183"/>
      <c r="BW1265" s="183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70"/>
      <c r="DQ1265" s="270"/>
      <c r="DR1265" s="270"/>
      <c r="DS1265" s="270"/>
      <c r="DT1265" s="270"/>
      <c r="DU1265" s="270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  <c r="IW1265" s="2"/>
      <c r="IX1265" s="2"/>
      <c r="IY1265" s="2"/>
      <c r="IZ1265" s="2"/>
      <c r="JA1265" s="299"/>
      <c r="JB1265" s="299"/>
      <c r="JC1265" s="299"/>
      <c r="JD1265" s="299"/>
      <c r="JE1265" s="299"/>
      <c r="JF1265" s="299"/>
      <c r="JG1265" s="299"/>
      <c r="JH1265" s="299"/>
      <c r="JI1265" s="299"/>
      <c r="JJ1265" s="299"/>
      <c r="JK1265" s="299"/>
      <c r="JL1265" s="299"/>
      <c r="JM1265" s="299"/>
      <c r="JN1265" s="299"/>
      <c r="JO1265" s="299"/>
      <c r="JP1265" s="299"/>
      <c r="JQ1265" s="299"/>
      <c r="JR1265" s="299"/>
      <c r="JS1265" s="299"/>
      <c r="JT1265" s="299"/>
      <c r="JU1265" s="299"/>
      <c r="JV1265" s="299"/>
      <c r="JW1265" s="299"/>
      <c r="JX1265" s="299"/>
      <c r="JY1265" s="299"/>
      <c r="JZ1265" s="299"/>
      <c r="KA1265" s="299"/>
      <c r="KB1265" s="299"/>
      <c r="KC1265" s="299"/>
      <c r="KD1265" s="299"/>
      <c r="KE1265" s="299"/>
      <c r="KF1265" s="299"/>
      <c r="KG1265" s="299"/>
      <c r="KH1265" s="299"/>
      <c r="KI1265" s="299"/>
      <c r="KJ1265" s="299"/>
      <c r="KK1265" s="299"/>
      <c r="KL1265" s="2"/>
      <c r="KM1265" s="2"/>
      <c r="KN1265" s="2"/>
      <c r="KO1265" s="2"/>
      <c r="KP1265" s="2"/>
      <c r="KQ1265" s="2"/>
      <c r="KR1265" s="2"/>
      <c r="KS1265" s="2"/>
      <c r="KT1265" s="2"/>
    </row>
    <row r="1266" spans="5:306" s="114" customFormat="1">
      <c r="E1266" s="118"/>
      <c r="F1266" s="118"/>
      <c r="G1266" s="119"/>
      <c r="W1266" s="2"/>
      <c r="X1266" s="2"/>
      <c r="Y1266" s="2"/>
      <c r="Z1266" s="183"/>
      <c r="AA1266" s="183"/>
      <c r="AB1266" s="183"/>
      <c r="AC1266" s="2"/>
      <c r="AD1266" s="2"/>
      <c r="AE1266" s="183"/>
      <c r="AF1266" s="183"/>
      <c r="AG1266" s="183"/>
      <c r="AH1266" s="183"/>
      <c r="AI1266" s="183"/>
      <c r="AJ1266" s="2"/>
      <c r="AK1266" s="2"/>
      <c r="AL1266" s="183"/>
      <c r="AM1266" s="183"/>
      <c r="AN1266" s="183"/>
      <c r="AO1266" s="183"/>
      <c r="AP1266" s="183"/>
      <c r="AQ1266" s="2"/>
      <c r="AR1266" s="2"/>
      <c r="AS1266" s="183"/>
      <c r="AT1266" s="183"/>
      <c r="AU1266" s="183"/>
      <c r="AV1266" s="183"/>
      <c r="AW1266" s="183"/>
      <c r="AX1266" s="2"/>
      <c r="AY1266" s="2"/>
      <c r="AZ1266" s="183"/>
      <c r="BA1266" s="183"/>
      <c r="BB1266" s="183"/>
      <c r="BC1266" s="183"/>
      <c r="BD1266" s="183"/>
      <c r="BE1266" s="2"/>
      <c r="BF1266" s="2"/>
      <c r="BG1266" s="183"/>
      <c r="BH1266" s="183"/>
      <c r="BI1266" s="183"/>
      <c r="BJ1266" s="183"/>
      <c r="BK1266" s="183"/>
      <c r="BL1266" s="2"/>
      <c r="BM1266" s="2"/>
      <c r="BN1266" s="183"/>
      <c r="BO1266" s="183"/>
      <c r="BP1266" s="183"/>
      <c r="BQ1266" s="183"/>
      <c r="BR1266" s="183"/>
      <c r="BS1266" s="183"/>
      <c r="BT1266" s="183"/>
      <c r="BU1266" s="183"/>
      <c r="BV1266" s="183"/>
      <c r="BW1266" s="183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70"/>
      <c r="DQ1266" s="270"/>
      <c r="DR1266" s="270"/>
      <c r="DS1266" s="270"/>
      <c r="DT1266" s="270"/>
      <c r="DU1266" s="270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  <c r="IW1266" s="2"/>
      <c r="IX1266" s="2"/>
      <c r="IY1266" s="2"/>
      <c r="IZ1266" s="2"/>
      <c r="JA1266" s="299"/>
      <c r="JB1266" s="299"/>
      <c r="JC1266" s="299"/>
      <c r="JD1266" s="299"/>
      <c r="JE1266" s="299"/>
      <c r="JF1266" s="299"/>
      <c r="JG1266" s="299"/>
      <c r="JH1266" s="299"/>
      <c r="JI1266" s="299"/>
      <c r="JJ1266" s="299"/>
      <c r="JK1266" s="299"/>
      <c r="JL1266" s="299"/>
      <c r="JM1266" s="299"/>
      <c r="JN1266" s="299"/>
      <c r="JO1266" s="299"/>
      <c r="JP1266" s="299"/>
      <c r="JQ1266" s="299"/>
      <c r="JR1266" s="299"/>
      <c r="JS1266" s="299"/>
      <c r="JT1266" s="299"/>
      <c r="JU1266" s="299"/>
      <c r="JV1266" s="299"/>
      <c r="JW1266" s="299"/>
      <c r="JX1266" s="299"/>
      <c r="JY1266" s="299"/>
      <c r="JZ1266" s="299"/>
      <c r="KA1266" s="299"/>
      <c r="KB1266" s="299"/>
      <c r="KC1266" s="299"/>
      <c r="KD1266" s="299"/>
      <c r="KE1266" s="299"/>
      <c r="KF1266" s="299"/>
      <c r="KG1266" s="299"/>
      <c r="KH1266" s="299"/>
      <c r="KI1266" s="299"/>
      <c r="KJ1266" s="299"/>
      <c r="KK1266" s="299"/>
      <c r="KL1266" s="2"/>
      <c r="KM1266" s="2"/>
      <c r="KN1266" s="2"/>
      <c r="KO1266" s="2"/>
      <c r="KP1266" s="2"/>
      <c r="KQ1266" s="2"/>
      <c r="KR1266" s="2"/>
      <c r="KS1266" s="2"/>
      <c r="KT1266" s="2"/>
    </row>
    <row r="1267" spans="5:306" s="114" customFormat="1">
      <c r="E1267" s="118"/>
      <c r="F1267" s="118"/>
      <c r="G1267" s="119"/>
      <c r="W1267" s="2"/>
      <c r="X1267" s="2"/>
      <c r="Y1267" s="2"/>
      <c r="Z1267" s="183"/>
      <c r="AA1267" s="183"/>
      <c r="AB1267" s="183"/>
      <c r="AC1267" s="2"/>
      <c r="AD1267" s="2"/>
      <c r="AE1267" s="183"/>
      <c r="AF1267" s="183"/>
      <c r="AG1267" s="183"/>
      <c r="AH1267" s="183"/>
      <c r="AI1267" s="183"/>
      <c r="AJ1267" s="2"/>
      <c r="AK1267" s="2"/>
      <c r="AL1267" s="183"/>
      <c r="AM1267" s="183"/>
      <c r="AN1267" s="183"/>
      <c r="AO1267" s="183"/>
      <c r="AP1267" s="183"/>
      <c r="AQ1267" s="2"/>
      <c r="AR1267" s="2"/>
      <c r="AS1267" s="183"/>
      <c r="AT1267" s="183"/>
      <c r="AU1267" s="183"/>
      <c r="AV1267" s="183"/>
      <c r="AW1267" s="183"/>
      <c r="AX1267" s="2"/>
      <c r="AY1267" s="2"/>
      <c r="AZ1267" s="183"/>
      <c r="BA1267" s="183"/>
      <c r="BB1267" s="183"/>
      <c r="BC1267" s="183"/>
      <c r="BD1267" s="183"/>
      <c r="BE1267" s="2"/>
      <c r="BF1267" s="2"/>
      <c r="BG1267" s="183"/>
      <c r="BH1267" s="183"/>
      <c r="BI1267" s="183"/>
      <c r="BJ1267" s="183"/>
      <c r="BK1267" s="183"/>
      <c r="BL1267" s="2"/>
      <c r="BM1267" s="2"/>
      <c r="BN1267" s="183"/>
      <c r="BO1267" s="183"/>
      <c r="BP1267" s="183"/>
      <c r="BQ1267" s="183"/>
      <c r="BR1267" s="183"/>
      <c r="BS1267" s="183"/>
      <c r="BT1267" s="183"/>
      <c r="BU1267" s="183"/>
      <c r="BV1267" s="183"/>
      <c r="BW1267" s="183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70"/>
      <c r="DQ1267" s="270"/>
      <c r="DR1267" s="270"/>
      <c r="DS1267" s="270"/>
      <c r="DT1267" s="270"/>
      <c r="DU1267" s="270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  <c r="IW1267" s="2"/>
      <c r="IX1267" s="2"/>
      <c r="IY1267" s="2"/>
      <c r="IZ1267" s="2"/>
      <c r="JA1267" s="299"/>
      <c r="JB1267" s="299"/>
      <c r="JC1267" s="299"/>
      <c r="JD1267" s="299"/>
      <c r="JE1267" s="299"/>
      <c r="JF1267" s="299"/>
      <c r="JG1267" s="299"/>
      <c r="JH1267" s="299"/>
      <c r="JI1267" s="299"/>
      <c r="JJ1267" s="299"/>
      <c r="JK1267" s="299"/>
      <c r="JL1267" s="299"/>
      <c r="JM1267" s="299"/>
      <c r="JN1267" s="299"/>
      <c r="JO1267" s="299"/>
      <c r="JP1267" s="299"/>
      <c r="JQ1267" s="299"/>
      <c r="JR1267" s="299"/>
      <c r="JS1267" s="299"/>
      <c r="JT1267" s="299"/>
      <c r="JU1267" s="299"/>
      <c r="JV1267" s="299"/>
      <c r="JW1267" s="299"/>
      <c r="JX1267" s="299"/>
      <c r="JY1267" s="299"/>
      <c r="JZ1267" s="299"/>
      <c r="KA1267" s="299"/>
      <c r="KB1267" s="299"/>
      <c r="KC1267" s="299"/>
      <c r="KD1267" s="299"/>
      <c r="KE1267" s="299"/>
      <c r="KF1267" s="299"/>
      <c r="KG1267" s="299"/>
      <c r="KH1267" s="299"/>
      <c r="KI1267" s="299"/>
      <c r="KJ1267" s="299"/>
      <c r="KK1267" s="299"/>
      <c r="KL1267" s="2"/>
      <c r="KM1267" s="2"/>
      <c r="KN1267" s="2"/>
      <c r="KO1267" s="2"/>
      <c r="KP1267" s="2"/>
      <c r="KQ1267" s="2"/>
      <c r="KR1267" s="2"/>
      <c r="KS1267" s="2"/>
      <c r="KT1267" s="2"/>
    </row>
    <row r="1268" spans="5:306" s="114" customFormat="1">
      <c r="E1268" s="118"/>
      <c r="F1268" s="118"/>
      <c r="G1268" s="119"/>
      <c r="W1268" s="2"/>
      <c r="X1268" s="2"/>
      <c r="Y1268" s="2"/>
      <c r="Z1268" s="183"/>
      <c r="AA1268" s="183"/>
      <c r="AB1268" s="183"/>
      <c r="AC1268" s="2"/>
      <c r="AD1268" s="2"/>
      <c r="AE1268" s="183"/>
      <c r="AF1268" s="183"/>
      <c r="AG1268" s="183"/>
      <c r="AH1268" s="183"/>
      <c r="AI1268" s="183"/>
      <c r="AJ1268" s="2"/>
      <c r="AK1268" s="2"/>
      <c r="AL1268" s="183"/>
      <c r="AM1268" s="183"/>
      <c r="AN1268" s="183"/>
      <c r="AO1268" s="183"/>
      <c r="AP1268" s="183"/>
      <c r="AQ1268" s="2"/>
      <c r="AR1268" s="2"/>
      <c r="AS1268" s="183"/>
      <c r="AT1268" s="183"/>
      <c r="AU1268" s="183"/>
      <c r="AV1268" s="183"/>
      <c r="AW1268" s="183"/>
      <c r="AX1268" s="2"/>
      <c r="AY1268" s="2"/>
      <c r="AZ1268" s="183"/>
      <c r="BA1268" s="183"/>
      <c r="BB1268" s="183"/>
      <c r="BC1268" s="183"/>
      <c r="BD1268" s="183"/>
      <c r="BE1268" s="2"/>
      <c r="BF1268" s="2"/>
      <c r="BG1268" s="183"/>
      <c r="BH1268" s="183"/>
      <c r="BI1268" s="183"/>
      <c r="BJ1268" s="183"/>
      <c r="BK1268" s="183"/>
      <c r="BL1268" s="2"/>
      <c r="BM1268" s="2"/>
      <c r="BN1268" s="183"/>
      <c r="BO1268" s="183"/>
      <c r="BP1268" s="183"/>
      <c r="BQ1268" s="183"/>
      <c r="BR1268" s="183"/>
      <c r="BS1268" s="183"/>
      <c r="BT1268" s="183"/>
      <c r="BU1268" s="183"/>
      <c r="BV1268" s="183"/>
      <c r="BW1268" s="183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70"/>
      <c r="DQ1268" s="270"/>
      <c r="DR1268" s="270"/>
      <c r="DS1268" s="270"/>
      <c r="DT1268" s="270"/>
      <c r="DU1268" s="270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  <c r="IW1268" s="2"/>
      <c r="IX1268" s="2"/>
      <c r="IY1268" s="2"/>
      <c r="IZ1268" s="2"/>
      <c r="JA1268" s="299"/>
      <c r="JB1268" s="299"/>
      <c r="JC1268" s="299"/>
      <c r="JD1268" s="299"/>
      <c r="JE1268" s="299"/>
      <c r="JF1268" s="299"/>
      <c r="JG1268" s="299"/>
      <c r="JH1268" s="299"/>
      <c r="JI1268" s="299"/>
      <c r="JJ1268" s="299"/>
      <c r="JK1268" s="299"/>
      <c r="JL1268" s="299"/>
      <c r="JM1268" s="299"/>
      <c r="JN1268" s="299"/>
      <c r="JO1268" s="299"/>
      <c r="JP1268" s="299"/>
      <c r="JQ1268" s="299"/>
      <c r="JR1268" s="299"/>
      <c r="JS1268" s="299"/>
      <c r="JT1268" s="299"/>
      <c r="JU1268" s="299"/>
      <c r="JV1268" s="299"/>
      <c r="JW1268" s="299"/>
      <c r="JX1268" s="299"/>
      <c r="JY1268" s="299"/>
      <c r="JZ1268" s="299"/>
      <c r="KA1268" s="299"/>
      <c r="KB1268" s="299"/>
      <c r="KC1268" s="299"/>
      <c r="KD1268" s="299"/>
      <c r="KE1268" s="299"/>
      <c r="KF1268" s="299"/>
      <c r="KG1268" s="299"/>
      <c r="KH1268" s="299"/>
      <c r="KI1268" s="299"/>
      <c r="KJ1268" s="299"/>
      <c r="KK1268" s="299"/>
      <c r="KL1268" s="2"/>
      <c r="KM1268" s="2"/>
      <c r="KN1268" s="2"/>
      <c r="KO1268" s="2"/>
      <c r="KP1268" s="2"/>
      <c r="KQ1268" s="2"/>
      <c r="KR1268" s="2"/>
      <c r="KS1268" s="2"/>
      <c r="KT1268" s="2"/>
    </row>
    <row r="1269" spans="5:306" s="114" customFormat="1">
      <c r="E1269" s="118"/>
      <c r="F1269" s="118"/>
      <c r="G1269" s="119"/>
      <c r="W1269" s="2"/>
      <c r="X1269" s="2"/>
      <c r="Y1269" s="2"/>
      <c r="Z1269" s="183"/>
      <c r="AA1269" s="183"/>
      <c r="AB1269" s="183"/>
      <c r="AC1269" s="2"/>
      <c r="AD1269" s="2"/>
      <c r="AE1269" s="183"/>
      <c r="AF1269" s="183"/>
      <c r="AG1269" s="183"/>
      <c r="AH1269" s="183"/>
      <c r="AI1269" s="183"/>
      <c r="AJ1269" s="2"/>
      <c r="AK1269" s="2"/>
      <c r="AL1269" s="183"/>
      <c r="AM1269" s="183"/>
      <c r="AN1269" s="183"/>
      <c r="AO1269" s="183"/>
      <c r="AP1269" s="183"/>
      <c r="AQ1269" s="2"/>
      <c r="AR1269" s="2"/>
      <c r="AS1269" s="183"/>
      <c r="AT1269" s="183"/>
      <c r="AU1269" s="183"/>
      <c r="AV1269" s="183"/>
      <c r="AW1269" s="183"/>
      <c r="AX1269" s="2"/>
      <c r="AY1269" s="2"/>
      <c r="AZ1269" s="183"/>
      <c r="BA1269" s="183"/>
      <c r="BB1269" s="183"/>
      <c r="BC1269" s="183"/>
      <c r="BD1269" s="183"/>
      <c r="BE1269" s="2"/>
      <c r="BF1269" s="2"/>
      <c r="BG1269" s="183"/>
      <c r="BH1269" s="183"/>
      <c r="BI1269" s="183"/>
      <c r="BJ1269" s="183"/>
      <c r="BK1269" s="183"/>
      <c r="BL1269" s="2"/>
      <c r="BM1269" s="2"/>
      <c r="BN1269" s="183"/>
      <c r="BO1269" s="183"/>
      <c r="BP1269" s="183"/>
      <c r="BQ1269" s="183"/>
      <c r="BR1269" s="183"/>
      <c r="BS1269" s="183"/>
      <c r="BT1269" s="183"/>
      <c r="BU1269" s="183"/>
      <c r="BV1269" s="183"/>
      <c r="BW1269" s="183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70"/>
      <c r="DQ1269" s="270"/>
      <c r="DR1269" s="270"/>
      <c r="DS1269" s="270"/>
      <c r="DT1269" s="270"/>
      <c r="DU1269" s="270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  <c r="IW1269" s="2"/>
      <c r="IX1269" s="2"/>
      <c r="IY1269" s="2"/>
      <c r="IZ1269" s="2"/>
      <c r="JA1269" s="299"/>
      <c r="JB1269" s="299"/>
      <c r="JC1269" s="299"/>
      <c r="JD1269" s="299"/>
      <c r="JE1269" s="299"/>
      <c r="JF1269" s="299"/>
      <c r="JG1269" s="299"/>
      <c r="JH1269" s="299"/>
      <c r="JI1269" s="299"/>
      <c r="JJ1269" s="299"/>
      <c r="JK1269" s="299"/>
      <c r="JL1269" s="299"/>
      <c r="JM1269" s="299"/>
      <c r="JN1269" s="299"/>
      <c r="JO1269" s="299"/>
      <c r="JP1269" s="299"/>
      <c r="JQ1269" s="299"/>
      <c r="JR1269" s="299"/>
      <c r="JS1269" s="299"/>
      <c r="JT1269" s="299"/>
      <c r="JU1269" s="299"/>
      <c r="JV1269" s="299"/>
      <c r="JW1269" s="299"/>
      <c r="JX1269" s="299"/>
      <c r="JY1269" s="299"/>
      <c r="JZ1269" s="299"/>
      <c r="KA1269" s="299"/>
      <c r="KB1269" s="299"/>
      <c r="KC1269" s="299"/>
      <c r="KD1269" s="299"/>
      <c r="KE1269" s="299"/>
      <c r="KF1269" s="299"/>
      <c r="KG1269" s="299"/>
      <c r="KH1269" s="299"/>
      <c r="KI1269" s="299"/>
      <c r="KJ1269" s="299"/>
      <c r="KK1269" s="299"/>
      <c r="KL1269" s="2"/>
      <c r="KM1269" s="2"/>
      <c r="KN1269" s="2"/>
      <c r="KO1269" s="2"/>
      <c r="KP1269" s="2"/>
      <c r="KQ1269" s="2"/>
      <c r="KR1269" s="2"/>
      <c r="KS1269" s="2"/>
      <c r="KT1269" s="2"/>
    </row>
    <row r="1270" spans="5:306" s="114" customFormat="1">
      <c r="E1270" s="118"/>
      <c r="F1270" s="118"/>
      <c r="G1270" s="119"/>
      <c r="W1270" s="2"/>
      <c r="X1270" s="2"/>
      <c r="Y1270" s="2"/>
      <c r="Z1270" s="183"/>
      <c r="AA1270" s="183"/>
      <c r="AB1270" s="183"/>
      <c r="AC1270" s="2"/>
      <c r="AD1270" s="2"/>
      <c r="AE1270" s="183"/>
      <c r="AF1270" s="183"/>
      <c r="AG1270" s="183"/>
      <c r="AH1270" s="183"/>
      <c r="AI1270" s="183"/>
      <c r="AJ1270" s="2"/>
      <c r="AK1270" s="2"/>
      <c r="AL1270" s="183"/>
      <c r="AM1270" s="183"/>
      <c r="AN1270" s="183"/>
      <c r="AO1270" s="183"/>
      <c r="AP1270" s="183"/>
      <c r="AQ1270" s="2"/>
      <c r="AR1270" s="2"/>
      <c r="AS1270" s="183"/>
      <c r="AT1270" s="183"/>
      <c r="AU1270" s="183"/>
      <c r="AV1270" s="183"/>
      <c r="AW1270" s="183"/>
      <c r="AX1270" s="2"/>
      <c r="AY1270" s="2"/>
      <c r="AZ1270" s="183"/>
      <c r="BA1270" s="183"/>
      <c r="BB1270" s="183"/>
      <c r="BC1270" s="183"/>
      <c r="BD1270" s="183"/>
      <c r="BE1270" s="2"/>
      <c r="BF1270" s="2"/>
      <c r="BG1270" s="183"/>
      <c r="BH1270" s="183"/>
      <c r="BI1270" s="183"/>
      <c r="BJ1270" s="183"/>
      <c r="BK1270" s="183"/>
      <c r="BL1270" s="2"/>
      <c r="BM1270" s="2"/>
      <c r="BN1270" s="183"/>
      <c r="BO1270" s="183"/>
      <c r="BP1270" s="183"/>
      <c r="BQ1270" s="183"/>
      <c r="BR1270" s="183"/>
      <c r="BS1270" s="183"/>
      <c r="BT1270" s="183"/>
      <c r="BU1270" s="183"/>
      <c r="BV1270" s="183"/>
      <c r="BW1270" s="183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70"/>
      <c r="DQ1270" s="270"/>
      <c r="DR1270" s="270"/>
      <c r="DS1270" s="270"/>
      <c r="DT1270" s="270"/>
      <c r="DU1270" s="270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  <c r="IW1270" s="2"/>
      <c r="IX1270" s="2"/>
      <c r="IY1270" s="2"/>
      <c r="IZ1270" s="2"/>
      <c r="JA1270" s="299"/>
      <c r="JB1270" s="299"/>
      <c r="JC1270" s="299"/>
      <c r="JD1270" s="299"/>
      <c r="JE1270" s="299"/>
      <c r="JF1270" s="299"/>
      <c r="JG1270" s="299"/>
      <c r="JH1270" s="299"/>
      <c r="JI1270" s="299"/>
      <c r="JJ1270" s="299"/>
      <c r="JK1270" s="299"/>
      <c r="JL1270" s="299"/>
      <c r="JM1270" s="299"/>
      <c r="JN1270" s="299"/>
      <c r="JO1270" s="299"/>
      <c r="JP1270" s="299"/>
      <c r="JQ1270" s="299"/>
      <c r="JR1270" s="299"/>
      <c r="JS1270" s="299"/>
      <c r="JT1270" s="299"/>
      <c r="JU1270" s="299"/>
      <c r="JV1270" s="299"/>
      <c r="JW1270" s="299"/>
      <c r="JX1270" s="299"/>
      <c r="JY1270" s="299"/>
      <c r="JZ1270" s="299"/>
      <c r="KA1270" s="299"/>
      <c r="KB1270" s="299"/>
      <c r="KC1270" s="299"/>
      <c r="KD1270" s="299"/>
      <c r="KE1270" s="299"/>
      <c r="KF1270" s="299"/>
      <c r="KG1270" s="299"/>
      <c r="KH1270" s="299"/>
      <c r="KI1270" s="299"/>
      <c r="KJ1270" s="299"/>
      <c r="KK1270" s="299"/>
      <c r="KL1270" s="2"/>
      <c r="KM1270" s="2"/>
      <c r="KN1270" s="2"/>
      <c r="KO1270" s="2"/>
      <c r="KP1270" s="2"/>
      <c r="KQ1270" s="2"/>
      <c r="KR1270" s="2"/>
      <c r="KS1270" s="2"/>
      <c r="KT1270" s="2"/>
    </row>
    <row r="1271" spans="5:306" s="114" customFormat="1">
      <c r="E1271" s="118"/>
      <c r="F1271" s="118"/>
      <c r="G1271" s="119"/>
      <c r="W1271" s="2"/>
      <c r="X1271" s="2"/>
      <c r="Y1271" s="2"/>
      <c r="Z1271" s="183"/>
      <c r="AA1271" s="183"/>
      <c r="AB1271" s="183"/>
      <c r="AC1271" s="2"/>
      <c r="AD1271" s="2"/>
      <c r="AE1271" s="183"/>
      <c r="AF1271" s="183"/>
      <c r="AG1271" s="183"/>
      <c r="AH1271" s="183"/>
      <c r="AI1271" s="183"/>
      <c r="AJ1271" s="2"/>
      <c r="AK1271" s="2"/>
      <c r="AL1271" s="183"/>
      <c r="AM1271" s="183"/>
      <c r="AN1271" s="183"/>
      <c r="AO1271" s="183"/>
      <c r="AP1271" s="183"/>
      <c r="AQ1271" s="2"/>
      <c r="AR1271" s="2"/>
      <c r="AS1271" s="183"/>
      <c r="AT1271" s="183"/>
      <c r="AU1271" s="183"/>
      <c r="AV1271" s="183"/>
      <c r="AW1271" s="183"/>
      <c r="AX1271" s="2"/>
      <c r="AY1271" s="2"/>
      <c r="AZ1271" s="183"/>
      <c r="BA1271" s="183"/>
      <c r="BB1271" s="183"/>
      <c r="BC1271" s="183"/>
      <c r="BD1271" s="183"/>
      <c r="BE1271" s="2"/>
      <c r="BF1271" s="2"/>
      <c r="BG1271" s="183"/>
      <c r="BH1271" s="183"/>
      <c r="BI1271" s="183"/>
      <c r="BJ1271" s="183"/>
      <c r="BK1271" s="183"/>
      <c r="BL1271" s="2"/>
      <c r="BM1271" s="2"/>
      <c r="BN1271" s="183"/>
      <c r="BO1271" s="183"/>
      <c r="BP1271" s="183"/>
      <c r="BQ1271" s="183"/>
      <c r="BR1271" s="183"/>
      <c r="BS1271" s="183"/>
      <c r="BT1271" s="183"/>
      <c r="BU1271" s="183"/>
      <c r="BV1271" s="183"/>
      <c r="BW1271" s="183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70"/>
      <c r="DQ1271" s="270"/>
      <c r="DR1271" s="270"/>
      <c r="DS1271" s="270"/>
      <c r="DT1271" s="270"/>
      <c r="DU1271" s="270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  <c r="IW1271" s="2"/>
      <c r="IX1271" s="2"/>
      <c r="IY1271" s="2"/>
      <c r="IZ1271" s="2"/>
      <c r="JA1271" s="299"/>
      <c r="JB1271" s="299"/>
      <c r="JC1271" s="299"/>
      <c r="JD1271" s="299"/>
      <c r="JE1271" s="299"/>
      <c r="JF1271" s="299"/>
      <c r="JG1271" s="299"/>
      <c r="JH1271" s="299"/>
      <c r="JI1271" s="299"/>
      <c r="JJ1271" s="299"/>
      <c r="JK1271" s="299"/>
      <c r="JL1271" s="299"/>
      <c r="JM1271" s="299"/>
      <c r="JN1271" s="299"/>
      <c r="JO1271" s="299"/>
      <c r="JP1271" s="299"/>
      <c r="JQ1271" s="299"/>
      <c r="JR1271" s="299"/>
      <c r="JS1271" s="299"/>
      <c r="JT1271" s="299"/>
      <c r="JU1271" s="299"/>
      <c r="JV1271" s="299"/>
      <c r="JW1271" s="299"/>
      <c r="JX1271" s="299"/>
      <c r="JY1271" s="299"/>
      <c r="JZ1271" s="299"/>
      <c r="KA1271" s="299"/>
      <c r="KB1271" s="299"/>
      <c r="KC1271" s="299"/>
      <c r="KD1271" s="299"/>
      <c r="KE1271" s="299"/>
      <c r="KF1271" s="299"/>
      <c r="KG1271" s="299"/>
      <c r="KH1271" s="299"/>
      <c r="KI1271" s="299"/>
      <c r="KJ1271" s="299"/>
      <c r="KK1271" s="299"/>
      <c r="KL1271" s="2"/>
      <c r="KM1271" s="2"/>
      <c r="KN1271" s="2"/>
      <c r="KO1271" s="2"/>
      <c r="KP1271" s="2"/>
      <c r="KQ1271" s="2"/>
      <c r="KR1271" s="2"/>
      <c r="KS1271" s="2"/>
      <c r="KT1271" s="2"/>
    </row>
    <row r="1272" spans="5:306" s="114" customFormat="1">
      <c r="E1272" s="118"/>
      <c r="F1272" s="118"/>
      <c r="G1272" s="119"/>
      <c r="W1272" s="2"/>
      <c r="X1272" s="2"/>
      <c r="Y1272" s="2"/>
      <c r="Z1272" s="183"/>
      <c r="AA1272" s="183"/>
      <c r="AB1272" s="183"/>
      <c r="AC1272" s="2"/>
      <c r="AD1272" s="2"/>
      <c r="AE1272" s="183"/>
      <c r="AF1272" s="183"/>
      <c r="AG1272" s="183"/>
      <c r="AH1272" s="183"/>
      <c r="AI1272" s="183"/>
      <c r="AJ1272" s="2"/>
      <c r="AK1272" s="2"/>
      <c r="AL1272" s="183"/>
      <c r="AM1272" s="183"/>
      <c r="AN1272" s="183"/>
      <c r="AO1272" s="183"/>
      <c r="AP1272" s="183"/>
      <c r="AQ1272" s="2"/>
      <c r="AR1272" s="2"/>
      <c r="AS1272" s="183"/>
      <c r="AT1272" s="183"/>
      <c r="AU1272" s="183"/>
      <c r="AV1272" s="183"/>
      <c r="AW1272" s="183"/>
      <c r="AX1272" s="2"/>
      <c r="AY1272" s="2"/>
      <c r="AZ1272" s="183"/>
      <c r="BA1272" s="183"/>
      <c r="BB1272" s="183"/>
      <c r="BC1272" s="183"/>
      <c r="BD1272" s="183"/>
      <c r="BE1272" s="2"/>
      <c r="BF1272" s="2"/>
      <c r="BG1272" s="183"/>
      <c r="BH1272" s="183"/>
      <c r="BI1272" s="183"/>
      <c r="BJ1272" s="183"/>
      <c r="BK1272" s="183"/>
      <c r="BL1272" s="2"/>
      <c r="BM1272" s="2"/>
      <c r="BN1272" s="183"/>
      <c r="BO1272" s="183"/>
      <c r="BP1272" s="183"/>
      <c r="BQ1272" s="183"/>
      <c r="BR1272" s="183"/>
      <c r="BS1272" s="183"/>
      <c r="BT1272" s="183"/>
      <c r="BU1272" s="183"/>
      <c r="BV1272" s="183"/>
      <c r="BW1272" s="183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70"/>
      <c r="DQ1272" s="270"/>
      <c r="DR1272" s="270"/>
      <c r="DS1272" s="270"/>
      <c r="DT1272" s="270"/>
      <c r="DU1272" s="270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  <c r="IW1272" s="2"/>
      <c r="IX1272" s="2"/>
      <c r="IY1272" s="2"/>
      <c r="IZ1272" s="2"/>
      <c r="JA1272" s="299"/>
      <c r="JB1272" s="299"/>
      <c r="JC1272" s="299"/>
      <c r="JD1272" s="299"/>
      <c r="JE1272" s="299"/>
      <c r="JF1272" s="299"/>
      <c r="JG1272" s="299"/>
      <c r="JH1272" s="299"/>
      <c r="JI1272" s="299"/>
      <c r="JJ1272" s="299"/>
      <c r="JK1272" s="299"/>
      <c r="JL1272" s="299"/>
      <c r="JM1272" s="299"/>
      <c r="JN1272" s="299"/>
      <c r="JO1272" s="299"/>
      <c r="JP1272" s="299"/>
      <c r="JQ1272" s="299"/>
      <c r="JR1272" s="299"/>
      <c r="JS1272" s="299"/>
      <c r="JT1272" s="299"/>
      <c r="JU1272" s="299"/>
      <c r="JV1272" s="299"/>
      <c r="JW1272" s="299"/>
      <c r="JX1272" s="299"/>
      <c r="JY1272" s="299"/>
      <c r="JZ1272" s="299"/>
      <c r="KA1272" s="299"/>
      <c r="KB1272" s="299"/>
      <c r="KC1272" s="299"/>
      <c r="KD1272" s="299"/>
      <c r="KE1272" s="299"/>
      <c r="KF1272" s="299"/>
      <c r="KG1272" s="299"/>
      <c r="KH1272" s="299"/>
      <c r="KI1272" s="299"/>
      <c r="KJ1272" s="299"/>
      <c r="KK1272" s="299"/>
      <c r="KL1272" s="2"/>
      <c r="KM1272" s="2"/>
      <c r="KN1272" s="2"/>
      <c r="KO1272" s="2"/>
      <c r="KP1272" s="2"/>
      <c r="KQ1272" s="2"/>
      <c r="KR1272" s="2"/>
      <c r="KS1272" s="2"/>
      <c r="KT1272" s="2"/>
    </row>
    <row r="1273" spans="5:306" s="114" customFormat="1">
      <c r="E1273" s="118"/>
      <c r="F1273" s="118"/>
      <c r="G1273" s="119"/>
      <c r="W1273" s="2"/>
      <c r="X1273" s="2"/>
      <c r="Y1273" s="2"/>
      <c r="Z1273" s="183"/>
      <c r="AA1273" s="183"/>
      <c r="AB1273" s="183"/>
      <c r="AC1273" s="2"/>
      <c r="AD1273" s="2"/>
      <c r="AE1273" s="183"/>
      <c r="AF1273" s="183"/>
      <c r="AG1273" s="183"/>
      <c r="AH1273" s="183"/>
      <c r="AI1273" s="183"/>
      <c r="AJ1273" s="2"/>
      <c r="AK1273" s="2"/>
      <c r="AL1273" s="183"/>
      <c r="AM1273" s="183"/>
      <c r="AN1273" s="183"/>
      <c r="AO1273" s="183"/>
      <c r="AP1273" s="183"/>
      <c r="AQ1273" s="2"/>
      <c r="AR1273" s="2"/>
      <c r="AS1273" s="183"/>
      <c r="AT1273" s="183"/>
      <c r="AU1273" s="183"/>
      <c r="AV1273" s="183"/>
      <c r="AW1273" s="183"/>
      <c r="AX1273" s="2"/>
      <c r="AY1273" s="2"/>
      <c r="AZ1273" s="183"/>
      <c r="BA1273" s="183"/>
      <c r="BB1273" s="183"/>
      <c r="BC1273" s="183"/>
      <c r="BD1273" s="183"/>
      <c r="BE1273" s="2"/>
      <c r="BF1273" s="2"/>
      <c r="BG1273" s="183"/>
      <c r="BH1273" s="183"/>
      <c r="BI1273" s="183"/>
      <c r="BJ1273" s="183"/>
      <c r="BK1273" s="183"/>
      <c r="BL1273" s="2"/>
      <c r="BM1273" s="2"/>
      <c r="BN1273" s="183"/>
      <c r="BO1273" s="183"/>
      <c r="BP1273" s="183"/>
      <c r="BQ1273" s="183"/>
      <c r="BR1273" s="183"/>
      <c r="BS1273" s="183"/>
      <c r="BT1273" s="183"/>
      <c r="BU1273" s="183"/>
      <c r="BV1273" s="183"/>
      <c r="BW1273" s="183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70"/>
      <c r="DQ1273" s="270"/>
      <c r="DR1273" s="270"/>
      <c r="DS1273" s="270"/>
      <c r="DT1273" s="270"/>
      <c r="DU1273" s="270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  <c r="IW1273" s="2"/>
      <c r="IX1273" s="2"/>
      <c r="IY1273" s="2"/>
      <c r="IZ1273" s="2"/>
      <c r="JA1273" s="299"/>
      <c r="JB1273" s="299"/>
      <c r="JC1273" s="299"/>
      <c r="JD1273" s="299"/>
      <c r="JE1273" s="299"/>
      <c r="JF1273" s="299"/>
      <c r="JG1273" s="299"/>
      <c r="JH1273" s="299"/>
      <c r="JI1273" s="299"/>
      <c r="JJ1273" s="299"/>
      <c r="JK1273" s="299"/>
      <c r="JL1273" s="299"/>
      <c r="JM1273" s="299"/>
      <c r="JN1273" s="299"/>
      <c r="JO1273" s="299"/>
      <c r="JP1273" s="299"/>
      <c r="JQ1273" s="299"/>
      <c r="JR1273" s="299"/>
      <c r="JS1273" s="299"/>
      <c r="JT1273" s="299"/>
      <c r="JU1273" s="299"/>
      <c r="JV1273" s="299"/>
      <c r="JW1273" s="299"/>
      <c r="JX1273" s="299"/>
      <c r="JY1273" s="299"/>
      <c r="JZ1273" s="299"/>
      <c r="KA1273" s="299"/>
      <c r="KB1273" s="299"/>
      <c r="KC1273" s="299"/>
      <c r="KD1273" s="299"/>
      <c r="KE1273" s="299"/>
      <c r="KF1273" s="299"/>
      <c r="KG1273" s="299"/>
      <c r="KH1273" s="299"/>
      <c r="KI1273" s="299"/>
      <c r="KJ1273" s="299"/>
      <c r="KK1273" s="299"/>
      <c r="KL1273" s="2"/>
      <c r="KM1273" s="2"/>
      <c r="KN1273" s="2"/>
      <c r="KO1273" s="2"/>
      <c r="KP1273" s="2"/>
      <c r="KQ1273" s="2"/>
      <c r="KR1273" s="2"/>
      <c r="KS1273" s="2"/>
      <c r="KT1273" s="2"/>
    </row>
    <row r="1274" spans="5:306" s="114" customFormat="1">
      <c r="E1274" s="118"/>
      <c r="F1274" s="118"/>
      <c r="G1274" s="119"/>
      <c r="W1274" s="2"/>
      <c r="X1274" s="2"/>
      <c r="Y1274" s="2"/>
      <c r="Z1274" s="183"/>
      <c r="AA1274" s="183"/>
      <c r="AB1274" s="183"/>
      <c r="AC1274" s="2"/>
      <c r="AD1274" s="2"/>
      <c r="AE1274" s="183"/>
      <c r="AF1274" s="183"/>
      <c r="AG1274" s="183"/>
      <c r="AH1274" s="183"/>
      <c r="AI1274" s="183"/>
      <c r="AJ1274" s="2"/>
      <c r="AK1274" s="2"/>
      <c r="AL1274" s="183"/>
      <c r="AM1274" s="183"/>
      <c r="AN1274" s="183"/>
      <c r="AO1274" s="183"/>
      <c r="AP1274" s="183"/>
      <c r="AQ1274" s="2"/>
      <c r="AR1274" s="2"/>
      <c r="AS1274" s="183"/>
      <c r="AT1274" s="183"/>
      <c r="AU1274" s="183"/>
      <c r="AV1274" s="183"/>
      <c r="AW1274" s="183"/>
      <c r="AX1274" s="2"/>
      <c r="AY1274" s="2"/>
      <c r="AZ1274" s="183"/>
      <c r="BA1274" s="183"/>
      <c r="BB1274" s="183"/>
      <c r="BC1274" s="183"/>
      <c r="BD1274" s="183"/>
      <c r="BE1274" s="2"/>
      <c r="BF1274" s="2"/>
      <c r="BG1274" s="183"/>
      <c r="BH1274" s="183"/>
      <c r="BI1274" s="183"/>
      <c r="BJ1274" s="183"/>
      <c r="BK1274" s="183"/>
      <c r="BL1274" s="2"/>
      <c r="BM1274" s="2"/>
      <c r="BN1274" s="183"/>
      <c r="BO1274" s="183"/>
      <c r="BP1274" s="183"/>
      <c r="BQ1274" s="183"/>
      <c r="BR1274" s="183"/>
      <c r="BS1274" s="183"/>
      <c r="BT1274" s="183"/>
      <c r="BU1274" s="183"/>
      <c r="BV1274" s="183"/>
      <c r="BW1274" s="183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70"/>
      <c r="DQ1274" s="270"/>
      <c r="DR1274" s="270"/>
      <c r="DS1274" s="270"/>
      <c r="DT1274" s="270"/>
      <c r="DU1274" s="270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  <c r="IW1274" s="2"/>
      <c r="IX1274" s="2"/>
      <c r="IY1274" s="2"/>
      <c r="IZ1274" s="2"/>
      <c r="JA1274" s="299"/>
      <c r="JB1274" s="299"/>
      <c r="JC1274" s="299"/>
      <c r="JD1274" s="299"/>
      <c r="JE1274" s="299"/>
      <c r="JF1274" s="299"/>
      <c r="JG1274" s="299"/>
      <c r="JH1274" s="299"/>
      <c r="JI1274" s="299"/>
      <c r="JJ1274" s="299"/>
      <c r="JK1274" s="299"/>
      <c r="JL1274" s="299"/>
      <c r="JM1274" s="299"/>
      <c r="JN1274" s="299"/>
      <c r="JO1274" s="299"/>
      <c r="JP1274" s="299"/>
      <c r="JQ1274" s="299"/>
      <c r="JR1274" s="299"/>
      <c r="JS1274" s="299"/>
      <c r="JT1274" s="299"/>
      <c r="JU1274" s="299"/>
      <c r="JV1274" s="299"/>
      <c r="JW1274" s="299"/>
      <c r="JX1274" s="299"/>
      <c r="JY1274" s="299"/>
      <c r="JZ1274" s="299"/>
      <c r="KA1274" s="299"/>
      <c r="KB1274" s="299"/>
      <c r="KC1274" s="299"/>
      <c r="KD1274" s="299"/>
      <c r="KE1274" s="299"/>
      <c r="KF1274" s="299"/>
      <c r="KG1274" s="299"/>
      <c r="KH1274" s="299"/>
      <c r="KI1274" s="299"/>
      <c r="KJ1274" s="299"/>
      <c r="KK1274" s="299"/>
      <c r="KL1274" s="2"/>
      <c r="KM1274" s="2"/>
      <c r="KN1274" s="2"/>
      <c r="KO1274" s="2"/>
      <c r="KP1274" s="2"/>
      <c r="KQ1274" s="2"/>
      <c r="KR1274" s="2"/>
      <c r="KS1274" s="2"/>
      <c r="KT1274" s="2"/>
    </row>
    <row r="1275" spans="5:306" s="114" customFormat="1">
      <c r="E1275" s="118"/>
      <c r="F1275" s="118"/>
      <c r="G1275" s="119"/>
      <c r="W1275" s="2"/>
      <c r="X1275" s="2"/>
      <c r="Y1275" s="2"/>
      <c r="Z1275" s="183"/>
      <c r="AA1275" s="183"/>
      <c r="AB1275" s="183"/>
      <c r="AC1275" s="2"/>
      <c r="AD1275" s="2"/>
      <c r="AE1275" s="183"/>
      <c r="AF1275" s="183"/>
      <c r="AG1275" s="183"/>
      <c r="AH1275" s="183"/>
      <c r="AI1275" s="183"/>
      <c r="AJ1275" s="2"/>
      <c r="AK1275" s="2"/>
      <c r="AL1275" s="183"/>
      <c r="AM1275" s="183"/>
      <c r="AN1275" s="183"/>
      <c r="AO1275" s="183"/>
      <c r="AP1275" s="183"/>
      <c r="AQ1275" s="2"/>
      <c r="AR1275" s="2"/>
      <c r="AS1275" s="183"/>
      <c r="AT1275" s="183"/>
      <c r="AU1275" s="183"/>
      <c r="AV1275" s="183"/>
      <c r="AW1275" s="183"/>
      <c r="AX1275" s="2"/>
      <c r="AY1275" s="2"/>
      <c r="AZ1275" s="183"/>
      <c r="BA1275" s="183"/>
      <c r="BB1275" s="183"/>
      <c r="BC1275" s="183"/>
      <c r="BD1275" s="183"/>
      <c r="BE1275" s="2"/>
      <c r="BF1275" s="2"/>
      <c r="BG1275" s="183"/>
      <c r="BH1275" s="183"/>
      <c r="BI1275" s="183"/>
      <c r="BJ1275" s="183"/>
      <c r="BK1275" s="183"/>
      <c r="BL1275" s="2"/>
      <c r="BM1275" s="2"/>
      <c r="BN1275" s="183"/>
      <c r="BO1275" s="183"/>
      <c r="BP1275" s="183"/>
      <c r="BQ1275" s="183"/>
      <c r="BR1275" s="183"/>
      <c r="BS1275" s="183"/>
      <c r="BT1275" s="183"/>
      <c r="BU1275" s="183"/>
      <c r="BV1275" s="183"/>
      <c r="BW1275" s="183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70"/>
      <c r="DQ1275" s="270"/>
      <c r="DR1275" s="270"/>
      <c r="DS1275" s="270"/>
      <c r="DT1275" s="270"/>
      <c r="DU1275" s="270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  <c r="IW1275" s="2"/>
      <c r="IX1275" s="2"/>
      <c r="IY1275" s="2"/>
      <c r="IZ1275" s="2"/>
      <c r="JA1275" s="299"/>
      <c r="JB1275" s="299"/>
      <c r="JC1275" s="299"/>
      <c r="JD1275" s="299"/>
      <c r="JE1275" s="299"/>
      <c r="JF1275" s="299"/>
      <c r="JG1275" s="299"/>
      <c r="JH1275" s="299"/>
      <c r="JI1275" s="299"/>
      <c r="JJ1275" s="299"/>
      <c r="JK1275" s="299"/>
      <c r="JL1275" s="299"/>
      <c r="JM1275" s="299"/>
      <c r="JN1275" s="299"/>
      <c r="JO1275" s="299"/>
      <c r="JP1275" s="299"/>
      <c r="JQ1275" s="299"/>
      <c r="JR1275" s="299"/>
      <c r="JS1275" s="299"/>
      <c r="JT1275" s="299"/>
      <c r="JU1275" s="299"/>
      <c r="JV1275" s="299"/>
      <c r="JW1275" s="299"/>
      <c r="JX1275" s="299"/>
      <c r="JY1275" s="299"/>
      <c r="JZ1275" s="299"/>
      <c r="KA1275" s="299"/>
      <c r="KB1275" s="299"/>
      <c r="KC1275" s="299"/>
      <c r="KD1275" s="299"/>
      <c r="KE1275" s="299"/>
      <c r="KF1275" s="299"/>
      <c r="KG1275" s="299"/>
      <c r="KH1275" s="299"/>
      <c r="KI1275" s="299"/>
      <c r="KJ1275" s="299"/>
      <c r="KK1275" s="299"/>
      <c r="KL1275" s="2"/>
      <c r="KM1275" s="2"/>
      <c r="KN1275" s="2"/>
      <c r="KO1275" s="2"/>
      <c r="KP1275" s="2"/>
      <c r="KQ1275" s="2"/>
      <c r="KR1275" s="2"/>
      <c r="KS1275" s="2"/>
      <c r="KT1275" s="2"/>
    </row>
    <row r="1276" spans="5:306" s="114" customFormat="1">
      <c r="E1276" s="118"/>
      <c r="F1276" s="118"/>
      <c r="G1276" s="119"/>
      <c r="W1276" s="2"/>
      <c r="X1276" s="2"/>
      <c r="Y1276" s="2"/>
      <c r="Z1276" s="183"/>
      <c r="AA1276" s="183"/>
      <c r="AB1276" s="183"/>
      <c r="AC1276" s="2"/>
      <c r="AD1276" s="2"/>
      <c r="AE1276" s="183"/>
      <c r="AF1276" s="183"/>
      <c r="AG1276" s="183"/>
      <c r="AH1276" s="183"/>
      <c r="AI1276" s="183"/>
      <c r="AJ1276" s="2"/>
      <c r="AK1276" s="2"/>
      <c r="AL1276" s="183"/>
      <c r="AM1276" s="183"/>
      <c r="AN1276" s="183"/>
      <c r="AO1276" s="183"/>
      <c r="AP1276" s="183"/>
      <c r="AQ1276" s="2"/>
      <c r="AR1276" s="2"/>
      <c r="AS1276" s="183"/>
      <c r="AT1276" s="183"/>
      <c r="AU1276" s="183"/>
      <c r="AV1276" s="183"/>
      <c r="AW1276" s="183"/>
      <c r="AX1276" s="2"/>
      <c r="AY1276" s="2"/>
      <c r="AZ1276" s="183"/>
      <c r="BA1276" s="183"/>
      <c r="BB1276" s="183"/>
      <c r="BC1276" s="183"/>
      <c r="BD1276" s="183"/>
      <c r="BE1276" s="2"/>
      <c r="BF1276" s="2"/>
      <c r="BG1276" s="183"/>
      <c r="BH1276" s="183"/>
      <c r="BI1276" s="183"/>
      <c r="BJ1276" s="183"/>
      <c r="BK1276" s="183"/>
      <c r="BL1276" s="2"/>
      <c r="BM1276" s="2"/>
      <c r="BN1276" s="183"/>
      <c r="BO1276" s="183"/>
      <c r="BP1276" s="183"/>
      <c r="BQ1276" s="183"/>
      <c r="BR1276" s="183"/>
      <c r="BS1276" s="183"/>
      <c r="BT1276" s="183"/>
      <c r="BU1276" s="183"/>
      <c r="BV1276" s="183"/>
      <c r="BW1276" s="183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70"/>
      <c r="DQ1276" s="270"/>
      <c r="DR1276" s="270"/>
      <c r="DS1276" s="270"/>
      <c r="DT1276" s="270"/>
      <c r="DU1276" s="270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  <c r="IW1276" s="2"/>
      <c r="IX1276" s="2"/>
      <c r="IY1276" s="2"/>
      <c r="IZ1276" s="2"/>
      <c r="JA1276" s="299"/>
      <c r="JB1276" s="299"/>
      <c r="JC1276" s="299"/>
      <c r="JD1276" s="299"/>
      <c r="JE1276" s="299"/>
      <c r="JF1276" s="299"/>
      <c r="JG1276" s="299"/>
      <c r="JH1276" s="299"/>
      <c r="JI1276" s="299"/>
      <c r="JJ1276" s="299"/>
      <c r="JK1276" s="299"/>
      <c r="JL1276" s="299"/>
      <c r="JM1276" s="299"/>
      <c r="JN1276" s="299"/>
      <c r="JO1276" s="299"/>
      <c r="JP1276" s="299"/>
      <c r="JQ1276" s="299"/>
      <c r="JR1276" s="299"/>
      <c r="JS1276" s="299"/>
      <c r="JT1276" s="299"/>
      <c r="JU1276" s="299"/>
      <c r="JV1276" s="299"/>
      <c r="JW1276" s="299"/>
      <c r="JX1276" s="299"/>
      <c r="JY1276" s="299"/>
      <c r="JZ1276" s="299"/>
      <c r="KA1276" s="299"/>
      <c r="KB1276" s="299"/>
      <c r="KC1276" s="299"/>
      <c r="KD1276" s="299"/>
      <c r="KE1276" s="299"/>
      <c r="KF1276" s="299"/>
      <c r="KG1276" s="299"/>
      <c r="KH1276" s="299"/>
      <c r="KI1276" s="299"/>
      <c r="KJ1276" s="299"/>
      <c r="KK1276" s="299"/>
      <c r="KL1276" s="2"/>
      <c r="KM1276" s="2"/>
      <c r="KN1276" s="2"/>
      <c r="KO1276" s="2"/>
      <c r="KP1276" s="2"/>
      <c r="KQ1276" s="2"/>
      <c r="KR1276" s="2"/>
      <c r="KS1276" s="2"/>
      <c r="KT1276" s="2"/>
    </row>
    <row r="1277" spans="5:306" s="114" customFormat="1">
      <c r="E1277" s="118"/>
      <c r="F1277" s="118"/>
      <c r="G1277" s="119"/>
      <c r="W1277" s="2"/>
      <c r="X1277" s="2"/>
      <c r="Y1277" s="2"/>
      <c r="Z1277" s="183"/>
      <c r="AA1277" s="183"/>
      <c r="AB1277" s="183"/>
      <c r="AC1277" s="2"/>
      <c r="AD1277" s="2"/>
      <c r="AE1277" s="183"/>
      <c r="AF1277" s="183"/>
      <c r="AG1277" s="183"/>
      <c r="AH1277" s="183"/>
      <c r="AI1277" s="183"/>
      <c r="AJ1277" s="2"/>
      <c r="AK1277" s="2"/>
      <c r="AL1277" s="183"/>
      <c r="AM1277" s="183"/>
      <c r="AN1277" s="183"/>
      <c r="AO1277" s="183"/>
      <c r="AP1277" s="183"/>
      <c r="AQ1277" s="2"/>
      <c r="AR1277" s="2"/>
      <c r="AS1277" s="183"/>
      <c r="AT1277" s="183"/>
      <c r="AU1277" s="183"/>
      <c r="AV1277" s="183"/>
      <c r="AW1277" s="183"/>
      <c r="AX1277" s="2"/>
      <c r="AY1277" s="2"/>
      <c r="AZ1277" s="183"/>
      <c r="BA1277" s="183"/>
      <c r="BB1277" s="183"/>
      <c r="BC1277" s="183"/>
      <c r="BD1277" s="183"/>
      <c r="BE1277" s="2"/>
      <c r="BF1277" s="2"/>
      <c r="BG1277" s="183"/>
      <c r="BH1277" s="183"/>
      <c r="BI1277" s="183"/>
      <c r="BJ1277" s="183"/>
      <c r="BK1277" s="183"/>
      <c r="BL1277" s="2"/>
      <c r="BM1277" s="2"/>
      <c r="BN1277" s="183"/>
      <c r="BO1277" s="183"/>
      <c r="BP1277" s="183"/>
      <c r="BQ1277" s="183"/>
      <c r="BR1277" s="183"/>
      <c r="BS1277" s="183"/>
      <c r="BT1277" s="183"/>
      <c r="BU1277" s="183"/>
      <c r="BV1277" s="183"/>
      <c r="BW1277" s="183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70"/>
      <c r="DQ1277" s="270"/>
      <c r="DR1277" s="270"/>
      <c r="DS1277" s="270"/>
      <c r="DT1277" s="270"/>
      <c r="DU1277" s="270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  <c r="IW1277" s="2"/>
      <c r="IX1277" s="2"/>
      <c r="IY1277" s="2"/>
      <c r="IZ1277" s="2"/>
      <c r="JA1277" s="299"/>
      <c r="JB1277" s="299"/>
      <c r="JC1277" s="299"/>
      <c r="JD1277" s="299"/>
      <c r="JE1277" s="299"/>
      <c r="JF1277" s="299"/>
      <c r="JG1277" s="299"/>
      <c r="JH1277" s="299"/>
      <c r="JI1277" s="299"/>
      <c r="JJ1277" s="299"/>
      <c r="JK1277" s="299"/>
      <c r="JL1277" s="299"/>
      <c r="JM1277" s="299"/>
      <c r="JN1277" s="299"/>
      <c r="JO1277" s="299"/>
      <c r="JP1277" s="299"/>
      <c r="JQ1277" s="299"/>
      <c r="JR1277" s="299"/>
      <c r="JS1277" s="299"/>
      <c r="JT1277" s="299"/>
      <c r="JU1277" s="299"/>
      <c r="JV1277" s="299"/>
      <c r="JW1277" s="299"/>
      <c r="JX1277" s="299"/>
      <c r="JY1277" s="299"/>
      <c r="JZ1277" s="299"/>
      <c r="KA1277" s="299"/>
      <c r="KB1277" s="299"/>
      <c r="KC1277" s="299"/>
      <c r="KD1277" s="299"/>
      <c r="KE1277" s="299"/>
      <c r="KF1277" s="299"/>
      <c r="KG1277" s="299"/>
      <c r="KH1277" s="299"/>
      <c r="KI1277" s="299"/>
      <c r="KJ1277" s="299"/>
      <c r="KK1277" s="299"/>
      <c r="KL1277" s="2"/>
      <c r="KM1277" s="2"/>
      <c r="KN1277" s="2"/>
      <c r="KO1277" s="2"/>
      <c r="KP1277" s="2"/>
      <c r="KQ1277" s="2"/>
      <c r="KR1277" s="2"/>
      <c r="KS1277" s="2"/>
      <c r="KT1277" s="2"/>
    </row>
    <row r="1278" spans="5:306" s="114" customFormat="1">
      <c r="E1278" s="118"/>
      <c r="F1278" s="118"/>
      <c r="G1278" s="119"/>
      <c r="W1278" s="2"/>
      <c r="X1278" s="2"/>
      <c r="Y1278" s="2"/>
      <c r="Z1278" s="183"/>
      <c r="AA1278" s="183"/>
      <c r="AB1278" s="183"/>
      <c r="AC1278" s="2"/>
      <c r="AD1278" s="2"/>
      <c r="AE1278" s="183"/>
      <c r="AF1278" s="183"/>
      <c r="AG1278" s="183"/>
      <c r="AH1278" s="183"/>
      <c r="AI1278" s="183"/>
      <c r="AJ1278" s="2"/>
      <c r="AK1278" s="2"/>
      <c r="AL1278" s="183"/>
      <c r="AM1278" s="183"/>
      <c r="AN1278" s="183"/>
      <c r="AO1278" s="183"/>
      <c r="AP1278" s="183"/>
      <c r="AQ1278" s="2"/>
      <c r="AR1278" s="2"/>
      <c r="AS1278" s="183"/>
      <c r="AT1278" s="183"/>
      <c r="AU1278" s="183"/>
      <c r="AV1278" s="183"/>
      <c r="AW1278" s="183"/>
      <c r="AX1278" s="2"/>
      <c r="AY1278" s="2"/>
      <c r="AZ1278" s="183"/>
      <c r="BA1278" s="183"/>
      <c r="BB1278" s="183"/>
      <c r="BC1278" s="183"/>
      <c r="BD1278" s="183"/>
      <c r="BE1278" s="2"/>
      <c r="BF1278" s="2"/>
      <c r="BG1278" s="183"/>
      <c r="BH1278" s="183"/>
      <c r="BI1278" s="183"/>
      <c r="BJ1278" s="183"/>
      <c r="BK1278" s="183"/>
      <c r="BL1278" s="2"/>
      <c r="BM1278" s="2"/>
      <c r="BN1278" s="183"/>
      <c r="BO1278" s="183"/>
      <c r="BP1278" s="183"/>
      <c r="BQ1278" s="183"/>
      <c r="BR1278" s="183"/>
      <c r="BS1278" s="183"/>
      <c r="BT1278" s="183"/>
      <c r="BU1278" s="183"/>
      <c r="BV1278" s="183"/>
      <c r="BW1278" s="183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70"/>
      <c r="DQ1278" s="270"/>
      <c r="DR1278" s="270"/>
      <c r="DS1278" s="270"/>
      <c r="DT1278" s="270"/>
      <c r="DU1278" s="270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  <c r="IW1278" s="2"/>
      <c r="IX1278" s="2"/>
      <c r="IY1278" s="2"/>
      <c r="IZ1278" s="2"/>
      <c r="JA1278" s="299"/>
      <c r="JB1278" s="299"/>
      <c r="JC1278" s="299"/>
      <c r="JD1278" s="299"/>
      <c r="JE1278" s="299"/>
      <c r="JF1278" s="299"/>
      <c r="JG1278" s="299"/>
      <c r="JH1278" s="299"/>
      <c r="JI1278" s="299"/>
      <c r="JJ1278" s="299"/>
      <c r="JK1278" s="299"/>
      <c r="JL1278" s="299"/>
      <c r="JM1278" s="299"/>
      <c r="JN1278" s="299"/>
      <c r="JO1278" s="299"/>
      <c r="JP1278" s="299"/>
      <c r="JQ1278" s="299"/>
      <c r="JR1278" s="299"/>
      <c r="JS1278" s="299"/>
      <c r="JT1278" s="299"/>
      <c r="JU1278" s="299"/>
      <c r="JV1278" s="299"/>
      <c r="JW1278" s="299"/>
      <c r="JX1278" s="299"/>
      <c r="JY1278" s="299"/>
      <c r="JZ1278" s="299"/>
      <c r="KA1278" s="299"/>
      <c r="KB1278" s="299"/>
      <c r="KC1278" s="299"/>
      <c r="KD1278" s="299"/>
      <c r="KE1278" s="299"/>
      <c r="KF1278" s="299"/>
      <c r="KG1278" s="299"/>
      <c r="KH1278" s="299"/>
      <c r="KI1278" s="299"/>
      <c r="KJ1278" s="299"/>
      <c r="KK1278" s="299"/>
      <c r="KL1278" s="2"/>
      <c r="KM1278" s="2"/>
      <c r="KN1278" s="2"/>
      <c r="KO1278" s="2"/>
      <c r="KP1278" s="2"/>
      <c r="KQ1278" s="2"/>
      <c r="KR1278" s="2"/>
      <c r="KS1278" s="2"/>
      <c r="KT1278" s="2"/>
    </row>
    <row r="1279" spans="5:306" s="114" customFormat="1">
      <c r="E1279" s="118"/>
      <c r="F1279" s="118"/>
      <c r="G1279" s="119"/>
      <c r="W1279" s="2"/>
      <c r="X1279" s="2"/>
      <c r="Y1279" s="2"/>
      <c r="Z1279" s="183"/>
      <c r="AA1279" s="183"/>
      <c r="AB1279" s="183"/>
      <c r="AC1279" s="2"/>
      <c r="AD1279" s="2"/>
      <c r="AE1279" s="183"/>
      <c r="AF1279" s="183"/>
      <c r="AG1279" s="183"/>
      <c r="AH1279" s="183"/>
      <c r="AI1279" s="183"/>
      <c r="AJ1279" s="2"/>
      <c r="AK1279" s="2"/>
      <c r="AL1279" s="183"/>
      <c r="AM1279" s="183"/>
      <c r="AN1279" s="183"/>
      <c r="AO1279" s="183"/>
      <c r="AP1279" s="183"/>
      <c r="AQ1279" s="2"/>
      <c r="AR1279" s="2"/>
      <c r="AS1279" s="183"/>
      <c r="AT1279" s="183"/>
      <c r="AU1279" s="183"/>
      <c r="AV1279" s="183"/>
      <c r="AW1279" s="183"/>
      <c r="AX1279" s="2"/>
      <c r="AY1279" s="2"/>
      <c r="AZ1279" s="183"/>
      <c r="BA1279" s="183"/>
      <c r="BB1279" s="183"/>
      <c r="BC1279" s="183"/>
      <c r="BD1279" s="183"/>
      <c r="BE1279" s="2"/>
      <c r="BF1279" s="2"/>
      <c r="BG1279" s="183"/>
      <c r="BH1279" s="183"/>
      <c r="BI1279" s="183"/>
      <c r="BJ1279" s="183"/>
      <c r="BK1279" s="183"/>
      <c r="BL1279" s="2"/>
      <c r="BM1279" s="2"/>
      <c r="BN1279" s="183"/>
      <c r="BO1279" s="183"/>
      <c r="BP1279" s="183"/>
      <c r="BQ1279" s="183"/>
      <c r="BR1279" s="183"/>
      <c r="BS1279" s="183"/>
      <c r="BT1279" s="183"/>
      <c r="BU1279" s="183"/>
      <c r="BV1279" s="183"/>
      <c r="BW1279" s="183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70"/>
      <c r="DQ1279" s="270"/>
      <c r="DR1279" s="270"/>
      <c r="DS1279" s="270"/>
      <c r="DT1279" s="270"/>
      <c r="DU1279" s="270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  <c r="IW1279" s="2"/>
      <c r="IX1279" s="2"/>
      <c r="IY1279" s="2"/>
      <c r="IZ1279" s="2"/>
      <c r="JA1279" s="299"/>
      <c r="JB1279" s="299"/>
      <c r="JC1279" s="299"/>
      <c r="JD1279" s="299"/>
      <c r="JE1279" s="299"/>
      <c r="JF1279" s="299"/>
      <c r="JG1279" s="299"/>
      <c r="JH1279" s="299"/>
      <c r="JI1279" s="299"/>
      <c r="JJ1279" s="299"/>
      <c r="JK1279" s="299"/>
      <c r="JL1279" s="299"/>
      <c r="JM1279" s="299"/>
      <c r="JN1279" s="299"/>
      <c r="JO1279" s="299"/>
      <c r="JP1279" s="299"/>
      <c r="JQ1279" s="299"/>
      <c r="JR1279" s="299"/>
      <c r="JS1279" s="299"/>
      <c r="JT1279" s="299"/>
      <c r="JU1279" s="299"/>
      <c r="JV1279" s="299"/>
      <c r="JW1279" s="299"/>
      <c r="JX1279" s="299"/>
      <c r="JY1279" s="299"/>
      <c r="JZ1279" s="299"/>
      <c r="KA1279" s="299"/>
      <c r="KB1279" s="299"/>
      <c r="KC1279" s="299"/>
      <c r="KD1279" s="299"/>
      <c r="KE1279" s="299"/>
      <c r="KF1279" s="299"/>
      <c r="KG1279" s="299"/>
      <c r="KH1279" s="299"/>
      <c r="KI1279" s="299"/>
      <c r="KJ1279" s="299"/>
      <c r="KK1279" s="299"/>
      <c r="KL1279" s="2"/>
      <c r="KM1279" s="2"/>
      <c r="KN1279" s="2"/>
      <c r="KO1279" s="2"/>
      <c r="KP1279" s="2"/>
      <c r="KQ1279" s="2"/>
      <c r="KR1279" s="2"/>
      <c r="KS1279" s="2"/>
      <c r="KT1279" s="2"/>
    </row>
    <row r="1280" spans="5:306" s="114" customFormat="1">
      <c r="E1280" s="118"/>
      <c r="F1280" s="118"/>
      <c r="G1280" s="119"/>
      <c r="W1280" s="2"/>
      <c r="X1280" s="2"/>
      <c r="Y1280" s="2"/>
      <c r="Z1280" s="183"/>
      <c r="AA1280" s="183"/>
      <c r="AB1280" s="183"/>
      <c r="AC1280" s="2"/>
      <c r="AD1280" s="2"/>
      <c r="AE1280" s="183"/>
      <c r="AF1280" s="183"/>
      <c r="AG1280" s="183"/>
      <c r="AH1280" s="183"/>
      <c r="AI1280" s="183"/>
      <c r="AJ1280" s="2"/>
      <c r="AK1280" s="2"/>
      <c r="AL1280" s="183"/>
      <c r="AM1280" s="183"/>
      <c r="AN1280" s="183"/>
      <c r="AO1280" s="183"/>
      <c r="AP1280" s="183"/>
      <c r="AQ1280" s="2"/>
      <c r="AR1280" s="2"/>
      <c r="AS1280" s="183"/>
      <c r="AT1280" s="183"/>
      <c r="AU1280" s="183"/>
      <c r="AV1280" s="183"/>
      <c r="AW1280" s="183"/>
      <c r="AX1280" s="2"/>
      <c r="AY1280" s="2"/>
      <c r="AZ1280" s="183"/>
      <c r="BA1280" s="183"/>
      <c r="BB1280" s="183"/>
      <c r="BC1280" s="183"/>
      <c r="BD1280" s="183"/>
      <c r="BE1280" s="2"/>
      <c r="BF1280" s="2"/>
      <c r="BG1280" s="183"/>
      <c r="BH1280" s="183"/>
      <c r="BI1280" s="183"/>
      <c r="BJ1280" s="183"/>
      <c r="BK1280" s="183"/>
      <c r="BL1280" s="2"/>
      <c r="BM1280" s="2"/>
      <c r="BN1280" s="183"/>
      <c r="BO1280" s="183"/>
      <c r="BP1280" s="183"/>
      <c r="BQ1280" s="183"/>
      <c r="BR1280" s="183"/>
      <c r="BS1280" s="183"/>
      <c r="BT1280" s="183"/>
      <c r="BU1280" s="183"/>
      <c r="BV1280" s="183"/>
      <c r="BW1280" s="183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70"/>
      <c r="DQ1280" s="270"/>
      <c r="DR1280" s="270"/>
      <c r="DS1280" s="270"/>
      <c r="DT1280" s="270"/>
      <c r="DU1280" s="270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  <c r="IW1280" s="2"/>
      <c r="IX1280" s="2"/>
      <c r="IY1280" s="2"/>
      <c r="IZ1280" s="2"/>
      <c r="JA1280" s="299"/>
      <c r="JB1280" s="299"/>
      <c r="JC1280" s="299"/>
      <c r="JD1280" s="299"/>
      <c r="JE1280" s="299"/>
      <c r="JF1280" s="299"/>
      <c r="JG1280" s="299"/>
      <c r="JH1280" s="299"/>
      <c r="JI1280" s="299"/>
      <c r="JJ1280" s="299"/>
      <c r="JK1280" s="299"/>
      <c r="JL1280" s="299"/>
      <c r="JM1280" s="299"/>
      <c r="JN1280" s="299"/>
      <c r="JO1280" s="299"/>
      <c r="JP1280" s="299"/>
      <c r="JQ1280" s="299"/>
      <c r="JR1280" s="299"/>
      <c r="JS1280" s="299"/>
      <c r="JT1280" s="299"/>
      <c r="JU1280" s="299"/>
      <c r="JV1280" s="299"/>
      <c r="JW1280" s="299"/>
      <c r="JX1280" s="299"/>
      <c r="JY1280" s="299"/>
      <c r="JZ1280" s="299"/>
      <c r="KA1280" s="299"/>
      <c r="KB1280" s="299"/>
      <c r="KC1280" s="299"/>
      <c r="KD1280" s="299"/>
      <c r="KE1280" s="299"/>
      <c r="KF1280" s="299"/>
      <c r="KG1280" s="299"/>
      <c r="KH1280" s="299"/>
      <c r="KI1280" s="299"/>
      <c r="KJ1280" s="299"/>
      <c r="KK1280" s="299"/>
      <c r="KL1280" s="2"/>
      <c r="KM1280" s="2"/>
      <c r="KN1280" s="2"/>
      <c r="KO1280" s="2"/>
      <c r="KP1280" s="2"/>
      <c r="KQ1280" s="2"/>
      <c r="KR1280" s="2"/>
      <c r="KS1280" s="2"/>
      <c r="KT1280" s="2"/>
    </row>
    <row r="1281" spans="5:306" s="114" customFormat="1">
      <c r="E1281" s="118"/>
      <c r="F1281" s="118"/>
      <c r="G1281" s="119"/>
      <c r="W1281" s="2"/>
      <c r="X1281" s="2"/>
      <c r="Y1281" s="2"/>
      <c r="Z1281" s="183"/>
      <c r="AA1281" s="183"/>
      <c r="AB1281" s="183"/>
      <c r="AC1281" s="2"/>
      <c r="AD1281" s="2"/>
      <c r="AE1281" s="183"/>
      <c r="AF1281" s="183"/>
      <c r="AG1281" s="183"/>
      <c r="AH1281" s="183"/>
      <c r="AI1281" s="183"/>
      <c r="AJ1281" s="2"/>
      <c r="AK1281" s="2"/>
      <c r="AL1281" s="183"/>
      <c r="AM1281" s="183"/>
      <c r="AN1281" s="183"/>
      <c r="AO1281" s="183"/>
      <c r="AP1281" s="183"/>
      <c r="AQ1281" s="2"/>
      <c r="AR1281" s="2"/>
      <c r="AS1281" s="183"/>
      <c r="AT1281" s="183"/>
      <c r="AU1281" s="183"/>
      <c r="AV1281" s="183"/>
      <c r="AW1281" s="183"/>
      <c r="AX1281" s="2"/>
      <c r="AY1281" s="2"/>
      <c r="AZ1281" s="183"/>
      <c r="BA1281" s="183"/>
      <c r="BB1281" s="183"/>
      <c r="BC1281" s="183"/>
      <c r="BD1281" s="183"/>
      <c r="BE1281" s="2"/>
      <c r="BF1281" s="2"/>
      <c r="BG1281" s="183"/>
      <c r="BH1281" s="183"/>
      <c r="BI1281" s="183"/>
      <c r="BJ1281" s="183"/>
      <c r="BK1281" s="183"/>
      <c r="BL1281" s="2"/>
      <c r="BM1281" s="2"/>
      <c r="BN1281" s="183"/>
      <c r="BO1281" s="183"/>
      <c r="BP1281" s="183"/>
      <c r="BQ1281" s="183"/>
      <c r="BR1281" s="183"/>
      <c r="BS1281" s="183"/>
      <c r="BT1281" s="183"/>
      <c r="BU1281" s="183"/>
      <c r="BV1281" s="183"/>
      <c r="BW1281" s="183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70"/>
      <c r="DQ1281" s="270"/>
      <c r="DR1281" s="270"/>
      <c r="DS1281" s="270"/>
      <c r="DT1281" s="270"/>
      <c r="DU1281" s="270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  <c r="IW1281" s="2"/>
      <c r="IX1281" s="2"/>
      <c r="IY1281" s="2"/>
      <c r="IZ1281" s="2"/>
      <c r="JA1281" s="299"/>
      <c r="JB1281" s="299"/>
      <c r="JC1281" s="299"/>
      <c r="JD1281" s="299"/>
      <c r="JE1281" s="299"/>
      <c r="JF1281" s="299"/>
      <c r="JG1281" s="299"/>
      <c r="JH1281" s="299"/>
      <c r="JI1281" s="299"/>
      <c r="JJ1281" s="299"/>
      <c r="JK1281" s="299"/>
      <c r="JL1281" s="299"/>
      <c r="JM1281" s="299"/>
      <c r="JN1281" s="299"/>
      <c r="JO1281" s="299"/>
      <c r="JP1281" s="299"/>
      <c r="JQ1281" s="299"/>
      <c r="JR1281" s="299"/>
      <c r="JS1281" s="299"/>
      <c r="JT1281" s="299"/>
      <c r="JU1281" s="299"/>
      <c r="JV1281" s="299"/>
      <c r="JW1281" s="299"/>
      <c r="JX1281" s="299"/>
      <c r="JY1281" s="299"/>
      <c r="JZ1281" s="299"/>
      <c r="KA1281" s="299"/>
      <c r="KB1281" s="299"/>
      <c r="KC1281" s="299"/>
      <c r="KD1281" s="299"/>
      <c r="KE1281" s="299"/>
      <c r="KF1281" s="299"/>
      <c r="KG1281" s="299"/>
      <c r="KH1281" s="299"/>
      <c r="KI1281" s="299"/>
      <c r="KJ1281" s="299"/>
      <c r="KK1281" s="299"/>
      <c r="KL1281" s="2"/>
      <c r="KM1281" s="2"/>
      <c r="KN1281" s="2"/>
      <c r="KO1281" s="2"/>
      <c r="KP1281" s="2"/>
      <c r="KQ1281" s="2"/>
      <c r="KR1281" s="2"/>
      <c r="KS1281" s="2"/>
      <c r="KT1281" s="2"/>
    </row>
    <row r="1282" spans="5:306" s="114" customFormat="1">
      <c r="E1282" s="118"/>
      <c r="F1282" s="118"/>
      <c r="G1282" s="119"/>
      <c r="W1282" s="2"/>
      <c r="X1282" s="2"/>
      <c r="Y1282" s="2"/>
      <c r="Z1282" s="183"/>
      <c r="AA1282" s="183"/>
      <c r="AB1282" s="183"/>
      <c r="AC1282" s="2"/>
      <c r="AD1282" s="2"/>
      <c r="AE1282" s="183"/>
      <c r="AF1282" s="183"/>
      <c r="AG1282" s="183"/>
      <c r="AH1282" s="183"/>
      <c r="AI1282" s="183"/>
      <c r="AJ1282" s="2"/>
      <c r="AK1282" s="2"/>
      <c r="AL1282" s="183"/>
      <c r="AM1282" s="183"/>
      <c r="AN1282" s="183"/>
      <c r="AO1282" s="183"/>
      <c r="AP1282" s="183"/>
      <c r="AQ1282" s="2"/>
      <c r="AR1282" s="2"/>
      <c r="AS1282" s="183"/>
      <c r="AT1282" s="183"/>
      <c r="AU1282" s="183"/>
      <c r="AV1282" s="183"/>
      <c r="AW1282" s="183"/>
      <c r="AX1282" s="2"/>
      <c r="AY1282" s="2"/>
      <c r="AZ1282" s="183"/>
      <c r="BA1282" s="183"/>
      <c r="BB1282" s="183"/>
      <c r="BC1282" s="183"/>
      <c r="BD1282" s="183"/>
      <c r="BE1282" s="2"/>
      <c r="BF1282" s="2"/>
      <c r="BG1282" s="183"/>
      <c r="BH1282" s="183"/>
      <c r="BI1282" s="183"/>
      <c r="BJ1282" s="183"/>
      <c r="BK1282" s="183"/>
      <c r="BL1282" s="2"/>
      <c r="BM1282" s="2"/>
      <c r="BN1282" s="183"/>
      <c r="BO1282" s="183"/>
      <c r="BP1282" s="183"/>
      <c r="BQ1282" s="183"/>
      <c r="BR1282" s="183"/>
      <c r="BS1282" s="183"/>
      <c r="BT1282" s="183"/>
      <c r="BU1282" s="183"/>
      <c r="BV1282" s="183"/>
      <c r="BW1282" s="183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70"/>
      <c r="DQ1282" s="270"/>
      <c r="DR1282" s="270"/>
      <c r="DS1282" s="270"/>
      <c r="DT1282" s="270"/>
      <c r="DU1282" s="270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  <c r="IW1282" s="2"/>
      <c r="IX1282" s="2"/>
      <c r="IY1282" s="2"/>
      <c r="IZ1282" s="2"/>
      <c r="JA1282" s="299"/>
      <c r="JB1282" s="299"/>
      <c r="JC1282" s="299"/>
      <c r="JD1282" s="299"/>
      <c r="JE1282" s="299"/>
      <c r="JF1282" s="299"/>
      <c r="JG1282" s="299"/>
      <c r="JH1282" s="299"/>
      <c r="JI1282" s="299"/>
      <c r="JJ1282" s="299"/>
      <c r="JK1282" s="299"/>
      <c r="JL1282" s="299"/>
      <c r="JM1282" s="299"/>
      <c r="JN1282" s="299"/>
      <c r="JO1282" s="299"/>
      <c r="JP1282" s="299"/>
      <c r="JQ1282" s="299"/>
      <c r="JR1282" s="299"/>
      <c r="JS1282" s="299"/>
      <c r="JT1282" s="299"/>
      <c r="JU1282" s="299"/>
      <c r="JV1282" s="299"/>
      <c r="JW1282" s="299"/>
      <c r="JX1282" s="299"/>
      <c r="JY1282" s="299"/>
      <c r="JZ1282" s="299"/>
      <c r="KA1282" s="299"/>
      <c r="KB1282" s="299"/>
      <c r="KC1282" s="299"/>
      <c r="KD1282" s="299"/>
      <c r="KE1282" s="299"/>
      <c r="KF1282" s="299"/>
      <c r="KG1282" s="299"/>
      <c r="KH1282" s="299"/>
      <c r="KI1282" s="299"/>
      <c r="KJ1282" s="299"/>
      <c r="KK1282" s="299"/>
      <c r="KL1282" s="2"/>
      <c r="KM1282" s="2"/>
      <c r="KN1282" s="2"/>
      <c r="KO1282" s="2"/>
      <c r="KP1282" s="2"/>
      <c r="KQ1282" s="2"/>
      <c r="KR1282" s="2"/>
      <c r="KS1282" s="2"/>
      <c r="KT1282" s="2"/>
    </row>
    <row r="1283" spans="5:306" s="114" customFormat="1">
      <c r="E1283" s="118"/>
      <c r="F1283" s="118"/>
      <c r="G1283" s="119"/>
      <c r="W1283" s="2"/>
      <c r="X1283" s="2"/>
      <c r="Y1283" s="2"/>
      <c r="Z1283" s="183"/>
      <c r="AA1283" s="183"/>
      <c r="AB1283" s="183"/>
      <c r="AC1283" s="2"/>
      <c r="AD1283" s="2"/>
      <c r="AE1283" s="183"/>
      <c r="AF1283" s="183"/>
      <c r="AG1283" s="183"/>
      <c r="AH1283" s="183"/>
      <c r="AI1283" s="183"/>
      <c r="AJ1283" s="2"/>
      <c r="AK1283" s="2"/>
      <c r="AL1283" s="183"/>
      <c r="AM1283" s="183"/>
      <c r="AN1283" s="183"/>
      <c r="AO1283" s="183"/>
      <c r="AP1283" s="183"/>
      <c r="AQ1283" s="2"/>
      <c r="AR1283" s="2"/>
      <c r="AS1283" s="183"/>
      <c r="AT1283" s="183"/>
      <c r="AU1283" s="183"/>
      <c r="AV1283" s="183"/>
      <c r="AW1283" s="183"/>
      <c r="AX1283" s="2"/>
      <c r="AY1283" s="2"/>
      <c r="AZ1283" s="183"/>
      <c r="BA1283" s="183"/>
      <c r="BB1283" s="183"/>
      <c r="BC1283" s="183"/>
      <c r="BD1283" s="183"/>
      <c r="BE1283" s="2"/>
      <c r="BF1283" s="2"/>
      <c r="BG1283" s="183"/>
      <c r="BH1283" s="183"/>
      <c r="BI1283" s="183"/>
      <c r="BJ1283" s="183"/>
      <c r="BK1283" s="183"/>
      <c r="BL1283" s="2"/>
      <c r="BM1283" s="2"/>
      <c r="BN1283" s="183"/>
      <c r="BO1283" s="183"/>
      <c r="BP1283" s="183"/>
      <c r="BQ1283" s="183"/>
      <c r="BR1283" s="183"/>
      <c r="BS1283" s="183"/>
      <c r="BT1283" s="183"/>
      <c r="BU1283" s="183"/>
      <c r="BV1283" s="183"/>
      <c r="BW1283" s="183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70"/>
      <c r="DQ1283" s="270"/>
      <c r="DR1283" s="270"/>
      <c r="DS1283" s="270"/>
      <c r="DT1283" s="270"/>
      <c r="DU1283" s="270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  <c r="IW1283" s="2"/>
      <c r="IX1283" s="2"/>
      <c r="IY1283" s="2"/>
      <c r="IZ1283" s="2"/>
      <c r="JA1283" s="299"/>
      <c r="JB1283" s="299"/>
      <c r="JC1283" s="299"/>
      <c r="JD1283" s="299"/>
      <c r="JE1283" s="299"/>
      <c r="JF1283" s="299"/>
      <c r="JG1283" s="299"/>
      <c r="JH1283" s="299"/>
      <c r="JI1283" s="299"/>
      <c r="JJ1283" s="299"/>
      <c r="JK1283" s="299"/>
      <c r="JL1283" s="299"/>
      <c r="JM1283" s="299"/>
      <c r="JN1283" s="299"/>
      <c r="JO1283" s="299"/>
      <c r="JP1283" s="299"/>
      <c r="JQ1283" s="299"/>
      <c r="JR1283" s="299"/>
      <c r="JS1283" s="299"/>
      <c r="JT1283" s="299"/>
      <c r="JU1283" s="299"/>
      <c r="JV1283" s="299"/>
      <c r="JW1283" s="299"/>
      <c r="JX1283" s="299"/>
      <c r="JY1283" s="299"/>
      <c r="JZ1283" s="299"/>
      <c r="KA1283" s="299"/>
      <c r="KB1283" s="299"/>
      <c r="KC1283" s="299"/>
      <c r="KD1283" s="299"/>
      <c r="KE1283" s="299"/>
      <c r="KF1283" s="299"/>
      <c r="KG1283" s="299"/>
      <c r="KH1283" s="299"/>
      <c r="KI1283" s="299"/>
      <c r="KJ1283" s="299"/>
      <c r="KK1283" s="299"/>
      <c r="KL1283" s="2"/>
      <c r="KM1283" s="2"/>
      <c r="KN1283" s="2"/>
      <c r="KO1283" s="2"/>
      <c r="KP1283" s="2"/>
      <c r="KQ1283" s="2"/>
      <c r="KR1283" s="2"/>
      <c r="KS1283" s="2"/>
      <c r="KT1283" s="2"/>
    </row>
    <row r="1284" spans="5:306" s="114" customFormat="1">
      <c r="E1284" s="118"/>
      <c r="F1284" s="118"/>
      <c r="G1284" s="119"/>
      <c r="W1284" s="2"/>
      <c r="X1284" s="2"/>
      <c r="Y1284" s="2"/>
      <c r="Z1284" s="183"/>
      <c r="AA1284" s="183"/>
      <c r="AB1284" s="183"/>
      <c r="AC1284" s="2"/>
      <c r="AD1284" s="2"/>
      <c r="AE1284" s="183"/>
      <c r="AF1284" s="183"/>
      <c r="AG1284" s="183"/>
      <c r="AH1284" s="183"/>
      <c r="AI1284" s="183"/>
      <c r="AJ1284" s="2"/>
      <c r="AK1284" s="2"/>
      <c r="AL1284" s="183"/>
      <c r="AM1284" s="183"/>
      <c r="AN1284" s="183"/>
      <c r="AO1284" s="183"/>
      <c r="AP1284" s="183"/>
      <c r="AQ1284" s="2"/>
      <c r="AR1284" s="2"/>
      <c r="AS1284" s="183"/>
      <c r="AT1284" s="183"/>
      <c r="AU1284" s="183"/>
      <c r="AV1284" s="183"/>
      <c r="AW1284" s="183"/>
      <c r="AX1284" s="2"/>
      <c r="AY1284" s="2"/>
      <c r="AZ1284" s="183"/>
      <c r="BA1284" s="183"/>
      <c r="BB1284" s="183"/>
      <c r="BC1284" s="183"/>
      <c r="BD1284" s="183"/>
      <c r="BE1284" s="2"/>
      <c r="BF1284" s="2"/>
      <c r="BG1284" s="183"/>
      <c r="BH1284" s="183"/>
      <c r="BI1284" s="183"/>
      <c r="BJ1284" s="183"/>
      <c r="BK1284" s="183"/>
      <c r="BL1284" s="2"/>
      <c r="BM1284" s="2"/>
      <c r="BN1284" s="183"/>
      <c r="BO1284" s="183"/>
      <c r="BP1284" s="183"/>
      <c r="BQ1284" s="183"/>
      <c r="BR1284" s="183"/>
      <c r="BS1284" s="183"/>
      <c r="BT1284" s="183"/>
      <c r="BU1284" s="183"/>
      <c r="BV1284" s="183"/>
      <c r="BW1284" s="183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70"/>
      <c r="DQ1284" s="270"/>
      <c r="DR1284" s="270"/>
      <c r="DS1284" s="270"/>
      <c r="DT1284" s="270"/>
      <c r="DU1284" s="270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  <c r="IW1284" s="2"/>
      <c r="IX1284" s="2"/>
      <c r="IY1284" s="2"/>
      <c r="IZ1284" s="2"/>
      <c r="JA1284" s="299"/>
      <c r="JB1284" s="299"/>
      <c r="JC1284" s="299"/>
      <c r="JD1284" s="299"/>
      <c r="JE1284" s="299"/>
      <c r="JF1284" s="299"/>
      <c r="JG1284" s="299"/>
      <c r="JH1284" s="299"/>
      <c r="JI1284" s="299"/>
      <c r="JJ1284" s="299"/>
      <c r="JK1284" s="299"/>
      <c r="JL1284" s="299"/>
      <c r="JM1284" s="299"/>
      <c r="JN1284" s="299"/>
      <c r="JO1284" s="299"/>
      <c r="JP1284" s="299"/>
      <c r="JQ1284" s="299"/>
      <c r="JR1284" s="299"/>
      <c r="JS1284" s="299"/>
      <c r="JT1284" s="299"/>
      <c r="JU1284" s="299"/>
      <c r="JV1284" s="299"/>
      <c r="JW1284" s="299"/>
      <c r="JX1284" s="299"/>
      <c r="JY1284" s="299"/>
      <c r="JZ1284" s="299"/>
      <c r="KA1284" s="299"/>
      <c r="KB1284" s="299"/>
      <c r="KC1284" s="299"/>
      <c r="KD1284" s="299"/>
      <c r="KE1284" s="299"/>
      <c r="KF1284" s="299"/>
      <c r="KG1284" s="299"/>
      <c r="KH1284" s="299"/>
      <c r="KI1284" s="299"/>
      <c r="KJ1284" s="299"/>
      <c r="KK1284" s="299"/>
      <c r="KL1284" s="2"/>
      <c r="KM1284" s="2"/>
      <c r="KN1284" s="2"/>
      <c r="KO1284" s="2"/>
      <c r="KP1284" s="2"/>
      <c r="KQ1284" s="2"/>
      <c r="KR1284" s="2"/>
      <c r="KS1284" s="2"/>
      <c r="KT1284" s="2"/>
    </row>
    <row r="1285" spans="5:306" s="114" customFormat="1">
      <c r="E1285" s="118"/>
      <c r="F1285" s="118"/>
      <c r="G1285" s="119"/>
      <c r="W1285" s="2"/>
      <c r="X1285" s="2"/>
      <c r="Y1285" s="2"/>
      <c r="Z1285" s="183"/>
      <c r="AA1285" s="183"/>
      <c r="AB1285" s="183"/>
      <c r="AC1285" s="2"/>
      <c r="AD1285" s="2"/>
      <c r="AE1285" s="183"/>
      <c r="AF1285" s="183"/>
      <c r="AG1285" s="183"/>
      <c r="AH1285" s="183"/>
      <c r="AI1285" s="183"/>
      <c r="AJ1285" s="2"/>
      <c r="AK1285" s="2"/>
      <c r="AL1285" s="183"/>
      <c r="AM1285" s="183"/>
      <c r="AN1285" s="183"/>
      <c r="AO1285" s="183"/>
      <c r="AP1285" s="183"/>
      <c r="AQ1285" s="2"/>
      <c r="AR1285" s="2"/>
      <c r="AS1285" s="183"/>
      <c r="AT1285" s="183"/>
      <c r="AU1285" s="183"/>
      <c r="AV1285" s="183"/>
      <c r="AW1285" s="183"/>
      <c r="AX1285" s="2"/>
      <c r="AY1285" s="2"/>
      <c r="AZ1285" s="183"/>
      <c r="BA1285" s="183"/>
      <c r="BB1285" s="183"/>
      <c r="BC1285" s="183"/>
      <c r="BD1285" s="183"/>
      <c r="BE1285" s="2"/>
      <c r="BF1285" s="2"/>
      <c r="BG1285" s="183"/>
      <c r="BH1285" s="183"/>
      <c r="BI1285" s="183"/>
      <c r="BJ1285" s="183"/>
      <c r="BK1285" s="183"/>
      <c r="BL1285" s="2"/>
      <c r="BM1285" s="2"/>
      <c r="BN1285" s="183"/>
      <c r="BO1285" s="183"/>
      <c r="BP1285" s="183"/>
      <c r="BQ1285" s="183"/>
      <c r="BR1285" s="183"/>
      <c r="BS1285" s="183"/>
      <c r="BT1285" s="183"/>
      <c r="BU1285" s="183"/>
      <c r="BV1285" s="183"/>
      <c r="BW1285" s="183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70"/>
      <c r="DQ1285" s="270"/>
      <c r="DR1285" s="270"/>
      <c r="DS1285" s="270"/>
      <c r="DT1285" s="270"/>
      <c r="DU1285" s="270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  <c r="IW1285" s="2"/>
      <c r="IX1285" s="2"/>
      <c r="IY1285" s="2"/>
      <c r="IZ1285" s="2"/>
      <c r="JA1285" s="299"/>
      <c r="JB1285" s="299"/>
      <c r="JC1285" s="299"/>
      <c r="JD1285" s="299"/>
      <c r="JE1285" s="299"/>
      <c r="JF1285" s="299"/>
      <c r="JG1285" s="299"/>
      <c r="JH1285" s="299"/>
      <c r="JI1285" s="299"/>
      <c r="JJ1285" s="299"/>
      <c r="JK1285" s="299"/>
      <c r="JL1285" s="299"/>
      <c r="JM1285" s="299"/>
      <c r="JN1285" s="299"/>
      <c r="JO1285" s="299"/>
      <c r="JP1285" s="299"/>
      <c r="JQ1285" s="299"/>
      <c r="JR1285" s="299"/>
      <c r="JS1285" s="299"/>
      <c r="JT1285" s="299"/>
      <c r="JU1285" s="299"/>
      <c r="JV1285" s="299"/>
      <c r="JW1285" s="299"/>
      <c r="JX1285" s="299"/>
      <c r="JY1285" s="299"/>
      <c r="JZ1285" s="299"/>
      <c r="KA1285" s="299"/>
      <c r="KB1285" s="299"/>
      <c r="KC1285" s="299"/>
      <c r="KD1285" s="299"/>
      <c r="KE1285" s="299"/>
      <c r="KF1285" s="299"/>
      <c r="KG1285" s="299"/>
      <c r="KH1285" s="299"/>
      <c r="KI1285" s="299"/>
      <c r="KJ1285" s="299"/>
      <c r="KK1285" s="299"/>
      <c r="KL1285" s="2"/>
      <c r="KM1285" s="2"/>
      <c r="KN1285" s="2"/>
      <c r="KO1285" s="2"/>
      <c r="KP1285" s="2"/>
      <c r="KQ1285" s="2"/>
      <c r="KR1285" s="2"/>
      <c r="KS1285" s="2"/>
      <c r="KT1285" s="2"/>
    </row>
    <row r="1286" spans="5:306" s="114" customFormat="1">
      <c r="E1286" s="118"/>
      <c r="F1286" s="118"/>
      <c r="G1286" s="119"/>
      <c r="W1286" s="2"/>
      <c r="X1286" s="2"/>
      <c r="Y1286" s="2"/>
      <c r="Z1286" s="183"/>
      <c r="AA1286" s="183"/>
      <c r="AB1286" s="183"/>
      <c r="AC1286" s="2"/>
      <c r="AD1286" s="2"/>
      <c r="AE1286" s="183"/>
      <c r="AF1286" s="183"/>
      <c r="AG1286" s="183"/>
      <c r="AH1286" s="183"/>
      <c r="AI1286" s="183"/>
      <c r="AJ1286" s="2"/>
      <c r="AK1286" s="2"/>
      <c r="AL1286" s="183"/>
      <c r="AM1286" s="183"/>
      <c r="AN1286" s="183"/>
      <c r="AO1286" s="183"/>
      <c r="AP1286" s="183"/>
      <c r="AQ1286" s="2"/>
      <c r="AR1286" s="2"/>
      <c r="AS1286" s="183"/>
      <c r="AT1286" s="183"/>
      <c r="AU1286" s="183"/>
      <c r="AV1286" s="183"/>
      <c r="AW1286" s="183"/>
      <c r="AX1286" s="2"/>
      <c r="AY1286" s="2"/>
      <c r="AZ1286" s="183"/>
      <c r="BA1286" s="183"/>
      <c r="BB1286" s="183"/>
      <c r="BC1286" s="183"/>
      <c r="BD1286" s="183"/>
      <c r="BE1286" s="2"/>
      <c r="BF1286" s="2"/>
      <c r="BG1286" s="183"/>
      <c r="BH1286" s="183"/>
      <c r="BI1286" s="183"/>
      <c r="BJ1286" s="183"/>
      <c r="BK1286" s="183"/>
      <c r="BL1286" s="2"/>
      <c r="BM1286" s="2"/>
      <c r="BN1286" s="183"/>
      <c r="BO1286" s="183"/>
      <c r="BP1286" s="183"/>
      <c r="BQ1286" s="183"/>
      <c r="BR1286" s="183"/>
      <c r="BS1286" s="183"/>
      <c r="BT1286" s="183"/>
      <c r="BU1286" s="183"/>
      <c r="BV1286" s="183"/>
      <c r="BW1286" s="183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70"/>
      <c r="DQ1286" s="270"/>
      <c r="DR1286" s="270"/>
      <c r="DS1286" s="270"/>
      <c r="DT1286" s="270"/>
      <c r="DU1286" s="270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  <c r="IW1286" s="2"/>
      <c r="IX1286" s="2"/>
      <c r="IY1286" s="2"/>
      <c r="IZ1286" s="2"/>
      <c r="JA1286" s="299"/>
      <c r="JB1286" s="299"/>
      <c r="JC1286" s="299"/>
      <c r="JD1286" s="299"/>
      <c r="JE1286" s="299"/>
      <c r="JF1286" s="299"/>
      <c r="JG1286" s="299"/>
      <c r="JH1286" s="299"/>
      <c r="JI1286" s="299"/>
      <c r="JJ1286" s="299"/>
      <c r="JK1286" s="299"/>
      <c r="JL1286" s="299"/>
      <c r="JM1286" s="299"/>
      <c r="JN1286" s="299"/>
      <c r="JO1286" s="299"/>
      <c r="JP1286" s="299"/>
      <c r="JQ1286" s="299"/>
      <c r="JR1286" s="299"/>
      <c r="JS1286" s="299"/>
      <c r="JT1286" s="299"/>
      <c r="JU1286" s="299"/>
      <c r="JV1286" s="299"/>
      <c r="JW1286" s="299"/>
      <c r="JX1286" s="299"/>
      <c r="JY1286" s="299"/>
      <c r="JZ1286" s="299"/>
      <c r="KA1286" s="299"/>
      <c r="KB1286" s="299"/>
      <c r="KC1286" s="299"/>
      <c r="KD1286" s="299"/>
      <c r="KE1286" s="299"/>
      <c r="KF1286" s="299"/>
      <c r="KG1286" s="299"/>
      <c r="KH1286" s="299"/>
      <c r="KI1286" s="299"/>
      <c r="KJ1286" s="299"/>
      <c r="KK1286" s="299"/>
      <c r="KL1286" s="2"/>
      <c r="KM1286" s="2"/>
      <c r="KN1286" s="2"/>
      <c r="KO1286" s="2"/>
      <c r="KP1286" s="2"/>
      <c r="KQ1286" s="2"/>
      <c r="KR1286" s="2"/>
      <c r="KS1286" s="2"/>
      <c r="KT1286" s="2"/>
    </row>
    <row r="1287" spans="5:306" s="114" customFormat="1">
      <c r="E1287" s="118"/>
      <c r="F1287" s="118"/>
      <c r="G1287" s="119"/>
      <c r="W1287" s="2"/>
      <c r="X1287" s="2"/>
      <c r="Y1287" s="2"/>
      <c r="Z1287" s="183"/>
      <c r="AA1287" s="183"/>
      <c r="AB1287" s="183"/>
      <c r="AC1287" s="2"/>
      <c r="AD1287" s="2"/>
      <c r="AE1287" s="183"/>
      <c r="AF1287" s="183"/>
      <c r="AG1287" s="183"/>
      <c r="AH1287" s="183"/>
      <c r="AI1287" s="183"/>
      <c r="AJ1287" s="2"/>
      <c r="AK1287" s="2"/>
      <c r="AL1287" s="183"/>
      <c r="AM1287" s="183"/>
      <c r="AN1287" s="183"/>
      <c r="AO1287" s="183"/>
      <c r="AP1287" s="183"/>
      <c r="AQ1287" s="2"/>
      <c r="AR1287" s="2"/>
      <c r="AS1287" s="183"/>
      <c r="AT1287" s="183"/>
      <c r="AU1287" s="183"/>
      <c r="AV1287" s="183"/>
      <c r="AW1287" s="183"/>
      <c r="AX1287" s="2"/>
      <c r="AY1287" s="2"/>
      <c r="AZ1287" s="183"/>
      <c r="BA1287" s="183"/>
      <c r="BB1287" s="183"/>
      <c r="BC1287" s="183"/>
      <c r="BD1287" s="183"/>
      <c r="BE1287" s="2"/>
      <c r="BF1287" s="2"/>
      <c r="BG1287" s="183"/>
      <c r="BH1287" s="183"/>
      <c r="BI1287" s="183"/>
      <c r="BJ1287" s="183"/>
      <c r="BK1287" s="183"/>
      <c r="BL1287" s="2"/>
      <c r="BM1287" s="2"/>
      <c r="BN1287" s="183"/>
      <c r="BO1287" s="183"/>
      <c r="BP1287" s="183"/>
      <c r="BQ1287" s="183"/>
      <c r="BR1287" s="183"/>
      <c r="BS1287" s="183"/>
      <c r="BT1287" s="183"/>
      <c r="BU1287" s="183"/>
      <c r="BV1287" s="183"/>
      <c r="BW1287" s="183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70"/>
      <c r="DQ1287" s="270"/>
      <c r="DR1287" s="270"/>
      <c r="DS1287" s="270"/>
      <c r="DT1287" s="270"/>
      <c r="DU1287" s="270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  <c r="IW1287" s="2"/>
      <c r="IX1287" s="2"/>
      <c r="IY1287" s="2"/>
      <c r="IZ1287" s="2"/>
      <c r="JA1287" s="299"/>
      <c r="JB1287" s="299"/>
      <c r="JC1287" s="299"/>
      <c r="JD1287" s="299"/>
      <c r="JE1287" s="299"/>
      <c r="JF1287" s="299"/>
      <c r="JG1287" s="299"/>
      <c r="JH1287" s="299"/>
      <c r="JI1287" s="299"/>
      <c r="JJ1287" s="299"/>
      <c r="JK1287" s="299"/>
      <c r="JL1287" s="299"/>
      <c r="JM1287" s="299"/>
      <c r="JN1287" s="299"/>
      <c r="JO1287" s="299"/>
      <c r="JP1287" s="299"/>
      <c r="JQ1287" s="299"/>
      <c r="JR1287" s="299"/>
      <c r="JS1287" s="299"/>
      <c r="JT1287" s="299"/>
      <c r="JU1287" s="299"/>
      <c r="JV1287" s="299"/>
      <c r="JW1287" s="299"/>
      <c r="JX1287" s="299"/>
      <c r="JY1287" s="299"/>
      <c r="JZ1287" s="299"/>
      <c r="KA1287" s="299"/>
      <c r="KB1287" s="299"/>
      <c r="KC1287" s="299"/>
      <c r="KD1287" s="299"/>
      <c r="KE1287" s="299"/>
      <c r="KF1287" s="299"/>
      <c r="KG1287" s="299"/>
      <c r="KH1287" s="299"/>
      <c r="KI1287" s="299"/>
      <c r="KJ1287" s="299"/>
      <c r="KK1287" s="299"/>
      <c r="KL1287" s="2"/>
      <c r="KM1287" s="2"/>
      <c r="KN1287" s="2"/>
      <c r="KO1287" s="2"/>
      <c r="KP1287" s="2"/>
      <c r="KQ1287" s="2"/>
      <c r="KR1287" s="2"/>
      <c r="KS1287" s="2"/>
      <c r="KT1287" s="2"/>
    </row>
    <row r="1288" spans="5:306" s="114" customFormat="1">
      <c r="E1288" s="118"/>
      <c r="F1288" s="118"/>
      <c r="G1288" s="119"/>
      <c r="W1288" s="2"/>
      <c r="X1288" s="2"/>
      <c r="Y1288" s="2"/>
      <c r="Z1288" s="183"/>
      <c r="AA1288" s="183"/>
      <c r="AB1288" s="183"/>
      <c r="AC1288" s="2"/>
      <c r="AD1288" s="2"/>
      <c r="AE1288" s="183"/>
      <c r="AF1288" s="183"/>
      <c r="AG1288" s="183"/>
      <c r="AH1288" s="183"/>
      <c r="AI1288" s="183"/>
      <c r="AJ1288" s="2"/>
      <c r="AK1288" s="2"/>
      <c r="AL1288" s="183"/>
      <c r="AM1288" s="183"/>
      <c r="AN1288" s="183"/>
      <c r="AO1288" s="183"/>
      <c r="AP1288" s="183"/>
      <c r="AQ1288" s="2"/>
      <c r="AR1288" s="2"/>
      <c r="AS1288" s="183"/>
      <c r="AT1288" s="183"/>
      <c r="AU1288" s="183"/>
      <c r="AV1288" s="183"/>
      <c r="AW1288" s="183"/>
      <c r="AX1288" s="2"/>
      <c r="AY1288" s="2"/>
      <c r="AZ1288" s="183"/>
      <c r="BA1288" s="183"/>
      <c r="BB1288" s="183"/>
      <c r="BC1288" s="183"/>
      <c r="BD1288" s="183"/>
      <c r="BE1288" s="2"/>
      <c r="BF1288" s="2"/>
      <c r="BG1288" s="183"/>
      <c r="BH1288" s="183"/>
      <c r="BI1288" s="183"/>
      <c r="BJ1288" s="183"/>
      <c r="BK1288" s="183"/>
      <c r="BL1288" s="2"/>
      <c r="BM1288" s="2"/>
      <c r="BN1288" s="183"/>
      <c r="BO1288" s="183"/>
      <c r="BP1288" s="183"/>
      <c r="BQ1288" s="183"/>
      <c r="BR1288" s="183"/>
      <c r="BS1288" s="183"/>
      <c r="BT1288" s="183"/>
      <c r="BU1288" s="183"/>
      <c r="BV1288" s="183"/>
      <c r="BW1288" s="183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70"/>
      <c r="DQ1288" s="270"/>
      <c r="DR1288" s="270"/>
      <c r="DS1288" s="270"/>
      <c r="DT1288" s="270"/>
      <c r="DU1288" s="270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  <c r="IW1288" s="2"/>
      <c r="IX1288" s="2"/>
      <c r="IY1288" s="2"/>
      <c r="IZ1288" s="2"/>
      <c r="JA1288" s="299"/>
      <c r="JB1288" s="299"/>
      <c r="JC1288" s="299"/>
      <c r="JD1288" s="299"/>
      <c r="JE1288" s="299"/>
      <c r="JF1288" s="299"/>
      <c r="JG1288" s="299"/>
      <c r="JH1288" s="299"/>
      <c r="JI1288" s="299"/>
      <c r="JJ1288" s="299"/>
      <c r="JK1288" s="299"/>
      <c r="JL1288" s="299"/>
      <c r="JM1288" s="299"/>
      <c r="JN1288" s="299"/>
      <c r="JO1288" s="299"/>
      <c r="JP1288" s="299"/>
      <c r="JQ1288" s="299"/>
      <c r="JR1288" s="299"/>
      <c r="JS1288" s="299"/>
      <c r="JT1288" s="299"/>
      <c r="JU1288" s="299"/>
      <c r="JV1288" s="299"/>
      <c r="JW1288" s="299"/>
      <c r="JX1288" s="299"/>
      <c r="JY1288" s="299"/>
      <c r="JZ1288" s="299"/>
      <c r="KA1288" s="299"/>
      <c r="KB1288" s="299"/>
      <c r="KC1288" s="299"/>
      <c r="KD1288" s="299"/>
      <c r="KE1288" s="299"/>
      <c r="KF1288" s="299"/>
      <c r="KG1288" s="299"/>
      <c r="KH1288" s="299"/>
      <c r="KI1288" s="299"/>
      <c r="KJ1288" s="299"/>
      <c r="KK1288" s="299"/>
      <c r="KL1288" s="2"/>
      <c r="KM1288" s="2"/>
      <c r="KN1288" s="2"/>
      <c r="KO1288" s="2"/>
      <c r="KP1288" s="2"/>
      <c r="KQ1288" s="2"/>
      <c r="KR1288" s="2"/>
      <c r="KS1288" s="2"/>
      <c r="KT1288" s="2"/>
    </row>
    <row r="1289" spans="5:306" s="114" customFormat="1">
      <c r="E1289" s="118"/>
      <c r="F1289" s="118"/>
      <c r="G1289" s="119"/>
      <c r="W1289" s="2"/>
      <c r="X1289" s="2"/>
      <c r="Y1289" s="2"/>
      <c r="Z1289" s="183"/>
      <c r="AA1289" s="183"/>
      <c r="AB1289" s="183"/>
      <c r="AC1289" s="2"/>
      <c r="AD1289" s="2"/>
      <c r="AE1289" s="183"/>
      <c r="AF1289" s="183"/>
      <c r="AG1289" s="183"/>
      <c r="AH1289" s="183"/>
      <c r="AI1289" s="183"/>
      <c r="AJ1289" s="2"/>
      <c r="AK1289" s="2"/>
      <c r="AL1289" s="183"/>
      <c r="AM1289" s="183"/>
      <c r="AN1289" s="183"/>
      <c r="AO1289" s="183"/>
      <c r="AP1289" s="183"/>
      <c r="AQ1289" s="2"/>
      <c r="AR1289" s="2"/>
      <c r="AS1289" s="183"/>
      <c r="AT1289" s="183"/>
      <c r="AU1289" s="183"/>
      <c r="AV1289" s="183"/>
      <c r="AW1289" s="183"/>
      <c r="AX1289" s="2"/>
      <c r="AY1289" s="2"/>
      <c r="AZ1289" s="183"/>
      <c r="BA1289" s="183"/>
      <c r="BB1289" s="183"/>
      <c r="BC1289" s="183"/>
      <c r="BD1289" s="183"/>
      <c r="BE1289" s="2"/>
      <c r="BF1289" s="2"/>
      <c r="BG1289" s="183"/>
      <c r="BH1289" s="183"/>
      <c r="BI1289" s="183"/>
      <c r="BJ1289" s="183"/>
      <c r="BK1289" s="183"/>
      <c r="BL1289" s="2"/>
      <c r="BM1289" s="2"/>
      <c r="BN1289" s="183"/>
      <c r="BO1289" s="183"/>
      <c r="BP1289" s="183"/>
      <c r="BQ1289" s="183"/>
      <c r="BR1289" s="183"/>
      <c r="BS1289" s="183"/>
      <c r="BT1289" s="183"/>
      <c r="BU1289" s="183"/>
      <c r="BV1289" s="183"/>
      <c r="BW1289" s="183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70"/>
      <c r="DQ1289" s="270"/>
      <c r="DR1289" s="270"/>
      <c r="DS1289" s="270"/>
      <c r="DT1289" s="270"/>
      <c r="DU1289" s="270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  <c r="IW1289" s="2"/>
      <c r="IX1289" s="2"/>
      <c r="IY1289" s="2"/>
      <c r="IZ1289" s="2"/>
      <c r="JA1289" s="299"/>
      <c r="JB1289" s="299"/>
      <c r="JC1289" s="299"/>
      <c r="JD1289" s="299"/>
      <c r="JE1289" s="299"/>
      <c r="JF1289" s="299"/>
      <c r="JG1289" s="299"/>
      <c r="JH1289" s="299"/>
      <c r="JI1289" s="299"/>
      <c r="JJ1289" s="299"/>
      <c r="JK1289" s="299"/>
      <c r="JL1289" s="299"/>
      <c r="JM1289" s="299"/>
      <c r="JN1289" s="299"/>
      <c r="JO1289" s="299"/>
      <c r="JP1289" s="299"/>
      <c r="JQ1289" s="299"/>
      <c r="JR1289" s="299"/>
      <c r="JS1289" s="299"/>
      <c r="JT1289" s="299"/>
      <c r="JU1289" s="299"/>
      <c r="JV1289" s="299"/>
      <c r="JW1289" s="299"/>
      <c r="JX1289" s="299"/>
      <c r="JY1289" s="299"/>
      <c r="JZ1289" s="299"/>
      <c r="KA1289" s="299"/>
      <c r="KB1289" s="299"/>
      <c r="KC1289" s="299"/>
      <c r="KD1289" s="299"/>
      <c r="KE1289" s="299"/>
      <c r="KF1289" s="299"/>
      <c r="KG1289" s="299"/>
      <c r="KH1289" s="299"/>
      <c r="KI1289" s="299"/>
      <c r="KJ1289" s="299"/>
      <c r="KK1289" s="299"/>
      <c r="KL1289" s="2"/>
      <c r="KM1289" s="2"/>
      <c r="KN1289" s="2"/>
      <c r="KO1289" s="2"/>
      <c r="KP1289" s="2"/>
      <c r="KQ1289" s="2"/>
      <c r="KR1289" s="2"/>
      <c r="KS1289" s="2"/>
      <c r="KT1289" s="2"/>
    </row>
    <row r="1290" spans="5:306" s="114" customFormat="1">
      <c r="E1290" s="118"/>
      <c r="F1290" s="118"/>
      <c r="G1290" s="119"/>
      <c r="W1290" s="2"/>
      <c r="X1290" s="2"/>
      <c r="Y1290" s="2"/>
      <c r="Z1290" s="183"/>
      <c r="AA1290" s="183"/>
      <c r="AB1290" s="183"/>
      <c r="AC1290" s="2"/>
      <c r="AD1290" s="2"/>
      <c r="AE1290" s="183"/>
      <c r="AF1290" s="183"/>
      <c r="AG1290" s="183"/>
      <c r="AH1290" s="183"/>
      <c r="AI1290" s="183"/>
      <c r="AJ1290" s="2"/>
      <c r="AK1290" s="2"/>
      <c r="AL1290" s="183"/>
      <c r="AM1290" s="183"/>
      <c r="AN1290" s="183"/>
      <c r="AO1290" s="183"/>
      <c r="AP1290" s="183"/>
      <c r="AQ1290" s="2"/>
      <c r="AR1290" s="2"/>
      <c r="AS1290" s="183"/>
      <c r="AT1290" s="183"/>
      <c r="AU1290" s="183"/>
      <c r="AV1290" s="183"/>
      <c r="AW1290" s="183"/>
      <c r="AX1290" s="2"/>
      <c r="AY1290" s="2"/>
      <c r="AZ1290" s="183"/>
      <c r="BA1290" s="183"/>
      <c r="BB1290" s="183"/>
      <c r="BC1290" s="183"/>
      <c r="BD1290" s="183"/>
      <c r="BE1290" s="2"/>
      <c r="BF1290" s="2"/>
      <c r="BG1290" s="183"/>
      <c r="BH1290" s="183"/>
      <c r="BI1290" s="183"/>
      <c r="BJ1290" s="183"/>
      <c r="BK1290" s="183"/>
      <c r="BL1290" s="2"/>
      <c r="BM1290" s="2"/>
      <c r="BN1290" s="183"/>
      <c r="BO1290" s="183"/>
      <c r="BP1290" s="183"/>
      <c r="BQ1290" s="183"/>
      <c r="BR1290" s="183"/>
      <c r="BS1290" s="183"/>
      <c r="BT1290" s="183"/>
      <c r="BU1290" s="183"/>
      <c r="BV1290" s="183"/>
      <c r="BW1290" s="183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70"/>
      <c r="DQ1290" s="270"/>
      <c r="DR1290" s="270"/>
      <c r="DS1290" s="270"/>
      <c r="DT1290" s="270"/>
      <c r="DU1290" s="270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  <c r="IW1290" s="2"/>
      <c r="IX1290" s="2"/>
      <c r="IY1290" s="2"/>
      <c r="IZ1290" s="2"/>
      <c r="JA1290" s="299"/>
      <c r="JB1290" s="299"/>
      <c r="JC1290" s="299"/>
      <c r="JD1290" s="299"/>
      <c r="JE1290" s="299"/>
      <c r="JF1290" s="299"/>
      <c r="JG1290" s="299"/>
      <c r="JH1290" s="299"/>
      <c r="JI1290" s="299"/>
      <c r="JJ1290" s="299"/>
      <c r="JK1290" s="299"/>
      <c r="JL1290" s="299"/>
      <c r="JM1290" s="299"/>
      <c r="JN1290" s="299"/>
      <c r="JO1290" s="299"/>
      <c r="JP1290" s="299"/>
      <c r="JQ1290" s="299"/>
      <c r="JR1290" s="299"/>
      <c r="JS1290" s="299"/>
      <c r="JT1290" s="299"/>
      <c r="JU1290" s="299"/>
      <c r="JV1290" s="299"/>
      <c r="JW1290" s="299"/>
      <c r="JX1290" s="299"/>
      <c r="JY1290" s="299"/>
      <c r="JZ1290" s="299"/>
      <c r="KA1290" s="299"/>
      <c r="KB1290" s="299"/>
      <c r="KC1290" s="299"/>
      <c r="KD1290" s="299"/>
      <c r="KE1290" s="299"/>
      <c r="KF1290" s="299"/>
      <c r="KG1290" s="299"/>
      <c r="KH1290" s="299"/>
      <c r="KI1290" s="299"/>
      <c r="KJ1290" s="299"/>
      <c r="KK1290" s="299"/>
      <c r="KL1290" s="2"/>
      <c r="KM1290" s="2"/>
      <c r="KN1290" s="2"/>
      <c r="KO1290" s="2"/>
      <c r="KP1290" s="2"/>
      <c r="KQ1290" s="2"/>
      <c r="KR1290" s="2"/>
      <c r="KS1290" s="2"/>
      <c r="KT1290" s="2"/>
    </row>
    <row r="1291" spans="5:306" s="114" customFormat="1">
      <c r="E1291" s="118"/>
      <c r="F1291" s="118"/>
      <c r="G1291" s="119"/>
      <c r="W1291" s="2"/>
      <c r="X1291" s="2"/>
      <c r="Y1291" s="2"/>
      <c r="Z1291" s="183"/>
      <c r="AA1291" s="183"/>
      <c r="AB1291" s="183"/>
      <c r="AC1291" s="2"/>
      <c r="AD1291" s="2"/>
      <c r="AE1291" s="183"/>
      <c r="AF1291" s="183"/>
      <c r="AG1291" s="183"/>
      <c r="AH1291" s="183"/>
      <c r="AI1291" s="183"/>
      <c r="AJ1291" s="2"/>
      <c r="AK1291" s="2"/>
      <c r="AL1291" s="183"/>
      <c r="AM1291" s="183"/>
      <c r="AN1291" s="183"/>
      <c r="AO1291" s="183"/>
      <c r="AP1291" s="183"/>
      <c r="AQ1291" s="2"/>
      <c r="AR1291" s="2"/>
      <c r="AS1291" s="183"/>
      <c r="AT1291" s="183"/>
      <c r="AU1291" s="183"/>
      <c r="AV1291" s="183"/>
      <c r="AW1291" s="183"/>
      <c r="AX1291" s="2"/>
      <c r="AY1291" s="2"/>
      <c r="AZ1291" s="183"/>
      <c r="BA1291" s="183"/>
      <c r="BB1291" s="183"/>
      <c r="BC1291" s="183"/>
      <c r="BD1291" s="183"/>
      <c r="BE1291" s="2"/>
      <c r="BF1291" s="2"/>
      <c r="BG1291" s="183"/>
      <c r="BH1291" s="183"/>
      <c r="BI1291" s="183"/>
      <c r="BJ1291" s="183"/>
      <c r="BK1291" s="183"/>
      <c r="BL1291" s="2"/>
      <c r="BM1291" s="2"/>
      <c r="BN1291" s="183"/>
      <c r="BO1291" s="183"/>
      <c r="BP1291" s="183"/>
      <c r="BQ1291" s="183"/>
      <c r="BR1291" s="183"/>
      <c r="BS1291" s="183"/>
      <c r="BT1291" s="183"/>
      <c r="BU1291" s="183"/>
      <c r="BV1291" s="183"/>
      <c r="BW1291" s="183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70"/>
      <c r="DQ1291" s="270"/>
      <c r="DR1291" s="270"/>
      <c r="DS1291" s="270"/>
      <c r="DT1291" s="270"/>
      <c r="DU1291" s="270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  <c r="IW1291" s="2"/>
      <c r="IX1291" s="2"/>
      <c r="IY1291" s="2"/>
      <c r="IZ1291" s="2"/>
      <c r="JA1291" s="299"/>
      <c r="JB1291" s="299"/>
      <c r="JC1291" s="299"/>
      <c r="JD1291" s="299"/>
      <c r="JE1291" s="299"/>
      <c r="JF1291" s="299"/>
      <c r="JG1291" s="299"/>
      <c r="JH1291" s="299"/>
      <c r="JI1291" s="299"/>
      <c r="JJ1291" s="299"/>
      <c r="JK1291" s="299"/>
      <c r="JL1291" s="299"/>
      <c r="JM1291" s="299"/>
      <c r="JN1291" s="299"/>
      <c r="JO1291" s="299"/>
      <c r="JP1291" s="299"/>
      <c r="JQ1291" s="299"/>
      <c r="JR1291" s="299"/>
      <c r="JS1291" s="299"/>
      <c r="JT1291" s="299"/>
      <c r="JU1291" s="299"/>
      <c r="JV1291" s="299"/>
      <c r="JW1291" s="299"/>
      <c r="JX1291" s="299"/>
      <c r="JY1291" s="299"/>
      <c r="JZ1291" s="299"/>
      <c r="KA1291" s="299"/>
      <c r="KB1291" s="299"/>
      <c r="KC1291" s="299"/>
      <c r="KD1291" s="299"/>
      <c r="KE1291" s="299"/>
      <c r="KF1291" s="299"/>
      <c r="KG1291" s="299"/>
      <c r="KH1291" s="299"/>
      <c r="KI1291" s="299"/>
      <c r="KJ1291" s="299"/>
      <c r="KK1291" s="299"/>
      <c r="KL1291" s="2"/>
      <c r="KM1291" s="2"/>
      <c r="KN1291" s="2"/>
      <c r="KO1291" s="2"/>
      <c r="KP1291" s="2"/>
      <c r="KQ1291" s="2"/>
      <c r="KR1291" s="2"/>
      <c r="KS1291" s="2"/>
      <c r="KT1291" s="2"/>
    </row>
    <row r="1292" spans="5:306" s="114" customFormat="1">
      <c r="E1292" s="118"/>
      <c r="F1292" s="118"/>
      <c r="G1292" s="119"/>
      <c r="W1292" s="2"/>
      <c r="X1292" s="2"/>
      <c r="Y1292" s="2"/>
      <c r="Z1292" s="183"/>
      <c r="AA1292" s="183"/>
      <c r="AB1292" s="183"/>
      <c r="AC1292" s="2"/>
      <c r="AD1292" s="2"/>
      <c r="AE1292" s="183"/>
      <c r="AF1292" s="183"/>
      <c r="AG1292" s="183"/>
      <c r="AH1292" s="183"/>
      <c r="AI1292" s="183"/>
      <c r="AJ1292" s="2"/>
      <c r="AK1292" s="2"/>
      <c r="AL1292" s="183"/>
      <c r="AM1292" s="183"/>
      <c r="AN1292" s="183"/>
      <c r="AO1292" s="183"/>
      <c r="AP1292" s="183"/>
      <c r="AQ1292" s="2"/>
      <c r="AR1292" s="2"/>
      <c r="AS1292" s="183"/>
      <c r="AT1292" s="183"/>
      <c r="AU1292" s="183"/>
      <c r="AV1292" s="183"/>
      <c r="AW1292" s="183"/>
      <c r="AX1292" s="2"/>
      <c r="AY1292" s="2"/>
      <c r="AZ1292" s="183"/>
      <c r="BA1292" s="183"/>
      <c r="BB1292" s="183"/>
      <c r="BC1292" s="183"/>
      <c r="BD1292" s="183"/>
      <c r="BE1292" s="2"/>
      <c r="BF1292" s="2"/>
      <c r="BG1292" s="183"/>
      <c r="BH1292" s="183"/>
      <c r="BI1292" s="183"/>
      <c r="BJ1292" s="183"/>
      <c r="BK1292" s="183"/>
      <c r="BL1292" s="2"/>
      <c r="BM1292" s="2"/>
      <c r="BN1292" s="183"/>
      <c r="BO1292" s="183"/>
      <c r="BP1292" s="183"/>
      <c r="BQ1292" s="183"/>
      <c r="BR1292" s="183"/>
      <c r="BS1292" s="183"/>
      <c r="BT1292" s="183"/>
      <c r="BU1292" s="183"/>
      <c r="BV1292" s="183"/>
      <c r="BW1292" s="183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70"/>
      <c r="DQ1292" s="270"/>
      <c r="DR1292" s="270"/>
      <c r="DS1292" s="270"/>
      <c r="DT1292" s="270"/>
      <c r="DU1292" s="270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  <c r="IW1292" s="2"/>
      <c r="IX1292" s="2"/>
      <c r="IY1292" s="2"/>
      <c r="IZ1292" s="2"/>
      <c r="JA1292" s="299"/>
      <c r="JB1292" s="299"/>
      <c r="JC1292" s="299"/>
      <c r="JD1292" s="299"/>
      <c r="JE1292" s="299"/>
      <c r="JF1292" s="299"/>
      <c r="JG1292" s="299"/>
      <c r="JH1292" s="299"/>
      <c r="JI1292" s="299"/>
      <c r="JJ1292" s="299"/>
      <c r="JK1292" s="299"/>
      <c r="JL1292" s="299"/>
      <c r="JM1292" s="299"/>
      <c r="JN1292" s="299"/>
      <c r="JO1292" s="299"/>
      <c r="JP1292" s="299"/>
      <c r="JQ1292" s="299"/>
      <c r="JR1292" s="299"/>
      <c r="JS1292" s="299"/>
      <c r="JT1292" s="299"/>
      <c r="JU1292" s="299"/>
      <c r="JV1292" s="299"/>
      <c r="JW1292" s="299"/>
      <c r="JX1292" s="299"/>
      <c r="JY1292" s="299"/>
      <c r="JZ1292" s="299"/>
      <c r="KA1292" s="299"/>
      <c r="KB1292" s="299"/>
      <c r="KC1292" s="299"/>
      <c r="KD1292" s="299"/>
      <c r="KE1292" s="299"/>
      <c r="KF1292" s="299"/>
      <c r="KG1292" s="299"/>
      <c r="KH1292" s="299"/>
      <c r="KI1292" s="299"/>
      <c r="KJ1292" s="299"/>
      <c r="KK1292" s="299"/>
      <c r="KL1292" s="2"/>
      <c r="KM1292" s="2"/>
      <c r="KN1292" s="2"/>
      <c r="KO1292" s="2"/>
      <c r="KP1292" s="2"/>
      <c r="KQ1292" s="2"/>
      <c r="KR1292" s="2"/>
      <c r="KS1292" s="2"/>
      <c r="KT1292" s="2"/>
    </row>
    <row r="1293" spans="5:306" s="114" customFormat="1">
      <c r="E1293" s="118"/>
      <c r="F1293" s="118"/>
      <c r="G1293" s="119"/>
      <c r="W1293" s="2"/>
      <c r="X1293" s="2"/>
      <c r="Y1293" s="2"/>
      <c r="Z1293" s="183"/>
      <c r="AA1293" s="183"/>
      <c r="AB1293" s="183"/>
      <c r="AC1293" s="2"/>
      <c r="AD1293" s="2"/>
      <c r="AE1293" s="183"/>
      <c r="AF1293" s="183"/>
      <c r="AG1293" s="183"/>
      <c r="AH1293" s="183"/>
      <c r="AI1293" s="183"/>
      <c r="AJ1293" s="2"/>
      <c r="AK1293" s="2"/>
      <c r="AL1293" s="183"/>
      <c r="AM1293" s="183"/>
      <c r="AN1293" s="183"/>
      <c r="AO1293" s="183"/>
      <c r="AP1293" s="183"/>
      <c r="AQ1293" s="2"/>
      <c r="AR1293" s="2"/>
      <c r="AS1293" s="183"/>
      <c r="AT1293" s="183"/>
      <c r="AU1293" s="183"/>
      <c r="AV1293" s="183"/>
      <c r="AW1293" s="183"/>
      <c r="AX1293" s="2"/>
      <c r="AY1293" s="2"/>
      <c r="AZ1293" s="183"/>
      <c r="BA1293" s="183"/>
      <c r="BB1293" s="183"/>
      <c r="BC1293" s="183"/>
      <c r="BD1293" s="183"/>
      <c r="BE1293" s="2"/>
      <c r="BF1293" s="2"/>
      <c r="BG1293" s="183"/>
      <c r="BH1293" s="183"/>
      <c r="BI1293" s="183"/>
      <c r="BJ1293" s="183"/>
      <c r="BK1293" s="183"/>
      <c r="BL1293" s="2"/>
      <c r="BM1293" s="2"/>
      <c r="BN1293" s="183"/>
      <c r="BO1293" s="183"/>
      <c r="BP1293" s="183"/>
      <c r="BQ1293" s="183"/>
      <c r="BR1293" s="183"/>
      <c r="BS1293" s="183"/>
      <c r="BT1293" s="183"/>
      <c r="BU1293" s="183"/>
      <c r="BV1293" s="183"/>
      <c r="BW1293" s="183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70"/>
      <c r="DQ1293" s="270"/>
      <c r="DR1293" s="270"/>
      <c r="DS1293" s="270"/>
      <c r="DT1293" s="270"/>
      <c r="DU1293" s="270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  <c r="IW1293" s="2"/>
      <c r="IX1293" s="2"/>
      <c r="IY1293" s="2"/>
      <c r="IZ1293" s="2"/>
      <c r="JA1293" s="299"/>
      <c r="JB1293" s="299"/>
      <c r="JC1293" s="299"/>
      <c r="JD1293" s="299"/>
      <c r="JE1293" s="299"/>
      <c r="JF1293" s="299"/>
      <c r="JG1293" s="299"/>
      <c r="JH1293" s="299"/>
      <c r="JI1293" s="299"/>
      <c r="JJ1293" s="299"/>
      <c r="JK1293" s="299"/>
      <c r="JL1293" s="299"/>
      <c r="JM1293" s="299"/>
      <c r="JN1293" s="299"/>
      <c r="JO1293" s="299"/>
      <c r="JP1293" s="299"/>
      <c r="JQ1293" s="299"/>
      <c r="JR1293" s="299"/>
      <c r="JS1293" s="299"/>
      <c r="JT1293" s="299"/>
      <c r="JU1293" s="299"/>
      <c r="JV1293" s="299"/>
      <c r="JW1293" s="299"/>
      <c r="JX1293" s="299"/>
      <c r="JY1293" s="299"/>
      <c r="JZ1293" s="299"/>
      <c r="KA1293" s="299"/>
      <c r="KB1293" s="299"/>
      <c r="KC1293" s="299"/>
      <c r="KD1293" s="299"/>
      <c r="KE1293" s="299"/>
      <c r="KF1293" s="299"/>
      <c r="KG1293" s="299"/>
      <c r="KH1293" s="299"/>
      <c r="KI1293" s="299"/>
      <c r="KJ1293" s="299"/>
      <c r="KK1293" s="299"/>
      <c r="KL1293" s="2"/>
      <c r="KM1293" s="2"/>
      <c r="KN1293" s="2"/>
      <c r="KO1293" s="2"/>
      <c r="KP1293" s="2"/>
      <c r="KQ1293" s="2"/>
      <c r="KR1293" s="2"/>
      <c r="KS1293" s="2"/>
      <c r="KT1293" s="2"/>
    </row>
    <row r="1294" spans="5:306" s="114" customFormat="1">
      <c r="E1294" s="118"/>
      <c r="F1294" s="118"/>
      <c r="G1294" s="119"/>
      <c r="W1294" s="2"/>
      <c r="X1294" s="2"/>
      <c r="Y1294" s="2"/>
      <c r="Z1294" s="183"/>
      <c r="AA1294" s="183"/>
      <c r="AB1294" s="183"/>
      <c r="AC1294" s="2"/>
      <c r="AD1294" s="2"/>
      <c r="AE1294" s="183"/>
      <c r="AF1294" s="183"/>
      <c r="AG1294" s="183"/>
      <c r="AH1294" s="183"/>
      <c r="AI1294" s="183"/>
      <c r="AJ1294" s="2"/>
      <c r="AK1294" s="2"/>
      <c r="AL1294" s="183"/>
      <c r="AM1294" s="183"/>
      <c r="AN1294" s="183"/>
      <c r="AO1294" s="183"/>
      <c r="AP1294" s="183"/>
      <c r="AQ1294" s="2"/>
      <c r="AR1294" s="2"/>
      <c r="AS1294" s="183"/>
      <c r="AT1294" s="183"/>
      <c r="AU1294" s="183"/>
      <c r="AV1294" s="183"/>
      <c r="AW1294" s="183"/>
      <c r="AX1294" s="2"/>
      <c r="AY1294" s="2"/>
      <c r="AZ1294" s="183"/>
      <c r="BA1294" s="183"/>
      <c r="BB1294" s="183"/>
      <c r="BC1294" s="183"/>
      <c r="BD1294" s="183"/>
      <c r="BE1294" s="2"/>
      <c r="BF1294" s="2"/>
      <c r="BG1294" s="183"/>
      <c r="BH1294" s="183"/>
      <c r="BI1294" s="183"/>
      <c r="BJ1294" s="183"/>
      <c r="BK1294" s="183"/>
      <c r="BL1294" s="2"/>
      <c r="BM1294" s="2"/>
      <c r="BN1294" s="183"/>
      <c r="BO1294" s="183"/>
      <c r="BP1294" s="183"/>
      <c r="BQ1294" s="183"/>
      <c r="BR1294" s="183"/>
      <c r="BS1294" s="183"/>
      <c r="BT1294" s="183"/>
      <c r="BU1294" s="183"/>
      <c r="BV1294" s="183"/>
      <c r="BW1294" s="183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70"/>
      <c r="DQ1294" s="270"/>
      <c r="DR1294" s="270"/>
      <c r="DS1294" s="270"/>
      <c r="DT1294" s="270"/>
      <c r="DU1294" s="270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  <c r="IW1294" s="2"/>
      <c r="IX1294" s="2"/>
      <c r="IY1294" s="2"/>
      <c r="IZ1294" s="2"/>
      <c r="JA1294" s="299"/>
      <c r="JB1294" s="299"/>
      <c r="JC1294" s="299"/>
      <c r="JD1294" s="299"/>
      <c r="JE1294" s="299"/>
      <c r="JF1294" s="299"/>
      <c r="JG1294" s="299"/>
      <c r="JH1294" s="299"/>
      <c r="JI1294" s="299"/>
      <c r="JJ1294" s="299"/>
      <c r="JK1294" s="299"/>
      <c r="JL1294" s="299"/>
      <c r="JM1294" s="299"/>
      <c r="JN1294" s="299"/>
      <c r="JO1294" s="299"/>
      <c r="JP1294" s="299"/>
      <c r="JQ1294" s="299"/>
      <c r="JR1294" s="299"/>
      <c r="JS1294" s="299"/>
      <c r="JT1294" s="299"/>
      <c r="JU1294" s="299"/>
      <c r="JV1294" s="299"/>
      <c r="JW1294" s="299"/>
      <c r="JX1294" s="299"/>
      <c r="JY1294" s="299"/>
      <c r="JZ1294" s="299"/>
      <c r="KA1294" s="299"/>
      <c r="KB1294" s="299"/>
      <c r="KC1294" s="299"/>
      <c r="KD1294" s="299"/>
      <c r="KE1294" s="299"/>
      <c r="KF1294" s="299"/>
      <c r="KG1294" s="299"/>
      <c r="KH1294" s="299"/>
      <c r="KI1294" s="299"/>
      <c r="KJ1294" s="299"/>
      <c r="KK1294" s="299"/>
      <c r="KL1294" s="2"/>
      <c r="KM1294" s="2"/>
      <c r="KN1294" s="2"/>
      <c r="KO1294" s="2"/>
      <c r="KP1294" s="2"/>
      <c r="KQ1294" s="2"/>
      <c r="KR1294" s="2"/>
      <c r="KS1294" s="2"/>
      <c r="KT1294" s="2"/>
    </row>
    <row r="1295" spans="5:306" s="114" customFormat="1">
      <c r="E1295" s="118"/>
      <c r="F1295" s="118"/>
      <c r="G1295" s="119"/>
      <c r="W1295" s="2"/>
      <c r="X1295" s="2"/>
      <c r="Y1295" s="2"/>
      <c r="Z1295" s="183"/>
      <c r="AA1295" s="183"/>
      <c r="AB1295" s="183"/>
      <c r="AC1295" s="2"/>
      <c r="AD1295" s="2"/>
      <c r="AE1295" s="183"/>
      <c r="AF1295" s="183"/>
      <c r="AG1295" s="183"/>
      <c r="AH1295" s="183"/>
      <c r="AI1295" s="183"/>
      <c r="AJ1295" s="2"/>
      <c r="AK1295" s="2"/>
      <c r="AL1295" s="183"/>
      <c r="AM1295" s="183"/>
      <c r="AN1295" s="183"/>
      <c r="AO1295" s="183"/>
      <c r="AP1295" s="183"/>
      <c r="AQ1295" s="2"/>
      <c r="AR1295" s="2"/>
      <c r="AS1295" s="183"/>
      <c r="AT1295" s="183"/>
      <c r="AU1295" s="183"/>
      <c r="AV1295" s="183"/>
      <c r="AW1295" s="183"/>
      <c r="AX1295" s="2"/>
      <c r="AY1295" s="2"/>
      <c r="AZ1295" s="183"/>
      <c r="BA1295" s="183"/>
      <c r="BB1295" s="183"/>
      <c r="BC1295" s="183"/>
      <c r="BD1295" s="183"/>
      <c r="BE1295" s="2"/>
      <c r="BF1295" s="2"/>
      <c r="BG1295" s="183"/>
      <c r="BH1295" s="183"/>
      <c r="BI1295" s="183"/>
      <c r="BJ1295" s="183"/>
      <c r="BK1295" s="183"/>
      <c r="BL1295" s="2"/>
      <c r="BM1295" s="2"/>
      <c r="BN1295" s="183"/>
      <c r="BO1295" s="183"/>
      <c r="BP1295" s="183"/>
      <c r="BQ1295" s="183"/>
      <c r="BR1295" s="183"/>
      <c r="BS1295" s="183"/>
      <c r="BT1295" s="183"/>
      <c r="BU1295" s="183"/>
      <c r="BV1295" s="183"/>
      <c r="BW1295" s="183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70"/>
      <c r="DQ1295" s="270"/>
      <c r="DR1295" s="270"/>
      <c r="DS1295" s="270"/>
      <c r="DT1295" s="270"/>
      <c r="DU1295" s="270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  <c r="IW1295" s="2"/>
      <c r="IX1295" s="2"/>
      <c r="IY1295" s="2"/>
      <c r="IZ1295" s="2"/>
      <c r="JA1295" s="299"/>
      <c r="JB1295" s="299"/>
      <c r="JC1295" s="299"/>
      <c r="JD1295" s="299"/>
      <c r="JE1295" s="299"/>
      <c r="JF1295" s="299"/>
      <c r="JG1295" s="299"/>
      <c r="JH1295" s="299"/>
      <c r="JI1295" s="299"/>
      <c r="JJ1295" s="299"/>
      <c r="JK1295" s="299"/>
      <c r="JL1295" s="299"/>
      <c r="JM1295" s="299"/>
      <c r="JN1295" s="299"/>
      <c r="JO1295" s="299"/>
      <c r="JP1295" s="299"/>
      <c r="JQ1295" s="299"/>
      <c r="JR1295" s="299"/>
      <c r="JS1295" s="299"/>
      <c r="JT1295" s="299"/>
      <c r="JU1295" s="299"/>
      <c r="JV1295" s="299"/>
      <c r="JW1295" s="299"/>
      <c r="JX1295" s="299"/>
      <c r="JY1295" s="299"/>
      <c r="JZ1295" s="299"/>
      <c r="KA1295" s="299"/>
      <c r="KB1295" s="299"/>
      <c r="KC1295" s="299"/>
      <c r="KD1295" s="299"/>
      <c r="KE1295" s="299"/>
      <c r="KF1295" s="299"/>
      <c r="KG1295" s="299"/>
      <c r="KH1295" s="299"/>
      <c r="KI1295" s="299"/>
      <c r="KJ1295" s="299"/>
      <c r="KK1295" s="299"/>
      <c r="KL1295" s="2"/>
      <c r="KM1295" s="2"/>
      <c r="KN1295" s="2"/>
      <c r="KO1295" s="2"/>
      <c r="KP1295" s="2"/>
      <c r="KQ1295" s="2"/>
      <c r="KR1295" s="2"/>
      <c r="KS1295" s="2"/>
      <c r="KT1295" s="2"/>
    </row>
    <row r="1296" spans="5:306" s="114" customFormat="1">
      <c r="E1296" s="118"/>
      <c r="F1296" s="118"/>
      <c r="G1296" s="119"/>
      <c r="W1296" s="2"/>
      <c r="X1296" s="2"/>
      <c r="Y1296" s="2"/>
      <c r="Z1296" s="183"/>
      <c r="AA1296" s="183"/>
      <c r="AB1296" s="183"/>
      <c r="AC1296" s="2"/>
      <c r="AD1296" s="2"/>
      <c r="AE1296" s="183"/>
      <c r="AF1296" s="183"/>
      <c r="AG1296" s="183"/>
      <c r="AH1296" s="183"/>
      <c r="AI1296" s="183"/>
      <c r="AJ1296" s="2"/>
      <c r="AK1296" s="2"/>
      <c r="AL1296" s="183"/>
      <c r="AM1296" s="183"/>
      <c r="AN1296" s="183"/>
      <c r="AO1296" s="183"/>
      <c r="AP1296" s="183"/>
      <c r="AQ1296" s="2"/>
      <c r="AR1296" s="2"/>
      <c r="AS1296" s="183"/>
      <c r="AT1296" s="183"/>
      <c r="AU1296" s="183"/>
      <c r="AV1296" s="183"/>
      <c r="AW1296" s="183"/>
      <c r="AX1296" s="2"/>
      <c r="AY1296" s="2"/>
      <c r="AZ1296" s="183"/>
      <c r="BA1296" s="183"/>
      <c r="BB1296" s="183"/>
      <c r="BC1296" s="183"/>
      <c r="BD1296" s="183"/>
      <c r="BE1296" s="2"/>
      <c r="BF1296" s="2"/>
      <c r="BG1296" s="183"/>
      <c r="BH1296" s="183"/>
      <c r="BI1296" s="183"/>
      <c r="BJ1296" s="183"/>
      <c r="BK1296" s="183"/>
      <c r="BL1296" s="2"/>
      <c r="BM1296" s="2"/>
      <c r="BN1296" s="183"/>
      <c r="BO1296" s="183"/>
      <c r="BP1296" s="183"/>
      <c r="BQ1296" s="183"/>
      <c r="BR1296" s="183"/>
      <c r="BS1296" s="183"/>
      <c r="BT1296" s="183"/>
      <c r="BU1296" s="183"/>
      <c r="BV1296" s="183"/>
      <c r="BW1296" s="183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70"/>
      <c r="DQ1296" s="270"/>
      <c r="DR1296" s="270"/>
      <c r="DS1296" s="270"/>
      <c r="DT1296" s="270"/>
      <c r="DU1296" s="270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  <c r="IW1296" s="2"/>
      <c r="IX1296" s="2"/>
      <c r="IY1296" s="2"/>
      <c r="IZ1296" s="2"/>
      <c r="JA1296" s="299"/>
      <c r="JB1296" s="299"/>
      <c r="JC1296" s="299"/>
      <c r="JD1296" s="299"/>
      <c r="JE1296" s="299"/>
      <c r="JF1296" s="299"/>
      <c r="JG1296" s="299"/>
      <c r="JH1296" s="299"/>
      <c r="JI1296" s="299"/>
      <c r="JJ1296" s="299"/>
      <c r="JK1296" s="299"/>
      <c r="JL1296" s="299"/>
      <c r="JM1296" s="299"/>
      <c r="JN1296" s="299"/>
      <c r="JO1296" s="299"/>
      <c r="JP1296" s="299"/>
      <c r="JQ1296" s="299"/>
      <c r="JR1296" s="299"/>
      <c r="JS1296" s="299"/>
      <c r="JT1296" s="299"/>
      <c r="JU1296" s="299"/>
      <c r="JV1296" s="299"/>
      <c r="JW1296" s="299"/>
      <c r="JX1296" s="299"/>
      <c r="JY1296" s="299"/>
      <c r="JZ1296" s="299"/>
      <c r="KA1296" s="299"/>
      <c r="KB1296" s="299"/>
      <c r="KC1296" s="299"/>
      <c r="KD1296" s="299"/>
      <c r="KE1296" s="299"/>
      <c r="KF1296" s="299"/>
      <c r="KG1296" s="299"/>
      <c r="KH1296" s="299"/>
      <c r="KI1296" s="299"/>
      <c r="KJ1296" s="299"/>
      <c r="KK1296" s="299"/>
      <c r="KL1296" s="2"/>
      <c r="KM1296" s="2"/>
      <c r="KN1296" s="2"/>
      <c r="KO1296" s="2"/>
      <c r="KP1296" s="2"/>
      <c r="KQ1296" s="2"/>
      <c r="KR1296" s="2"/>
      <c r="KS1296" s="2"/>
      <c r="KT1296" s="2"/>
    </row>
    <row r="1297" spans="5:306" s="114" customFormat="1">
      <c r="E1297" s="118"/>
      <c r="F1297" s="118"/>
      <c r="G1297" s="119"/>
      <c r="W1297" s="2"/>
      <c r="X1297" s="2"/>
      <c r="Y1297" s="2"/>
      <c r="Z1297" s="183"/>
      <c r="AA1297" s="183"/>
      <c r="AB1297" s="183"/>
      <c r="AC1297" s="2"/>
      <c r="AD1297" s="2"/>
      <c r="AE1297" s="183"/>
      <c r="AF1297" s="183"/>
      <c r="AG1297" s="183"/>
      <c r="AH1297" s="183"/>
      <c r="AI1297" s="183"/>
      <c r="AJ1297" s="2"/>
      <c r="AK1297" s="2"/>
      <c r="AL1297" s="183"/>
      <c r="AM1297" s="183"/>
      <c r="AN1297" s="183"/>
      <c r="AO1297" s="183"/>
      <c r="AP1297" s="183"/>
      <c r="AQ1297" s="2"/>
      <c r="AR1297" s="2"/>
      <c r="AS1297" s="183"/>
      <c r="AT1297" s="183"/>
      <c r="AU1297" s="183"/>
      <c r="AV1297" s="183"/>
      <c r="AW1297" s="183"/>
      <c r="AX1297" s="2"/>
      <c r="AY1297" s="2"/>
      <c r="AZ1297" s="183"/>
      <c r="BA1297" s="183"/>
      <c r="BB1297" s="183"/>
      <c r="BC1297" s="183"/>
      <c r="BD1297" s="183"/>
      <c r="BE1297" s="2"/>
      <c r="BF1297" s="2"/>
      <c r="BG1297" s="183"/>
      <c r="BH1297" s="183"/>
      <c r="BI1297" s="183"/>
      <c r="BJ1297" s="183"/>
      <c r="BK1297" s="183"/>
      <c r="BL1297" s="2"/>
      <c r="BM1297" s="2"/>
      <c r="BN1297" s="183"/>
      <c r="BO1297" s="183"/>
      <c r="BP1297" s="183"/>
      <c r="BQ1297" s="183"/>
      <c r="BR1297" s="183"/>
      <c r="BS1297" s="183"/>
      <c r="BT1297" s="183"/>
      <c r="BU1297" s="183"/>
      <c r="BV1297" s="183"/>
      <c r="BW1297" s="183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70"/>
      <c r="DQ1297" s="270"/>
      <c r="DR1297" s="270"/>
      <c r="DS1297" s="270"/>
      <c r="DT1297" s="270"/>
      <c r="DU1297" s="270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  <c r="IW1297" s="2"/>
      <c r="IX1297" s="2"/>
      <c r="IY1297" s="2"/>
      <c r="IZ1297" s="2"/>
      <c r="JA1297" s="299"/>
      <c r="JB1297" s="299"/>
      <c r="JC1297" s="299"/>
      <c r="JD1297" s="299"/>
      <c r="JE1297" s="299"/>
      <c r="JF1297" s="299"/>
      <c r="JG1297" s="299"/>
      <c r="JH1297" s="299"/>
      <c r="JI1297" s="299"/>
      <c r="JJ1297" s="299"/>
      <c r="JK1297" s="299"/>
      <c r="JL1297" s="299"/>
      <c r="JM1297" s="299"/>
      <c r="JN1297" s="299"/>
      <c r="JO1297" s="299"/>
      <c r="JP1297" s="299"/>
      <c r="JQ1297" s="299"/>
      <c r="JR1297" s="299"/>
      <c r="JS1297" s="299"/>
      <c r="JT1297" s="299"/>
      <c r="JU1297" s="299"/>
      <c r="JV1297" s="299"/>
      <c r="JW1297" s="299"/>
      <c r="JX1297" s="299"/>
      <c r="JY1297" s="299"/>
      <c r="JZ1297" s="299"/>
      <c r="KA1297" s="299"/>
      <c r="KB1297" s="299"/>
      <c r="KC1297" s="299"/>
      <c r="KD1297" s="299"/>
      <c r="KE1297" s="299"/>
      <c r="KF1297" s="299"/>
      <c r="KG1297" s="299"/>
      <c r="KH1297" s="299"/>
      <c r="KI1297" s="299"/>
      <c r="KJ1297" s="299"/>
      <c r="KK1297" s="299"/>
      <c r="KL1297" s="2"/>
      <c r="KM1297" s="2"/>
      <c r="KN1297" s="2"/>
      <c r="KO1297" s="2"/>
      <c r="KP1297" s="2"/>
      <c r="KQ1297" s="2"/>
      <c r="KR1297" s="2"/>
      <c r="KS1297" s="2"/>
      <c r="KT1297" s="2"/>
    </row>
    <row r="1298" spans="5:306" s="114" customFormat="1">
      <c r="E1298" s="118"/>
      <c r="F1298" s="118"/>
      <c r="G1298" s="119"/>
      <c r="W1298" s="2"/>
      <c r="X1298" s="2"/>
      <c r="Y1298" s="2"/>
      <c r="Z1298" s="183"/>
      <c r="AA1298" s="183"/>
      <c r="AB1298" s="183"/>
      <c r="AC1298" s="2"/>
      <c r="AD1298" s="2"/>
      <c r="AE1298" s="183"/>
      <c r="AF1298" s="183"/>
      <c r="AG1298" s="183"/>
      <c r="AH1298" s="183"/>
      <c r="AI1298" s="183"/>
      <c r="AJ1298" s="2"/>
      <c r="AK1298" s="2"/>
      <c r="AL1298" s="183"/>
      <c r="AM1298" s="183"/>
      <c r="AN1298" s="183"/>
      <c r="AO1298" s="183"/>
      <c r="AP1298" s="183"/>
      <c r="AQ1298" s="2"/>
      <c r="AR1298" s="2"/>
      <c r="AS1298" s="183"/>
      <c r="AT1298" s="183"/>
      <c r="AU1298" s="183"/>
      <c r="AV1298" s="183"/>
      <c r="AW1298" s="183"/>
      <c r="AX1298" s="2"/>
      <c r="AY1298" s="2"/>
      <c r="AZ1298" s="183"/>
      <c r="BA1298" s="183"/>
      <c r="BB1298" s="183"/>
      <c r="BC1298" s="183"/>
      <c r="BD1298" s="183"/>
      <c r="BE1298" s="2"/>
      <c r="BF1298" s="2"/>
      <c r="BG1298" s="183"/>
      <c r="BH1298" s="183"/>
      <c r="BI1298" s="183"/>
      <c r="BJ1298" s="183"/>
      <c r="BK1298" s="183"/>
      <c r="BL1298" s="2"/>
      <c r="BM1298" s="2"/>
      <c r="BN1298" s="183"/>
      <c r="BO1298" s="183"/>
      <c r="BP1298" s="183"/>
      <c r="BQ1298" s="183"/>
      <c r="BR1298" s="183"/>
      <c r="BS1298" s="183"/>
      <c r="BT1298" s="183"/>
      <c r="BU1298" s="183"/>
      <c r="BV1298" s="183"/>
      <c r="BW1298" s="183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70"/>
      <c r="DQ1298" s="270"/>
      <c r="DR1298" s="270"/>
      <c r="DS1298" s="270"/>
      <c r="DT1298" s="270"/>
      <c r="DU1298" s="270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  <c r="IW1298" s="2"/>
      <c r="IX1298" s="2"/>
      <c r="IY1298" s="2"/>
      <c r="IZ1298" s="2"/>
      <c r="JA1298" s="299"/>
      <c r="JB1298" s="299"/>
      <c r="JC1298" s="299"/>
      <c r="JD1298" s="299"/>
      <c r="JE1298" s="299"/>
      <c r="JF1298" s="299"/>
      <c r="JG1298" s="299"/>
      <c r="JH1298" s="299"/>
      <c r="JI1298" s="299"/>
      <c r="JJ1298" s="299"/>
      <c r="JK1298" s="299"/>
      <c r="JL1298" s="299"/>
      <c r="JM1298" s="299"/>
      <c r="JN1298" s="299"/>
      <c r="JO1298" s="299"/>
      <c r="JP1298" s="299"/>
      <c r="JQ1298" s="299"/>
      <c r="JR1298" s="299"/>
      <c r="JS1298" s="299"/>
      <c r="JT1298" s="299"/>
      <c r="JU1298" s="299"/>
      <c r="JV1298" s="299"/>
      <c r="JW1298" s="299"/>
      <c r="JX1298" s="299"/>
      <c r="JY1298" s="299"/>
      <c r="JZ1298" s="299"/>
      <c r="KA1298" s="299"/>
      <c r="KB1298" s="299"/>
      <c r="KC1298" s="299"/>
      <c r="KD1298" s="299"/>
      <c r="KE1298" s="299"/>
      <c r="KF1298" s="299"/>
      <c r="KG1298" s="299"/>
      <c r="KH1298" s="299"/>
      <c r="KI1298" s="299"/>
      <c r="KJ1298" s="299"/>
      <c r="KK1298" s="299"/>
      <c r="KL1298" s="2"/>
      <c r="KM1298" s="2"/>
      <c r="KN1298" s="2"/>
      <c r="KO1298" s="2"/>
      <c r="KP1298" s="2"/>
      <c r="KQ1298" s="2"/>
      <c r="KR1298" s="2"/>
      <c r="KS1298" s="2"/>
      <c r="KT1298" s="2"/>
    </row>
    <row r="1299" spans="5:306" s="114" customFormat="1">
      <c r="E1299" s="118"/>
      <c r="F1299" s="118"/>
      <c r="G1299" s="119"/>
      <c r="W1299" s="2"/>
      <c r="X1299" s="2"/>
      <c r="Y1299" s="2"/>
      <c r="Z1299" s="183"/>
      <c r="AA1299" s="183"/>
      <c r="AB1299" s="183"/>
      <c r="AC1299" s="2"/>
      <c r="AD1299" s="2"/>
      <c r="AE1299" s="183"/>
      <c r="AF1299" s="183"/>
      <c r="AG1299" s="183"/>
      <c r="AH1299" s="183"/>
      <c r="AI1299" s="183"/>
      <c r="AJ1299" s="2"/>
      <c r="AK1299" s="2"/>
      <c r="AL1299" s="183"/>
      <c r="AM1299" s="183"/>
      <c r="AN1299" s="183"/>
      <c r="AO1299" s="183"/>
      <c r="AP1299" s="183"/>
      <c r="AQ1299" s="2"/>
      <c r="AR1299" s="2"/>
      <c r="AS1299" s="183"/>
      <c r="AT1299" s="183"/>
      <c r="AU1299" s="183"/>
      <c r="AV1299" s="183"/>
      <c r="AW1299" s="183"/>
      <c r="AX1299" s="2"/>
      <c r="AY1299" s="2"/>
      <c r="AZ1299" s="183"/>
      <c r="BA1299" s="183"/>
      <c r="BB1299" s="183"/>
      <c r="BC1299" s="183"/>
      <c r="BD1299" s="183"/>
      <c r="BE1299" s="2"/>
      <c r="BF1299" s="2"/>
      <c r="BG1299" s="183"/>
      <c r="BH1299" s="183"/>
      <c r="BI1299" s="183"/>
      <c r="BJ1299" s="183"/>
      <c r="BK1299" s="183"/>
      <c r="BL1299" s="2"/>
      <c r="BM1299" s="2"/>
      <c r="BN1299" s="183"/>
      <c r="BO1299" s="183"/>
      <c r="BP1299" s="183"/>
      <c r="BQ1299" s="183"/>
      <c r="BR1299" s="183"/>
      <c r="BS1299" s="183"/>
      <c r="BT1299" s="183"/>
      <c r="BU1299" s="183"/>
      <c r="BV1299" s="183"/>
      <c r="BW1299" s="183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70"/>
      <c r="DQ1299" s="270"/>
      <c r="DR1299" s="270"/>
      <c r="DS1299" s="270"/>
      <c r="DT1299" s="270"/>
      <c r="DU1299" s="270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  <c r="IW1299" s="2"/>
      <c r="IX1299" s="2"/>
      <c r="IY1299" s="2"/>
      <c r="IZ1299" s="2"/>
      <c r="JA1299" s="299"/>
      <c r="JB1299" s="299"/>
      <c r="JC1299" s="299"/>
      <c r="JD1299" s="299"/>
      <c r="JE1299" s="299"/>
      <c r="JF1299" s="299"/>
      <c r="JG1299" s="299"/>
      <c r="JH1299" s="299"/>
      <c r="JI1299" s="299"/>
      <c r="JJ1299" s="299"/>
      <c r="JK1299" s="299"/>
      <c r="JL1299" s="299"/>
      <c r="JM1299" s="299"/>
      <c r="JN1299" s="299"/>
      <c r="JO1299" s="299"/>
      <c r="JP1299" s="299"/>
      <c r="JQ1299" s="299"/>
      <c r="JR1299" s="299"/>
      <c r="JS1299" s="299"/>
      <c r="JT1299" s="299"/>
      <c r="JU1299" s="299"/>
      <c r="JV1299" s="299"/>
      <c r="JW1299" s="299"/>
      <c r="JX1299" s="299"/>
      <c r="JY1299" s="299"/>
      <c r="JZ1299" s="299"/>
      <c r="KA1299" s="299"/>
      <c r="KB1299" s="299"/>
      <c r="KC1299" s="299"/>
      <c r="KD1299" s="299"/>
      <c r="KE1299" s="299"/>
      <c r="KF1299" s="299"/>
      <c r="KG1299" s="299"/>
      <c r="KH1299" s="299"/>
      <c r="KI1299" s="299"/>
      <c r="KJ1299" s="299"/>
      <c r="KK1299" s="299"/>
      <c r="KL1299" s="2"/>
      <c r="KM1299" s="2"/>
      <c r="KN1299" s="2"/>
      <c r="KO1299" s="2"/>
      <c r="KP1299" s="2"/>
      <c r="KQ1299" s="2"/>
      <c r="KR1299" s="2"/>
      <c r="KS1299" s="2"/>
      <c r="KT1299" s="2"/>
    </row>
    <row r="1300" spans="5:306" s="114" customFormat="1">
      <c r="E1300" s="118"/>
      <c r="F1300" s="118"/>
      <c r="G1300" s="119"/>
      <c r="W1300" s="2"/>
      <c r="X1300" s="2"/>
      <c r="Y1300" s="2"/>
      <c r="Z1300" s="183"/>
      <c r="AA1300" s="183"/>
      <c r="AB1300" s="183"/>
      <c r="AC1300" s="2"/>
      <c r="AD1300" s="2"/>
      <c r="AE1300" s="183"/>
      <c r="AF1300" s="183"/>
      <c r="AG1300" s="183"/>
      <c r="AH1300" s="183"/>
      <c r="AI1300" s="183"/>
      <c r="AJ1300" s="2"/>
      <c r="AK1300" s="2"/>
      <c r="AL1300" s="183"/>
      <c r="AM1300" s="183"/>
      <c r="AN1300" s="183"/>
      <c r="AO1300" s="183"/>
      <c r="AP1300" s="183"/>
      <c r="AQ1300" s="2"/>
      <c r="AR1300" s="2"/>
      <c r="AS1300" s="183"/>
      <c r="AT1300" s="183"/>
      <c r="AU1300" s="183"/>
      <c r="AV1300" s="183"/>
      <c r="AW1300" s="183"/>
      <c r="AX1300" s="2"/>
      <c r="AY1300" s="2"/>
      <c r="AZ1300" s="183"/>
      <c r="BA1300" s="183"/>
      <c r="BB1300" s="183"/>
      <c r="BC1300" s="183"/>
      <c r="BD1300" s="183"/>
      <c r="BE1300" s="2"/>
      <c r="BF1300" s="2"/>
      <c r="BG1300" s="183"/>
      <c r="BH1300" s="183"/>
      <c r="BI1300" s="183"/>
      <c r="BJ1300" s="183"/>
      <c r="BK1300" s="183"/>
      <c r="BL1300" s="2"/>
      <c r="BM1300" s="2"/>
      <c r="BN1300" s="183"/>
      <c r="BO1300" s="183"/>
      <c r="BP1300" s="183"/>
      <c r="BQ1300" s="183"/>
      <c r="BR1300" s="183"/>
      <c r="BS1300" s="183"/>
      <c r="BT1300" s="183"/>
      <c r="BU1300" s="183"/>
      <c r="BV1300" s="183"/>
      <c r="BW1300" s="183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70"/>
      <c r="DQ1300" s="270"/>
      <c r="DR1300" s="270"/>
      <c r="DS1300" s="270"/>
      <c r="DT1300" s="270"/>
      <c r="DU1300" s="270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  <c r="IW1300" s="2"/>
      <c r="IX1300" s="2"/>
      <c r="IY1300" s="2"/>
      <c r="IZ1300" s="2"/>
      <c r="JA1300" s="299"/>
      <c r="JB1300" s="299"/>
      <c r="JC1300" s="299"/>
      <c r="JD1300" s="299"/>
      <c r="JE1300" s="299"/>
      <c r="JF1300" s="299"/>
      <c r="JG1300" s="299"/>
      <c r="JH1300" s="299"/>
      <c r="JI1300" s="299"/>
      <c r="JJ1300" s="299"/>
      <c r="JK1300" s="299"/>
      <c r="JL1300" s="299"/>
      <c r="JM1300" s="299"/>
      <c r="JN1300" s="299"/>
      <c r="JO1300" s="299"/>
      <c r="JP1300" s="299"/>
      <c r="JQ1300" s="299"/>
      <c r="JR1300" s="299"/>
      <c r="JS1300" s="299"/>
      <c r="JT1300" s="299"/>
      <c r="JU1300" s="299"/>
      <c r="JV1300" s="299"/>
      <c r="JW1300" s="299"/>
      <c r="JX1300" s="299"/>
      <c r="JY1300" s="299"/>
      <c r="JZ1300" s="299"/>
      <c r="KA1300" s="299"/>
      <c r="KB1300" s="299"/>
      <c r="KC1300" s="299"/>
      <c r="KD1300" s="299"/>
      <c r="KE1300" s="299"/>
      <c r="KF1300" s="299"/>
      <c r="KG1300" s="299"/>
      <c r="KH1300" s="299"/>
      <c r="KI1300" s="299"/>
      <c r="KJ1300" s="299"/>
      <c r="KK1300" s="299"/>
      <c r="KL1300" s="2"/>
      <c r="KM1300" s="2"/>
      <c r="KN1300" s="2"/>
      <c r="KO1300" s="2"/>
      <c r="KP1300" s="2"/>
      <c r="KQ1300" s="2"/>
      <c r="KR1300" s="2"/>
      <c r="KS1300" s="2"/>
      <c r="KT1300" s="2"/>
    </row>
    <row r="1301" spans="5:306" s="114" customFormat="1">
      <c r="E1301" s="118"/>
      <c r="F1301" s="118"/>
      <c r="G1301" s="119"/>
      <c r="W1301" s="2"/>
      <c r="X1301" s="2"/>
      <c r="Y1301" s="2"/>
      <c r="Z1301" s="183"/>
      <c r="AA1301" s="183"/>
      <c r="AB1301" s="183"/>
      <c r="AC1301" s="2"/>
      <c r="AD1301" s="2"/>
      <c r="AE1301" s="183"/>
      <c r="AF1301" s="183"/>
      <c r="AG1301" s="183"/>
      <c r="AH1301" s="183"/>
      <c r="AI1301" s="183"/>
      <c r="AJ1301" s="2"/>
      <c r="AK1301" s="2"/>
      <c r="AL1301" s="183"/>
      <c r="AM1301" s="183"/>
      <c r="AN1301" s="183"/>
      <c r="AO1301" s="183"/>
      <c r="AP1301" s="183"/>
      <c r="AQ1301" s="2"/>
      <c r="AR1301" s="2"/>
      <c r="AS1301" s="183"/>
      <c r="AT1301" s="183"/>
      <c r="AU1301" s="183"/>
      <c r="AV1301" s="183"/>
      <c r="AW1301" s="183"/>
      <c r="AX1301" s="2"/>
      <c r="AY1301" s="2"/>
      <c r="AZ1301" s="183"/>
      <c r="BA1301" s="183"/>
      <c r="BB1301" s="183"/>
      <c r="BC1301" s="183"/>
      <c r="BD1301" s="183"/>
      <c r="BE1301" s="2"/>
      <c r="BF1301" s="2"/>
      <c r="BG1301" s="183"/>
      <c r="BH1301" s="183"/>
      <c r="BI1301" s="183"/>
      <c r="BJ1301" s="183"/>
      <c r="BK1301" s="183"/>
      <c r="BL1301" s="2"/>
      <c r="BM1301" s="2"/>
      <c r="BN1301" s="183"/>
      <c r="BO1301" s="183"/>
      <c r="BP1301" s="183"/>
      <c r="BQ1301" s="183"/>
      <c r="BR1301" s="183"/>
      <c r="BS1301" s="183"/>
      <c r="BT1301" s="183"/>
      <c r="BU1301" s="183"/>
      <c r="BV1301" s="183"/>
      <c r="BW1301" s="183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70"/>
      <c r="DQ1301" s="270"/>
      <c r="DR1301" s="270"/>
      <c r="DS1301" s="270"/>
      <c r="DT1301" s="270"/>
      <c r="DU1301" s="270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  <c r="IW1301" s="2"/>
      <c r="IX1301" s="2"/>
      <c r="IY1301" s="2"/>
      <c r="IZ1301" s="2"/>
      <c r="JA1301" s="299"/>
      <c r="JB1301" s="299"/>
      <c r="JC1301" s="299"/>
      <c r="JD1301" s="299"/>
      <c r="JE1301" s="299"/>
      <c r="JF1301" s="299"/>
      <c r="JG1301" s="299"/>
      <c r="JH1301" s="299"/>
      <c r="JI1301" s="299"/>
      <c r="JJ1301" s="299"/>
      <c r="JK1301" s="299"/>
      <c r="JL1301" s="299"/>
      <c r="JM1301" s="299"/>
      <c r="JN1301" s="299"/>
      <c r="JO1301" s="299"/>
      <c r="JP1301" s="299"/>
      <c r="JQ1301" s="299"/>
      <c r="JR1301" s="299"/>
      <c r="JS1301" s="299"/>
      <c r="JT1301" s="299"/>
      <c r="JU1301" s="299"/>
      <c r="JV1301" s="299"/>
      <c r="JW1301" s="299"/>
      <c r="JX1301" s="299"/>
      <c r="JY1301" s="299"/>
      <c r="JZ1301" s="299"/>
      <c r="KA1301" s="299"/>
      <c r="KB1301" s="299"/>
      <c r="KC1301" s="299"/>
      <c r="KD1301" s="299"/>
      <c r="KE1301" s="299"/>
      <c r="KF1301" s="299"/>
      <c r="KG1301" s="299"/>
      <c r="KH1301" s="299"/>
      <c r="KI1301" s="299"/>
      <c r="KJ1301" s="299"/>
      <c r="KK1301" s="299"/>
      <c r="KL1301" s="2"/>
      <c r="KM1301" s="2"/>
      <c r="KN1301" s="2"/>
      <c r="KO1301" s="2"/>
      <c r="KP1301" s="2"/>
      <c r="KQ1301" s="2"/>
      <c r="KR1301" s="2"/>
      <c r="KS1301" s="2"/>
      <c r="KT1301" s="2"/>
    </row>
    <row r="1302" spans="5:306" s="114" customFormat="1">
      <c r="E1302" s="118"/>
      <c r="F1302" s="118"/>
      <c r="G1302" s="119"/>
      <c r="W1302" s="2"/>
      <c r="X1302" s="2"/>
      <c r="Y1302" s="2"/>
      <c r="Z1302" s="183"/>
      <c r="AA1302" s="183"/>
      <c r="AB1302" s="183"/>
      <c r="AC1302" s="2"/>
      <c r="AD1302" s="2"/>
      <c r="AE1302" s="183"/>
      <c r="AF1302" s="183"/>
      <c r="AG1302" s="183"/>
      <c r="AH1302" s="183"/>
      <c r="AI1302" s="183"/>
      <c r="AJ1302" s="2"/>
      <c r="AK1302" s="2"/>
      <c r="AL1302" s="183"/>
      <c r="AM1302" s="183"/>
      <c r="AN1302" s="183"/>
      <c r="AO1302" s="183"/>
      <c r="AP1302" s="183"/>
      <c r="AQ1302" s="2"/>
      <c r="AR1302" s="2"/>
      <c r="AS1302" s="183"/>
      <c r="AT1302" s="183"/>
      <c r="AU1302" s="183"/>
      <c r="AV1302" s="183"/>
      <c r="AW1302" s="183"/>
      <c r="AX1302" s="2"/>
      <c r="AY1302" s="2"/>
      <c r="AZ1302" s="183"/>
      <c r="BA1302" s="183"/>
      <c r="BB1302" s="183"/>
      <c r="BC1302" s="183"/>
      <c r="BD1302" s="183"/>
      <c r="BE1302" s="2"/>
      <c r="BF1302" s="2"/>
      <c r="BG1302" s="183"/>
      <c r="BH1302" s="183"/>
      <c r="BI1302" s="183"/>
      <c r="BJ1302" s="183"/>
      <c r="BK1302" s="183"/>
      <c r="BL1302" s="2"/>
      <c r="BM1302" s="2"/>
      <c r="BN1302" s="183"/>
      <c r="BO1302" s="183"/>
      <c r="BP1302" s="183"/>
      <c r="BQ1302" s="183"/>
      <c r="BR1302" s="183"/>
      <c r="BS1302" s="183"/>
      <c r="BT1302" s="183"/>
      <c r="BU1302" s="183"/>
      <c r="BV1302" s="183"/>
      <c r="BW1302" s="183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70"/>
      <c r="DQ1302" s="270"/>
      <c r="DR1302" s="270"/>
      <c r="DS1302" s="270"/>
      <c r="DT1302" s="270"/>
      <c r="DU1302" s="270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  <c r="IW1302" s="2"/>
      <c r="IX1302" s="2"/>
      <c r="IY1302" s="2"/>
      <c r="IZ1302" s="2"/>
      <c r="JA1302" s="299"/>
      <c r="JB1302" s="299"/>
      <c r="JC1302" s="299"/>
      <c r="JD1302" s="299"/>
      <c r="JE1302" s="299"/>
      <c r="JF1302" s="299"/>
      <c r="JG1302" s="299"/>
      <c r="JH1302" s="299"/>
      <c r="JI1302" s="299"/>
      <c r="JJ1302" s="299"/>
      <c r="JK1302" s="299"/>
      <c r="JL1302" s="299"/>
      <c r="JM1302" s="299"/>
      <c r="JN1302" s="299"/>
      <c r="JO1302" s="299"/>
      <c r="JP1302" s="299"/>
      <c r="JQ1302" s="299"/>
      <c r="JR1302" s="299"/>
      <c r="JS1302" s="299"/>
      <c r="JT1302" s="299"/>
      <c r="JU1302" s="299"/>
      <c r="JV1302" s="299"/>
      <c r="JW1302" s="299"/>
      <c r="JX1302" s="299"/>
      <c r="JY1302" s="299"/>
      <c r="JZ1302" s="299"/>
      <c r="KA1302" s="299"/>
      <c r="KB1302" s="299"/>
      <c r="KC1302" s="299"/>
      <c r="KD1302" s="299"/>
      <c r="KE1302" s="299"/>
      <c r="KF1302" s="299"/>
      <c r="KG1302" s="299"/>
      <c r="KH1302" s="299"/>
      <c r="KI1302" s="299"/>
      <c r="KJ1302" s="299"/>
      <c r="KK1302" s="299"/>
      <c r="KL1302" s="2"/>
      <c r="KM1302" s="2"/>
      <c r="KN1302" s="2"/>
      <c r="KO1302" s="2"/>
      <c r="KP1302" s="2"/>
      <c r="KQ1302" s="2"/>
      <c r="KR1302" s="2"/>
      <c r="KS1302" s="2"/>
      <c r="KT1302" s="2"/>
    </row>
    <row r="1303" spans="5:306" s="114" customFormat="1">
      <c r="E1303" s="118"/>
      <c r="F1303" s="118"/>
      <c r="G1303" s="119"/>
      <c r="W1303" s="2"/>
      <c r="X1303" s="2"/>
      <c r="Y1303" s="2"/>
      <c r="Z1303" s="183"/>
      <c r="AA1303" s="183"/>
      <c r="AB1303" s="183"/>
      <c r="AC1303" s="2"/>
      <c r="AD1303" s="2"/>
      <c r="AE1303" s="183"/>
      <c r="AF1303" s="183"/>
      <c r="AG1303" s="183"/>
      <c r="AH1303" s="183"/>
      <c r="AI1303" s="183"/>
      <c r="AJ1303" s="2"/>
      <c r="AK1303" s="2"/>
      <c r="AL1303" s="183"/>
      <c r="AM1303" s="183"/>
      <c r="AN1303" s="183"/>
      <c r="AO1303" s="183"/>
      <c r="AP1303" s="183"/>
      <c r="AQ1303" s="2"/>
      <c r="AR1303" s="2"/>
      <c r="AS1303" s="183"/>
      <c r="AT1303" s="183"/>
      <c r="AU1303" s="183"/>
      <c r="AV1303" s="183"/>
      <c r="AW1303" s="183"/>
      <c r="AX1303" s="2"/>
      <c r="AY1303" s="2"/>
      <c r="AZ1303" s="183"/>
      <c r="BA1303" s="183"/>
      <c r="BB1303" s="183"/>
      <c r="BC1303" s="183"/>
      <c r="BD1303" s="183"/>
      <c r="BE1303" s="2"/>
      <c r="BF1303" s="2"/>
      <c r="BG1303" s="183"/>
      <c r="BH1303" s="183"/>
      <c r="BI1303" s="183"/>
      <c r="BJ1303" s="183"/>
      <c r="BK1303" s="183"/>
      <c r="BL1303" s="2"/>
      <c r="BM1303" s="2"/>
      <c r="BN1303" s="183"/>
      <c r="BO1303" s="183"/>
      <c r="BP1303" s="183"/>
      <c r="BQ1303" s="183"/>
      <c r="BR1303" s="183"/>
      <c r="BS1303" s="183"/>
      <c r="BT1303" s="183"/>
      <c r="BU1303" s="183"/>
      <c r="BV1303" s="183"/>
      <c r="BW1303" s="183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70"/>
      <c r="DQ1303" s="270"/>
      <c r="DR1303" s="270"/>
      <c r="DS1303" s="270"/>
      <c r="DT1303" s="270"/>
      <c r="DU1303" s="270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99"/>
      <c r="JB1303" s="299"/>
      <c r="JC1303" s="299"/>
      <c r="JD1303" s="299"/>
      <c r="JE1303" s="299"/>
      <c r="JF1303" s="299"/>
      <c r="JG1303" s="299"/>
      <c r="JH1303" s="299"/>
      <c r="JI1303" s="299"/>
      <c r="JJ1303" s="299"/>
      <c r="JK1303" s="299"/>
      <c r="JL1303" s="299"/>
      <c r="JM1303" s="299"/>
      <c r="JN1303" s="299"/>
      <c r="JO1303" s="299"/>
      <c r="JP1303" s="299"/>
      <c r="JQ1303" s="299"/>
      <c r="JR1303" s="299"/>
      <c r="JS1303" s="299"/>
      <c r="JT1303" s="299"/>
      <c r="JU1303" s="299"/>
      <c r="JV1303" s="299"/>
      <c r="JW1303" s="299"/>
      <c r="JX1303" s="299"/>
      <c r="JY1303" s="299"/>
      <c r="JZ1303" s="299"/>
      <c r="KA1303" s="299"/>
      <c r="KB1303" s="299"/>
      <c r="KC1303" s="299"/>
      <c r="KD1303" s="299"/>
      <c r="KE1303" s="299"/>
      <c r="KF1303" s="299"/>
      <c r="KG1303" s="299"/>
      <c r="KH1303" s="299"/>
      <c r="KI1303" s="299"/>
      <c r="KJ1303" s="299"/>
      <c r="KK1303" s="299"/>
      <c r="KL1303" s="2"/>
      <c r="KM1303" s="2"/>
      <c r="KN1303" s="2"/>
      <c r="KO1303" s="2"/>
      <c r="KP1303" s="2"/>
      <c r="KQ1303" s="2"/>
      <c r="KR1303" s="2"/>
      <c r="KS1303" s="2"/>
      <c r="KT1303" s="2"/>
    </row>
    <row r="1304" spans="5:306" s="114" customFormat="1">
      <c r="E1304" s="118"/>
      <c r="F1304" s="118"/>
      <c r="G1304" s="119"/>
      <c r="W1304" s="2"/>
      <c r="X1304" s="2"/>
      <c r="Y1304" s="2"/>
      <c r="Z1304" s="183"/>
      <c r="AA1304" s="183"/>
      <c r="AB1304" s="183"/>
      <c r="AC1304" s="2"/>
      <c r="AD1304" s="2"/>
      <c r="AE1304" s="183"/>
      <c r="AF1304" s="183"/>
      <c r="AG1304" s="183"/>
      <c r="AH1304" s="183"/>
      <c r="AI1304" s="183"/>
      <c r="AJ1304" s="2"/>
      <c r="AK1304" s="2"/>
      <c r="AL1304" s="183"/>
      <c r="AM1304" s="183"/>
      <c r="AN1304" s="183"/>
      <c r="AO1304" s="183"/>
      <c r="AP1304" s="183"/>
      <c r="AQ1304" s="2"/>
      <c r="AR1304" s="2"/>
      <c r="AS1304" s="183"/>
      <c r="AT1304" s="183"/>
      <c r="AU1304" s="183"/>
      <c r="AV1304" s="183"/>
      <c r="AW1304" s="183"/>
      <c r="AX1304" s="2"/>
      <c r="AY1304" s="2"/>
      <c r="AZ1304" s="183"/>
      <c r="BA1304" s="183"/>
      <c r="BB1304" s="183"/>
      <c r="BC1304" s="183"/>
      <c r="BD1304" s="183"/>
      <c r="BE1304" s="2"/>
      <c r="BF1304" s="2"/>
      <c r="BG1304" s="183"/>
      <c r="BH1304" s="183"/>
      <c r="BI1304" s="183"/>
      <c r="BJ1304" s="183"/>
      <c r="BK1304" s="183"/>
      <c r="BL1304" s="2"/>
      <c r="BM1304" s="2"/>
      <c r="BN1304" s="183"/>
      <c r="BO1304" s="183"/>
      <c r="BP1304" s="183"/>
      <c r="BQ1304" s="183"/>
      <c r="BR1304" s="183"/>
      <c r="BS1304" s="183"/>
      <c r="BT1304" s="183"/>
      <c r="BU1304" s="183"/>
      <c r="BV1304" s="183"/>
      <c r="BW1304" s="183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70"/>
      <c r="DQ1304" s="270"/>
      <c r="DR1304" s="270"/>
      <c r="DS1304" s="270"/>
      <c r="DT1304" s="270"/>
      <c r="DU1304" s="270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  <c r="IW1304" s="2"/>
      <c r="IX1304" s="2"/>
      <c r="IY1304" s="2"/>
      <c r="IZ1304" s="2"/>
      <c r="JA1304" s="299"/>
      <c r="JB1304" s="299"/>
      <c r="JC1304" s="299"/>
      <c r="JD1304" s="299"/>
      <c r="JE1304" s="299"/>
      <c r="JF1304" s="299"/>
      <c r="JG1304" s="299"/>
      <c r="JH1304" s="299"/>
      <c r="JI1304" s="299"/>
      <c r="JJ1304" s="299"/>
      <c r="JK1304" s="299"/>
      <c r="JL1304" s="299"/>
      <c r="JM1304" s="299"/>
      <c r="JN1304" s="299"/>
      <c r="JO1304" s="299"/>
      <c r="JP1304" s="299"/>
      <c r="JQ1304" s="299"/>
      <c r="JR1304" s="299"/>
      <c r="JS1304" s="299"/>
      <c r="JT1304" s="299"/>
      <c r="JU1304" s="299"/>
      <c r="JV1304" s="299"/>
      <c r="JW1304" s="299"/>
      <c r="JX1304" s="299"/>
      <c r="JY1304" s="299"/>
      <c r="JZ1304" s="299"/>
      <c r="KA1304" s="299"/>
      <c r="KB1304" s="299"/>
      <c r="KC1304" s="299"/>
      <c r="KD1304" s="299"/>
      <c r="KE1304" s="299"/>
      <c r="KF1304" s="299"/>
      <c r="KG1304" s="299"/>
      <c r="KH1304" s="299"/>
      <c r="KI1304" s="299"/>
      <c r="KJ1304" s="299"/>
      <c r="KK1304" s="299"/>
      <c r="KL1304" s="2"/>
      <c r="KM1304" s="2"/>
      <c r="KN1304" s="2"/>
      <c r="KO1304" s="2"/>
      <c r="KP1304" s="2"/>
      <c r="KQ1304" s="2"/>
      <c r="KR1304" s="2"/>
      <c r="KS1304" s="2"/>
      <c r="KT1304" s="2"/>
    </row>
    <row r="1305" spans="5:306" s="114" customFormat="1">
      <c r="E1305" s="118"/>
      <c r="F1305" s="118"/>
      <c r="G1305" s="119"/>
      <c r="W1305" s="2"/>
      <c r="X1305" s="2"/>
      <c r="Y1305" s="2"/>
      <c r="Z1305" s="183"/>
      <c r="AA1305" s="183"/>
      <c r="AB1305" s="183"/>
      <c r="AC1305" s="2"/>
      <c r="AD1305" s="2"/>
      <c r="AE1305" s="183"/>
      <c r="AF1305" s="183"/>
      <c r="AG1305" s="183"/>
      <c r="AH1305" s="183"/>
      <c r="AI1305" s="183"/>
      <c r="AJ1305" s="2"/>
      <c r="AK1305" s="2"/>
      <c r="AL1305" s="183"/>
      <c r="AM1305" s="183"/>
      <c r="AN1305" s="183"/>
      <c r="AO1305" s="183"/>
      <c r="AP1305" s="183"/>
      <c r="AQ1305" s="2"/>
      <c r="AR1305" s="2"/>
      <c r="AS1305" s="183"/>
      <c r="AT1305" s="183"/>
      <c r="AU1305" s="183"/>
      <c r="AV1305" s="183"/>
      <c r="AW1305" s="183"/>
      <c r="AX1305" s="2"/>
      <c r="AY1305" s="2"/>
      <c r="AZ1305" s="183"/>
      <c r="BA1305" s="183"/>
      <c r="BB1305" s="183"/>
      <c r="BC1305" s="183"/>
      <c r="BD1305" s="183"/>
      <c r="BE1305" s="2"/>
      <c r="BF1305" s="2"/>
      <c r="BG1305" s="183"/>
      <c r="BH1305" s="183"/>
      <c r="BI1305" s="183"/>
      <c r="BJ1305" s="183"/>
      <c r="BK1305" s="183"/>
      <c r="BL1305" s="2"/>
      <c r="BM1305" s="2"/>
      <c r="BN1305" s="183"/>
      <c r="BO1305" s="183"/>
      <c r="BP1305" s="183"/>
      <c r="BQ1305" s="183"/>
      <c r="BR1305" s="183"/>
      <c r="BS1305" s="183"/>
      <c r="BT1305" s="183"/>
      <c r="BU1305" s="183"/>
      <c r="BV1305" s="183"/>
      <c r="BW1305" s="183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70"/>
      <c r="DQ1305" s="270"/>
      <c r="DR1305" s="270"/>
      <c r="DS1305" s="270"/>
      <c r="DT1305" s="270"/>
      <c r="DU1305" s="270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  <c r="IW1305" s="2"/>
      <c r="IX1305" s="2"/>
      <c r="IY1305" s="2"/>
      <c r="IZ1305" s="2"/>
      <c r="JA1305" s="299"/>
      <c r="JB1305" s="299"/>
      <c r="JC1305" s="299"/>
      <c r="JD1305" s="299"/>
      <c r="JE1305" s="299"/>
      <c r="JF1305" s="299"/>
      <c r="JG1305" s="299"/>
      <c r="JH1305" s="299"/>
      <c r="JI1305" s="299"/>
      <c r="JJ1305" s="299"/>
      <c r="JK1305" s="299"/>
      <c r="JL1305" s="299"/>
      <c r="JM1305" s="299"/>
      <c r="JN1305" s="299"/>
      <c r="JO1305" s="299"/>
      <c r="JP1305" s="299"/>
      <c r="JQ1305" s="299"/>
      <c r="JR1305" s="299"/>
      <c r="JS1305" s="299"/>
      <c r="JT1305" s="299"/>
      <c r="JU1305" s="299"/>
      <c r="JV1305" s="299"/>
      <c r="JW1305" s="299"/>
      <c r="JX1305" s="299"/>
      <c r="JY1305" s="299"/>
      <c r="JZ1305" s="299"/>
      <c r="KA1305" s="299"/>
      <c r="KB1305" s="299"/>
      <c r="KC1305" s="299"/>
      <c r="KD1305" s="299"/>
      <c r="KE1305" s="299"/>
      <c r="KF1305" s="299"/>
      <c r="KG1305" s="299"/>
      <c r="KH1305" s="299"/>
      <c r="KI1305" s="299"/>
      <c r="KJ1305" s="299"/>
      <c r="KK1305" s="299"/>
      <c r="KL1305" s="2"/>
      <c r="KM1305" s="2"/>
      <c r="KN1305" s="2"/>
      <c r="KO1305" s="2"/>
      <c r="KP1305" s="2"/>
      <c r="KQ1305" s="2"/>
      <c r="KR1305" s="2"/>
      <c r="KS1305" s="2"/>
      <c r="KT1305" s="2"/>
    </row>
    <row r="1306" spans="5:306" s="114" customFormat="1">
      <c r="E1306" s="118"/>
      <c r="F1306" s="118"/>
      <c r="G1306" s="119"/>
      <c r="W1306" s="2"/>
      <c r="X1306" s="2"/>
      <c r="Y1306" s="2"/>
      <c r="Z1306" s="183"/>
      <c r="AA1306" s="183"/>
      <c r="AB1306" s="183"/>
      <c r="AC1306" s="2"/>
      <c r="AD1306" s="2"/>
      <c r="AE1306" s="183"/>
      <c r="AF1306" s="183"/>
      <c r="AG1306" s="183"/>
      <c r="AH1306" s="183"/>
      <c r="AI1306" s="183"/>
      <c r="AJ1306" s="2"/>
      <c r="AK1306" s="2"/>
      <c r="AL1306" s="183"/>
      <c r="AM1306" s="183"/>
      <c r="AN1306" s="183"/>
      <c r="AO1306" s="183"/>
      <c r="AP1306" s="183"/>
      <c r="AQ1306" s="2"/>
      <c r="AR1306" s="2"/>
      <c r="AS1306" s="183"/>
      <c r="AT1306" s="183"/>
      <c r="AU1306" s="183"/>
      <c r="AV1306" s="183"/>
      <c r="AW1306" s="183"/>
      <c r="AX1306" s="2"/>
      <c r="AY1306" s="2"/>
      <c r="AZ1306" s="183"/>
      <c r="BA1306" s="183"/>
      <c r="BB1306" s="183"/>
      <c r="BC1306" s="183"/>
      <c r="BD1306" s="183"/>
      <c r="BE1306" s="2"/>
      <c r="BF1306" s="2"/>
      <c r="BG1306" s="183"/>
      <c r="BH1306" s="183"/>
      <c r="BI1306" s="183"/>
      <c r="BJ1306" s="183"/>
      <c r="BK1306" s="183"/>
      <c r="BL1306" s="2"/>
      <c r="BM1306" s="2"/>
      <c r="BN1306" s="183"/>
      <c r="BO1306" s="183"/>
      <c r="BP1306" s="183"/>
      <c r="BQ1306" s="183"/>
      <c r="BR1306" s="183"/>
      <c r="BS1306" s="183"/>
      <c r="BT1306" s="183"/>
      <c r="BU1306" s="183"/>
      <c r="BV1306" s="183"/>
      <c r="BW1306" s="183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70"/>
      <c r="DQ1306" s="270"/>
      <c r="DR1306" s="270"/>
      <c r="DS1306" s="270"/>
      <c r="DT1306" s="270"/>
      <c r="DU1306" s="270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  <c r="IW1306" s="2"/>
      <c r="IX1306" s="2"/>
      <c r="IY1306" s="2"/>
      <c r="IZ1306" s="2"/>
      <c r="JA1306" s="299"/>
      <c r="JB1306" s="299"/>
      <c r="JC1306" s="299"/>
      <c r="JD1306" s="299"/>
      <c r="JE1306" s="299"/>
      <c r="JF1306" s="299"/>
      <c r="JG1306" s="299"/>
      <c r="JH1306" s="299"/>
      <c r="JI1306" s="299"/>
      <c r="JJ1306" s="299"/>
      <c r="JK1306" s="299"/>
      <c r="JL1306" s="299"/>
      <c r="JM1306" s="299"/>
      <c r="JN1306" s="299"/>
      <c r="JO1306" s="299"/>
      <c r="JP1306" s="299"/>
      <c r="JQ1306" s="299"/>
      <c r="JR1306" s="299"/>
      <c r="JS1306" s="299"/>
      <c r="JT1306" s="299"/>
      <c r="JU1306" s="299"/>
      <c r="JV1306" s="299"/>
      <c r="JW1306" s="299"/>
      <c r="JX1306" s="299"/>
      <c r="JY1306" s="299"/>
      <c r="JZ1306" s="299"/>
      <c r="KA1306" s="299"/>
      <c r="KB1306" s="299"/>
      <c r="KC1306" s="299"/>
      <c r="KD1306" s="299"/>
      <c r="KE1306" s="299"/>
      <c r="KF1306" s="299"/>
      <c r="KG1306" s="299"/>
      <c r="KH1306" s="299"/>
      <c r="KI1306" s="299"/>
      <c r="KJ1306" s="299"/>
      <c r="KK1306" s="299"/>
      <c r="KL1306" s="2"/>
      <c r="KM1306" s="2"/>
      <c r="KN1306" s="2"/>
      <c r="KO1306" s="2"/>
      <c r="KP1306" s="2"/>
      <c r="KQ1306" s="2"/>
      <c r="KR1306" s="2"/>
      <c r="KS1306" s="2"/>
      <c r="KT1306" s="2"/>
    </row>
    <row r="1307" spans="5:306" s="114" customFormat="1">
      <c r="E1307" s="118"/>
      <c r="F1307" s="118"/>
      <c r="G1307" s="119"/>
      <c r="W1307" s="2"/>
      <c r="X1307" s="2"/>
      <c r="Y1307" s="2"/>
      <c r="Z1307" s="183"/>
      <c r="AA1307" s="183"/>
      <c r="AB1307" s="183"/>
      <c r="AC1307" s="2"/>
      <c r="AD1307" s="2"/>
      <c r="AE1307" s="183"/>
      <c r="AF1307" s="183"/>
      <c r="AG1307" s="183"/>
      <c r="AH1307" s="183"/>
      <c r="AI1307" s="183"/>
      <c r="AJ1307" s="2"/>
      <c r="AK1307" s="2"/>
      <c r="AL1307" s="183"/>
      <c r="AM1307" s="183"/>
      <c r="AN1307" s="183"/>
      <c r="AO1307" s="183"/>
      <c r="AP1307" s="183"/>
      <c r="AQ1307" s="2"/>
      <c r="AR1307" s="2"/>
      <c r="AS1307" s="183"/>
      <c r="AT1307" s="183"/>
      <c r="AU1307" s="183"/>
      <c r="AV1307" s="183"/>
      <c r="AW1307" s="183"/>
      <c r="AX1307" s="2"/>
      <c r="AY1307" s="2"/>
      <c r="AZ1307" s="183"/>
      <c r="BA1307" s="183"/>
      <c r="BB1307" s="183"/>
      <c r="BC1307" s="183"/>
      <c r="BD1307" s="183"/>
      <c r="BE1307" s="2"/>
      <c r="BF1307" s="2"/>
      <c r="BG1307" s="183"/>
      <c r="BH1307" s="183"/>
      <c r="BI1307" s="183"/>
      <c r="BJ1307" s="183"/>
      <c r="BK1307" s="183"/>
      <c r="BL1307" s="2"/>
      <c r="BM1307" s="2"/>
      <c r="BN1307" s="183"/>
      <c r="BO1307" s="183"/>
      <c r="BP1307" s="183"/>
      <c r="BQ1307" s="183"/>
      <c r="BR1307" s="183"/>
      <c r="BS1307" s="183"/>
      <c r="BT1307" s="183"/>
      <c r="BU1307" s="183"/>
      <c r="BV1307" s="183"/>
      <c r="BW1307" s="183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70"/>
      <c r="DQ1307" s="270"/>
      <c r="DR1307" s="270"/>
      <c r="DS1307" s="270"/>
      <c r="DT1307" s="270"/>
      <c r="DU1307" s="270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  <c r="IW1307" s="2"/>
      <c r="IX1307" s="2"/>
      <c r="IY1307" s="2"/>
      <c r="IZ1307" s="2"/>
      <c r="JA1307" s="299"/>
      <c r="JB1307" s="299"/>
      <c r="JC1307" s="299"/>
      <c r="JD1307" s="299"/>
      <c r="JE1307" s="299"/>
      <c r="JF1307" s="299"/>
      <c r="JG1307" s="299"/>
      <c r="JH1307" s="299"/>
      <c r="JI1307" s="299"/>
      <c r="JJ1307" s="299"/>
      <c r="JK1307" s="299"/>
      <c r="JL1307" s="299"/>
      <c r="JM1307" s="299"/>
      <c r="JN1307" s="299"/>
      <c r="JO1307" s="299"/>
      <c r="JP1307" s="299"/>
      <c r="JQ1307" s="299"/>
      <c r="JR1307" s="299"/>
      <c r="JS1307" s="299"/>
      <c r="JT1307" s="299"/>
      <c r="JU1307" s="299"/>
      <c r="JV1307" s="299"/>
      <c r="JW1307" s="299"/>
      <c r="JX1307" s="299"/>
      <c r="JY1307" s="299"/>
      <c r="JZ1307" s="299"/>
      <c r="KA1307" s="299"/>
      <c r="KB1307" s="299"/>
      <c r="KC1307" s="299"/>
      <c r="KD1307" s="299"/>
      <c r="KE1307" s="299"/>
      <c r="KF1307" s="299"/>
      <c r="KG1307" s="299"/>
      <c r="KH1307" s="299"/>
      <c r="KI1307" s="299"/>
      <c r="KJ1307" s="299"/>
      <c r="KK1307" s="299"/>
      <c r="KL1307" s="2"/>
      <c r="KM1307" s="2"/>
      <c r="KN1307" s="2"/>
      <c r="KO1307" s="2"/>
      <c r="KP1307" s="2"/>
      <c r="KQ1307" s="2"/>
      <c r="KR1307" s="2"/>
      <c r="KS1307" s="2"/>
      <c r="KT1307" s="2"/>
    </row>
    <row r="1308" spans="5:306" s="114" customFormat="1">
      <c r="E1308" s="118"/>
      <c r="F1308" s="118"/>
      <c r="G1308" s="119"/>
      <c r="W1308" s="2"/>
      <c r="X1308" s="2"/>
      <c r="Y1308" s="2"/>
      <c r="Z1308" s="183"/>
      <c r="AA1308" s="183"/>
      <c r="AB1308" s="183"/>
      <c r="AC1308" s="2"/>
      <c r="AD1308" s="2"/>
      <c r="AE1308" s="183"/>
      <c r="AF1308" s="183"/>
      <c r="AG1308" s="183"/>
      <c r="AH1308" s="183"/>
      <c r="AI1308" s="183"/>
      <c r="AJ1308" s="2"/>
      <c r="AK1308" s="2"/>
      <c r="AL1308" s="183"/>
      <c r="AM1308" s="183"/>
      <c r="AN1308" s="183"/>
      <c r="AO1308" s="183"/>
      <c r="AP1308" s="183"/>
      <c r="AQ1308" s="2"/>
      <c r="AR1308" s="2"/>
      <c r="AS1308" s="183"/>
      <c r="AT1308" s="183"/>
      <c r="AU1308" s="183"/>
      <c r="AV1308" s="183"/>
      <c r="AW1308" s="183"/>
      <c r="AX1308" s="2"/>
      <c r="AY1308" s="2"/>
      <c r="AZ1308" s="183"/>
      <c r="BA1308" s="183"/>
      <c r="BB1308" s="183"/>
      <c r="BC1308" s="183"/>
      <c r="BD1308" s="183"/>
      <c r="BE1308" s="2"/>
      <c r="BF1308" s="2"/>
      <c r="BG1308" s="183"/>
      <c r="BH1308" s="183"/>
      <c r="BI1308" s="183"/>
      <c r="BJ1308" s="183"/>
      <c r="BK1308" s="183"/>
      <c r="BL1308" s="2"/>
      <c r="BM1308" s="2"/>
      <c r="BN1308" s="183"/>
      <c r="BO1308" s="183"/>
      <c r="BP1308" s="183"/>
      <c r="BQ1308" s="183"/>
      <c r="BR1308" s="183"/>
      <c r="BS1308" s="183"/>
      <c r="BT1308" s="183"/>
      <c r="BU1308" s="183"/>
      <c r="BV1308" s="183"/>
      <c r="BW1308" s="183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70"/>
      <c r="DQ1308" s="270"/>
      <c r="DR1308" s="270"/>
      <c r="DS1308" s="270"/>
      <c r="DT1308" s="270"/>
      <c r="DU1308" s="270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  <c r="IW1308" s="2"/>
      <c r="IX1308" s="2"/>
      <c r="IY1308" s="2"/>
      <c r="IZ1308" s="2"/>
      <c r="JA1308" s="299"/>
      <c r="JB1308" s="299"/>
      <c r="JC1308" s="299"/>
      <c r="JD1308" s="299"/>
      <c r="JE1308" s="299"/>
      <c r="JF1308" s="299"/>
      <c r="JG1308" s="299"/>
      <c r="JH1308" s="299"/>
      <c r="JI1308" s="299"/>
      <c r="JJ1308" s="299"/>
      <c r="JK1308" s="299"/>
      <c r="JL1308" s="299"/>
      <c r="JM1308" s="299"/>
      <c r="JN1308" s="299"/>
      <c r="JO1308" s="299"/>
      <c r="JP1308" s="299"/>
      <c r="JQ1308" s="299"/>
      <c r="JR1308" s="299"/>
      <c r="JS1308" s="299"/>
      <c r="JT1308" s="299"/>
      <c r="JU1308" s="299"/>
      <c r="JV1308" s="299"/>
      <c r="JW1308" s="299"/>
      <c r="JX1308" s="299"/>
      <c r="JY1308" s="299"/>
      <c r="JZ1308" s="299"/>
      <c r="KA1308" s="299"/>
      <c r="KB1308" s="299"/>
      <c r="KC1308" s="299"/>
      <c r="KD1308" s="299"/>
      <c r="KE1308" s="299"/>
      <c r="KF1308" s="299"/>
      <c r="KG1308" s="299"/>
      <c r="KH1308" s="299"/>
      <c r="KI1308" s="299"/>
      <c r="KJ1308" s="299"/>
      <c r="KK1308" s="299"/>
      <c r="KL1308" s="2"/>
      <c r="KM1308" s="2"/>
      <c r="KN1308" s="2"/>
      <c r="KO1308" s="2"/>
      <c r="KP1308" s="2"/>
      <c r="KQ1308" s="2"/>
      <c r="KR1308" s="2"/>
      <c r="KS1308" s="2"/>
      <c r="KT1308" s="2"/>
    </row>
    <row r="1309" spans="5:306" s="114" customFormat="1">
      <c r="E1309" s="118"/>
      <c r="F1309" s="118"/>
      <c r="G1309" s="119"/>
      <c r="W1309" s="2"/>
      <c r="X1309" s="2"/>
      <c r="Y1309" s="2"/>
      <c r="Z1309" s="183"/>
      <c r="AA1309" s="183"/>
      <c r="AB1309" s="183"/>
      <c r="AC1309" s="2"/>
      <c r="AD1309" s="2"/>
      <c r="AE1309" s="183"/>
      <c r="AF1309" s="183"/>
      <c r="AG1309" s="183"/>
      <c r="AH1309" s="183"/>
      <c r="AI1309" s="183"/>
      <c r="AJ1309" s="2"/>
      <c r="AK1309" s="2"/>
      <c r="AL1309" s="183"/>
      <c r="AM1309" s="183"/>
      <c r="AN1309" s="183"/>
      <c r="AO1309" s="183"/>
      <c r="AP1309" s="183"/>
      <c r="AQ1309" s="2"/>
      <c r="AR1309" s="2"/>
      <c r="AS1309" s="183"/>
      <c r="AT1309" s="183"/>
      <c r="AU1309" s="183"/>
      <c r="AV1309" s="183"/>
      <c r="AW1309" s="183"/>
      <c r="AX1309" s="2"/>
      <c r="AY1309" s="2"/>
      <c r="AZ1309" s="183"/>
      <c r="BA1309" s="183"/>
      <c r="BB1309" s="183"/>
      <c r="BC1309" s="183"/>
      <c r="BD1309" s="183"/>
      <c r="BE1309" s="2"/>
      <c r="BF1309" s="2"/>
      <c r="BG1309" s="183"/>
      <c r="BH1309" s="183"/>
      <c r="BI1309" s="183"/>
      <c r="BJ1309" s="183"/>
      <c r="BK1309" s="183"/>
      <c r="BL1309" s="2"/>
      <c r="BM1309" s="2"/>
      <c r="BN1309" s="183"/>
      <c r="BO1309" s="183"/>
      <c r="BP1309" s="183"/>
      <c r="BQ1309" s="183"/>
      <c r="BR1309" s="183"/>
      <c r="BS1309" s="183"/>
      <c r="BT1309" s="183"/>
      <c r="BU1309" s="183"/>
      <c r="BV1309" s="183"/>
      <c r="BW1309" s="183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70"/>
      <c r="DQ1309" s="270"/>
      <c r="DR1309" s="270"/>
      <c r="DS1309" s="270"/>
      <c r="DT1309" s="270"/>
      <c r="DU1309" s="270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  <c r="IW1309" s="2"/>
      <c r="IX1309" s="2"/>
      <c r="IY1309" s="2"/>
      <c r="IZ1309" s="2"/>
      <c r="JA1309" s="299"/>
      <c r="JB1309" s="299"/>
      <c r="JC1309" s="299"/>
      <c r="JD1309" s="299"/>
      <c r="JE1309" s="299"/>
      <c r="JF1309" s="299"/>
      <c r="JG1309" s="299"/>
      <c r="JH1309" s="299"/>
      <c r="JI1309" s="299"/>
      <c r="JJ1309" s="299"/>
      <c r="JK1309" s="299"/>
      <c r="JL1309" s="299"/>
      <c r="JM1309" s="299"/>
      <c r="JN1309" s="299"/>
      <c r="JO1309" s="299"/>
      <c r="JP1309" s="299"/>
      <c r="JQ1309" s="299"/>
      <c r="JR1309" s="299"/>
      <c r="JS1309" s="299"/>
      <c r="JT1309" s="299"/>
      <c r="JU1309" s="299"/>
      <c r="JV1309" s="299"/>
      <c r="JW1309" s="299"/>
      <c r="JX1309" s="299"/>
      <c r="JY1309" s="299"/>
      <c r="JZ1309" s="299"/>
      <c r="KA1309" s="299"/>
      <c r="KB1309" s="299"/>
      <c r="KC1309" s="299"/>
      <c r="KD1309" s="299"/>
      <c r="KE1309" s="299"/>
      <c r="KF1309" s="299"/>
      <c r="KG1309" s="299"/>
      <c r="KH1309" s="299"/>
      <c r="KI1309" s="299"/>
      <c r="KJ1309" s="299"/>
      <c r="KK1309" s="299"/>
      <c r="KL1309" s="2"/>
      <c r="KM1309" s="2"/>
      <c r="KN1309" s="2"/>
      <c r="KO1309" s="2"/>
      <c r="KP1309" s="2"/>
      <c r="KQ1309" s="2"/>
      <c r="KR1309" s="2"/>
      <c r="KS1309" s="2"/>
      <c r="KT1309" s="2"/>
    </row>
    <row r="1310" spans="5:306" s="114" customFormat="1">
      <c r="E1310" s="118"/>
      <c r="F1310" s="118"/>
      <c r="G1310" s="119"/>
      <c r="W1310" s="2"/>
      <c r="X1310" s="2"/>
      <c r="Y1310" s="2"/>
      <c r="Z1310" s="183"/>
      <c r="AA1310" s="183"/>
      <c r="AB1310" s="183"/>
      <c r="AC1310" s="2"/>
      <c r="AD1310" s="2"/>
      <c r="AE1310" s="183"/>
      <c r="AF1310" s="183"/>
      <c r="AG1310" s="183"/>
      <c r="AH1310" s="183"/>
      <c r="AI1310" s="183"/>
      <c r="AJ1310" s="2"/>
      <c r="AK1310" s="2"/>
      <c r="AL1310" s="183"/>
      <c r="AM1310" s="183"/>
      <c r="AN1310" s="183"/>
      <c r="AO1310" s="183"/>
      <c r="AP1310" s="183"/>
      <c r="AQ1310" s="2"/>
      <c r="AR1310" s="2"/>
      <c r="AS1310" s="183"/>
      <c r="AT1310" s="183"/>
      <c r="AU1310" s="183"/>
      <c r="AV1310" s="183"/>
      <c r="AW1310" s="183"/>
      <c r="AX1310" s="2"/>
      <c r="AY1310" s="2"/>
      <c r="AZ1310" s="183"/>
      <c r="BA1310" s="183"/>
      <c r="BB1310" s="183"/>
      <c r="BC1310" s="183"/>
      <c r="BD1310" s="183"/>
      <c r="BE1310" s="2"/>
      <c r="BF1310" s="2"/>
      <c r="BG1310" s="183"/>
      <c r="BH1310" s="183"/>
      <c r="BI1310" s="183"/>
      <c r="BJ1310" s="183"/>
      <c r="BK1310" s="183"/>
      <c r="BL1310" s="2"/>
      <c r="BM1310" s="2"/>
      <c r="BN1310" s="183"/>
      <c r="BO1310" s="183"/>
      <c r="BP1310" s="183"/>
      <c r="BQ1310" s="183"/>
      <c r="BR1310" s="183"/>
      <c r="BS1310" s="183"/>
      <c r="BT1310" s="183"/>
      <c r="BU1310" s="183"/>
      <c r="BV1310" s="183"/>
      <c r="BW1310" s="183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70"/>
      <c r="DQ1310" s="270"/>
      <c r="DR1310" s="270"/>
      <c r="DS1310" s="270"/>
      <c r="DT1310" s="270"/>
      <c r="DU1310" s="270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  <c r="IW1310" s="2"/>
      <c r="IX1310" s="2"/>
      <c r="IY1310" s="2"/>
      <c r="IZ1310" s="2"/>
      <c r="JA1310" s="299"/>
      <c r="JB1310" s="299"/>
      <c r="JC1310" s="299"/>
      <c r="JD1310" s="299"/>
      <c r="JE1310" s="299"/>
      <c r="JF1310" s="299"/>
      <c r="JG1310" s="299"/>
      <c r="JH1310" s="299"/>
      <c r="JI1310" s="299"/>
      <c r="JJ1310" s="299"/>
      <c r="JK1310" s="299"/>
      <c r="JL1310" s="299"/>
      <c r="JM1310" s="299"/>
      <c r="JN1310" s="299"/>
      <c r="JO1310" s="299"/>
      <c r="JP1310" s="299"/>
      <c r="JQ1310" s="299"/>
      <c r="JR1310" s="299"/>
      <c r="JS1310" s="299"/>
      <c r="JT1310" s="299"/>
      <c r="JU1310" s="299"/>
      <c r="JV1310" s="299"/>
      <c r="JW1310" s="299"/>
      <c r="JX1310" s="299"/>
      <c r="JY1310" s="299"/>
      <c r="JZ1310" s="299"/>
      <c r="KA1310" s="299"/>
      <c r="KB1310" s="299"/>
      <c r="KC1310" s="299"/>
      <c r="KD1310" s="299"/>
      <c r="KE1310" s="299"/>
      <c r="KF1310" s="299"/>
      <c r="KG1310" s="299"/>
      <c r="KH1310" s="299"/>
      <c r="KI1310" s="299"/>
      <c r="KJ1310" s="299"/>
      <c r="KK1310" s="299"/>
      <c r="KL1310" s="2"/>
      <c r="KM1310" s="2"/>
      <c r="KN1310" s="2"/>
      <c r="KO1310" s="2"/>
      <c r="KP1310" s="2"/>
      <c r="KQ1310" s="2"/>
      <c r="KR1310" s="2"/>
      <c r="KS1310" s="2"/>
      <c r="KT1310" s="2"/>
    </row>
    <row r="1311" spans="5:306" s="114" customFormat="1">
      <c r="E1311" s="118"/>
      <c r="F1311" s="118"/>
      <c r="G1311" s="119"/>
      <c r="W1311" s="2"/>
      <c r="X1311" s="2"/>
      <c r="Y1311" s="2"/>
      <c r="Z1311" s="183"/>
      <c r="AA1311" s="183"/>
      <c r="AB1311" s="183"/>
      <c r="AC1311" s="2"/>
      <c r="AD1311" s="2"/>
      <c r="AE1311" s="183"/>
      <c r="AF1311" s="183"/>
      <c r="AG1311" s="183"/>
      <c r="AH1311" s="183"/>
      <c r="AI1311" s="183"/>
      <c r="AJ1311" s="2"/>
      <c r="AK1311" s="2"/>
      <c r="AL1311" s="183"/>
      <c r="AM1311" s="183"/>
      <c r="AN1311" s="183"/>
      <c r="AO1311" s="183"/>
      <c r="AP1311" s="183"/>
      <c r="AQ1311" s="2"/>
      <c r="AR1311" s="2"/>
      <c r="AS1311" s="183"/>
      <c r="AT1311" s="183"/>
      <c r="AU1311" s="183"/>
      <c r="AV1311" s="183"/>
      <c r="AW1311" s="183"/>
      <c r="AX1311" s="2"/>
      <c r="AY1311" s="2"/>
      <c r="AZ1311" s="183"/>
      <c r="BA1311" s="183"/>
      <c r="BB1311" s="183"/>
      <c r="BC1311" s="183"/>
      <c r="BD1311" s="183"/>
      <c r="BE1311" s="2"/>
      <c r="BF1311" s="2"/>
      <c r="BG1311" s="183"/>
      <c r="BH1311" s="183"/>
      <c r="BI1311" s="183"/>
      <c r="BJ1311" s="183"/>
      <c r="BK1311" s="183"/>
      <c r="BL1311" s="2"/>
      <c r="BM1311" s="2"/>
      <c r="BN1311" s="183"/>
      <c r="BO1311" s="183"/>
      <c r="BP1311" s="183"/>
      <c r="BQ1311" s="183"/>
      <c r="BR1311" s="183"/>
      <c r="BS1311" s="183"/>
      <c r="BT1311" s="183"/>
      <c r="BU1311" s="183"/>
      <c r="BV1311" s="183"/>
      <c r="BW1311" s="183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70"/>
      <c r="DQ1311" s="270"/>
      <c r="DR1311" s="270"/>
      <c r="DS1311" s="270"/>
      <c r="DT1311" s="270"/>
      <c r="DU1311" s="270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  <c r="IW1311" s="2"/>
      <c r="IX1311" s="2"/>
      <c r="IY1311" s="2"/>
      <c r="IZ1311" s="2"/>
      <c r="JA1311" s="299"/>
      <c r="JB1311" s="299"/>
      <c r="JC1311" s="299"/>
      <c r="JD1311" s="299"/>
      <c r="JE1311" s="299"/>
      <c r="JF1311" s="299"/>
      <c r="JG1311" s="299"/>
      <c r="JH1311" s="299"/>
      <c r="JI1311" s="299"/>
      <c r="JJ1311" s="299"/>
      <c r="JK1311" s="299"/>
      <c r="JL1311" s="299"/>
      <c r="JM1311" s="299"/>
      <c r="JN1311" s="299"/>
      <c r="JO1311" s="299"/>
      <c r="JP1311" s="299"/>
      <c r="JQ1311" s="299"/>
      <c r="JR1311" s="299"/>
      <c r="JS1311" s="299"/>
      <c r="JT1311" s="299"/>
      <c r="JU1311" s="299"/>
      <c r="JV1311" s="299"/>
      <c r="JW1311" s="299"/>
      <c r="JX1311" s="299"/>
      <c r="JY1311" s="299"/>
      <c r="JZ1311" s="299"/>
      <c r="KA1311" s="299"/>
      <c r="KB1311" s="299"/>
      <c r="KC1311" s="299"/>
      <c r="KD1311" s="299"/>
      <c r="KE1311" s="299"/>
      <c r="KF1311" s="299"/>
      <c r="KG1311" s="299"/>
      <c r="KH1311" s="299"/>
      <c r="KI1311" s="299"/>
      <c r="KJ1311" s="299"/>
      <c r="KK1311" s="299"/>
      <c r="KL1311" s="2"/>
      <c r="KM1311" s="2"/>
      <c r="KN1311" s="2"/>
      <c r="KO1311" s="2"/>
      <c r="KP1311" s="2"/>
      <c r="KQ1311" s="2"/>
      <c r="KR1311" s="2"/>
      <c r="KS1311" s="2"/>
      <c r="KT1311" s="2"/>
    </row>
    <row r="1312" spans="5:306" s="114" customFormat="1">
      <c r="E1312" s="118"/>
      <c r="F1312" s="118"/>
      <c r="G1312" s="119"/>
      <c r="W1312" s="2"/>
      <c r="X1312" s="2"/>
      <c r="Y1312" s="2"/>
      <c r="Z1312" s="183"/>
      <c r="AA1312" s="183"/>
      <c r="AB1312" s="183"/>
      <c r="AC1312" s="2"/>
      <c r="AD1312" s="2"/>
      <c r="AE1312" s="183"/>
      <c r="AF1312" s="183"/>
      <c r="AG1312" s="183"/>
      <c r="AH1312" s="183"/>
      <c r="AI1312" s="183"/>
      <c r="AJ1312" s="2"/>
      <c r="AK1312" s="2"/>
      <c r="AL1312" s="183"/>
      <c r="AM1312" s="183"/>
      <c r="AN1312" s="183"/>
      <c r="AO1312" s="183"/>
      <c r="AP1312" s="183"/>
      <c r="AQ1312" s="2"/>
      <c r="AR1312" s="2"/>
      <c r="AS1312" s="183"/>
      <c r="AT1312" s="183"/>
      <c r="AU1312" s="183"/>
      <c r="AV1312" s="183"/>
      <c r="AW1312" s="183"/>
      <c r="AX1312" s="2"/>
      <c r="AY1312" s="2"/>
      <c r="AZ1312" s="183"/>
      <c r="BA1312" s="183"/>
      <c r="BB1312" s="183"/>
      <c r="BC1312" s="183"/>
      <c r="BD1312" s="183"/>
      <c r="BE1312" s="2"/>
      <c r="BF1312" s="2"/>
      <c r="BG1312" s="183"/>
      <c r="BH1312" s="183"/>
      <c r="BI1312" s="183"/>
      <c r="BJ1312" s="183"/>
      <c r="BK1312" s="183"/>
      <c r="BL1312" s="2"/>
      <c r="BM1312" s="2"/>
      <c r="BN1312" s="183"/>
      <c r="BO1312" s="183"/>
      <c r="BP1312" s="183"/>
      <c r="BQ1312" s="183"/>
      <c r="BR1312" s="183"/>
      <c r="BS1312" s="183"/>
      <c r="BT1312" s="183"/>
      <c r="BU1312" s="183"/>
      <c r="BV1312" s="183"/>
      <c r="BW1312" s="183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70"/>
      <c r="DQ1312" s="270"/>
      <c r="DR1312" s="270"/>
      <c r="DS1312" s="270"/>
      <c r="DT1312" s="270"/>
      <c r="DU1312" s="270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99"/>
      <c r="JB1312" s="299"/>
      <c r="JC1312" s="299"/>
      <c r="JD1312" s="299"/>
      <c r="JE1312" s="299"/>
      <c r="JF1312" s="299"/>
      <c r="JG1312" s="299"/>
      <c r="JH1312" s="299"/>
      <c r="JI1312" s="299"/>
      <c r="JJ1312" s="299"/>
      <c r="JK1312" s="299"/>
      <c r="JL1312" s="299"/>
      <c r="JM1312" s="299"/>
      <c r="JN1312" s="299"/>
      <c r="JO1312" s="299"/>
      <c r="JP1312" s="299"/>
      <c r="JQ1312" s="299"/>
      <c r="JR1312" s="299"/>
      <c r="JS1312" s="299"/>
      <c r="JT1312" s="299"/>
      <c r="JU1312" s="299"/>
      <c r="JV1312" s="299"/>
      <c r="JW1312" s="299"/>
      <c r="JX1312" s="299"/>
      <c r="JY1312" s="299"/>
      <c r="JZ1312" s="299"/>
      <c r="KA1312" s="299"/>
      <c r="KB1312" s="299"/>
      <c r="KC1312" s="299"/>
      <c r="KD1312" s="299"/>
      <c r="KE1312" s="299"/>
      <c r="KF1312" s="299"/>
      <c r="KG1312" s="299"/>
      <c r="KH1312" s="299"/>
      <c r="KI1312" s="299"/>
      <c r="KJ1312" s="299"/>
      <c r="KK1312" s="299"/>
      <c r="KL1312" s="2"/>
      <c r="KM1312" s="2"/>
      <c r="KN1312" s="2"/>
      <c r="KO1312" s="2"/>
      <c r="KP1312" s="2"/>
      <c r="KQ1312" s="2"/>
      <c r="KR1312" s="2"/>
      <c r="KS1312" s="2"/>
      <c r="KT1312" s="2"/>
    </row>
    <row r="1313" spans="5:306" s="114" customFormat="1">
      <c r="E1313" s="118"/>
      <c r="F1313" s="118"/>
      <c r="G1313" s="119"/>
      <c r="W1313" s="2"/>
      <c r="X1313" s="2"/>
      <c r="Y1313" s="2"/>
      <c r="Z1313" s="183"/>
      <c r="AA1313" s="183"/>
      <c r="AB1313" s="183"/>
      <c r="AC1313" s="2"/>
      <c r="AD1313" s="2"/>
      <c r="AE1313" s="183"/>
      <c r="AF1313" s="183"/>
      <c r="AG1313" s="183"/>
      <c r="AH1313" s="183"/>
      <c r="AI1313" s="183"/>
      <c r="AJ1313" s="2"/>
      <c r="AK1313" s="2"/>
      <c r="AL1313" s="183"/>
      <c r="AM1313" s="183"/>
      <c r="AN1313" s="183"/>
      <c r="AO1313" s="183"/>
      <c r="AP1313" s="183"/>
      <c r="AQ1313" s="2"/>
      <c r="AR1313" s="2"/>
      <c r="AS1313" s="183"/>
      <c r="AT1313" s="183"/>
      <c r="AU1313" s="183"/>
      <c r="AV1313" s="183"/>
      <c r="AW1313" s="183"/>
      <c r="AX1313" s="2"/>
      <c r="AY1313" s="2"/>
      <c r="AZ1313" s="183"/>
      <c r="BA1313" s="183"/>
      <c r="BB1313" s="183"/>
      <c r="BC1313" s="183"/>
      <c r="BD1313" s="183"/>
      <c r="BE1313" s="2"/>
      <c r="BF1313" s="2"/>
      <c r="BG1313" s="183"/>
      <c r="BH1313" s="183"/>
      <c r="BI1313" s="183"/>
      <c r="BJ1313" s="183"/>
      <c r="BK1313" s="183"/>
      <c r="BL1313" s="2"/>
      <c r="BM1313" s="2"/>
      <c r="BN1313" s="183"/>
      <c r="BO1313" s="183"/>
      <c r="BP1313" s="183"/>
      <c r="BQ1313" s="183"/>
      <c r="BR1313" s="183"/>
      <c r="BS1313" s="183"/>
      <c r="BT1313" s="183"/>
      <c r="BU1313" s="183"/>
      <c r="BV1313" s="183"/>
      <c r="BW1313" s="183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70"/>
      <c r="DQ1313" s="270"/>
      <c r="DR1313" s="270"/>
      <c r="DS1313" s="270"/>
      <c r="DT1313" s="270"/>
      <c r="DU1313" s="270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99"/>
      <c r="JB1313" s="299"/>
      <c r="JC1313" s="299"/>
      <c r="JD1313" s="299"/>
      <c r="JE1313" s="299"/>
      <c r="JF1313" s="299"/>
      <c r="JG1313" s="299"/>
      <c r="JH1313" s="299"/>
      <c r="JI1313" s="299"/>
      <c r="JJ1313" s="299"/>
      <c r="JK1313" s="299"/>
      <c r="JL1313" s="299"/>
      <c r="JM1313" s="299"/>
      <c r="JN1313" s="299"/>
      <c r="JO1313" s="299"/>
      <c r="JP1313" s="299"/>
      <c r="JQ1313" s="299"/>
      <c r="JR1313" s="299"/>
      <c r="JS1313" s="299"/>
      <c r="JT1313" s="299"/>
      <c r="JU1313" s="299"/>
      <c r="JV1313" s="299"/>
      <c r="JW1313" s="299"/>
      <c r="JX1313" s="299"/>
      <c r="JY1313" s="299"/>
      <c r="JZ1313" s="299"/>
      <c r="KA1313" s="299"/>
      <c r="KB1313" s="299"/>
      <c r="KC1313" s="299"/>
      <c r="KD1313" s="299"/>
      <c r="KE1313" s="299"/>
      <c r="KF1313" s="299"/>
      <c r="KG1313" s="299"/>
      <c r="KH1313" s="299"/>
      <c r="KI1313" s="299"/>
      <c r="KJ1313" s="299"/>
      <c r="KK1313" s="299"/>
      <c r="KL1313" s="2"/>
      <c r="KM1313" s="2"/>
      <c r="KN1313" s="2"/>
      <c r="KO1313" s="2"/>
      <c r="KP1313" s="2"/>
      <c r="KQ1313" s="2"/>
      <c r="KR1313" s="2"/>
      <c r="KS1313" s="2"/>
      <c r="KT1313" s="2"/>
    </row>
    <row r="1314" spans="5:306" s="114" customFormat="1">
      <c r="E1314" s="118"/>
      <c r="F1314" s="118"/>
      <c r="G1314" s="119"/>
      <c r="W1314" s="2"/>
      <c r="X1314" s="2"/>
      <c r="Y1314" s="2"/>
      <c r="Z1314" s="183"/>
      <c r="AA1314" s="183"/>
      <c r="AB1314" s="183"/>
      <c r="AC1314" s="2"/>
      <c r="AD1314" s="2"/>
      <c r="AE1314" s="183"/>
      <c r="AF1314" s="183"/>
      <c r="AG1314" s="183"/>
      <c r="AH1314" s="183"/>
      <c r="AI1314" s="183"/>
      <c r="AJ1314" s="2"/>
      <c r="AK1314" s="2"/>
      <c r="AL1314" s="183"/>
      <c r="AM1314" s="183"/>
      <c r="AN1314" s="183"/>
      <c r="AO1314" s="183"/>
      <c r="AP1314" s="183"/>
      <c r="AQ1314" s="2"/>
      <c r="AR1314" s="2"/>
      <c r="AS1314" s="183"/>
      <c r="AT1314" s="183"/>
      <c r="AU1314" s="183"/>
      <c r="AV1314" s="183"/>
      <c r="AW1314" s="183"/>
      <c r="AX1314" s="2"/>
      <c r="AY1314" s="2"/>
      <c r="AZ1314" s="183"/>
      <c r="BA1314" s="183"/>
      <c r="BB1314" s="183"/>
      <c r="BC1314" s="183"/>
      <c r="BD1314" s="183"/>
      <c r="BE1314" s="2"/>
      <c r="BF1314" s="2"/>
      <c r="BG1314" s="183"/>
      <c r="BH1314" s="183"/>
      <c r="BI1314" s="183"/>
      <c r="BJ1314" s="183"/>
      <c r="BK1314" s="183"/>
      <c r="BL1314" s="2"/>
      <c r="BM1314" s="2"/>
      <c r="BN1314" s="183"/>
      <c r="BO1314" s="183"/>
      <c r="BP1314" s="183"/>
      <c r="BQ1314" s="183"/>
      <c r="BR1314" s="183"/>
      <c r="BS1314" s="183"/>
      <c r="BT1314" s="183"/>
      <c r="BU1314" s="183"/>
      <c r="BV1314" s="183"/>
      <c r="BW1314" s="183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70"/>
      <c r="DQ1314" s="270"/>
      <c r="DR1314" s="270"/>
      <c r="DS1314" s="270"/>
      <c r="DT1314" s="270"/>
      <c r="DU1314" s="270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99"/>
      <c r="JB1314" s="299"/>
      <c r="JC1314" s="299"/>
      <c r="JD1314" s="299"/>
      <c r="JE1314" s="299"/>
      <c r="JF1314" s="299"/>
      <c r="JG1314" s="299"/>
      <c r="JH1314" s="299"/>
      <c r="JI1314" s="299"/>
      <c r="JJ1314" s="299"/>
      <c r="JK1314" s="299"/>
      <c r="JL1314" s="299"/>
      <c r="JM1314" s="299"/>
      <c r="JN1314" s="299"/>
      <c r="JO1314" s="299"/>
      <c r="JP1314" s="299"/>
      <c r="JQ1314" s="299"/>
      <c r="JR1314" s="299"/>
      <c r="JS1314" s="299"/>
      <c r="JT1314" s="299"/>
      <c r="JU1314" s="299"/>
      <c r="JV1314" s="299"/>
      <c r="JW1314" s="299"/>
      <c r="JX1314" s="299"/>
      <c r="JY1314" s="299"/>
      <c r="JZ1314" s="299"/>
      <c r="KA1314" s="299"/>
      <c r="KB1314" s="299"/>
      <c r="KC1314" s="299"/>
      <c r="KD1314" s="299"/>
      <c r="KE1314" s="299"/>
      <c r="KF1314" s="299"/>
      <c r="KG1314" s="299"/>
      <c r="KH1314" s="299"/>
      <c r="KI1314" s="299"/>
      <c r="KJ1314" s="299"/>
      <c r="KK1314" s="299"/>
      <c r="KL1314" s="2"/>
      <c r="KM1314" s="2"/>
      <c r="KN1314" s="2"/>
      <c r="KO1314" s="2"/>
      <c r="KP1314" s="2"/>
      <c r="KQ1314" s="2"/>
      <c r="KR1314" s="2"/>
      <c r="KS1314" s="2"/>
      <c r="KT1314" s="2"/>
    </row>
    <row r="1315" spans="5:306" s="114" customFormat="1">
      <c r="E1315" s="118"/>
      <c r="F1315" s="118"/>
      <c r="G1315" s="119"/>
      <c r="W1315" s="2"/>
      <c r="X1315" s="2"/>
      <c r="Y1315" s="2"/>
      <c r="Z1315" s="183"/>
      <c r="AA1315" s="183"/>
      <c r="AB1315" s="183"/>
      <c r="AC1315" s="2"/>
      <c r="AD1315" s="2"/>
      <c r="AE1315" s="183"/>
      <c r="AF1315" s="183"/>
      <c r="AG1315" s="183"/>
      <c r="AH1315" s="183"/>
      <c r="AI1315" s="183"/>
      <c r="AJ1315" s="2"/>
      <c r="AK1315" s="2"/>
      <c r="AL1315" s="183"/>
      <c r="AM1315" s="183"/>
      <c r="AN1315" s="183"/>
      <c r="AO1315" s="183"/>
      <c r="AP1315" s="183"/>
      <c r="AQ1315" s="2"/>
      <c r="AR1315" s="2"/>
      <c r="AS1315" s="183"/>
      <c r="AT1315" s="183"/>
      <c r="AU1315" s="183"/>
      <c r="AV1315" s="183"/>
      <c r="AW1315" s="183"/>
      <c r="AX1315" s="2"/>
      <c r="AY1315" s="2"/>
      <c r="AZ1315" s="183"/>
      <c r="BA1315" s="183"/>
      <c r="BB1315" s="183"/>
      <c r="BC1315" s="183"/>
      <c r="BD1315" s="183"/>
      <c r="BE1315" s="2"/>
      <c r="BF1315" s="2"/>
      <c r="BG1315" s="183"/>
      <c r="BH1315" s="183"/>
      <c r="BI1315" s="183"/>
      <c r="BJ1315" s="183"/>
      <c r="BK1315" s="183"/>
      <c r="BL1315" s="2"/>
      <c r="BM1315" s="2"/>
      <c r="BN1315" s="183"/>
      <c r="BO1315" s="183"/>
      <c r="BP1315" s="183"/>
      <c r="BQ1315" s="183"/>
      <c r="BR1315" s="183"/>
      <c r="BS1315" s="183"/>
      <c r="BT1315" s="183"/>
      <c r="BU1315" s="183"/>
      <c r="BV1315" s="183"/>
      <c r="BW1315" s="183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70"/>
      <c r="DQ1315" s="270"/>
      <c r="DR1315" s="270"/>
      <c r="DS1315" s="270"/>
      <c r="DT1315" s="270"/>
      <c r="DU1315" s="270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99"/>
      <c r="JB1315" s="299"/>
      <c r="JC1315" s="299"/>
      <c r="JD1315" s="299"/>
      <c r="JE1315" s="299"/>
      <c r="JF1315" s="299"/>
      <c r="JG1315" s="299"/>
      <c r="JH1315" s="299"/>
      <c r="JI1315" s="299"/>
      <c r="JJ1315" s="299"/>
      <c r="JK1315" s="299"/>
      <c r="JL1315" s="299"/>
      <c r="JM1315" s="299"/>
      <c r="JN1315" s="299"/>
      <c r="JO1315" s="299"/>
      <c r="JP1315" s="299"/>
      <c r="JQ1315" s="299"/>
      <c r="JR1315" s="299"/>
      <c r="JS1315" s="299"/>
      <c r="JT1315" s="299"/>
      <c r="JU1315" s="299"/>
      <c r="JV1315" s="299"/>
      <c r="JW1315" s="299"/>
      <c r="JX1315" s="299"/>
      <c r="JY1315" s="299"/>
      <c r="JZ1315" s="299"/>
      <c r="KA1315" s="299"/>
      <c r="KB1315" s="299"/>
      <c r="KC1315" s="299"/>
      <c r="KD1315" s="299"/>
      <c r="KE1315" s="299"/>
      <c r="KF1315" s="299"/>
      <c r="KG1315" s="299"/>
      <c r="KH1315" s="299"/>
      <c r="KI1315" s="299"/>
      <c r="KJ1315" s="299"/>
      <c r="KK1315" s="299"/>
      <c r="KL1315" s="2"/>
      <c r="KM1315" s="2"/>
      <c r="KN1315" s="2"/>
      <c r="KO1315" s="2"/>
      <c r="KP1315" s="2"/>
      <c r="KQ1315" s="2"/>
      <c r="KR1315" s="2"/>
      <c r="KS1315" s="2"/>
      <c r="KT1315" s="2"/>
    </row>
    <row r="1316" spans="5:306" s="114" customFormat="1">
      <c r="E1316" s="118"/>
      <c r="F1316" s="118"/>
      <c r="G1316" s="119"/>
      <c r="W1316" s="2"/>
      <c r="X1316" s="2"/>
      <c r="Y1316" s="2"/>
      <c r="Z1316" s="183"/>
      <c r="AA1316" s="183"/>
      <c r="AB1316" s="183"/>
      <c r="AC1316" s="2"/>
      <c r="AD1316" s="2"/>
      <c r="AE1316" s="183"/>
      <c r="AF1316" s="183"/>
      <c r="AG1316" s="183"/>
      <c r="AH1316" s="183"/>
      <c r="AI1316" s="183"/>
      <c r="AJ1316" s="2"/>
      <c r="AK1316" s="2"/>
      <c r="AL1316" s="183"/>
      <c r="AM1316" s="183"/>
      <c r="AN1316" s="183"/>
      <c r="AO1316" s="183"/>
      <c r="AP1316" s="183"/>
      <c r="AQ1316" s="2"/>
      <c r="AR1316" s="2"/>
      <c r="AS1316" s="183"/>
      <c r="AT1316" s="183"/>
      <c r="AU1316" s="183"/>
      <c r="AV1316" s="183"/>
      <c r="AW1316" s="183"/>
      <c r="AX1316" s="2"/>
      <c r="AY1316" s="2"/>
      <c r="AZ1316" s="183"/>
      <c r="BA1316" s="183"/>
      <c r="BB1316" s="183"/>
      <c r="BC1316" s="183"/>
      <c r="BD1316" s="183"/>
      <c r="BE1316" s="2"/>
      <c r="BF1316" s="2"/>
      <c r="BG1316" s="183"/>
      <c r="BH1316" s="183"/>
      <c r="BI1316" s="183"/>
      <c r="BJ1316" s="183"/>
      <c r="BK1316" s="183"/>
      <c r="BL1316" s="2"/>
      <c r="BM1316" s="2"/>
      <c r="BN1316" s="183"/>
      <c r="BO1316" s="183"/>
      <c r="BP1316" s="183"/>
      <c r="BQ1316" s="183"/>
      <c r="BR1316" s="183"/>
      <c r="BS1316" s="183"/>
      <c r="BT1316" s="183"/>
      <c r="BU1316" s="183"/>
      <c r="BV1316" s="183"/>
      <c r="BW1316" s="183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70"/>
      <c r="DQ1316" s="270"/>
      <c r="DR1316" s="270"/>
      <c r="DS1316" s="270"/>
      <c r="DT1316" s="270"/>
      <c r="DU1316" s="270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99"/>
      <c r="JB1316" s="299"/>
      <c r="JC1316" s="299"/>
      <c r="JD1316" s="299"/>
      <c r="JE1316" s="299"/>
      <c r="JF1316" s="299"/>
      <c r="JG1316" s="299"/>
      <c r="JH1316" s="299"/>
      <c r="JI1316" s="299"/>
      <c r="JJ1316" s="299"/>
      <c r="JK1316" s="299"/>
      <c r="JL1316" s="299"/>
      <c r="JM1316" s="299"/>
      <c r="JN1316" s="299"/>
      <c r="JO1316" s="299"/>
      <c r="JP1316" s="299"/>
      <c r="JQ1316" s="299"/>
      <c r="JR1316" s="299"/>
      <c r="JS1316" s="299"/>
      <c r="JT1316" s="299"/>
      <c r="JU1316" s="299"/>
      <c r="JV1316" s="299"/>
      <c r="JW1316" s="299"/>
      <c r="JX1316" s="299"/>
      <c r="JY1316" s="299"/>
      <c r="JZ1316" s="299"/>
      <c r="KA1316" s="299"/>
      <c r="KB1316" s="299"/>
      <c r="KC1316" s="299"/>
      <c r="KD1316" s="299"/>
      <c r="KE1316" s="299"/>
      <c r="KF1316" s="299"/>
      <c r="KG1316" s="299"/>
      <c r="KH1316" s="299"/>
      <c r="KI1316" s="299"/>
      <c r="KJ1316" s="299"/>
      <c r="KK1316" s="299"/>
      <c r="KL1316" s="2"/>
      <c r="KM1316" s="2"/>
      <c r="KN1316" s="2"/>
      <c r="KO1316" s="2"/>
      <c r="KP1316" s="2"/>
      <c r="KQ1316" s="2"/>
      <c r="KR1316" s="2"/>
      <c r="KS1316" s="2"/>
      <c r="KT1316" s="2"/>
    </row>
    <row r="1317" spans="5:306" s="114" customFormat="1">
      <c r="E1317" s="118"/>
      <c r="F1317" s="118"/>
      <c r="G1317" s="119"/>
      <c r="W1317" s="2"/>
      <c r="X1317" s="2"/>
      <c r="Y1317" s="2"/>
      <c r="Z1317" s="183"/>
      <c r="AA1317" s="183"/>
      <c r="AB1317" s="183"/>
      <c r="AC1317" s="2"/>
      <c r="AD1317" s="2"/>
      <c r="AE1317" s="183"/>
      <c r="AF1317" s="183"/>
      <c r="AG1317" s="183"/>
      <c r="AH1317" s="183"/>
      <c r="AI1317" s="183"/>
      <c r="AJ1317" s="2"/>
      <c r="AK1317" s="2"/>
      <c r="AL1317" s="183"/>
      <c r="AM1317" s="183"/>
      <c r="AN1317" s="183"/>
      <c r="AO1317" s="183"/>
      <c r="AP1317" s="183"/>
      <c r="AQ1317" s="2"/>
      <c r="AR1317" s="2"/>
      <c r="AS1317" s="183"/>
      <c r="AT1317" s="183"/>
      <c r="AU1317" s="183"/>
      <c r="AV1317" s="183"/>
      <c r="AW1317" s="183"/>
      <c r="AX1317" s="2"/>
      <c r="AY1317" s="2"/>
      <c r="AZ1317" s="183"/>
      <c r="BA1317" s="183"/>
      <c r="BB1317" s="183"/>
      <c r="BC1317" s="183"/>
      <c r="BD1317" s="183"/>
      <c r="BE1317" s="2"/>
      <c r="BF1317" s="2"/>
      <c r="BG1317" s="183"/>
      <c r="BH1317" s="183"/>
      <c r="BI1317" s="183"/>
      <c r="BJ1317" s="183"/>
      <c r="BK1317" s="183"/>
      <c r="BL1317" s="2"/>
      <c r="BM1317" s="2"/>
      <c r="BN1317" s="183"/>
      <c r="BO1317" s="183"/>
      <c r="BP1317" s="183"/>
      <c r="BQ1317" s="183"/>
      <c r="BR1317" s="183"/>
      <c r="BS1317" s="183"/>
      <c r="BT1317" s="183"/>
      <c r="BU1317" s="183"/>
      <c r="BV1317" s="183"/>
      <c r="BW1317" s="183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70"/>
      <c r="DQ1317" s="270"/>
      <c r="DR1317" s="270"/>
      <c r="DS1317" s="270"/>
      <c r="DT1317" s="270"/>
      <c r="DU1317" s="270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99"/>
      <c r="JB1317" s="299"/>
      <c r="JC1317" s="299"/>
      <c r="JD1317" s="299"/>
      <c r="JE1317" s="299"/>
      <c r="JF1317" s="299"/>
      <c r="JG1317" s="299"/>
      <c r="JH1317" s="299"/>
      <c r="JI1317" s="299"/>
      <c r="JJ1317" s="299"/>
      <c r="JK1317" s="299"/>
      <c r="JL1317" s="299"/>
      <c r="JM1317" s="299"/>
      <c r="JN1317" s="299"/>
      <c r="JO1317" s="299"/>
      <c r="JP1317" s="299"/>
      <c r="JQ1317" s="299"/>
      <c r="JR1317" s="299"/>
      <c r="JS1317" s="299"/>
      <c r="JT1317" s="299"/>
      <c r="JU1317" s="299"/>
      <c r="JV1317" s="299"/>
      <c r="JW1317" s="299"/>
      <c r="JX1317" s="299"/>
      <c r="JY1317" s="299"/>
      <c r="JZ1317" s="299"/>
      <c r="KA1317" s="299"/>
      <c r="KB1317" s="299"/>
      <c r="KC1317" s="299"/>
      <c r="KD1317" s="299"/>
      <c r="KE1317" s="299"/>
      <c r="KF1317" s="299"/>
      <c r="KG1317" s="299"/>
      <c r="KH1317" s="299"/>
      <c r="KI1317" s="299"/>
      <c r="KJ1317" s="299"/>
      <c r="KK1317" s="299"/>
      <c r="KL1317" s="2"/>
      <c r="KM1317" s="2"/>
      <c r="KN1317" s="2"/>
      <c r="KO1317" s="2"/>
      <c r="KP1317" s="2"/>
      <c r="KQ1317" s="2"/>
      <c r="KR1317" s="2"/>
      <c r="KS1317" s="2"/>
      <c r="KT1317" s="2"/>
    </row>
    <row r="1318" spans="5:306" s="114" customFormat="1">
      <c r="E1318" s="118"/>
      <c r="F1318" s="118"/>
      <c r="G1318" s="119"/>
      <c r="W1318" s="2"/>
      <c r="X1318" s="2"/>
      <c r="Y1318" s="2"/>
      <c r="Z1318" s="183"/>
      <c r="AA1318" s="183"/>
      <c r="AB1318" s="183"/>
      <c r="AC1318" s="2"/>
      <c r="AD1318" s="2"/>
      <c r="AE1318" s="183"/>
      <c r="AF1318" s="183"/>
      <c r="AG1318" s="183"/>
      <c r="AH1318" s="183"/>
      <c r="AI1318" s="183"/>
      <c r="AJ1318" s="2"/>
      <c r="AK1318" s="2"/>
      <c r="AL1318" s="183"/>
      <c r="AM1318" s="183"/>
      <c r="AN1318" s="183"/>
      <c r="AO1318" s="183"/>
      <c r="AP1318" s="183"/>
      <c r="AQ1318" s="2"/>
      <c r="AR1318" s="2"/>
      <c r="AS1318" s="183"/>
      <c r="AT1318" s="183"/>
      <c r="AU1318" s="183"/>
      <c r="AV1318" s="183"/>
      <c r="AW1318" s="183"/>
      <c r="AX1318" s="2"/>
      <c r="AY1318" s="2"/>
      <c r="AZ1318" s="183"/>
      <c r="BA1318" s="183"/>
      <c r="BB1318" s="183"/>
      <c r="BC1318" s="183"/>
      <c r="BD1318" s="183"/>
      <c r="BE1318" s="2"/>
      <c r="BF1318" s="2"/>
      <c r="BG1318" s="183"/>
      <c r="BH1318" s="183"/>
      <c r="BI1318" s="183"/>
      <c r="BJ1318" s="183"/>
      <c r="BK1318" s="183"/>
      <c r="BL1318" s="2"/>
      <c r="BM1318" s="2"/>
      <c r="BN1318" s="183"/>
      <c r="BO1318" s="183"/>
      <c r="BP1318" s="183"/>
      <c r="BQ1318" s="183"/>
      <c r="BR1318" s="183"/>
      <c r="BS1318" s="183"/>
      <c r="BT1318" s="183"/>
      <c r="BU1318" s="183"/>
      <c r="BV1318" s="183"/>
      <c r="BW1318" s="183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70"/>
      <c r="DQ1318" s="270"/>
      <c r="DR1318" s="270"/>
      <c r="DS1318" s="270"/>
      <c r="DT1318" s="270"/>
      <c r="DU1318" s="270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99"/>
      <c r="JB1318" s="299"/>
      <c r="JC1318" s="299"/>
      <c r="JD1318" s="299"/>
      <c r="JE1318" s="299"/>
      <c r="JF1318" s="299"/>
      <c r="JG1318" s="299"/>
      <c r="JH1318" s="299"/>
      <c r="JI1318" s="299"/>
      <c r="JJ1318" s="299"/>
      <c r="JK1318" s="299"/>
      <c r="JL1318" s="299"/>
      <c r="JM1318" s="299"/>
      <c r="JN1318" s="299"/>
      <c r="JO1318" s="299"/>
      <c r="JP1318" s="299"/>
      <c r="JQ1318" s="299"/>
      <c r="JR1318" s="299"/>
      <c r="JS1318" s="299"/>
      <c r="JT1318" s="299"/>
      <c r="JU1318" s="299"/>
      <c r="JV1318" s="299"/>
      <c r="JW1318" s="299"/>
      <c r="JX1318" s="299"/>
      <c r="JY1318" s="299"/>
      <c r="JZ1318" s="299"/>
      <c r="KA1318" s="299"/>
      <c r="KB1318" s="299"/>
      <c r="KC1318" s="299"/>
      <c r="KD1318" s="299"/>
      <c r="KE1318" s="299"/>
      <c r="KF1318" s="299"/>
      <c r="KG1318" s="299"/>
      <c r="KH1318" s="299"/>
      <c r="KI1318" s="299"/>
      <c r="KJ1318" s="299"/>
      <c r="KK1318" s="299"/>
      <c r="KL1318" s="2"/>
      <c r="KM1318" s="2"/>
      <c r="KN1318" s="2"/>
      <c r="KO1318" s="2"/>
      <c r="KP1318" s="2"/>
      <c r="KQ1318" s="2"/>
      <c r="KR1318" s="2"/>
      <c r="KS1318" s="2"/>
      <c r="KT1318" s="2"/>
    </row>
    <row r="1319" spans="5:306" s="114" customFormat="1">
      <c r="E1319" s="118"/>
      <c r="F1319" s="118"/>
      <c r="G1319" s="119"/>
      <c r="W1319" s="2"/>
      <c r="X1319" s="2"/>
      <c r="Y1319" s="2"/>
      <c r="Z1319" s="183"/>
      <c r="AA1319" s="183"/>
      <c r="AB1319" s="183"/>
      <c r="AC1319" s="2"/>
      <c r="AD1319" s="2"/>
      <c r="AE1319" s="183"/>
      <c r="AF1319" s="183"/>
      <c r="AG1319" s="183"/>
      <c r="AH1319" s="183"/>
      <c r="AI1319" s="183"/>
      <c r="AJ1319" s="2"/>
      <c r="AK1319" s="2"/>
      <c r="AL1319" s="183"/>
      <c r="AM1319" s="183"/>
      <c r="AN1319" s="183"/>
      <c r="AO1319" s="183"/>
      <c r="AP1319" s="183"/>
      <c r="AQ1319" s="2"/>
      <c r="AR1319" s="2"/>
      <c r="AS1319" s="183"/>
      <c r="AT1319" s="183"/>
      <c r="AU1319" s="183"/>
      <c r="AV1319" s="183"/>
      <c r="AW1319" s="183"/>
      <c r="AX1319" s="2"/>
      <c r="AY1319" s="2"/>
      <c r="AZ1319" s="183"/>
      <c r="BA1319" s="183"/>
      <c r="BB1319" s="183"/>
      <c r="BC1319" s="183"/>
      <c r="BD1319" s="183"/>
      <c r="BE1319" s="2"/>
      <c r="BF1319" s="2"/>
      <c r="BG1319" s="183"/>
      <c r="BH1319" s="183"/>
      <c r="BI1319" s="183"/>
      <c r="BJ1319" s="183"/>
      <c r="BK1319" s="183"/>
      <c r="BL1319" s="2"/>
      <c r="BM1319" s="2"/>
      <c r="BN1319" s="183"/>
      <c r="BO1319" s="183"/>
      <c r="BP1319" s="183"/>
      <c r="BQ1319" s="183"/>
      <c r="BR1319" s="183"/>
      <c r="BS1319" s="183"/>
      <c r="BT1319" s="183"/>
      <c r="BU1319" s="183"/>
      <c r="BV1319" s="183"/>
      <c r="BW1319" s="183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70"/>
      <c r="DQ1319" s="270"/>
      <c r="DR1319" s="270"/>
      <c r="DS1319" s="270"/>
      <c r="DT1319" s="270"/>
      <c r="DU1319" s="270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99"/>
      <c r="JB1319" s="299"/>
      <c r="JC1319" s="299"/>
      <c r="JD1319" s="299"/>
      <c r="JE1319" s="299"/>
      <c r="JF1319" s="299"/>
      <c r="JG1319" s="299"/>
      <c r="JH1319" s="299"/>
      <c r="JI1319" s="299"/>
      <c r="JJ1319" s="299"/>
      <c r="JK1319" s="299"/>
      <c r="JL1319" s="299"/>
      <c r="JM1319" s="299"/>
      <c r="JN1319" s="299"/>
      <c r="JO1319" s="299"/>
      <c r="JP1319" s="299"/>
      <c r="JQ1319" s="299"/>
      <c r="JR1319" s="299"/>
      <c r="JS1319" s="299"/>
      <c r="JT1319" s="299"/>
      <c r="JU1319" s="299"/>
      <c r="JV1319" s="299"/>
      <c r="JW1319" s="299"/>
      <c r="JX1319" s="299"/>
      <c r="JY1319" s="299"/>
      <c r="JZ1319" s="299"/>
      <c r="KA1319" s="299"/>
      <c r="KB1319" s="299"/>
      <c r="KC1319" s="299"/>
      <c r="KD1319" s="299"/>
      <c r="KE1319" s="299"/>
      <c r="KF1319" s="299"/>
      <c r="KG1319" s="299"/>
      <c r="KH1319" s="299"/>
      <c r="KI1319" s="299"/>
      <c r="KJ1319" s="299"/>
      <c r="KK1319" s="299"/>
      <c r="KL1319" s="2"/>
      <c r="KM1319" s="2"/>
      <c r="KN1319" s="2"/>
      <c r="KO1319" s="2"/>
      <c r="KP1319" s="2"/>
      <c r="KQ1319" s="2"/>
      <c r="KR1319" s="2"/>
      <c r="KS1319" s="2"/>
      <c r="KT1319" s="2"/>
    </row>
    <row r="1320" spans="5:306" s="114" customFormat="1">
      <c r="E1320" s="118"/>
      <c r="F1320" s="118"/>
      <c r="G1320" s="119"/>
      <c r="W1320" s="2"/>
      <c r="X1320" s="2"/>
      <c r="Y1320" s="2"/>
      <c r="Z1320" s="183"/>
      <c r="AA1320" s="183"/>
      <c r="AB1320" s="183"/>
      <c r="AC1320" s="2"/>
      <c r="AD1320" s="2"/>
      <c r="AE1320" s="183"/>
      <c r="AF1320" s="183"/>
      <c r="AG1320" s="183"/>
      <c r="AH1320" s="183"/>
      <c r="AI1320" s="183"/>
      <c r="AJ1320" s="2"/>
      <c r="AK1320" s="2"/>
      <c r="AL1320" s="183"/>
      <c r="AM1320" s="183"/>
      <c r="AN1320" s="183"/>
      <c r="AO1320" s="183"/>
      <c r="AP1320" s="183"/>
      <c r="AQ1320" s="2"/>
      <c r="AR1320" s="2"/>
      <c r="AS1320" s="183"/>
      <c r="AT1320" s="183"/>
      <c r="AU1320" s="183"/>
      <c r="AV1320" s="183"/>
      <c r="AW1320" s="183"/>
      <c r="AX1320" s="2"/>
      <c r="AY1320" s="2"/>
      <c r="AZ1320" s="183"/>
      <c r="BA1320" s="183"/>
      <c r="BB1320" s="183"/>
      <c r="BC1320" s="183"/>
      <c r="BD1320" s="183"/>
      <c r="BE1320" s="2"/>
      <c r="BF1320" s="2"/>
      <c r="BG1320" s="183"/>
      <c r="BH1320" s="183"/>
      <c r="BI1320" s="183"/>
      <c r="BJ1320" s="183"/>
      <c r="BK1320" s="183"/>
      <c r="BL1320" s="2"/>
      <c r="BM1320" s="2"/>
      <c r="BN1320" s="183"/>
      <c r="BO1320" s="183"/>
      <c r="BP1320" s="183"/>
      <c r="BQ1320" s="183"/>
      <c r="BR1320" s="183"/>
      <c r="BS1320" s="183"/>
      <c r="BT1320" s="183"/>
      <c r="BU1320" s="183"/>
      <c r="BV1320" s="183"/>
      <c r="BW1320" s="183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70"/>
      <c r="DQ1320" s="270"/>
      <c r="DR1320" s="270"/>
      <c r="DS1320" s="270"/>
      <c r="DT1320" s="270"/>
      <c r="DU1320" s="270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99"/>
      <c r="JB1320" s="299"/>
      <c r="JC1320" s="299"/>
      <c r="JD1320" s="299"/>
      <c r="JE1320" s="299"/>
      <c r="JF1320" s="299"/>
      <c r="JG1320" s="299"/>
      <c r="JH1320" s="299"/>
      <c r="JI1320" s="299"/>
      <c r="JJ1320" s="299"/>
      <c r="JK1320" s="299"/>
      <c r="JL1320" s="299"/>
      <c r="JM1320" s="299"/>
      <c r="JN1320" s="299"/>
      <c r="JO1320" s="299"/>
      <c r="JP1320" s="299"/>
      <c r="JQ1320" s="299"/>
      <c r="JR1320" s="299"/>
      <c r="JS1320" s="299"/>
      <c r="JT1320" s="299"/>
      <c r="JU1320" s="299"/>
      <c r="JV1320" s="299"/>
      <c r="JW1320" s="299"/>
      <c r="JX1320" s="299"/>
      <c r="JY1320" s="299"/>
      <c r="JZ1320" s="299"/>
      <c r="KA1320" s="299"/>
      <c r="KB1320" s="299"/>
      <c r="KC1320" s="299"/>
      <c r="KD1320" s="299"/>
      <c r="KE1320" s="299"/>
      <c r="KF1320" s="299"/>
      <c r="KG1320" s="299"/>
      <c r="KH1320" s="299"/>
      <c r="KI1320" s="299"/>
      <c r="KJ1320" s="299"/>
      <c r="KK1320" s="299"/>
      <c r="KL1320" s="2"/>
      <c r="KM1320" s="2"/>
      <c r="KN1320" s="2"/>
      <c r="KO1320" s="2"/>
      <c r="KP1320" s="2"/>
      <c r="KQ1320" s="2"/>
      <c r="KR1320" s="2"/>
      <c r="KS1320" s="2"/>
      <c r="KT1320" s="2"/>
    </row>
    <row r="1321" spans="5:306" s="114" customFormat="1">
      <c r="E1321" s="118"/>
      <c r="F1321" s="118"/>
      <c r="G1321" s="119"/>
      <c r="W1321" s="2"/>
      <c r="X1321" s="2"/>
      <c r="Y1321" s="2"/>
      <c r="Z1321" s="183"/>
      <c r="AA1321" s="183"/>
      <c r="AB1321" s="183"/>
      <c r="AC1321" s="2"/>
      <c r="AD1321" s="2"/>
      <c r="AE1321" s="183"/>
      <c r="AF1321" s="183"/>
      <c r="AG1321" s="183"/>
      <c r="AH1321" s="183"/>
      <c r="AI1321" s="183"/>
      <c r="AJ1321" s="2"/>
      <c r="AK1321" s="2"/>
      <c r="AL1321" s="183"/>
      <c r="AM1321" s="183"/>
      <c r="AN1321" s="183"/>
      <c r="AO1321" s="183"/>
      <c r="AP1321" s="183"/>
      <c r="AQ1321" s="2"/>
      <c r="AR1321" s="2"/>
      <c r="AS1321" s="183"/>
      <c r="AT1321" s="183"/>
      <c r="AU1321" s="183"/>
      <c r="AV1321" s="183"/>
      <c r="AW1321" s="183"/>
      <c r="AX1321" s="2"/>
      <c r="AY1321" s="2"/>
      <c r="AZ1321" s="183"/>
      <c r="BA1321" s="183"/>
      <c r="BB1321" s="183"/>
      <c r="BC1321" s="183"/>
      <c r="BD1321" s="183"/>
      <c r="BE1321" s="2"/>
      <c r="BF1321" s="2"/>
      <c r="BG1321" s="183"/>
      <c r="BH1321" s="183"/>
      <c r="BI1321" s="183"/>
      <c r="BJ1321" s="183"/>
      <c r="BK1321" s="183"/>
      <c r="BL1321" s="2"/>
      <c r="BM1321" s="2"/>
      <c r="BN1321" s="183"/>
      <c r="BO1321" s="183"/>
      <c r="BP1321" s="183"/>
      <c r="BQ1321" s="183"/>
      <c r="BR1321" s="183"/>
      <c r="BS1321" s="183"/>
      <c r="BT1321" s="183"/>
      <c r="BU1321" s="183"/>
      <c r="BV1321" s="183"/>
      <c r="BW1321" s="183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70"/>
      <c r="DQ1321" s="270"/>
      <c r="DR1321" s="270"/>
      <c r="DS1321" s="270"/>
      <c r="DT1321" s="270"/>
      <c r="DU1321" s="270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99"/>
      <c r="JB1321" s="299"/>
      <c r="JC1321" s="299"/>
      <c r="JD1321" s="299"/>
      <c r="JE1321" s="299"/>
      <c r="JF1321" s="299"/>
      <c r="JG1321" s="299"/>
      <c r="JH1321" s="299"/>
      <c r="JI1321" s="299"/>
      <c r="JJ1321" s="299"/>
      <c r="JK1321" s="299"/>
      <c r="JL1321" s="299"/>
      <c r="JM1321" s="299"/>
      <c r="JN1321" s="299"/>
      <c r="JO1321" s="299"/>
      <c r="JP1321" s="299"/>
      <c r="JQ1321" s="299"/>
      <c r="JR1321" s="299"/>
      <c r="JS1321" s="299"/>
      <c r="JT1321" s="299"/>
      <c r="JU1321" s="299"/>
      <c r="JV1321" s="299"/>
      <c r="JW1321" s="299"/>
      <c r="JX1321" s="299"/>
      <c r="JY1321" s="299"/>
      <c r="JZ1321" s="299"/>
      <c r="KA1321" s="299"/>
      <c r="KB1321" s="299"/>
      <c r="KC1321" s="299"/>
      <c r="KD1321" s="299"/>
      <c r="KE1321" s="299"/>
      <c r="KF1321" s="299"/>
      <c r="KG1321" s="299"/>
      <c r="KH1321" s="299"/>
      <c r="KI1321" s="299"/>
      <c r="KJ1321" s="299"/>
      <c r="KK1321" s="299"/>
      <c r="KL1321" s="2"/>
      <c r="KM1321" s="2"/>
      <c r="KN1321" s="2"/>
      <c r="KO1321" s="2"/>
      <c r="KP1321" s="2"/>
      <c r="KQ1321" s="2"/>
      <c r="KR1321" s="2"/>
      <c r="KS1321" s="2"/>
      <c r="KT1321" s="2"/>
    </row>
    <row r="1322" spans="5:306" s="114" customFormat="1">
      <c r="E1322" s="118"/>
      <c r="F1322" s="118"/>
      <c r="G1322" s="119"/>
      <c r="W1322" s="2"/>
      <c r="X1322" s="2"/>
      <c r="Y1322" s="2"/>
      <c r="Z1322" s="183"/>
      <c r="AA1322" s="183"/>
      <c r="AB1322" s="183"/>
      <c r="AC1322" s="2"/>
      <c r="AD1322" s="2"/>
      <c r="AE1322" s="183"/>
      <c r="AF1322" s="183"/>
      <c r="AG1322" s="183"/>
      <c r="AH1322" s="183"/>
      <c r="AI1322" s="183"/>
      <c r="AJ1322" s="2"/>
      <c r="AK1322" s="2"/>
      <c r="AL1322" s="183"/>
      <c r="AM1322" s="183"/>
      <c r="AN1322" s="183"/>
      <c r="AO1322" s="183"/>
      <c r="AP1322" s="183"/>
      <c r="AQ1322" s="2"/>
      <c r="AR1322" s="2"/>
      <c r="AS1322" s="183"/>
      <c r="AT1322" s="183"/>
      <c r="AU1322" s="183"/>
      <c r="AV1322" s="183"/>
      <c r="AW1322" s="183"/>
      <c r="AX1322" s="2"/>
      <c r="AY1322" s="2"/>
      <c r="AZ1322" s="183"/>
      <c r="BA1322" s="183"/>
      <c r="BB1322" s="183"/>
      <c r="BC1322" s="183"/>
      <c r="BD1322" s="183"/>
      <c r="BE1322" s="2"/>
      <c r="BF1322" s="2"/>
      <c r="BG1322" s="183"/>
      <c r="BH1322" s="183"/>
      <c r="BI1322" s="183"/>
      <c r="BJ1322" s="183"/>
      <c r="BK1322" s="183"/>
      <c r="BL1322" s="2"/>
      <c r="BM1322" s="2"/>
      <c r="BN1322" s="183"/>
      <c r="BO1322" s="183"/>
      <c r="BP1322" s="183"/>
      <c r="BQ1322" s="183"/>
      <c r="BR1322" s="183"/>
      <c r="BS1322" s="183"/>
      <c r="BT1322" s="183"/>
      <c r="BU1322" s="183"/>
      <c r="BV1322" s="183"/>
      <c r="BW1322" s="183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70"/>
      <c r="DQ1322" s="270"/>
      <c r="DR1322" s="270"/>
      <c r="DS1322" s="270"/>
      <c r="DT1322" s="270"/>
      <c r="DU1322" s="270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  <c r="IW1322" s="2"/>
      <c r="IX1322" s="2"/>
      <c r="IY1322" s="2"/>
      <c r="IZ1322" s="2"/>
      <c r="JA1322" s="299"/>
      <c r="JB1322" s="299"/>
      <c r="JC1322" s="299"/>
      <c r="JD1322" s="299"/>
      <c r="JE1322" s="299"/>
      <c r="JF1322" s="299"/>
      <c r="JG1322" s="299"/>
      <c r="JH1322" s="299"/>
      <c r="JI1322" s="299"/>
      <c r="JJ1322" s="299"/>
      <c r="JK1322" s="299"/>
      <c r="JL1322" s="299"/>
      <c r="JM1322" s="299"/>
      <c r="JN1322" s="299"/>
      <c r="JO1322" s="299"/>
      <c r="JP1322" s="299"/>
      <c r="JQ1322" s="299"/>
      <c r="JR1322" s="299"/>
      <c r="JS1322" s="299"/>
      <c r="JT1322" s="299"/>
      <c r="JU1322" s="299"/>
      <c r="JV1322" s="299"/>
      <c r="JW1322" s="299"/>
      <c r="JX1322" s="299"/>
      <c r="JY1322" s="299"/>
      <c r="JZ1322" s="299"/>
      <c r="KA1322" s="299"/>
      <c r="KB1322" s="299"/>
      <c r="KC1322" s="299"/>
      <c r="KD1322" s="299"/>
      <c r="KE1322" s="299"/>
      <c r="KF1322" s="299"/>
      <c r="KG1322" s="299"/>
      <c r="KH1322" s="299"/>
      <c r="KI1322" s="299"/>
      <c r="KJ1322" s="299"/>
      <c r="KK1322" s="299"/>
      <c r="KL1322" s="2"/>
      <c r="KM1322" s="2"/>
      <c r="KN1322" s="2"/>
      <c r="KO1322" s="2"/>
      <c r="KP1322" s="2"/>
      <c r="KQ1322" s="2"/>
      <c r="KR1322" s="2"/>
      <c r="KS1322" s="2"/>
      <c r="KT1322" s="2"/>
    </row>
    <row r="1323" spans="5:306" s="114" customFormat="1">
      <c r="E1323" s="118"/>
      <c r="F1323" s="118"/>
      <c r="G1323" s="119"/>
      <c r="W1323" s="2"/>
      <c r="X1323" s="2"/>
      <c r="Y1323" s="2"/>
      <c r="Z1323" s="183"/>
      <c r="AA1323" s="183"/>
      <c r="AB1323" s="183"/>
      <c r="AC1323" s="2"/>
      <c r="AD1323" s="2"/>
      <c r="AE1323" s="183"/>
      <c r="AF1323" s="183"/>
      <c r="AG1323" s="183"/>
      <c r="AH1323" s="183"/>
      <c r="AI1323" s="183"/>
      <c r="AJ1323" s="2"/>
      <c r="AK1323" s="2"/>
      <c r="AL1323" s="183"/>
      <c r="AM1323" s="183"/>
      <c r="AN1323" s="183"/>
      <c r="AO1323" s="183"/>
      <c r="AP1323" s="183"/>
      <c r="AQ1323" s="2"/>
      <c r="AR1323" s="2"/>
      <c r="AS1323" s="183"/>
      <c r="AT1323" s="183"/>
      <c r="AU1323" s="183"/>
      <c r="AV1323" s="183"/>
      <c r="AW1323" s="183"/>
      <c r="AX1323" s="2"/>
      <c r="AY1323" s="2"/>
      <c r="AZ1323" s="183"/>
      <c r="BA1323" s="183"/>
      <c r="BB1323" s="183"/>
      <c r="BC1323" s="183"/>
      <c r="BD1323" s="183"/>
      <c r="BE1323" s="2"/>
      <c r="BF1323" s="2"/>
      <c r="BG1323" s="183"/>
      <c r="BH1323" s="183"/>
      <c r="BI1323" s="183"/>
      <c r="BJ1323" s="183"/>
      <c r="BK1323" s="183"/>
      <c r="BL1323" s="2"/>
      <c r="BM1323" s="2"/>
      <c r="BN1323" s="183"/>
      <c r="BO1323" s="183"/>
      <c r="BP1323" s="183"/>
      <c r="BQ1323" s="183"/>
      <c r="BR1323" s="183"/>
      <c r="BS1323" s="183"/>
      <c r="BT1323" s="183"/>
      <c r="BU1323" s="183"/>
      <c r="BV1323" s="183"/>
      <c r="BW1323" s="183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70"/>
      <c r="DQ1323" s="270"/>
      <c r="DR1323" s="270"/>
      <c r="DS1323" s="270"/>
      <c r="DT1323" s="270"/>
      <c r="DU1323" s="270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99"/>
      <c r="JB1323" s="299"/>
      <c r="JC1323" s="299"/>
      <c r="JD1323" s="299"/>
      <c r="JE1323" s="299"/>
      <c r="JF1323" s="299"/>
      <c r="JG1323" s="299"/>
      <c r="JH1323" s="299"/>
      <c r="JI1323" s="299"/>
      <c r="JJ1323" s="299"/>
      <c r="JK1323" s="299"/>
      <c r="JL1323" s="299"/>
      <c r="JM1323" s="299"/>
      <c r="JN1323" s="299"/>
      <c r="JO1323" s="299"/>
      <c r="JP1323" s="299"/>
      <c r="JQ1323" s="299"/>
      <c r="JR1323" s="299"/>
      <c r="JS1323" s="299"/>
      <c r="JT1323" s="299"/>
      <c r="JU1323" s="299"/>
      <c r="JV1323" s="299"/>
      <c r="JW1323" s="299"/>
      <c r="JX1323" s="299"/>
      <c r="JY1323" s="299"/>
      <c r="JZ1323" s="299"/>
      <c r="KA1323" s="299"/>
      <c r="KB1323" s="299"/>
      <c r="KC1323" s="299"/>
      <c r="KD1323" s="299"/>
      <c r="KE1323" s="299"/>
      <c r="KF1323" s="299"/>
      <c r="KG1323" s="299"/>
      <c r="KH1323" s="299"/>
      <c r="KI1323" s="299"/>
      <c r="KJ1323" s="299"/>
      <c r="KK1323" s="299"/>
      <c r="KL1323" s="2"/>
      <c r="KM1323" s="2"/>
      <c r="KN1323" s="2"/>
      <c r="KO1323" s="2"/>
      <c r="KP1323" s="2"/>
      <c r="KQ1323" s="2"/>
      <c r="KR1323" s="2"/>
      <c r="KS1323" s="2"/>
      <c r="KT1323" s="2"/>
    </row>
    <row r="1324" spans="5:306" s="114" customFormat="1">
      <c r="E1324" s="118"/>
      <c r="F1324" s="118"/>
      <c r="G1324" s="119"/>
      <c r="W1324" s="2"/>
      <c r="X1324" s="2"/>
      <c r="Y1324" s="2"/>
      <c r="Z1324" s="183"/>
      <c r="AA1324" s="183"/>
      <c r="AB1324" s="183"/>
      <c r="AC1324" s="2"/>
      <c r="AD1324" s="2"/>
      <c r="AE1324" s="183"/>
      <c r="AF1324" s="183"/>
      <c r="AG1324" s="183"/>
      <c r="AH1324" s="183"/>
      <c r="AI1324" s="183"/>
      <c r="AJ1324" s="2"/>
      <c r="AK1324" s="2"/>
      <c r="AL1324" s="183"/>
      <c r="AM1324" s="183"/>
      <c r="AN1324" s="183"/>
      <c r="AO1324" s="183"/>
      <c r="AP1324" s="183"/>
      <c r="AQ1324" s="2"/>
      <c r="AR1324" s="2"/>
      <c r="AS1324" s="183"/>
      <c r="AT1324" s="183"/>
      <c r="AU1324" s="183"/>
      <c r="AV1324" s="183"/>
      <c r="AW1324" s="183"/>
      <c r="AX1324" s="2"/>
      <c r="AY1324" s="2"/>
      <c r="AZ1324" s="183"/>
      <c r="BA1324" s="183"/>
      <c r="BB1324" s="183"/>
      <c r="BC1324" s="183"/>
      <c r="BD1324" s="183"/>
      <c r="BE1324" s="2"/>
      <c r="BF1324" s="2"/>
      <c r="BG1324" s="183"/>
      <c r="BH1324" s="183"/>
      <c r="BI1324" s="183"/>
      <c r="BJ1324" s="183"/>
      <c r="BK1324" s="183"/>
      <c r="BL1324" s="2"/>
      <c r="BM1324" s="2"/>
      <c r="BN1324" s="183"/>
      <c r="BO1324" s="183"/>
      <c r="BP1324" s="183"/>
      <c r="BQ1324" s="183"/>
      <c r="BR1324" s="183"/>
      <c r="BS1324" s="183"/>
      <c r="BT1324" s="183"/>
      <c r="BU1324" s="183"/>
      <c r="BV1324" s="183"/>
      <c r="BW1324" s="183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70"/>
      <c r="DQ1324" s="270"/>
      <c r="DR1324" s="270"/>
      <c r="DS1324" s="270"/>
      <c r="DT1324" s="270"/>
      <c r="DU1324" s="270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99"/>
      <c r="JB1324" s="299"/>
      <c r="JC1324" s="299"/>
      <c r="JD1324" s="299"/>
      <c r="JE1324" s="299"/>
      <c r="JF1324" s="299"/>
      <c r="JG1324" s="299"/>
      <c r="JH1324" s="299"/>
      <c r="JI1324" s="299"/>
      <c r="JJ1324" s="299"/>
      <c r="JK1324" s="299"/>
      <c r="JL1324" s="299"/>
      <c r="JM1324" s="299"/>
      <c r="JN1324" s="299"/>
      <c r="JO1324" s="299"/>
      <c r="JP1324" s="299"/>
      <c r="JQ1324" s="299"/>
      <c r="JR1324" s="299"/>
      <c r="JS1324" s="299"/>
      <c r="JT1324" s="299"/>
      <c r="JU1324" s="299"/>
      <c r="JV1324" s="299"/>
      <c r="JW1324" s="299"/>
      <c r="JX1324" s="299"/>
      <c r="JY1324" s="299"/>
      <c r="JZ1324" s="299"/>
      <c r="KA1324" s="299"/>
      <c r="KB1324" s="299"/>
      <c r="KC1324" s="299"/>
      <c r="KD1324" s="299"/>
      <c r="KE1324" s="299"/>
      <c r="KF1324" s="299"/>
      <c r="KG1324" s="299"/>
      <c r="KH1324" s="299"/>
      <c r="KI1324" s="299"/>
      <c r="KJ1324" s="299"/>
      <c r="KK1324" s="299"/>
      <c r="KL1324" s="2"/>
      <c r="KM1324" s="2"/>
      <c r="KN1324" s="2"/>
      <c r="KO1324" s="2"/>
      <c r="KP1324" s="2"/>
      <c r="KQ1324" s="2"/>
      <c r="KR1324" s="2"/>
      <c r="KS1324" s="2"/>
      <c r="KT1324" s="2"/>
    </row>
    <row r="1325" spans="5:306" s="114" customFormat="1">
      <c r="E1325" s="118"/>
      <c r="F1325" s="118"/>
      <c r="G1325" s="119"/>
      <c r="W1325" s="2"/>
      <c r="X1325" s="2"/>
      <c r="Y1325" s="2"/>
      <c r="Z1325" s="183"/>
      <c r="AA1325" s="183"/>
      <c r="AB1325" s="183"/>
      <c r="AC1325" s="2"/>
      <c r="AD1325" s="2"/>
      <c r="AE1325" s="183"/>
      <c r="AF1325" s="183"/>
      <c r="AG1325" s="183"/>
      <c r="AH1325" s="183"/>
      <c r="AI1325" s="183"/>
      <c r="AJ1325" s="2"/>
      <c r="AK1325" s="2"/>
      <c r="AL1325" s="183"/>
      <c r="AM1325" s="183"/>
      <c r="AN1325" s="183"/>
      <c r="AO1325" s="183"/>
      <c r="AP1325" s="183"/>
      <c r="AQ1325" s="2"/>
      <c r="AR1325" s="2"/>
      <c r="AS1325" s="183"/>
      <c r="AT1325" s="183"/>
      <c r="AU1325" s="183"/>
      <c r="AV1325" s="183"/>
      <c r="AW1325" s="183"/>
      <c r="AX1325" s="2"/>
      <c r="AY1325" s="2"/>
      <c r="AZ1325" s="183"/>
      <c r="BA1325" s="183"/>
      <c r="BB1325" s="183"/>
      <c r="BC1325" s="183"/>
      <c r="BD1325" s="183"/>
      <c r="BE1325" s="2"/>
      <c r="BF1325" s="2"/>
      <c r="BG1325" s="183"/>
      <c r="BH1325" s="183"/>
      <c r="BI1325" s="183"/>
      <c r="BJ1325" s="183"/>
      <c r="BK1325" s="183"/>
      <c r="BL1325" s="2"/>
      <c r="BM1325" s="2"/>
      <c r="BN1325" s="183"/>
      <c r="BO1325" s="183"/>
      <c r="BP1325" s="183"/>
      <c r="BQ1325" s="183"/>
      <c r="BR1325" s="183"/>
      <c r="BS1325" s="183"/>
      <c r="BT1325" s="183"/>
      <c r="BU1325" s="183"/>
      <c r="BV1325" s="183"/>
      <c r="BW1325" s="183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70"/>
      <c r="DQ1325" s="270"/>
      <c r="DR1325" s="270"/>
      <c r="DS1325" s="270"/>
      <c r="DT1325" s="270"/>
      <c r="DU1325" s="270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  <c r="IW1325" s="2"/>
      <c r="IX1325" s="2"/>
      <c r="IY1325" s="2"/>
      <c r="IZ1325" s="2"/>
      <c r="JA1325" s="299"/>
      <c r="JB1325" s="299"/>
      <c r="JC1325" s="299"/>
      <c r="JD1325" s="299"/>
      <c r="JE1325" s="299"/>
      <c r="JF1325" s="299"/>
      <c r="JG1325" s="299"/>
      <c r="JH1325" s="299"/>
      <c r="JI1325" s="299"/>
      <c r="JJ1325" s="299"/>
      <c r="JK1325" s="299"/>
      <c r="JL1325" s="299"/>
      <c r="JM1325" s="299"/>
      <c r="JN1325" s="299"/>
      <c r="JO1325" s="299"/>
      <c r="JP1325" s="299"/>
      <c r="JQ1325" s="299"/>
      <c r="JR1325" s="299"/>
      <c r="JS1325" s="299"/>
      <c r="JT1325" s="299"/>
      <c r="JU1325" s="299"/>
      <c r="JV1325" s="299"/>
      <c r="JW1325" s="299"/>
      <c r="JX1325" s="299"/>
      <c r="JY1325" s="299"/>
      <c r="JZ1325" s="299"/>
      <c r="KA1325" s="299"/>
      <c r="KB1325" s="299"/>
      <c r="KC1325" s="299"/>
      <c r="KD1325" s="299"/>
      <c r="KE1325" s="299"/>
      <c r="KF1325" s="299"/>
      <c r="KG1325" s="299"/>
      <c r="KH1325" s="299"/>
      <c r="KI1325" s="299"/>
      <c r="KJ1325" s="299"/>
      <c r="KK1325" s="299"/>
      <c r="KL1325" s="2"/>
      <c r="KM1325" s="2"/>
      <c r="KN1325" s="2"/>
      <c r="KO1325" s="2"/>
      <c r="KP1325" s="2"/>
      <c r="KQ1325" s="2"/>
      <c r="KR1325" s="2"/>
      <c r="KS1325" s="2"/>
      <c r="KT1325" s="2"/>
    </row>
    <row r="1326" spans="5:306" s="114" customFormat="1">
      <c r="E1326" s="118"/>
      <c r="F1326" s="118"/>
      <c r="G1326" s="119"/>
      <c r="W1326" s="2"/>
      <c r="X1326" s="2"/>
      <c r="Y1326" s="2"/>
      <c r="Z1326" s="183"/>
      <c r="AA1326" s="183"/>
      <c r="AB1326" s="183"/>
      <c r="AC1326" s="2"/>
      <c r="AD1326" s="2"/>
      <c r="AE1326" s="183"/>
      <c r="AF1326" s="183"/>
      <c r="AG1326" s="183"/>
      <c r="AH1326" s="183"/>
      <c r="AI1326" s="183"/>
      <c r="AJ1326" s="2"/>
      <c r="AK1326" s="2"/>
      <c r="AL1326" s="183"/>
      <c r="AM1326" s="183"/>
      <c r="AN1326" s="183"/>
      <c r="AO1326" s="183"/>
      <c r="AP1326" s="183"/>
      <c r="AQ1326" s="2"/>
      <c r="AR1326" s="2"/>
      <c r="AS1326" s="183"/>
      <c r="AT1326" s="183"/>
      <c r="AU1326" s="183"/>
      <c r="AV1326" s="183"/>
      <c r="AW1326" s="183"/>
      <c r="AX1326" s="2"/>
      <c r="AY1326" s="2"/>
      <c r="AZ1326" s="183"/>
      <c r="BA1326" s="183"/>
      <c r="BB1326" s="183"/>
      <c r="BC1326" s="183"/>
      <c r="BD1326" s="183"/>
      <c r="BE1326" s="2"/>
      <c r="BF1326" s="2"/>
      <c r="BG1326" s="183"/>
      <c r="BH1326" s="183"/>
      <c r="BI1326" s="183"/>
      <c r="BJ1326" s="183"/>
      <c r="BK1326" s="183"/>
      <c r="BL1326" s="2"/>
      <c r="BM1326" s="2"/>
      <c r="BN1326" s="183"/>
      <c r="BO1326" s="183"/>
      <c r="BP1326" s="183"/>
      <c r="BQ1326" s="183"/>
      <c r="BR1326" s="183"/>
      <c r="BS1326" s="183"/>
      <c r="BT1326" s="183"/>
      <c r="BU1326" s="183"/>
      <c r="BV1326" s="183"/>
      <c r="BW1326" s="183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70"/>
      <c r="DQ1326" s="270"/>
      <c r="DR1326" s="270"/>
      <c r="DS1326" s="270"/>
      <c r="DT1326" s="270"/>
      <c r="DU1326" s="270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  <c r="IW1326" s="2"/>
      <c r="IX1326" s="2"/>
      <c r="IY1326" s="2"/>
      <c r="IZ1326" s="2"/>
      <c r="JA1326" s="299"/>
      <c r="JB1326" s="299"/>
      <c r="JC1326" s="299"/>
      <c r="JD1326" s="299"/>
      <c r="JE1326" s="299"/>
      <c r="JF1326" s="299"/>
      <c r="JG1326" s="299"/>
      <c r="JH1326" s="299"/>
      <c r="JI1326" s="299"/>
      <c r="JJ1326" s="299"/>
      <c r="JK1326" s="299"/>
      <c r="JL1326" s="299"/>
      <c r="JM1326" s="299"/>
      <c r="JN1326" s="299"/>
      <c r="JO1326" s="299"/>
      <c r="JP1326" s="299"/>
      <c r="JQ1326" s="299"/>
      <c r="JR1326" s="299"/>
      <c r="JS1326" s="299"/>
      <c r="JT1326" s="299"/>
      <c r="JU1326" s="299"/>
      <c r="JV1326" s="299"/>
      <c r="JW1326" s="299"/>
      <c r="JX1326" s="299"/>
      <c r="JY1326" s="299"/>
      <c r="JZ1326" s="299"/>
      <c r="KA1326" s="299"/>
      <c r="KB1326" s="299"/>
      <c r="KC1326" s="299"/>
      <c r="KD1326" s="299"/>
      <c r="KE1326" s="299"/>
      <c r="KF1326" s="299"/>
      <c r="KG1326" s="299"/>
      <c r="KH1326" s="299"/>
      <c r="KI1326" s="299"/>
      <c r="KJ1326" s="299"/>
      <c r="KK1326" s="299"/>
      <c r="KL1326" s="2"/>
      <c r="KM1326" s="2"/>
      <c r="KN1326" s="2"/>
      <c r="KO1326" s="2"/>
      <c r="KP1326" s="2"/>
      <c r="KQ1326" s="2"/>
      <c r="KR1326" s="2"/>
      <c r="KS1326" s="2"/>
      <c r="KT1326" s="2"/>
    </row>
    <row r="1327" spans="5:306" s="114" customFormat="1">
      <c r="E1327" s="118"/>
      <c r="F1327" s="118"/>
      <c r="G1327" s="119"/>
      <c r="W1327" s="2"/>
      <c r="X1327" s="2"/>
      <c r="Y1327" s="2"/>
      <c r="Z1327" s="183"/>
      <c r="AA1327" s="183"/>
      <c r="AB1327" s="183"/>
      <c r="AC1327" s="2"/>
      <c r="AD1327" s="2"/>
      <c r="AE1327" s="183"/>
      <c r="AF1327" s="183"/>
      <c r="AG1327" s="183"/>
      <c r="AH1327" s="183"/>
      <c r="AI1327" s="183"/>
      <c r="AJ1327" s="2"/>
      <c r="AK1327" s="2"/>
      <c r="AL1327" s="183"/>
      <c r="AM1327" s="183"/>
      <c r="AN1327" s="183"/>
      <c r="AO1327" s="183"/>
      <c r="AP1327" s="183"/>
      <c r="AQ1327" s="2"/>
      <c r="AR1327" s="2"/>
      <c r="AS1327" s="183"/>
      <c r="AT1327" s="183"/>
      <c r="AU1327" s="183"/>
      <c r="AV1327" s="183"/>
      <c r="AW1327" s="183"/>
      <c r="AX1327" s="2"/>
      <c r="AY1327" s="2"/>
      <c r="AZ1327" s="183"/>
      <c r="BA1327" s="183"/>
      <c r="BB1327" s="183"/>
      <c r="BC1327" s="183"/>
      <c r="BD1327" s="183"/>
      <c r="BE1327" s="2"/>
      <c r="BF1327" s="2"/>
      <c r="BG1327" s="183"/>
      <c r="BH1327" s="183"/>
      <c r="BI1327" s="183"/>
      <c r="BJ1327" s="183"/>
      <c r="BK1327" s="183"/>
      <c r="BL1327" s="2"/>
      <c r="BM1327" s="2"/>
      <c r="BN1327" s="183"/>
      <c r="BO1327" s="183"/>
      <c r="BP1327" s="183"/>
      <c r="BQ1327" s="183"/>
      <c r="BR1327" s="183"/>
      <c r="BS1327" s="183"/>
      <c r="BT1327" s="183"/>
      <c r="BU1327" s="183"/>
      <c r="BV1327" s="183"/>
      <c r="BW1327" s="183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70"/>
      <c r="DQ1327" s="270"/>
      <c r="DR1327" s="270"/>
      <c r="DS1327" s="270"/>
      <c r="DT1327" s="270"/>
      <c r="DU1327" s="270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  <c r="IW1327" s="2"/>
      <c r="IX1327" s="2"/>
      <c r="IY1327" s="2"/>
      <c r="IZ1327" s="2"/>
      <c r="JA1327" s="299"/>
      <c r="JB1327" s="299"/>
      <c r="JC1327" s="299"/>
      <c r="JD1327" s="299"/>
      <c r="JE1327" s="299"/>
      <c r="JF1327" s="299"/>
      <c r="JG1327" s="299"/>
      <c r="JH1327" s="299"/>
      <c r="JI1327" s="299"/>
      <c r="JJ1327" s="299"/>
      <c r="JK1327" s="299"/>
      <c r="JL1327" s="299"/>
      <c r="JM1327" s="299"/>
      <c r="JN1327" s="299"/>
      <c r="JO1327" s="299"/>
      <c r="JP1327" s="299"/>
      <c r="JQ1327" s="299"/>
      <c r="JR1327" s="299"/>
      <c r="JS1327" s="299"/>
      <c r="JT1327" s="299"/>
      <c r="JU1327" s="299"/>
      <c r="JV1327" s="299"/>
      <c r="JW1327" s="299"/>
      <c r="JX1327" s="299"/>
      <c r="JY1327" s="299"/>
      <c r="JZ1327" s="299"/>
      <c r="KA1327" s="299"/>
      <c r="KB1327" s="299"/>
      <c r="KC1327" s="299"/>
      <c r="KD1327" s="299"/>
      <c r="KE1327" s="299"/>
      <c r="KF1327" s="299"/>
      <c r="KG1327" s="299"/>
      <c r="KH1327" s="299"/>
      <c r="KI1327" s="299"/>
      <c r="KJ1327" s="299"/>
      <c r="KK1327" s="299"/>
      <c r="KL1327" s="2"/>
      <c r="KM1327" s="2"/>
      <c r="KN1327" s="2"/>
      <c r="KO1327" s="2"/>
      <c r="KP1327" s="2"/>
      <c r="KQ1327" s="2"/>
      <c r="KR1327" s="2"/>
      <c r="KS1327" s="2"/>
      <c r="KT1327" s="2"/>
    </row>
    <row r="1328" spans="5:306" s="114" customFormat="1">
      <c r="E1328" s="118"/>
      <c r="F1328" s="118"/>
      <c r="G1328" s="119"/>
      <c r="W1328" s="2"/>
      <c r="X1328" s="2"/>
      <c r="Y1328" s="2"/>
      <c r="Z1328" s="183"/>
      <c r="AA1328" s="183"/>
      <c r="AB1328" s="183"/>
      <c r="AC1328" s="2"/>
      <c r="AD1328" s="2"/>
      <c r="AE1328" s="183"/>
      <c r="AF1328" s="183"/>
      <c r="AG1328" s="183"/>
      <c r="AH1328" s="183"/>
      <c r="AI1328" s="183"/>
      <c r="AJ1328" s="2"/>
      <c r="AK1328" s="2"/>
      <c r="AL1328" s="183"/>
      <c r="AM1328" s="183"/>
      <c r="AN1328" s="183"/>
      <c r="AO1328" s="183"/>
      <c r="AP1328" s="183"/>
      <c r="AQ1328" s="2"/>
      <c r="AR1328" s="2"/>
      <c r="AS1328" s="183"/>
      <c r="AT1328" s="183"/>
      <c r="AU1328" s="183"/>
      <c r="AV1328" s="183"/>
      <c r="AW1328" s="183"/>
      <c r="AX1328" s="2"/>
      <c r="AY1328" s="2"/>
      <c r="AZ1328" s="183"/>
      <c r="BA1328" s="183"/>
      <c r="BB1328" s="183"/>
      <c r="BC1328" s="183"/>
      <c r="BD1328" s="183"/>
      <c r="BE1328" s="2"/>
      <c r="BF1328" s="2"/>
      <c r="BG1328" s="183"/>
      <c r="BH1328" s="183"/>
      <c r="BI1328" s="183"/>
      <c r="BJ1328" s="183"/>
      <c r="BK1328" s="183"/>
      <c r="BL1328" s="2"/>
      <c r="BM1328" s="2"/>
      <c r="BN1328" s="183"/>
      <c r="BO1328" s="183"/>
      <c r="BP1328" s="183"/>
      <c r="BQ1328" s="183"/>
      <c r="BR1328" s="183"/>
      <c r="BS1328" s="183"/>
      <c r="BT1328" s="183"/>
      <c r="BU1328" s="183"/>
      <c r="BV1328" s="183"/>
      <c r="BW1328" s="183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70"/>
      <c r="DQ1328" s="270"/>
      <c r="DR1328" s="270"/>
      <c r="DS1328" s="270"/>
      <c r="DT1328" s="270"/>
      <c r="DU1328" s="270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  <c r="IW1328" s="2"/>
      <c r="IX1328" s="2"/>
      <c r="IY1328" s="2"/>
      <c r="IZ1328" s="2"/>
      <c r="JA1328" s="299"/>
      <c r="JB1328" s="299"/>
      <c r="JC1328" s="299"/>
      <c r="JD1328" s="299"/>
      <c r="JE1328" s="299"/>
      <c r="JF1328" s="299"/>
      <c r="JG1328" s="299"/>
      <c r="JH1328" s="299"/>
      <c r="JI1328" s="299"/>
      <c r="JJ1328" s="299"/>
      <c r="JK1328" s="299"/>
      <c r="JL1328" s="299"/>
      <c r="JM1328" s="299"/>
      <c r="JN1328" s="299"/>
      <c r="JO1328" s="299"/>
      <c r="JP1328" s="299"/>
      <c r="JQ1328" s="299"/>
      <c r="JR1328" s="299"/>
      <c r="JS1328" s="299"/>
      <c r="JT1328" s="299"/>
      <c r="JU1328" s="299"/>
      <c r="JV1328" s="299"/>
      <c r="JW1328" s="299"/>
      <c r="JX1328" s="299"/>
      <c r="JY1328" s="299"/>
      <c r="JZ1328" s="299"/>
      <c r="KA1328" s="299"/>
      <c r="KB1328" s="299"/>
      <c r="KC1328" s="299"/>
      <c r="KD1328" s="299"/>
      <c r="KE1328" s="299"/>
      <c r="KF1328" s="299"/>
      <c r="KG1328" s="299"/>
      <c r="KH1328" s="299"/>
      <c r="KI1328" s="299"/>
      <c r="KJ1328" s="299"/>
      <c r="KK1328" s="299"/>
      <c r="KL1328" s="2"/>
      <c r="KM1328" s="2"/>
      <c r="KN1328" s="2"/>
      <c r="KO1328" s="2"/>
      <c r="KP1328" s="2"/>
      <c r="KQ1328" s="2"/>
      <c r="KR1328" s="2"/>
      <c r="KS1328" s="2"/>
      <c r="KT1328" s="2"/>
    </row>
    <row r="1329" spans="5:306" s="114" customFormat="1">
      <c r="E1329" s="118"/>
      <c r="F1329" s="118"/>
      <c r="G1329" s="119"/>
      <c r="W1329" s="2"/>
      <c r="X1329" s="2"/>
      <c r="Y1329" s="2"/>
      <c r="Z1329" s="183"/>
      <c r="AA1329" s="183"/>
      <c r="AB1329" s="183"/>
      <c r="AC1329" s="2"/>
      <c r="AD1329" s="2"/>
      <c r="AE1329" s="183"/>
      <c r="AF1329" s="183"/>
      <c r="AG1329" s="183"/>
      <c r="AH1329" s="183"/>
      <c r="AI1329" s="183"/>
      <c r="AJ1329" s="2"/>
      <c r="AK1329" s="2"/>
      <c r="AL1329" s="183"/>
      <c r="AM1329" s="183"/>
      <c r="AN1329" s="183"/>
      <c r="AO1329" s="183"/>
      <c r="AP1329" s="183"/>
      <c r="AQ1329" s="2"/>
      <c r="AR1329" s="2"/>
      <c r="AS1329" s="183"/>
      <c r="AT1329" s="183"/>
      <c r="AU1329" s="183"/>
      <c r="AV1329" s="183"/>
      <c r="AW1329" s="183"/>
      <c r="AX1329" s="2"/>
      <c r="AY1329" s="2"/>
      <c r="AZ1329" s="183"/>
      <c r="BA1329" s="183"/>
      <c r="BB1329" s="183"/>
      <c r="BC1329" s="183"/>
      <c r="BD1329" s="183"/>
      <c r="BE1329" s="2"/>
      <c r="BF1329" s="2"/>
      <c r="BG1329" s="183"/>
      <c r="BH1329" s="183"/>
      <c r="BI1329" s="183"/>
      <c r="BJ1329" s="183"/>
      <c r="BK1329" s="183"/>
      <c r="BL1329" s="2"/>
      <c r="BM1329" s="2"/>
      <c r="BN1329" s="183"/>
      <c r="BO1329" s="183"/>
      <c r="BP1329" s="183"/>
      <c r="BQ1329" s="183"/>
      <c r="BR1329" s="183"/>
      <c r="BS1329" s="183"/>
      <c r="BT1329" s="183"/>
      <c r="BU1329" s="183"/>
      <c r="BV1329" s="183"/>
      <c r="BW1329" s="183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70"/>
      <c r="DQ1329" s="270"/>
      <c r="DR1329" s="270"/>
      <c r="DS1329" s="270"/>
      <c r="DT1329" s="270"/>
      <c r="DU1329" s="270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  <c r="IW1329" s="2"/>
      <c r="IX1329" s="2"/>
      <c r="IY1329" s="2"/>
      <c r="IZ1329" s="2"/>
      <c r="JA1329" s="299"/>
      <c r="JB1329" s="299"/>
      <c r="JC1329" s="299"/>
      <c r="JD1329" s="299"/>
      <c r="JE1329" s="299"/>
      <c r="JF1329" s="299"/>
      <c r="JG1329" s="299"/>
      <c r="JH1329" s="299"/>
      <c r="JI1329" s="299"/>
      <c r="JJ1329" s="299"/>
      <c r="JK1329" s="299"/>
      <c r="JL1329" s="299"/>
      <c r="JM1329" s="299"/>
      <c r="JN1329" s="299"/>
      <c r="JO1329" s="299"/>
      <c r="JP1329" s="299"/>
      <c r="JQ1329" s="299"/>
      <c r="JR1329" s="299"/>
      <c r="JS1329" s="299"/>
      <c r="JT1329" s="299"/>
      <c r="JU1329" s="299"/>
      <c r="JV1329" s="299"/>
      <c r="JW1329" s="299"/>
      <c r="JX1329" s="299"/>
      <c r="JY1329" s="299"/>
      <c r="JZ1329" s="299"/>
      <c r="KA1329" s="299"/>
      <c r="KB1329" s="299"/>
      <c r="KC1329" s="299"/>
      <c r="KD1329" s="299"/>
      <c r="KE1329" s="299"/>
      <c r="KF1329" s="299"/>
      <c r="KG1329" s="299"/>
      <c r="KH1329" s="299"/>
      <c r="KI1329" s="299"/>
      <c r="KJ1329" s="299"/>
      <c r="KK1329" s="299"/>
      <c r="KL1329" s="2"/>
      <c r="KM1329" s="2"/>
      <c r="KN1329" s="2"/>
      <c r="KO1329" s="2"/>
      <c r="KP1329" s="2"/>
      <c r="KQ1329" s="2"/>
      <c r="KR1329" s="2"/>
      <c r="KS1329" s="2"/>
      <c r="KT1329" s="2"/>
    </row>
    <row r="1330" spans="5:306" s="114" customFormat="1">
      <c r="E1330" s="118"/>
      <c r="F1330" s="118"/>
      <c r="G1330" s="119"/>
      <c r="W1330" s="2"/>
      <c r="X1330" s="2"/>
      <c r="Y1330" s="2"/>
      <c r="Z1330" s="183"/>
      <c r="AA1330" s="183"/>
      <c r="AB1330" s="183"/>
      <c r="AC1330" s="2"/>
      <c r="AD1330" s="2"/>
      <c r="AE1330" s="183"/>
      <c r="AF1330" s="183"/>
      <c r="AG1330" s="183"/>
      <c r="AH1330" s="183"/>
      <c r="AI1330" s="183"/>
      <c r="AJ1330" s="2"/>
      <c r="AK1330" s="2"/>
      <c r="AL1330" s="183"/>
      <c r="AM1330" s="183"/>
      <c r="AN1330" s="183"/>
      <c r="AO1330" s="183"/>
      <c r="AP1330" s="183"/>
      <c r="AQ1330" s="2"/>
      <c r="AR1330" s="2"/>
      <c r="AS1330" s="183"/>
      <c r="AT1330" s="183"/>
      <c r="AU1330" s="183"/>
      <c r="AV1330" s="183"/>
      <c r="AW1330" s="183"/>
      <c r="AX1330" s="2"/>
      <c r="AY1330" s="2"/>
      <c r="AZ1330" s="183"/>
      <c r="BA1330" s="183"/>
      <c r="BB1330" s="183"/>
      <c r="BC1330" s="183"/>
      <c r="BD1330" s="183"/>
      <c r="BE1330" s="2"/>
      <c r="BF1330" s="2"/>
      <c r="BG1330" s="183"/>
      <c r="BH1330" s="183"/>
      <c r="BI1330" s="183"/>
      <c r="BJ1330" s="183"/>
      <c r="BK1330" s="183"/>
      <c r="BL1330" s="2"/>
      <c r="BM1330" s="2"/>
      <c r="BN1330" s="183"/>
      <c r="BO1330" s="183"/>
      <c r="BP1330" s="183"/>
      <c r="BQ1330" s="183"/>
      <c r="BR1330" s="183"/>
      <c r="BS1330" s="183"/>
      <c r="BT1330" s="183"/>
      <c r="BU1330" s="183"/>
      <c r="BV1330" s="183"/>
      <c r="BW1330" s="183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70"/>
      <c r="DQ1330" s="270"/>
      <c r="DR1330" s="270"/>
      <c r="DS1330" s="270"/>
      <c r="DT1330" s="270"/>
      <c r="DU1330" s="270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  <c r="IW1330" s="2"/>
      <c r="IX1330" s="2"/>
      <c r="IY1330" s="2"/>
      <c r="IZ1330" s="2"/>
      <c r="JA1330" s="299"/>
      <c r="JB1330" s="299"/>
      <c r="JC1330" s="299"/>
      <c r="JD1330" s="299"/>
      <c r="JE1330" s="299"/>
      <c r="JF1330" s="299"/>
      <c r="JG1330" s="299"/>
      <c r="JH1330" s="299"/>
      <c r="JI1330" s="299"/>
      <c r="JJ1330" s="299"/>
      <c r="JK1330" s="299"/>
      <c r="JL1330" s="299"/>
      <c r="JM1330" s="299"/>
      <c r="JN1330" s="299"/>
      <c r="JO1330" s="299"/>
      <c r="JP1330" s="299"/>
      <c r="JQ1330" s="299"/>
      <c r="JR1330" s="299"/>
      <c r="JS1330" s="299"/>
      <c r="JT1330" s="299"/>
      <c r="JU1330" s="299"/>
      <c r="JV1330" s="299"/>
      <c r="JW1330" s="299"/>
      <c r="JX1330" s="299"/>
      <c r="JY1330" s="299"/>
      <c r="JZ1330" s="299"/>
      <c r="KA1330" s="299"/>
      <c r="KB1330" s="299"/>
      <c r="KC1330" s="299"/>
      <c r="KD1330" s="299"/>
      <c r="KE1330" s="299"/>
      <c r="KF1330" s="299"/>
      <c r="KG1330" s="299"/>
      <c r="KH1330" s="299"/>
      <c r="KI1330" s="299"/>
      <c r="KJ1330" s="299"/>
      <c r="KK1330" s="299"/>
      <c r="KL1330" s="2"/>
      <c r="KM1330" s="2"/>
      <c r="KN1330" s="2"/>
      <c r="KO1330" s="2"/>
      <c r="KP1330" s="2"/>
      <c r="KQ1330" s="2"/>
      <c r="KR1330" s="2"/>
      <c r="KS1330" s="2"/>
      <c r="KT1330" s="2"/>
    </row>
    <row r="1331" spans="5:306" s="114" customFormat="1">
      <c r="E1331" s="118"/>
      <c r="F1331" s="118"/>
      <c r="G1331" s="119"/>
      <c r="W1331" s="2"/>
      <c r="X1331" s="2"/>
      <c r="Y1331" s="2"/>
      <c r="Z1331" s="183"/>
      <c r="AA1331" s="183"/>
      <c r="AB1331" s="183"/>
      <c r="AC1331" s="2"/>
      <c r="AD1331" s="2"/>
      <c r="AE1331" s="183"/>
      <c r="AF1331" s="183"/>
      <c r="AG1331" s="183"/>
      <c r="AH1331" s="183"/>
      <c r="AI1331" s="183"/>
      <c r="AJ1331" s="2"/>
      <c r="AK1331" s="2"/>
      <c r="AL1331" s="183"/>
      <c r="AM1331" s="183"/>
      <c r="AN1331" s="183"/>
      <c r="AO1331" s="183"/>
      <c r="AP1331" s="183"/>
      <c r="AQ1331" s="2"/>
      <c r="AR1331" s="2"/>
      <c r="AS1331" s="183"/>
      <c r="AT1331" s="183"/>
      <c r="AU1331" s="183"/>
      <c r="AV1331" s="183"/>
      <c r="AW1331" s="183"/>
      <c r="AX1331" s="2"/>
      <c r="AY1331" s="2"/>
      <c r="AZ1331" s="183"/>
      <c r="BA1331" s="183"/>
      <c r="BB1331" s="183"/>
      <c r="BC1331" s="183"/>
      <c r="BD1331" s="183"/>
      <c r="BE1331" s="2"/>
      <c r="BF1331" s="2"/>
      <c r="BG1331" s="183"/>
      <c r="BH1331" s="183"/>
      <c r="BI1331" s="183"/>
      <c r="BJ1331" s="183"/>
      <c r="BK1331" s="183"/>
      <c r="BL1331" s="2"/>
      <c r="BM1331" s="2"/>
      <c r="BN1331" s="183"/>
      <c r="BO1331" s="183"/>
      <c r="BP1331" s="183"/>
      <c r="BQ1331" s="183"/>
      <c r="BR1331" s="183"/>
      <c r="BS1331" s="183"/>
      <c r="BT1331" s="183"/>
      <c r="BU1331" s="183"/>
      <c r="BV1331" s="183"/>
      <c r="BW1331" s="183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70"/>
      <c r="DQ1331" s="270"/>
      <c r="DR1331" s="270"/>
      <c r="DS1331" s="270"/>
      <c r="DT1331" s="270"/>
      <c r="DU1331" s="270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  <c r="IW1331" s="2"/>
      <c r="IX1331" s="2"/>
      <c r="IY1331" s="2"/>
      <c r="IZ1331" s="2"/>
      <c r="JA1331" s="299"/>
      <c r="JB1331" s="299"/>
      <c r="JC1331" s="299"/>
      <c r="JD1331" s="299"/>
      <c r="JE1331" s="299"/>
      <c r="JF1331" s="299"/>
      <c r="JG1331" s="299"/>
      <c r="JH1331" s="299"/>
      <c r="JI1331" s="299"/>
      <c r="JJ1331" s="299"/>
      <c r="JK1331" s="299"/>
      <c r="JL1331" s="299"/>
      <c r="JM1331" s="299"/>
      <c r="JN1331" s="299"/>
      <c r="JO1331" s="299"/>
      <c r="JP1331" s="299"/>
      <c r="JQ1331" s="299"/>
      <c r="JR1331" s="299"/>
      <c r="JS1331" s="299"/>
      <c r="JT1331" s="299"/>
      <c r="JU1331" s="299"/>
      <c r="JV1331" s="299"/>
      <c r="JW1331" s="299"/>
      <c r="JX1331" s="299"/>
      <c r="JY1331" s="299"/>
      <c r="JZ1331" s="299"/>
      <c r="KA1331" s="299"/>
      <c r="KB1331" s="299"/>
      <c r="KC1331" s="299"/>
      <c r="KD1331" s="299"/>
      <c r="KE1331" s="299"/>
      <c r="KF1331" s="299"/>
      <c r="KG1331" s="299"/>
      <c r="KH1331" s="299"/>
      <c r="KI1331" s="299"/>
      <c r="KJ1331" s="299"/>
      <c r="KK1331" s="299"/>
      <c r="KL1331" s="2"/>
      <c r="KM1331" s="2"/>
      <c r="KN1331" s="2"/>
      <c r="KO1331" s="2"/>
      <c r="KP1331" s="2"/>
      <c r="KQ1331" s="2"/>
      <c r="KR1331" s="2"/>
      <c r="KS1331" s="2"/>
      <c r="KT1331" s="2"/>
    </row>
    <row r="1332" spans="5:306" s="114" customFormat="1">
      <c r="E1332" s="118"/>
      <c r="F1332" s="118"/>
      <c r="G1332" s="119"/>
      <c r="W1332" s="2"/>
      <c r="X1332" s="2"/>
      <c r="Y1332" s="2"/>
      <c r="Z1332" s="183"/>
      <c r="AA1332" s="183"/>
      <c r="AB1332" s="183"/>
      <c r="AC1332" s="2"/>
      <c r="AD1332" s="2"/>
      <c r="AE1332" s="183"/>
      <c r="AF1332" s="183"/>
      <c r="AG1332" s="183"/>
      <c r="AH1332" s="183"/>
      <c r="AI1332" s="183"/>
      <c r="AJ1332" s="2"/>
      <c r="AK1332" s="2"/>
      <c r="AL1332" s="183"/>
      <c r="AM1332" s="183"/>
      <c r="AN1332" s="183"/>
      <c r="AO1332" s="183"/>
      <c r="AP1332" s="183"/>
      <c r="AQ1332" s="2"/>
      <c r="AR1332" s="2"/>
      <c r="AS1332" s="183"/>
      <c r="AT1332" s="183"/>
      <c r="AU1332" s="183"/>
      <c r="AV1332" s="183"/>
      <c r="AW1332" s="183"/>
      <c r="AX1332" s="2"/>
      <c r="AY1332" s="2"/>
      <c r="AZ1332" s="183"/>
      <c r="BA1332" s="183"/>
      <c r="BB1332" s="183"/>
      <c r="BC1332" s="183"/>
      <c r="BD1332" s="183"/>
      <c r="BE1332" s="2"/>
      <c r="BF1332" s="2"/>
      <c r="BG1332" s="183"/>
      <c r="BH1332" s="183"/>
      <c r="BI1332" s="183"/>
      <c r="BJ1332" s="183"/>
      <c r="BK1332" s="183"/>
      <c r="BL1332" s="2"/>
      <c r="BM1332" s="2"/>
      <c r="BN1332" s="183"/>
      <c r="BO1332" s="183"/>
      <c r="BP1332" s="183"/>
      <c r="BQ1332" s="183"/>
      <c r="BR1332" s="183"/>
      <c r="BS1332" s="183"/>
      <c r="BT1332" s="183"/>
      <c r="BU1332" s="183"/>
      <c r="BV1332" s="183"/>
      <c r="BW1332" s="183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70"/>
      <c r="DQ1332" s="270"/>
      <c r="DR1332" s="270"/>
      <c r="DS1332" s="270"/>
      <c r="DT1332" s="270"/>
      <c r="DU1332" s="270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  <c r="IW1332" s="2"/>
      <c r="IX1332" s="2"/>
      <c r="IY1332" s="2"/>
      <c r="IZ1332" s="2"/>
      <c r="JA1332" s="299"/>
      <c r="JB1332" s="299"/>
      <c r="JC1332" s="299"/>
      <c r="JD1332" s="299"/>
      <c r="JE1332" s="299"/>
      <c r="JF1332" s="299"/>
      <c r="JG1332" s="299"/>
      <c r="JH1332" s="299"/>
      <c r="JI1332" s="299"/>
      <c r="JJ1332" s="299"/>
      <c r="JK1332" s="299"/>
      <c r="JL1332" s="299"/>
      <c r="JM1332" s="299"/>
      <c r="JN1332" s="299"/>
      <c r="JO1332" s="299"/>
      <c r="JP1332" s="299"/>
      <c r="JQ1332" s="299"/>
      <c r="JR1332" s="299"/>
      <c r="JS1332" s="299"/>
      <c r="JT1332" s="299"/>
      <c r="JU1332" s="299"/>
      <c r="JV1332" s="299"/>
      <c r="JW1332" s="299"/>
      <c r="JX1332" s="299"/>
      <c r="JY1332" s="299"/>
      <c r="JZ1332" s="299"/>
      <c r="KA1332" s="299"/>
      <c r="KB1332" s="299"/>
      <c r="KC1332" s="299"/>
      <c r="KD1332" s="299"/>
      <c r="KE1332" s="299"/>
      <c r="KF1332" s="299"/>
      <c r="KG1332" s="299"/>
      <c r="KH1332" s="299"/>
      <c r="KI1332" s="299"/>
      <c r="KJ1332" s="299"/>
      <c r="KK1332" s="299"/>
      <c r="KL1332" s="2"/>
      <c r="KM1332" s="2"/>
      <c r="KN1332" s="2"/>
      <c r="KO1332" s="2"/>
      <c r="KP1332" s="2"/>
      <c r="KQ1332" s="2"/>
      <c r="KR1332" s="2"/>
      <c r="KS1332" s="2"/>
      <c r="KT1332" s="2"/>
    </row>
    <row r="1333" spans="5:306" s="114" customFormat="1">
      <c r="E1333" s="118"/>
      <c r="F1333" s="118"/>
      <c r="G1333" s="119"/>
      <c r="W1333" s="2"/>
      <c r="X1333" s="2"/>
      <c r="Y1333" s="2"/>
      <c r="Z1333" s="183"/>
      <c r="AA1333" s="183"/>
      <c r="AB1333" s="183"/>
      <c r="AC1333" s="2"/>
      <c r="AD1333" s="2"/>
      <c r="AE1333" s="183"/>
      <c r="AF1333" s="183"/>
      <c r="AG1333" s="183"/>
      <c r="AH1333" s="183"/>
      <c r="AI1333" s="183"/>
      <c r="AJ1333" s="2"/>
      <c r="AK1333" s="2"/>
      <c r="AL1333" s="183"/>
      <c r="AM1333" s="183"/>
      <c r="AN1333" s="183"/>
      <c r="AO1333" s="183"/>
      <c r="AP1333" s="183"/>
      <c r="AQ1333" s="2"/>
      <c r="AR1333" s="2"/>
      <c r="AS1333" s="183"/>
      <c r="AT1333" s="183"/>
      <c r="AU1333" s="183"/>
      <c r="AV1333" s="183"/>
      <c r="AW1333" s="183"/>
      <c r="AX1333" s="2"/>
      <c r="AY1333" s="2"/>
      <c r="AZ1333" s="183"/>
      <c r="BA1333" s="183"/>
      <c r="BB1333" s="183"/>
      <c r="BC1333" s="183"/>
      <c r="BD1333" s="183"/>
      <c r="BE1333" s="2"/>
      <c r="BF1333" s="2"/>
      <c r="BG1333" s="183"/>
      <c r="BH1333" s="183"/>
      <c r="BI1333" s="183"/>
      <c r="BJ1333" s="183"/>
      <c r="BK1333" s="183"/>
      <c r="BL1333" s="2"/>
      <c r="BM1333" s="2"/>
      <c r="BN1333" s="183"/>
      <c r="BO1333" s="183"/>
      <c r="BP1333" s="183"/>
      <c r="BQ1333" s="183"/>
      <c r="BR1333" s="183"/>
      <c r="BS1333" s="183"/>
      <c r="BT1333" s="183"/>
      <c r="BU1333" s="183"/>
      <c r="BV1333" s="183"/>
      <c r="BW1333" s="183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70"/>
      <c r="DQ1333" s="270"/>
      <c r="DR1333" s="270"/>
      <c r="DS1333" s="270"/>
      <c r="DT1333" s="270"/>
      <c r="DU1333" s="270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  <c r="IW1333" s="2"/>
      <c r="IX1333" s="2"/>
      <c r="IY1333" s="2"/>
      <c r="IZ1333" s="2"/>
      <c r="JA1333" s="299"/>
      <c r="JB1333" s="299"/>
      <c r="JC1333" s="299"/>
      <c r="JD1333" s="299"/>
      <c r="JE1333" s="299"/>
      <c r="JF1333" s="299"/>
      <c r="JG1333" s="299"/>
      <c r="JH1333" s="299"/>
      <c r="JI1333" s="299"/>
      <c r="JJ1333" s="299"/>
      <c r="JK1333" s="299"/>
      <c r="JL1333" s="299"/>
      <c r="JM1333" s="299"/>
      <c r="JN1333" s="299"/>
      <c r="JO1333" s="299"/>
      <c r="JP1333" s="299"/>
      <c r="JQ1333" s="299"/>
      <c r="JR1333" s="299"/>
      <c r="JS1333" s="299"/>
      <c r="JT1333" s="299"/>
      <c r="JU1333" s="299"/>
      <c r="JV1333" s="299"/>
      <c r="JW1333" s="299"/>
      <c r="JX1333" s="299"/>
      <c r="JY1333" s="299"/>
      <c r="JZ1333" s="299"/>
      <c r="KA1333" s="299"/>
      <c r="KB1333" s="299"/>
      <c r="KC1333" s="299"/>
      <c r="KD1333" s="299"/>
      <c r="KE1333" s="299"/>
      <c r="KF1333" s="299"/>
      <c r="KG1333" s="299"/>
      <c r="KH1333" s="299"/>
      <c r="KI1333" s="299"/>
      <c r="KJ1333" s="299"/>
      <c r="KK1333" s="299"/>
      <c r="KL1333" s="2"/>
      <c r="KM1333" s="2"/>
      <c r="KN1333" s="2"/>
      <c r="KO1333" s="2"/>
      <c r="KP1333" s="2"/>
      <c r="KQ1333" s="2"/>
      <c r="KR1333" s="2"/>
      <c r="KS1333" s="2"/>
      <c r="KT1333" s="2"/>
    </row>
    <row r="1334" spans="5:306" s="114" customFormat="1">
      <c r="E1334" s="118"/>
      <c r="F1334" s="118"/>
      <c r="G1334" s="119"/>
      <c r="W1334" s="2"/>
      <c r="X1334" s="2"/>
      <c r="Y1334" s="2"/>
      <c r="Z1334" s="183"/>
      <c r="AA1334" s="183"/>
      <c r="AB1334" s="183"/>
      <c r="AC1334" s="2"/>
      <c r="AD1334" s="2"/>
      <c r="AE1334" s="183"/>
      <c r="AF1334" s="183"/>
      <c r="AG1334" s="183"/>
      <c r="AH1334" s="183"/>
      <c r="AI1334" s="183"/>
      <c r="AJ1334" s="2"/>
      <c r="AK1334" s="2"/>
      <c r="AL1334" s="183"/>
      <c r="AM1334" s="183"/>
      <c r="AN1334" s="183"/>
      <c r="AO1334" s="183"/>
      <c r="AP1334" s="183"/>
      <c r="AQ1334" s="2"/>
      <c r="AR1334" s="2"/>
      <c r="AS1334" s="183"/>
      <c r="AT1334" s="183"/>
      <c r="AU1334" s="183"/>
      <c r="AV1334" s="183"/>
      <c r="AW1334" s="183"/>
      <c r="AX1334" s="2"/>
      <c r="AY1334" s="2"/>
      <c r="AZ1334" s="183"/>
      <c r="BA1334" s="183"/>
      <c r="BB1334" s="183"/>
      <c r="BC1334" s="183"/>
      <c r="BD1334" s="183"/>
      <c r="BE1334" s="2"/>
      <c r="BF1334" s="2"/>
      <c r="BG1334" s="183"/>
      <c r="BH1334" s="183"/>
      <c r="BI1334" s="183"/>
      <c r="BJ1334" s="183"/>
      <c r="BK1334" s="183"/>
      <c r="BL1334" s="2"/>
      <c r="BM1334" s="2"/>
      <c r="BN1334" s="183"/>
      <c r="BO1334" s="183"/>
      <c r="BP1334" s="183"/>
      <c r="BQ1334" s="183"/>
      <c r="BR1334" s="183"/>
      <c r="BS1334" s="183"/>
      <c r="BT1334" s="183"/>
      <c r="BU1334" s="183"/>
      <c r="BV1334" s="183"/>
      <c r="BW1334" s="183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70"/>
      <c r="DQ1334" s="270"/>
      <c r="DR1334" s="270"/>
      <c r="DS1334" s="270"/>
      <c r="DT1334" s="270"/>
      <c r="DU1334" s="270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  <c r="IW1334" s="2"/>
      <c r="IX1334" s="2"/>
      <c r="IY1334" s="2"/>
      <c r="IZ1334" s="2"/>
      <c r="JA1334" s="299"/>
      <c r="JB1334" s="299"/>
      <c r="JC1334" s="299"/>
      <c r="JD1334" s="299"/>
      <c r="JE1334" s="299"/>
      <c r="JF1334" s="299"/>
      <c r="JG1334" s="299"/>
      <c r="JH1334" s="299"/>
      <c r="JI1334" s="299"/>
      <c r="JJ1334" s="299"/>
      <c r="JK1334" s="299"/>
      <c r="JL1334" s="299"/>
      <c r="JM1334" s="299"/>
      <c r="JN1334" s="299"/>
      <c r="JO1334" s="299"/>
      <c r="JP1334" s="299"/>
      <c r="JQ1334" s="299"/>
      <c r="JR1334" s="299"/>
      <c r="JS1334" s="299"/>
      <c r="JT1334" s="299"/>
      <c r="JU1334" s="299"/>
      <c r="JV1334" s="299"/>
      <c r="JW1334" s="299"/>
      <c r="JX1334" s="299"/>
      <c r="JY1334" s="299"/>
      <c r="JZ1334" s="299"/>
      <c r="KA1334" s="299"/>
      <c r="KB1334" s="299"/>
      <c r="KC1334" s="299"/>
      <c r="KD1334" s="299"/>
      <c r="KE1334" s="299"/>
      <c r="KF1334" s="299"/>
      <c r="KG1334" s="299"/>
      <c r="KH1334" s="299"/>
      <c r="KI1334" s="299"/>
      <c r="KJ1334" s="299"/>
      <c r="KK1334" s="299"/>
      <c r="KL1334" s="2"/>
      <c r="KM1334" s="2"/>
      <c r="KN1334" s="2"/>
      <c r="KO1334" s="2"/>
      <c r="KP1334" s="2"/>
      <c r="KQ1334" s="2"/>
      <c r="KR1334" s="2"/>
      <c r="KS1334" s="2"/>
      <c r="KT1334" s="2"/>
    </row>
    <row r="1335" spans="5:306" s="114" customFormat="1">
      <c r="E1335" s="118"/>
      <c r="F1335" s="118"/>
      <c r="G1335" s="119"/>
      <c r="W1335" s="2"/>
      <c r="X1335" s="2"/>
      <c r="Y1335" s="2"/>
      <c r="Z1335" s="183"/>
      <c r="AA1335" s="183"/>
      <c r="AB1335" s="183"/>
      <c r="AC1335" s="2"/>
      <c r="AD1335" s="2"/>
      <c r="AE1335" s="183"/>
      <c r="AF1335" s="183"/>
      <c r="AG1335" s="183"/>
      <c r="AH1335" s="183"/>
      <c r="AI1335" s="183"/>
      <c r="AJ1335" s="2"/>
      <c r="AK1335" s="2"/>
      <c r="AL1335" s="183"/>
      <c r="AM1335" s="183"/>
      <c r="AN1335" s="183"/>
      <c r="AO1335" s="183"/>
      <c r="AP1335" s="183"/>
      <c r="AQ1335" s="2"/>
      <c r="AR1335" s="2"/>
      <c r="AS1335" s="183"/>
      <c r="AT1335" s="183"/>
      <c r="AU1335" s="183"/>
      <c r="AV1335" s="183"/>
      <c r="AW1335" s="183"/>
      <c r="AX1335" s="2"/>
      <c r="AY1335" s="2"/>
      <c r="AZ1335" s="183"/>
      <c r="BA1335" s="183"/>
      <c r="BB1335" s="183"/>
      <c r="BC1335" s="183"/>
      <c r="BD1335" s="183"/>
      <c r="BE1335" s="2"/>
      <c r="BF1335" s="2"/>
      <c r="BG1335" s="183"/>
      <c r="BH1335" s="183"/>
      <c r="BI1335" s="183"/>
      <c r="BJ1335" s="183"/>
      <c r="BK1335" s="183"/>
      <c r="BL1335" s="2"/>
      <c r="BM1335" s="2"/>
      <c r="BN1335" s="183"/>
      <c r="BO1335" s="183"/>
      <c r="BP1335" s="183"/>
      <c r="BQ1335" s="183"/>
      <c r="BR1335" s="183"/>
      <c r="BS1335" s="183"/>
      <c r="BT1335" s="183"/>
      <c r="BU1335" s="183"/>
      <c r="BV1335" s="183"/>
      <c r="BW1335" s="183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70"/>
      <c r="DQ1335" s="270"/>
      <c r="DR1335" s="270"/>
      <c r="DS1335" s="270"/>
      <c r="DT1335" s="270"/>
      <c r="DU1335" s="270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  <c r="IW1335" s="2"/>
      <c r="IX1335" s="2"/>
      <c r="IY1335" s="2"/>
      <c r="IZ1335" s="2"/>
      <c r="JA1335" s="299"/>
      <c r="JB1335" s="299"/>
      <c r="JC1335" s="299"/>
      <c r="JD1335" s="299"/>
      <c r="JE1335" s="299"/>
      <c r="JF1335" s="299"/>
      <c r="JG1335" s="299"/>
      <c r="JH1335" s="299"/>
      <c r="JI1335" s="299"/>
      <c r="JJ1335" s="299"/>
      <c r="JK1335" s="299"/>
      <c r="JL1335" s="299"/>
      <c r="JM1335" s="299"/>
      <c r="JN1335" s="299"/>
      <c r="JO1335" s="299"/>
      <c r="JP1335" s="299"/>
      <c r="JQ1335" s="299"/>
      <c r="JR1335" s="299"/>
      <c r="JS1335" s="299"/>
      <c r="JT1335" s="299"/>
      <c r="JU1335" s="299"/>
      <c r="JV1335" s="299"/>
      <c r="JW1335" s="299"/>
      <c r="JX1335" s="299"/>
      <c r="JY1335" s="299"/>
      <c r="JZ1335" s="299"/>
      <c r="KA1335" s="299"/>
      <c r="KB1335" s="299"/>
      <c r="KC1335" s="299"/>
      <c r="KD1335" s="299"/>
      <c r="KE1335" s="299"/>
      <c r="KF1335" s="299"/>
      <c r="KG1335" s="299"/>
      <c r="KH1335" s="299"/>
      <c r="KI1335" s="299"/>
      <c r="KJ1335" s="299"/>
      <c r="KK1335" s="299"/>
      <c r="KL1335" s="2"/>
      <c r="KM1335" s="2"/>
      <c r="KN1335" s="2"/>
      <c r="KO1335" s="2"/>
      <c r="KP1335" s="2"/>
      <c r="KQ1335" s="2"/>
      <c r="KR1335" s="2"/>
      <c r="KS1335" s="2"/>
      <c r="KT1335" s="2"/>
    </row>
    <row r="1336" spans="5:306" s="114" customFormat="1">
      <c r="E1336" s="118"/>
      <c r="F1336" s="118"/>
      <c r="G1336" s="119"/>
      <c r="W1336" s="2"/>
      <c r="X1336" s="2"/>
      <c r="Y1336" s="2"/>
      <c r="Z1336" s="183"/>
      <c r="AA1336" s="183"/>
      <c r="AB1336" s="183"/>
      <c r="AC1336" s="2"/>
      <c r="AD1336" s="2"/>
      <c r="AE1336" s="183"/>
      <c r="AF1336" s="183"/>
      <c r="AG1336" s="183"/>
      <c r="AH1336" s="183"/>
      <c r="AI1336" s="183"/>
      <c r="AJ1336" s="2"/>
      <c r="AK1336" s="2"/>
      <c r="AL1336" s="183"/>
      <c r="AM1336" s="183"/>
      <c r="AN1336" s="183"/>
      <c r="AO1336" s="183"/>
      <c r="AP1336" s="183"/>
      <c r="AQ1336" s="2"/>
      <c r="AR1336" s="2"/>
      <c r="AS1336" s="183"/>
      <c r="AT1336" s="183"/>
      <c r="AU1336" s="183"/>
      <c r="AV1336" s="183"/>
      <c r="AW1336" s="183"/>
      <c r="AX1336" s="2"/>
      <c r="AY1336" s="2"/>
      <c r="AZ1336" s="183"/>
      <c r="BA1336" s="183"/>
      <c r="BB1336" s="183"/>
      <c r="BC1336" s="183"/>
      <c r="BD1336" s="183"/>
      <c r="BE1336" s="2"/>
      <c r="BF1336" s="2"/>
      <c r="BG1336" s="183"/>
      <c r="BH1336" s="183"/>
      <c r="BI1336" s="183"/>
      <c r="BJ1336" s="183"/>
      <c r="BK1336" s="183"/>
      <c r="BL1336" s="2"/>
      <c r="BM1336" s="2"/>
      <c r="BN1336" s="183"/>
      <c r="BO1336" s="183"/>
      <c r="BP1336" s="183"/>
      <c r="BQ1336" s="183"/>
      <c r="BR1336" s="183"/>
      <c r="BS1336" s="183"/>
      <c r="BT1336" s="183"/>
      <c r="BU1336" s="183"/>
      <c r="BV1336" s="183"/>
      <c r="BW1336" s="183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70"/>
      <c r="DQ1336" s="270"/>
      <c r="DR1336" s="270"/>
      <c r="DS1336" s="270"/>
      <c r="DT1336" s="270"/>
      <c r="DU1336" s="270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  <c r="IW1336" s="2"/>
      <c r="IX1336" s="2"/>
      <c r="IY1336" s="2"/>
      <c r="IZ1336" s="2"/>
      <c r="JA1336" s="299"/>
      <c r="JB1336" s="299"/>
      <c r="JC1336" s="299"/>
      <c r="JD1336" s="299"/>
      <c r="JE1336" s="299"/>
      <c r="JF1336" s="299"/>
      <c r="JG1336" s="299"/>
      <c r="JH1336" s="299"/>
      <c r="JI1336" s="299"/>
      <c r="JJ1336" s="299"/>
      <c r="JK1336" s="299"/>
      <c r="JL1336" s="299"/>
      <c r="JM1336" s="299"/>
      <c r="JN1336" s="299"/>
      <c r="JO1336" s="299"/>
      <c r="JP1336" s="299"/>
      <c r="JQ1336" s="299"/>
      <c r="JR1336" s="299"/>
      <c r="JS1336" s="299"/>
      <c r="JT1336" s="299"/>
      <c r="JU1336" s="299"/>
      <c r="JV1336" s="299"/>
      <c r="JW1336" s="299"/>
      <c r="JX1336" s="299"/>
      <c r="JY1336" s="299"/>
      <c r="JZ1336" s="299"/>
      <c r="KA1336" s="299"/>
      <c r="KB1336" s="299"/>
      <c r="KC1336" s="299"/>
      <c r="KD1336" s="299"/>
      <c r="KE1336" s="299"/>
      <c r="KF1336" s="299"/>
      <c r="KG1336" s="299"/>
      <c r="KH1336" s="299"/>
      <c r="KI1336" s="299"/>
      <c r="KJ1336" s="299"/>
      <c r="KK1336" s="299"/>
      <c r="KL1336" s="2"/>
      <c r="KM1336" s="2"/>
      <c r="KN1336" s="2"/>
      <c r="KO1336" s="2"/>
      <c r="KP1336" s="2"/>
      <c r="KQ1336" s="2"/>
      <c r="KR1336" s="2"/>
      <c r="KS1336" s="2"/>
      <c r="KT1336" s="2"/>
    </row>
    <row r="1337" spans="5:306" s="114" customFormat="1">
      <c r="E1337" s="118"/>
      <c r="F1337" s="118"/>
      <c r="G1337" s="119"/>
      <c r="W1337" s="2"/>
      <c r="X1337" s="2"/>
      <c r="Y1337" s="2"/>
      <c r="Z1337" s="183"/>
      <c r="AA1337" s="183"/>
      <c r="AB1337" s="183"/>
      <c r="AC1337" s="2"/>
      <c r="AD1337" s="2"/>
      <c r="AE1337" s="183"/>
      <c r="AF1337" s="183"/>
      <c r="AG1337" s="183"/>
      <c r="AH1337" s="183"/>
      <c r="AI1337" s="183"/>
      <c r="AJ1337" s="2"/>
      <c r="AK1337" s="2"/>
      <c r="AL1337" s="183"/>
      <c r="AM1337" s="183"/>
      <c r="AN1337" s="183"/>
      <c r="AO1337" s="183"/>
      <c r="AP1337" s="183"/>
      <c r="AQ1337" s="2"/>
      <c r="AR1337" s="2"/>
      <c r="AS1337" s="183"/>
      <c r="AT1337" s="183"/>
      <c r="AU1337" s="183"/>
      <c r="AV1337" s="183"/>
      <c r="AW1337" s="183"/>
      <c r="AX1337" s="2"/>
      <c r="AY1337" s="2"/>
      <c r="AZ1337" s="183"/>
      <c r="BA1337" s="183"/>
      <c r="BB1337" s="183"/>
      <c r="BC1337" s="183"/>
      <c r="BD1337" s="183"/>
      <c r="BE1337" s="2"/>
      <c r="BF1337" s="2"/>
      <c r="BG1337" s="183"/>
      <c r="BH1337" s="183"/>
      <c r="BI1337" s="183"/>
      <c r="BJ1337" s="183"/>
      <c r="BK1337" s="183"/>
      <c r="BL1337" s="2"/>
      <c r="BM1337" s="2"/>
      <c r="BN1337" s="183"/>
      <c r="BO1337" s="183"/>
      <c r="BP1337" s="183"/>
      <c r="BQ1337" s="183"/>
      <c r="BR1337" s="183"/>
      <c r="BS1337" s="183"/>
      <c r="BT1337" s="183"/>
      <c r="BU1337" s="183"/>
      <c r="BV1337" s="183"/>
      <c r="BW1337" s="183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70"/>
      <c r="DQ1337" s="270"/>
      <c r="DR1337" s="270"/>
      <c r="DS1337" s="270"/>
      <c r="DT1337" s="270"/>
      <c r="DU1337" s="270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  <c r="IW1337" s="2"/>
      <c r="IX1337" s="2"/>
      <c r="IY1337" s="2"/>
      <c r="IZ1337" s="2"/>
      <c r="JA1337" s="299"/>
      <c r="JB1337" s="299"/>
      <c r="JC1337" s="299"/>
      <c r="JD1337" s="299"/>
      <c r="JE1337" s="299"/>
      <c r="JF1337" s="299"/>
      <c r="JG1337" s="299"/>
      <c r="JH1337" s="299"/>
      <c r="JI1337" s="299"/>
      <c r="JJ1337" s="299"/>
      <c r="JK1337" s="299"/>
      <c r="JL1337" s="299"/>
      <c r="JM1337" s="299"/>
      <c r="JN1337" s="299"/>
      <c r="JO1337" s="299"/>
      <c r="JP1337" s="299"/>
      <c r="JQ1337" s="299"/>
      <c r="JR1337" s="299"/>
      <c r="JS1337" s="299"/>
      <c r="JT1337" s="299"/>
      <c r="JU1337" s="299"/>
      <c r="JV1337" s="299"/>
      <c r="JW1337" s="299"/>
      <c r="JX1337" s="299"/>
      <c r="JY1337" s="299"/>
      <c r="JZ1337" s="299"/>
      <c r="KA1337" s="299"/>
      <c r="KB1337" s="299"/>
      <c r="KC1337" s="299"/>
      <c r="KD1337" s="299"/>
      <c r="KE1337" s="299"/>
      <c r="KF1337" s="299"/>
      <c r="KG1337" s="299"/>
      <c r="KH1337" s="299"/>
      <c r="KI1337" s="299"/>
      <c r="KJ1337" s="299"/>
      <c r="KK1337" s="299"/>
      <c r="KL1337" s="2"/>
      <c r="KM1337" s="2"/>
      <c r="KN1337" s="2"/>
      <c r="KO1337" s="2"/>
      <c r="KP1337" s="2"/>
      <c r="KQ1337" s="2"/>
      <c r="KR1337" s="2"/>
      <c r="KS1337" s="2"/>
      <c r="KT1337" s="2"/>
    </row>
    <row r="1338" spans="5:306" s="114" customFormat="1">
      <c r="E1338" s="118"/>
      <c r="F1338" s="118"/>
      <c r="G1338" s="119"/>
      <c r="W1338" s="2"/>
      <c r="X1338" s="2"/>
      <c r="Y1338" s="2"/>
      <c r="Z1338" s="183"/>
      <c r="AA1338" s="183"/>
      <c r="AB1338" s="183"/>
      <c r="AC1338" s="2"/>
      <c r="AD1338" s="2"/>
      <c r="AE1338" s="183"/>
      <c r="AF1338" s="183"/>
      <c r="AG1338" s="183"/>
      <c r="AH1338" s="183"/>
      <c r="AI1338" s="183"/>
      <c r="AJ1338" s="2"/>
      <c r="AK1338" s="2"/>
      <c r="AL1338" s="183"/>
      <c r="AM1338" s="183"/>
      <c r="AN1338" s="183"/>
      <c r="AO1338" s="183"/>
      <c r="AP1338" s="183"/>
      <c r="AQ1338" s="2"/>
      <c r="AR1338" s="2"/>
      <c r="AS1338" s="183"/>
      <c r="AT1338" s="183"/>
      <c r="AU1338" s="183"/>
      <c r="AV1338" s="183"/>
      <c r="AW1338" s="183"/>
      <c r="AX1338" s="2"/>
      <c r="AY1338" s="2"/>
      <c r="AZ1338" s="183"/>
      <c r="BA1338" s="183"/>
      <c r="BB1338" s="183"/>
      <c r="BC1338" s="183"/>
      <c r="BD1338" s="183"/>
      <c r="BE1338" s="2"/>
      <c r="BF1338" s="2"/>
      <c r="BG1338" s="183"/>
      <c r="BH1338" s="183"/>
      <c r="BI1338" s="183"/>
      <c r="BJ1338" s="183"/>
      <c r="BK1338" s="183"/>
      <c r="BL1338" s="2"/>
      <c r="BM1338" s="2"/>
      <c r="BN1338" s="183"/>
      <c r="BO1338" s="183"/>
      <c r="BP1338" s="183"/>
      <c r="BQ1338" s="183"/>
      <c r="BR1338" s="183"/>
      <c r="BS1338" s="183"/>
      <c r="BT1338" s="183"/>
      <c r="BU1338" s="183"/>
      <c r="BV1338" s="183"/>
      <c r="BW1338" s="183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70"/>
      <c r="DQ1338" s="270"/>
      <c r="DR1338" s="270"/>
      <c r="DS1338" s="270"/>
      <c r="DT1338" s="270"/>
      <c r="DU1338" s="270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  <c r="IW1338" s="2"/>
      <c r="IX1338" s="2"/>
      <c r="IY1338" s="2"/>
      <c r="IZ1338" s="2"/>
      <c r="JA1338" s="299"/>
      <c r="JB1338" s="299"/>
      <c r="JC1338" s="299"/>
      <c r="JD1338" s="299"/>
      <c r="JE1338" s="299"/>
      <c r="JF1338" s="299"/>
      <c r="JG1338" s="299"/>
      <c r="JH1338" s="299"/>
      <c r="JI1338" s="299"/>
      <c r="JJ1338" s="299"/>
      <c r="JK1338" s="299"/>
      <c r="JL1338" s="299"/>
      <c r="JM1338" s="299"/>
      <c r="JN1338" s="299"/>
      <c r="JO1338" s="299"/>
      <c r="JP1338" s="299"/>
      <c r="JQ1338" s="299"/>
      <c r="JR1338" s="299"/>
      <c r="JS1338" s="299"/>
      <c r="JT1338" s="299"/>
      <c r="JU1338" s="299"/>
      <c r="JV1338" s="299"/>
      <c r="JW1338" s="299"/>
      <c r="JX1338" s="299"/>
      <c r="JY1338" s="299"/>
      <c r="JZ1338" s="299"/>
      <c r="KA1338" s="299"/>
      <c r="KB1338" s="299"/>
      <c r="KC1338" s="299"/>
      <c r="KD1338" s="299"/>
      <c r="KE1338" s="299"/>
      <c r="KF1338" s="299"/>
      <c r="KG1338" s="299"/>
      <c r="KH1338" s="299"/>
      <c r="KI1338" s="299"/>
      <c r="KJ1338" s="299"/>
      <c r="KK1338" s="299"/>
      <c r="KL1338" s="2"/>
      <c r="KM1338" s="2"/>
      <c r="KN1338" s="2"/>
      <c r="KO1338" s="2"/>
      <c r="KP1338" s="2"/>
      <c r="KQ1338" s="2"/>
      <c r="KR1338" s="2"/>
      <c r="KS1338" s="2"/>
      <c r="KT1338" s="2"/>
    </row>
    <row r="1339" spans="5:306" s="114" customFormat="1">
      <c r="E1339" s="118"/>
      <c r="F1339" s="118"/>
      <c r="G1339" s="119"/>
      <c r="W1339" s="2"/>
      <c r="X1339" s="2"/>
      <c r="Y1339" s="2"/>
      <c r="Z1339" s="183"/>
      <c r="AA1339" s="183"/>
      <c r="AB1339" s="183"/>
      <c r="AC1339" s="2"/>
      <c r="AD1339" s="2"/>
      <c r="AE1339" s="183"/>
      <c r="AF1339" s="183"/>
      <c r="AG1339" s="183"/>
      <c r="AH1339" s="183"/>
      <c r="AI1339" s="183"/>
      <c r="AJ1339" s="2"/>
      <c r="AK1339" s="2"/>
      <c r="AL1339" s="183"/>
      <c r="AM1339" s="183"/>
      <c r="AN1339" s="183"/>
      <c r="AO1339" s="183"/>
      <c r="AP1339" s="183"/>
      <c r="AQ1339" s="2"/>
      <c r="AR1339" s="2"/>
      <c r="AS1339" s="183"/>
      <c r="AT1339" s="183"/>
      <c r="AU1339" s="183"/>
      <c r="AV1339" s="183"/>
      <c r="AW1339" s="183"/>
      <c r="AX1339" s="2"/>
      <c r="AY1339" s="2"/>
      <c r="AZ1339" s="183"/>
      <c r="BA1339" s="183"/>
      <c r="BB1339" s="183"/>
      <c r="BC1339" s="183"/>
      <c r="BD1339" s="183"/>
      <c r="BE1339" s="2"/>
      <c r="BF1339" s="2"/>
      <c r="BG1339" s="183"/>
      <c r="BH1339" s="183"/>
      <c r="BI1339" s="183"/>
      <c r="BJ1339" s="183"/>
      <c r="BK1339" s="183"/>
      <c r="BL1339" s="2"/>
      <c r="BM1339" s="2"/>
      <c r="BN1339" s="183"/>
      <c r="BO1339" s="183"/>
      <c r="BP1339" s="183"/>
      <c r="BQ1339" s="183"/>
      <c r="BR1339" s="183"/>
      <c r="BS1339" s="183"/>
      <c r="BT1339" s="183"/>
      <c r="BU1339" s="183"/>
      <c r="BV1339" s="183"/>
      <c r="BW1339" s="183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70"/>
      <c r="DQ1339" s="270"/>
      <c r="DR1339" s="270"/>
      <c r="DS1339" s="270"/>
      <c r="DT1339" s="270"/>
      <c r="DU1339" s="270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  <c r="IW1339" s="2"/>
      <c r="IX1339" s="2"/>
      <c r="IY1339" s="2"/>
      <c r="IZ1339" s="2"/>
      <c r="JA1339" s="299"/>
      <c r="JB1339" s="299"/>
      <c r="JC1339" s="299"/>
      <c r="JD1339" s="299"/>
      <c r="JE1339" s="299"/>
      <c r="JF1339" s="299"/>
      <c r="JG1339" s="299"/>
      <c r="JH1339" s="299"/>
      <c r="JI1339" s="299"/>
      <c r="JJ1339" s="299"/>
      <c r="JK1339" s="299"/>
      <c r="JL1339" s="299"/>
      <c r="JM1339" s="299"/>
      <c r="JN1339" s="299"/>
      <c r="JO1339" s="299"/>
      <c r="JP1339" s="299"/>
      <c r="JQ1339" s="299"/>
      <c r="JR1339" s="299"/>
      <c r="JS1339" s="299"/>
      <c r="JT1339" s="299"/>
      <c r="JU1339" s="299"/>
      <c r="JV1339" s="299"/>
      <c r="JW1339" s="299"/>
      <c r="JX1339" s="299"/>
      <c r="JY1339" s="299"/>
      <c r="JZ1339" s="299"/>
      <c r="KA1339" s="299"/>
      <c r="KB1339" s="299"/>
      <c r="KC1339" s="299"/>
      <c r="KD1339" s="299"/>
      <c r="KE1339" s="299"/>
      <c r="KF1339" s="299"/>
      <c r="KG1339" s="299"/>
      <c r="KH1339" s="299"/>
      <c r="KI1339" s="299"/>
      <c r="KJ1339" s="299"/>
      <c r="KK1339" s="299"/>
      <c r="KL1339" s="2"/>
      <c r="KM1339" s="2"/>
      <c r="KN1339" s="2"/>
      <c r="KO1339" s="2"/>
      <c r="KP1339" s="2"/>
      <c r="KQ1339" s="2"/>
      <c r="KR1339" s="2"/>
      <c r="KS1339" s="2"/>
      <c r="KT1339" s="2"/>
    </row>
    <row r="1340" spans="5:306" s="114" customFormat="1">
      <c r="E1340" s="118"/>
      <c r="F1340" s="118"/>
      <c r="G1340" s="119"/>
      <c r="W1340" s="2"/>
      <c r="X1340" s="2"/>
      <c r="Y1340" s="2"/>
      <c r="Z1340" s="183"/>
      <c r="AA1340" s="183"/>
      <c r="AB1340" s="183"/>
      <c r="AC1340" s="2"/>
      <c r="AD1340" s="2"/>
      <c r="AE1340" s="183"/>
      <c r="AF1340" s="183"/>
      <c r="AG1340" s="183"/>
      <c r="AH1340" s="183"/>
      <c r="AI1340" s="183"/>
      <c r="AJ1340" s="2"/>
      <c r="AK1340" s="2"/>
      <c r="AL1340" s="183"/>
      <c r="AM1340" s="183"/>
      <c r="AN1340" s="183"/>
      <c r="AO1340" s="183"/>
      <c r="AP1340" s="183"/>
      <c r="AQ1340" s="2"/>
      <c r="AR1340" s="2"/>
      <c r="AS1340" s="183"/>
      <c r="AT1340" s="183"/>
      <c r="AU1340" s="183"/>
      <c r="AV1340" s="183"/>
      <c r="AW1340" s="183"/>
      <c r="AX1340" s="2"/>
      <c r="AY1340" s="2"/>
      <c r="AZ1340" s="183"/>
      <c r="BA1340" s="183"/>
      <c r="BB1340" s="183"/>
      <c r="BC1340" s="183"/>
      <c r="BD1340" s="183"/>
      <c r="BE1340" s="2"/>
      <c r="BF1340" s="2"/>
      <c r="BG1340" s="183"/>
      <c r="BH1340" s="183"/>
      <c r="BI1340" s="183"/>
      <c r="BJ1340" s="183"/>
      <c r="BK1340" s="183"/>
      <c r="BL1340" s="2"/>
      <c r="BM1340" s="2"/>
      <c r="BN1340" s="183"/>
      <c r="BO1340" s="183"/>
      <c r="BP1340" s="183"/>
      <c r="BQ1340" s="183"/>
      <c r="BR1340" s="183"/>
      <c r="BS1340" s="183"/>
      <c r="BT1340" s="183"/>
      <c r="BU1340" s="183"/>
      <c r="BV1340" s="183"/>
      <c r="BW1340" s="183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70"/>
      <c r="DQ1340" s="270"/>
      <c r="DR1340" s="270"/>
      <c r="DS1340" s="270"/>
      <c r="DT1340" s="270"/>
      <c r="DU1340" s="270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99"/>
      <c r="JB1340" s="299"/>
      <c r="JC1340" s="299"/>
      <c r="JD1340" s="299"/>
      <c r="JE1340" s="299"/>
      <c r="JF1340" s="299"/>
      <c r="JG1340" s="299"/>
      <c r="JH1340" s="299"/>
      <c r="JI1340" s="299"/>
      <c r="JJ1340" s="299"/>
      <c r="JK1340" s="299"/>
      <c r="JL1340" s="299"/>
      <c r="JM1340" s="299"/>
      <c r="JN1340" s="299"/>
      <c r="JO1340" s="299"/>
      <c r="JP1340" s="299"/>
      <c r="JQ1340" s="299"/>
      <c r="JR1340" s="299"/>
      <c r="JS1340" s="299"/>
      <c r="JT1340" s="299"/>
      <c r="JU1340" s="299"/>
      <c r="JV1340" s="299"/>
      <c r="JW1340" s="299"/>
      <c r="JX1340" s="299"/>
      <c r="JY1340" s="299"/>
      <c r="JZ1340" s="299"/>
      <c r="KA1340" s="299"/>
      <c r="KB1340" s="299"/>
      <c r="KC1340" s="299"/>
      <c r="KD1340" s="299"/>
      <c r="KE1340" s="299"/>
      <c r="KF1340" s="299"/>
      <c r="KG1340" s="299"/>
      <c r="KH1340" s="299"/>
      <c r="KI1340" s="299"/>
      <c r="KJ1340" s="299"/>
      <c r="KK1340" s="299"/>
      <c r="KL1340" s="2"/>
      <c r="KM1340" s="2"/>
      <c r="KN1340" s="2"/>
      <c r="KO1340" s="2"/>
      <c r="KP1340" s="2"/>
      <c r="KQ1340" s="2"/>
      <c r="KR1340" s="2"/>
      <c r="KS1340" s="2"/>
      <c r="KT1340" s="2"/>
    </row>
    <row r="1341" spans="5:306" s="114" customFormat="1">
      <c r="E1341" s="118"/>
      <c r="F1341" s="118"/>
      <c r="G1341" s="119"/>
      <c r="W1341" s="2"/>
      <c r="X1341" s="2"/>
      <c r="Y1341" s="2"/>
      <c r="Z1341" s="183"/>
      <c r="AA1341" s="183"/>
      <c r="AB1341" s="183"/>
      <c r="AC1341" s="2"/>
      <c r="AD1341" s="2"/>
      <c r="AE1341" s="183"/>
      <c r="AF1341" s="183"/>
      <c r="AG1341" s="183"/>
      <c r="AH1341" s="183"/>
      <c r="AI1341" s="183"/>
      <c r="AJ1341" s="2"/>
      <c r="AK1341" s="2"/>
      <c r="AL1341" s="183"/>
      <c r="AM1341" s="183"/>
      <c r="AN1341" s="183"/>
      <c r="AO1341" s="183"/>
      <c r="AP1341" s="183"/>
      <c r="AQ1341" s="2"/>
      <c r="AR1341" s="2"/>
      <c r="AS1341" s="183"/>
      <c r="AT1341" s="183"/>
      <c r="AU1341" s="183"/>
      <c r="AV1341" s="183"/>
      <c r="AW1341" s="183"/>
      <c r="AX1341" s="2"/>
      <c r="AY1341" s="2"/>
      <c r="AZ1341" s="183"/>
      <c r="BA1341" s="183"/>
      <c r="BB1341" s="183"/>
      <c r="BC1341" s="183"/>
      <c r="BD1341" s="183"/>
      <c r="BE1341" s="2"/>
      <c r="BF1341" s="2"/>
      <c r="BG1341" s="183"/>
      <c r="BH1341" s="183"/>
      <c r="BI1341" s="183"/>
      <c r="BJ1341" s="183"/>
      <c r="BK1341" s="183"/>
      <c r="BL1341" s="2"/>
      <c r="BM1341" s="2"/>
      <c r="BN1341" s="183"/>
      <c r="BO1341" s="183"/>
      <c r="BP1341" s="183"/>
      <c r="BQ1341" s="183"/>
      <c r="BR1341" s="183"/>
      <c r="BS1341" s="183"/>
      <c r="BT1341" s="183"/>
      <c r="BU1341" s="183"/>
      <c r="BV1341" s="183"/>
      <c r="BW1341" s="183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70"/>
      <c r="DQ1341" s="270"/>
      <c r="DR1341" s="270"/>
      <c r="DS1341" s="270"/>
      <c r="DT1341" s="270"/>
      <c r="DU1341" s="270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  <c r="IW1341" s="2"/>
      <c r="IX1341" s="2"/>
      <c r="IY1341" s="2"/>
      <c r="IZ1341" s="2"/>
      <c r="JA1341" s="299"/>
      <c r="JB1341" s="299"/>
      <c r="JC1341" s="299"/>
      <c r="JD1341" s="299"/>
      <c r="JE1341" s="299"/>
      <c r="JF1341" s="299"/>
      <c r="JG1341" s="299"/>
      <c r="JH1341" s="299"/>
      <c r="JI1341" s="299"/>
      <c r="JJ1341" s="299"/>
      <c r="JK1341" s="299"/>
      <c r="JL1341" s="299"/>
      <c r="JM1341" s="299"/>
      <c r="JN1341" s="299"/>
      <c r="JO1341" s="299"/>
      <c r="JP1341" s="299"/>
      <c r="JQ1341" s="299"/>
      <c r="JR1341" s="299"/>
      <c r="JS1341" s="299"/>
      <c r="JT1341" s="299"/>
      <c r="JU1341" s="299"/>
      <c r="JV1341" s="299"/>
      <c r="JW1341" s="299"/>
      <c r="JX1341" s="299"/>
      <c r="JY1341" s="299"/>
      <c r="JZ1341" s="299"/>
      <c r="KA1341" s="299"/>
      <c r="KB1341" s="299"/>
      <c r="KC1341" s="299"/>
      <c r="KD1341" s="299"/>
      <c r="KE1341" s="299"/>
      <c r="KF1341" s="299"/>
      <c r="KG1341" s="299"/>
      <c r="KH1341" s="299"/>
      <c r="KI1341" s="299"/>
      <c r="KJ1341" s="299"/>
      <c r="KK1341" s="299"/>
      <c r="KL1341" s="2"/>
      <c r="KM1341" s="2"/>
      <c r="KN1341" s="2"/>
      <c r="KO1341" s="2"/>
      <c r="KP1341" s="2"/>
      <c r="KQ1341" s="2"/>
      <c r="KR1341" s="2"/>
      <c r="KS1341" s="2"/>
      <c r="KT1341" s="2"/>
    </row>
    <row r="1342" spans="5:306" s="114" customFormat="1">
      <c r="E1342" s="118"/>
      <c r="F1342" s="118"/>
      <c r="G1342" s="119"/>
      <c r="W1342" s="2"/>
      <c r="X1342" s="2"/>
      <c r="Y1342" s="2"/>
      <c r="Z1342" s="183"/>
      <c r="AA1342" s="183"/>
      <c r="AB1342" s="183"/>
      <c r="AC1342" s="2"/>
      <c r="AD1342" s="2"/>
      <c r="AE1342" s="183"/>
      <c r="AF1342" s="183"/>
      <c r="AG1342" s="183"/>
      <c r="AH1342" s="183"/>
      <c r="AI1342" s="183"/>
      <c r="AJ1342" s="2"/>
      <c r="AK1342" s="2"/>
      <c r="AL1342" s="183"/>
      <c r="AM1342" s="183"/>
      <c r="AN1342" s="183"/>
      <c r="AO1342" s="183"/>
      <c r="AP1342" s="183"/>
      <c r="AQ1342" s="2"/>
      <c r="AR1342" s="2"/>
      <c r="AS1342" s="183"/>
      <c r="AT1342" s="183"/>
      <c r="AU1342" s="183"/>
      <c r="AV1342" s="183"/>
      <c r="AW1342" s="183"/>
      <c r="AX1342" s="2"/>
      <c r="AY1342" s="2"/>
      <c r="AZ1342" s="183"/>
      <c r="BA1342" s="183"/>
      <c r="BB1342" s="183"/>
      <c r="BC1342" s="183"/>
      <c r="BD1342" s="183"/>
      <c r="BE1342" s="2"/>
      <c r="BF1342" s="2"/>
      <c r="BG1342" s="183"/>
      <c r="BH1342" s="183"/>
      <c r="BI1342" s="183"/>
      <c r="BJ1342" s="183"/>
      <c r="BK1342" s="183"/>
      <c r="BL1342" s="2"/>
      <c r="BM1342" s="2"/>
      <c r="BN1342" s="183"/>
      <c r="BO1342" s="183"/>
      <c r="BP1342" s="183"/>
      <c r="BQ1342" s="183"/>
      <c r="BR1342" s="183"/>
      <c r="BS1342" s="183"/>
      <c r="BT1342" s="183"/>
      <c r="BU1342" s="183"/>
      <c r="BV1342" s="183"/>
      <c r="BW1342" s="183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70"/>
      <c r="DQ1342" s="270"/>
      <c r="DR1342" s="270"/>
      <c r="DS1342" s="270"/>
      <c r="DT1342" s="270"/>
      <c r="DU1342" s="270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  <c r="IW1342" s="2"/>
      <c r="IX1342" s="2"/>
      <c r="IY1342" s="2"/>
      <c r="IZ1342" s="2"/>
      <c r="JA1342" s="299"/>
      <c r="JB1342" s="299"/>
      <c r="JC1342" s="299"/>
      <c r="JD1342" s="299"/>
      <c r="JE1342" s="299"/>
      <c r="JF1342" s="299"/>
      <c r="JG1342" s="299"/>
      <c r="JH1342" s="299"/>
      <c r="JI1342" s="299"/>
      <c r="JJ1342" s="299"/>
      <c r="JK1342" s="299"/>
      <c r="JL1342" s="299"/>
      <c r="JM1342" s="299"/>
      <c r="JN1342" s="299"/>
      <c r="JO1342" s="299"/>
      <c r="JP1342" s="299"/>
      <c r="JQ1342" s="299"/>
      <c r="JR1342" s="299"/>
      <c r="JS1342" s="299"/>
      <c r="JT1342" s="299"/>
      <c r="JU1342" s="299"/>
      <c r="JV1342" s="299"/>
      <c r="JW1342" s="299"/>
      <c r="JX1342" s="299"/>
      <c r="JY1342" s="299"/>
      <c r="JZ1342" s="299"/>
      <c r="KA1342" s="299"/>
      <c r="KB1342" s="299"/>
      <c r="KC1342" s="299"/>
      <c r="KD1342" s="299"/>
      <c r="KE1342" s="299"/>
      <c r="KF1342" s="299"/>
      <c r="KG1342" s="299"/>
      <c r="KH1342" s="299"/>
      <c r="KI1342" s="299"/>
      <c r="KJ1342" s="299"/>
      <c r="KK1342" s="299"/>
      <c r="KL1342" s="2"/>
      <c r="KM1342" s="2"/>
      <c r="KN1342" s="2"/>
      <c r="KO1342" s="2"/>
      <c r="KP1342" s="2"/>
      <c r="KQ1342" s="2"/>
      <c r="KR1342" s="2"/>
      <c r="KS1342" s="2"/>
      <c r="KT1342" s="2"/>
    </row>
    <row r="1343" spans="5:306" s="114" customFormat="1">
      <c r="E1343" s="118"/>
      <c r="F1343" s="118"/>
      <c r="G1343" s="119"/>
      <c r="W1343" s="2"/>
      <c r="X1343" s="2"/>
      <c r="Y1343" s="2"/>
      <c r="Z1343" s="183"/>
      <c r="AA1343" s="183"/>
      <c r="AB1343" s="183"/>
      <c r="AC1343" s="2"/>
      <c r="AD1343" s="2"/>
      <c r="AE1343" s="183"/>
      <c r="AF1343" s="183"/>
      <c r="AG1343" s="183"/>
      <c r="AH1343" s="183"/>
      <c r="AI1343" s="183"/>
      <c r="AJ1343" s="2"/>
      <c r="AK1343" s="2"/>
      <c r="AL1343" s="183"/>
      <c r="AM1343" s="183"/>
      <c r="AN1343" s="183"/>
      <c r="AO1343" s="183"/>
      <c r="AP1343" s="183"/>
      <c r="AQ1343" s="2"/>
      <c r="AR1343" s="2"/>
      <c r="AS1343" s="183"/>
      <c r="AT1343" s="183"/>
      <c r="AU1343" s="183"/>
      <c r="AV1343" s="183"/>
      <c r="AW1343" s="183"/>
      <c r="AX1343" s="2"/>
      <c r="AY1343" s="2"/>
      <c r="AZ1343" s="183"/>
      <c r="BA1343" s="183"/>
      <c r="BB1343" s="183"/>
      <c r="BC1343" s="183"/>
      <c r="BD1343" s="183"/>
      <c r="BE1343" s="2"/>
      <c r="BF1343" s="2"/>
      <c r="BG1343" s="183"/>
      <c r="BH1343" s="183"/>
      <c r="BI1343" s="183"/>
      <c r="BJ1343" s="183"/>
      <c r="BK1343" s="183"/>
      <c r="BL1343" s="2"/>
      <c r="BM1343" s="2"/>
      <c r="BN1343" s="183"/>
      <c r="BO1343" s="183"/>
      <c r="BP1343" s="183"/>
      <c r="BQ1343" s="183"/>
      <c r="BR1343" s="183"/>
      <c r="BS1343" s="183"/>
      <c r="BT1343" s="183"/>
      <c r="BU1343" s="183"/>
      <c r="BV1343" s="183"/>
      <c r="BW1343" s="183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70"/>
      <c r="DQ1343" s="270"/>
      <c r="DR1343" s="270"/>
      <c r="DS1343" s="270"/>
      <c r="DT1343" s="270"/>
      <c r="DU1343" s="270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  <c r="IW1343" s="2"/>
      <c r="IX1343" s="2"/>
      <c r="IY1343" s="2"/>
      <c r="IZ1343" s="2"/>
      <c r="JA1343" s="299"/>
      <c r="JB1343" s="299"/>
      <c r="JC1343" s="299"/>
      <c r="JD1343" s="299"/>
      <c r="JE1343" s="299"/>
      <c r="JF1343" s="299"/>
      <c r="JG1343" s="299"/>
      <c r="JH1343" s="299"/>
      <c r="JI1343" s="299"/>
      <c r="JJ1343" s="299"/>
      <c r="JK1343" s="299"/>
      <c r="JL1343" s="299"/>
      <c r="JM1343" s="299"/>
      <c r="JN1343" s="299"/>
      <c r="JO1343" s="299"/>
      <c r="JP1343" s="299"/>
      <c r="JQ1343" s="299"/>
      <c r="JR1343" s="299"/>
      <c r="JS1343" s="299"/>
      <c r="JT1343" s="299"/>
      <c r="JU1343" s="299"/>
      <c r="JV1343" s="299"/>
      <c r="JW1343" s="299"/>
      <c r="JX1343" s="299"/>
      <c r="JY1343" s="299"/>
      <c r="JZ1343" s="299"/>
      <c r="KA1343" s="299"/>
      <c r="KB1343" s="299"/>
      <c r="KC1343" s="299"/>
      <c r="KD1343" s="299"/>
      <c r="KE1343" s="299"/>
      <c r="KF1343" s="299"/>
      <c r="KG1343" s="299"/>
      <c r="KH1343" s="299"/>
      <c r="KI1343" s="299"/>
      <c r="KJ1343" s="299"/>
      <c r="KK1343" s="299"/>
      <c r="KL1343" s="2"/>
      <c r="KM1343" s="2"/>
      <c r="KN1343" s="2"/>
      <c r="KO1343" s="2"/>
      <c r="KP1343" s="2"/>
      <c r="KQ1343" s="2"/>
      <c r="KR1343" s="2"/>
      <c r="KS1343" s="2"/>
      <c r="KT1343" s="2"/>
    </row>
    <row r="1344" spans="5:306" s="114" customFormat="1">
      <c r="E1344" s="118"/>
      <c r="F1344" s="118"/>
      <c r="G1344" s="119"/>
      <c r="W1344" s="2"/>
      <c r="X1344" s="2"/>
      <c r="Y1344" s="2"/>
      <c r="Z1344" s="183"/>
      <c r="AA1344" s="183"/>
      <c r="AB1344" s="183"/>
      <c r="AC1344" s="2"/>
      <c r="AD1344" s="2"/>
      <c r="AE1344" s="183"/>
      <c r="AF1344" s="183"/>
      <c r="AG1344" s="183"/>
      <c r="AH1344" s="183"/>
      <c r="AI1344" s="183"/>
      <c r="AJ1344" s="2"/>
      <c r="AK1344" s="2"/>
      <c r="AL1344" s="183"/>
      <c r="AM1344" s="183"/>
      <c r="AN1344" s="183"/>
      <c r="AO1344" s="183"/>
      <c r="AP1344" s="183"/>
      <c r="AQ1344" s="2"/>
      <c r="AR1344" s="2"/>
      <c r="AS1344" s="183"/>
      <c r="AT1344" s="183"/>
      <c r="AU1344" s="183"/>
      <c r="AV1344" s="183"/>
      <c r="AW1344" s="183"/>
      <c r="AX1344" s="2"/>
      <c r="AY1344" s="2"/>
      <c r="AZ1344" s="183"/>
      <c r="BA1344" s="183"/>
      <c r="BB1344" s="183"/>
      <c r="BC1344" s="183"/>
      <c r="BD1344" s="183"/>
      <c r="BE1344" s="2"/>
      <c r="BF1344" s="2"/>
      <c r="BG1344" s="183"/>
      <c r="BH1344" s="183"/>
      <c r="BI1344" s="183"/>
      <c r="BJ1344" s="183"/>
      <c r="BK1344" s="183"/>
      <c r="BL1344" s="2"/>
      <c r="BM1344" s="2"/>
      <c r="BN1344" s="183"/>
      <c r="BO1344" s="183"/>
      <c r="BP1344" s="183"/>
      <c r="BQ1344" s="183"/>
      <c r="BR1344" s="183"/>
      <c r="BS1344" s="183"/>
      <c r="BT1344" s="183"/>
      <c r="BU1344" s="183"/>
      <c r="BV1344" s="183"/>
      <c r="BW1344" s="183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70"/>
      <c r="DQ1344" s="270"/>
      <c r="DR1344" s="270"/>
      <c r="DS1344" s="270"/>
      <c r="DT1344" s="270"/>
      <c r="DU1344" s="270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99"/>
      <c r="JB1344" s="299"/>
      <c r="JC1344" s="299"/>
      <c r="JD1344" s="299"/>
      <c r="JE1344" s="299"/>
      <c r="JF1344" s="299"/>
      <c r="JG1344" s="299"/>
      <c r="JH1344" s="299"/>
      <c r="JI1344" s="299"/>
      <c r="JJ1344" s="299"/>
      <c r="JK1344" s="299"/>
      <c r="JL1344" s="299"/>
      <c r="JM1344" s="299"/>
      <c r="JN1344" s="299"/>
      <c r="JO1344" s="299"/>
      <c r="JP1344" s="299"/>
      <c r="JQ1344" s="299"/>
      <c r="JR1344" s="299"/>
      <c r="JS1344" s="299"/>
      <c r="JT1344" s="299"/>
      <c r="JU1344" s="299"/>
      <c r="JV1344" s="299"/>
      <c r="JW1344" s="299"/>
      <c r="JX1344" s="299"/>
      <c r="JY1344" s="299"/>
      <c r="JZ1344" s="299"/>
      <c r="KA1344" s="299"/>
      <c r="KB1344" s="299"/>
      <c r="KC1344" s="299"/>
      <c r="KD1344" s="299"/>
      <c r="KE1344" s="299"/>
      <c r="KF1344" s="299"/>
      <c r="KG1344" s="299"/>
      <c r="KH1344" s="299"/>
      <c r="KI1344" s="299"/>
      <c r="KJ1344" s="299"/>
      <c r="KK1344" s="299"/>
      <c r="KL1344" s="2"/>
      <c r="KM1344" s="2"/>
      <c r="KN1344" s="2"/>
      <c r="KO1344" s="2"/>
      <c r="KP1344" s="2"/>
      <c r="KQ1344" s="2"/>
      <c r="KR1344" s="2"/>
      <c r="KS1344" s="2"/>
      <c r="KT1344" s="2"/>
    </row>
    <row r="1345" spans="5:306" s="114" customFormat="1">
      <c r="E1345" s="118"/>
      <c r="F1345" s="118"/>
      <c r="G1345" s="119"/>
      <c r="W1345" s="2"/>
      <c r="X1345" s="2"/>
      <c r="Y1345" s="2"/>
      <c r="Z1345" s="183"/>
      <c r="AA1345" s="183"/>
      <c r="AB1345" s="183"/>
      <c r="AC1345" s="2"/>
      <c r="AD1345" s="2"/>
      <c r="AE1345" s="183"/>
      <c r="AF1345" s="183"/>
      <c r="AG1345" s="183"/>
      <c r="AH1345" s="183"/>
      <c r="AI1345" s="183"/>
      <c r="AJ1345" s="2"/>
      <c r="AK1345" s="2"/>
      <c r="AL1345" s="183"/>
      <c r="AM1345" s="183"/>
      <c r="AN1345" s="183"/>
      <c r="AO1345" s="183"/>
      <c r="AP1345" s="183"/>
      <c r="AQ1345" s="2"/>
      <c r="AR1345" s="2"/>
      <c r="AS1345" s="183"/>
      <c r="AT1345" s="183"/>
      <c r="AU1345" s="183"/>
      <c r="AV1345" s="183"/>
      <c r="AW1345" s="183"/>
      <c r="AX1345" s="2"/>
      <c r="AY1345" s="2"/>
      <c r="AZ1345" s="183"/>
      <c r="BA1345" s="183"/>
      <c r="BB1345" s="183"/>
      <c r="BC1345" s="183"/>
      <c r="BD1345" s="183"/>
      <c r="BE1345" s="2"/>
      <c r="BF1345" s="2"/>
      <c r="BG1345" s="183"/>
      <c r="BH1345" s="183"/>
      <c r="BI1345" s="183"/>
      <c r="BJ1345" s="183"/>
      <c r="BK1345" s="183"/>
      <c r="BL1345" s="2"/>
      <c r="BM1345" s="2"/>
      <c r="BN1345" s="183"/>
      <c r="BO1345" s="183"/>
      <c r="BP1345" s="183"/>
      <c r="BQ1345" s="183"/>
      <c r="BR1345" s="183"/>
      <c r="BS1345" s="183"/>
      <c r="BT1345" s="183"/>
      <c r="BU1345" s="183"/>
      <c r="BV1345" s="183"/>
      <c r="BW1345" s="183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70"/>
      <c r="DQ1345" s="270"/>
      <c r="DR1345" s="270"/>
      <c r="DS1345" s="270"/>
      <c r="DT1345" s="270"/>
      <c r="DU1345" s="270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  <c r="IW1345" s="2"/>
      <c r="IX1345" s="2"/>
      <c r="IY1345" s="2"/>
      <c r="IZ1345" s="2"/>
      <c r="JA1345" s="299"/>
      <c r="JB1345" s="299"/>
      <c r="JC1345" s="299"/>
      <c r="JD1345" s="299"/>
      <c r="JE1345" s="299"/>
      <c r="JF1345" s="299"/>
      <c r="JG1345" s="299"/>
      <c r="JH1345" s="299"/>
      <c r="JI1345" s="299"/>
      <c r="JJ1345" s="299"/>
      <c r="JK1345" s="299"/>
      <c r="JL1345" s="299"/>
      <c r="JM1345" s="299"/>
      <c r="JN1345" s="299"/>
      <c r="JO1345" s="299"/>
      <c r="JP1345" s="299"/>
      <c r="JQ1345" s="299"/>
      <c r="JR1345" s="299"/>
      <c r="JS1345" s="299"/>
      <c r="JT1345" s="299"/>
      <c r="JU1345" s="299"/>
      <c r="JV1345" s="299"/>
      <c r="JW1345" s="299"/>
      <c r="JX1345" s="299"/>
      <c r="JY1345" s="299"/>
      <c r="JZ1345" s="299"/>
      <c r="KA1345" s="299"/>
      <c r="KB1345" s="299"/>
      <c r="KC1345" s="299"/>
      <c r="KD1345" s="299"/>
      <c r="KE1345" s="299"/>
      <c r="KF1345" s="299"/>
      <c r="KG1345" s="299"/>
      <c r="KH1345" s="299"/>
      <c r="KI1345" s="299"/>
      <c r="KJ1345" s="299"/>
      <c r="KK1345" s="299"/>
      <c r="KL1345" s="2"/>
      <c r="KM1345" s="2"/>
      <c r="KN1345" s="2"/>
      <c r="KO1345" s="2"/>
      <c r="KP1345" s="2"/>
      <c r="KQ1345" s="2"/>
      <c r="KR1345" s="2"/>
      <c r="KS1345" s="2"/>
      <c r="KT1345" s="2"/>
    </row>
    <row r="1346" spans="5:306" s="114" customFormat="1">
      <c r="E1346" s="118"/>
      <c r="F1346" s="118"/>
      <c r="G1346" s="119"/>
      <c r="W1346" s="2"/>
      <c r="X1346" s="2"/>
      <c r="Y1346" s="2"/>
      <c r="Z1346" s="183"/>
      <c r="AA1346" s="183"/>
      <c r="AB1346" s="183"/>
      <c r="AC1346" s="2"/>
      <c r="AD1346" s="2"/>
      <c r="AE1346" s="183"/>
      <c r="AF1346" s="183"/>
      <c r="AG1346" s="183"/>
      <c r="AH1346" s="183"/>
      <c r="AI1346" s="183"/>
      <c r="AJ1346" s="2"/>
      <c r="AK1346" s="2"/>
      <c r="AL1346" s="183"/>
      <c r="AM1346" s="183"/>
      <c r="AN1346" s="183"/>
      <c r="AO1346" s="183"/>
      <c r="AP1346" s="183"/>
      <c r="AQ1346" s="2"/>
      <c r="AR1346" s="2"/>
      <c r="AS1346" s="183"/>
      <c r="AT1346" s="183"/>
      <c r="AU1346" s="183"/>
      <c r="AV1346" s="183"/>
      <c r="AW1346" s="183"/>
      <c r="AX1346" s="2"/>
      <c r="AY1346" s="2"/>
      <c r="AZ1346" s="183"/>
      <c r="BA1346" s="183"/>
      <c r="BB1346" s="183"/>
      <c r="BC1346" s="183"/>
      <c r="BD1346" s="183"/>
      <c r="BE1346" s="2"/>
      <c r="BF1346" s="2"/>
      <c r="BG1346" s="183"/>
      <c r="BH1346" s="183"/>
      <c r="BI1346" s="183"/>
      <c r="BJ1346" s="183"/>
      <c r="BK1346" s="183"/>
      <c r="BL1346" s="2"/>
      <c r="BM1346" s="2"/>
      <c r="BN1346" s="183"/>
      <c r="BO1346" s="183"/>
      <c r="BP1346" s="183"/>
      <c r="BQ1346" s="183"/>
      <c r="BR1346" s="183"/>
      <c r="BS1346" s="183"/>
      <c r="BT1346" s="183"/>
      <c r="BU1346" s="183"/>
      <c r="BV1346" s="183"/>
      <c r="BW1346" s="183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70"/>
      <c r="DQ1346" s="270"/>
      <c r="DR1346" s="270"/>
      <c r="DS1346" s="270"/>
      <c r="DT1346" s="270"/>
      <c r="DU1346" s="270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  <c r="IW1346" s="2"/>
      <c r="IX1346" s="2"/>
      <c r="IY1346" s="2"/>
      <c r="IZ1346" s="2"/>
      <c r="JA1346" s="299"/>
      <c r="JB1346" s="299"/>
      <c r="JC1346" s="299"/>
      <c r="JD1346" s="299"/>
      <c r="JE1346" s="299"/>
      <c r="JF1346" s="299"/>
      <c r="JG1346" s="299"/>
      <c r="JH1346" s="299"/>
      <c r="JI1346" s="299"/>
      <c r="JJ1346" s="299"/>
      <c r="JK1346" s="299"/>
      <c r="JL1346" s="299"/>
      <c r="JM1346" s="299"/>
      <c r="JN1346" s="299"/>
      <c r="JO1346" s="299"/>
      <c r="JP1346" s="299"/>
      <c r="JQ1346" s="299"/>
      <c r="JR1346" s="299"/>
      <c r="JS1346" s="299"/>
      <c r="JT1346" s="299"/>
      <c r="JU1346" s="299"/>
      <c r="JV1346" s="299"/>
      <c r="JW1346" s="299"/>
      <c r="JX1346" s="299"/>
      <c r="JY1346" s="299"/>
      <c r="JZ1346" s="299"/>
      <c r="KA1346" s="299"/>
      <c r="KB1346" s="299"/>
      <c r="KC1346" s="299"/>
      <c r="KD1346" s="299"/>
      <c r="KE1346" s="299"/>
      <c r="KF1346" s="299"/>
      <c r="KG1346" s="299"/>
      <c r="KH1346" s="299"/>
      <c r="KI1346" s="299"/>
      <c r="KJ1346" s="299"/>
      <c r="KK1346" s="299"/>
      <c r="KL1346" s="2"/>
      <c r="KM1346" s="2"/>
      <c r="KN1346" s="2"/>
      <c r="KO1346" s="2"/>
      <c r="KP1346" s="2"/>
      <c r="KQ1346" s="2"/>
      <c r="KR1346" s="2"/>
      <c r="KS1346" s="2"/>
      <c r="KT1346" s="2"/>
    </row>
    <row r="1347" spans="5:306" s="114" customFormat="1">
      <c r="E1347" s="118"/>
      <c r="F1347" s="118"/>
      <c r="G1347" s="119"/>
      <c r="W1347" s="2"/>
      <c r="X1347" s="2"/>
      <c r="Y1347" s="2"/>
      <c r="Z1347" s="183"/>
      <c r="AA1347" s="183"/>
      <c r="AB1347" s="183"/>
      <c r="AC1347" s="2"/>
      <c r="AD1347" s="2"/>
      <c r="AE1347" s="183"/>
      <c r="AF1347" s="183"/>
      <c r="AG1347" s="183"/>
      <c r="AH1347" s="183"/>
      <c r="AI1347" s="183"/>
      <c r="AJ1347" s="2"/>
      <c r="AK1347" s="2"/>
      <c r="AL1347" s="183"/>
      <c r="AM1347" s="183"/>
      <c r="AN1347" s="183"/>
      <c r="AO1347" s="183"/>
      <c r="AP1347" s="183"/>
      <c r="AQ1347" s="2"/>
      <c r="AR1347" s="2"/>
      <c r="AS1347" s="183"/>
      <c r="AT1347" s="183"/>
      <c r="AU1347" s="183"/>
      <c r="AV1347" s="183"/>
      <c r="AW1347" s="183"/>
      <c r="AX1347" s="2"/>
      <c r="AY1347" s="2"/>
      <c r="AZ1347" s="183"/>
      <c r="BA1347" s="183"/>
      <c r="BB1347" s="183"/>
      <c r="BC1347" s="183"/>
      <c r="BD1347" s="183"/>
      <c r="BE1347" s="2"/>
      <c r="BF1347" s="2"/>
      <c r="BG1347" s="183"/>
      <c r="BH1347" s="183"/>
      <c r="BI1347" s="183"/>
      <c r="BJ1347" s="183"/>
      <c r="BK1347" s="183"/>
      <c r="BL1347" s="2"/>
      <c r="BM1347" s="2"/>
      <c r="BN1347" s="183"/>
      <c r="BO1347" s="183"/>
      <c r="BP1347" s="183"/>
      <c r="BQ1347" s="183"/>
      <c r="BR1347" s="183"/>
      <c r="BS1347" s="183"/>
      <c r="BT1347" s="183"/>
      <c r="BU1347" s="183"/>
      <c r="BV1347" s="183"/>
      <c r="BW1347" s="183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70"/>
      <c r="DQ1347" s="270"/>
      <c r="DR1347" s="270"/>
      <c r="DS1347" s="270"/>
      <c r="DT1347" s="270"/>
      <c r="DU1347" s="270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  <c r="IW1347" s="2"/>
      <c r="IX1347" s="2"/>
      <c r="IY1347" s="2"/>
      <c r="IZ1347" s="2"/>
      <c r="JA1347" s="299"/>
      <c r="JB1347" s="299"/>
      <c r="JC1347" s="299"/>
      <c r="JD1347" s="299"/>
      <c r="JE1347" s="299"/>
      <c r="JF1347" s="299"/>
      <c r="JG1347" s="299"/>
      <c r="JH1347" s="299"/>
      <c r="JI1347" s="299"/>
      <c r="JJ1347" s="299"/>
      <c r="JK1347" s="299"/>
      <c r="JL1347" s="299"/>
      <c r="JM1347" s="299"/>
      <c r="JN1347" s="299"/>
      <c r="JO1347" s="299"/>
      <c r="JP1347" s="299"/>
      <c r="JQ1347" s="299"/>
      <c r="JR1347" s="299"/>
      <c r="JS1347" s="299"/>
      <c r="JT1347" s="299"/>
      <c r="JU1347" s="299"/>
      <c r="JV1347" s="299"/>
      <c r="JW1347" s="299"/>
      <c r="JX1347" s="299"/>
      <c r="JY1347" s="299"/>
      <c r="JZ1347" s="299"/>
      <c r="KA1347" s="299"/>
      <c r="KB1347" s="299"/>
      <c r="KC1347" s="299"/>
      <c r="KD1347" s="299"/>
      <c r="KE1347" s="299"/>
      <c r="KF1347" s="299"/>
      <c r="KG1347" s="299"/>
      <c r="KH1347" s="299"/>
      <c r="KI1347" s="299"/>
      <c r="KJ1347" s="299"/>
      <c r="KK1347" s="299"/>
      <c r="KL1347" s="2"/>
      <c r="KM1347" s="2"/>
      <c r="KN1347" s="2"/>
      <c r="KO1347" s="2"/>
      <c r="KP1347" s="2"/>
      <c r="KQ1347" s="2"/>
      <c r="KR1347" s="2"/>
      <c r="KS1347" s="2"/>
      <c r="KT1347" s="2"/>
    </row>
    <row r="1348" spans="5:306" s="114" customFormat="1">
      <c r="E1348" s="118"/>
      <c r="F1348" s="118"/>
      <c r="G1348" s="119"/>
      <c r="W1348" s="2"/>
      <c r="X1348" s="2"/>
      <c r="Y1348" s="2"/>
      <c r="Z1348" s="183"/>
      <c r="AA1348" s="183"/>
      <c r="AB1348" s="183"/>
      <c r="AC1348" s="2"/>
      <c r="AD1348" s="2"/>
      <c r="AE1348" s="183"/>
      <c r="AF1348" s="183"/>
      <c r="AG1348" s="183"/>
      <c r="AH1348" s="183"/>
      <c r="AI1348" s="183"/>
      <c r="AJ1348" s="2"/>
      <c r="AK1348" s="2"/>
      <c r="AL1348" s="183"/>
      <c r="AM1348" s="183"/>
      <c r="AN1348" s="183"/>
      <c r="AO1348" s="183"/>
      <c r="AP1348" s="183"/>
      <c r="AQ1348" s="2"/>
      <c r="AR1348" s="2"/>
      <c r="AS1348" s="183"/>
      <c r="AT1348" s="183"/>
      <c r="AU1348" s="183"/>
      <c r="AV1348" s="183"/>
      <c r="AW1348" s="183"/>
      <c r="AX1348" s="2"/>
      <c r="AY1348" s="2"/>
      <c r="AZ1348" s="183"/>
      <c r="BA1348" s="183"/>
      <c r="BB1348" s="183"/>
      <c r="BC1348" s="183"/>
      <c r="BD1348" s="183"/>
      <c r="BE1348" s="2"/>
      <c r="BF1348" s="2"/>
      <c r="BG1348" s="183"/>
      <c r="BH1348" s="183"/>
      <c r="BI1348" s="183"/>
      <c r="BJ1348" s="183"/>
      <c r="BK1348" s="183"/>
      <c r="BL1348" s="2"/>
      <c r="BM1348" s="2"/>
      <c r="BN1348" s="183"/>
      <c r="BO1348" s="183"/>
      <c r="BP1348" s="183"/>
      <c r="BQ1348" s="183"/>
      <c r="BR1348" s="183"/>
      <c r="BS1348" s="183"/>
      <c r="BT1348" s="183"/>
      <c r="BU1348" s="183"/>
      <c r="BV1348" s="183"/>
      <c r="BW1348" s="183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70"/>
      <c r="DQ1348" s="270"/>
      <c r="DR1348" s="270"/>
      <c r="DS1348" s="270"/>
      <c r="DT1348" s="270"/>
      <c r="DU1348" s="270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  <c r="IW1348" s="2"/>
      <c r="IX1348" s="2"/>
      <c r="IY1348" s="2"/>
      <c r="IZ1348" s="2"/>
      <c r="JA1348" s="299"/>
      <c r="JB1348" s="299"/>
      <c r="JC1348" s="299"/>
      <c r="JD1348" s="299"/>
      <c r="JE1348" s="299"/>
      <c r="JF1348" s="299"/>
      <c r="JG1348" s="299"/>
      <c r="JH1348" s="299"/>
      <c r="JI1348" s="299"/>
      <c r="JJ1348" s="299"/>
      <c r="JK1348" s="299"/>
      <c r="JL1348" s="299"/>
      <c r="JM1348" s="299"/>
      <c r="JN1348" s="299"/>
      <c r="JO1348" s="299"/>
      <c r="JP1348" s="299"/>
      <c r="JQ1348" s="299"/>
      <c r="JR1348" s="299"/>
      <c r="JS1348" s="299"/>
      <c r="JT1348" s="299"/>
      <c r="JU1348" s="299"/>
      <c r="JV1348" s="299"/>
      <c r="JW1348" s="299"/>
      <c r="JX1348" s="299"/>
      <c r="JY1348" s="299"/>
      <c r="JZ1348" s="299"/>
      <c r="KA1348" s="299"/>
      <c r="KB1348" s="299"/>
      <c r="KC1348" s="299"/>
      <c r="KD1348" s="299"/>
      <c r="KE1348" s="299"/>
      <c r="KF1348" s="299"/>
      <c r="KG1348" s="299"/>
      <c r="KH1348" s="299"/>
      <c r="KI1348" s="299"/>
      <c r="KJ1348" s="299"/>
      <c r="KK1348" s="299"/>
      <c r="KL1348" s="2"/>
      <c r="KM1348" s="2"/>
      <c r="KN1348" s="2"/>
      <c r="KO1348" s="2"/>
      <c r="KP1348" s="2"/>
      <c r="KQ1348" s="2"/>
      <c r="KR1348" s="2"/>
      <c r="KS1348" s="2"/>
      <c r="KT1348" s="2"/>
    </row>
    <row r="1349" spans="5:306" s="114" customFormat="1">
      <c r="E1349" s="118"/>
      <c r="F1349" s="118"/>
      <c r="G1349" s="119"/>
      <c r="W1349" s="2"/>
      <c r="X1349" s="2"/>
      <c r="Y1349" s="2"/>
      <c r="Z1349" s="183"/>
      <c r="AA1349" s="183"/>
      <c r="AB1349" s="183"/>
      <c r="AC1349" s="2"/>
      <c r="AD1349" s="2"/>
      <c r="AE1349" s="183"/>
      <c r="AF1349" s="183"/>
      <c r="AG1349" s="183"/>
      <c r="AH1349" s="183"/>
      <c r="AI1349" s="183"/>
      <c r="AJ1349" s="2"/>
      <c r="AK1349" s="2"/>
      <c r="AL1349" s="183"/>
      <c r="AM1349" s="183"/>
      <c r="AN1349" s="183"/>
      <c r="AO1349" s="183"/>
      <c r="AP1349" s="183"/>
      <c r="AQ1349" s="2"/>
      <c r="AR1349" s="2"/>
      <c r="AS1349" s="183"/>
      <c r="AT1349" s="183"/>
      <c r="AU1349" s="183"/>
      <c r="AV1349" s="183"/>
      <c r="AW1349" s="183"/>
      <c r="AX1349" s="2"/>
      <c r="AY1349" s="2"/>
      <c r="AZ1349" s="183"/>
      <c r="BA1349" s="183"/>
      <c r="BB1349" s="183"/>
      <c r="BC1349" s="183"/>
      <c r="BD1349" s="183"/>
      <c r="BE1349" s="2"/>
      <c r="BF1349" s="2"/>
      <c r="BG1349" s="183"/>
      <c r="BH1349" s="183"/>
      <c r="BI1349" s="183"/>
      <c r="BJ1349" s="183"/>
      <c r="BK1349" s="183"/>
      <c r="BL1349" s="2"/>
      <c r="BM1349" s="2"/>
      <c r="BN1349" s="183"/>
      <c r="BO1349" s="183"/>
      <c r="BP1349" s="183"/>
      <c r="BQ1349" s="183"/>
      <c r="BR1349" s="183"/>
      <c r="BS1349" s="183"/>
      <c r="BT1349" s="183"/>
      <c r="BU1349" s="183"/>
      <c r="BV1349" s="183"/>
      <c r="BW1349" s="183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70"/>
      <c r="DQ1349" s="270"/>
      <c r="DR1349" s="270"/>
      <c r="DS1349" s="270"/>
      <c r="DT1349" s="270"/>
      <c r="DU1349" s="270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  <c r="IW1349" s="2"/>
      <c r="IX1349" s="2"/>
      <c r="IY1349" s="2"/>
      <c r="IZ1349" s="2"/>
      <c r="JA1349" s="299"/>
      <c r="JB1349" s="299"/>
      <c r="JC1349" s="299"/>
      <c r="JD1349" s="299"/>
      <c r="JE1349" s="299"/>
      <c r="JF1349" s="299"/>
      <c r="JG1349" s="299"/>
      <c r="JH1349" s="299"/>
      <c r="JI1349" s="299"/>
      <c r="JJ1349" s="299"/>
      <c r="JK1349" s="299"/>
      <c r="JL1349" s="299"/>
      <c r="JM1349" s="299"/>
      <c r="JN1349" s="299"/>
      <c r="JO1349" s="299"/>
      <c r="JP1349" s="299"/>
      <c r="JQ1349" s="299"/>
      <c r="JR1349" s="299"/>
      <c r="JS1349" s="299"/>
      <c r="JT1349" s="299"/>
      <c r="JU1349" s="299"/>
      <c r="JV1349" s="299"/>
      <c r="JW1349" s="299"/>
      <c r="JX1349" s="299"/>
      <c r="JY1349" s="299"/>
      <c r="JZ1349" s="299"/>
      <c r="KA1349" s="299"/>
      <c r="KB1349" s="299"/>
      <c r="KC1349" s="299"/>
      <c r="KD1349" s="299"/>
      <c r="KE1349" s="299"/>
      <c r="KF1349" s="299"/>
      <c r="KG1349" s="299"/>
      <c r="KH1349" s="299"/>
      <c r="KI1349" s="299"/>
      <c r="KJ1349" s="299"/>
      <c r="KK1349" s="299"/>
      <c r="KL1349" s="2"/>
      <c r="KM1349" s="2"/>
      <c r="KN1349" s="2"/>
      <c r="KO1349" s="2"/>
      <c r="KP1349" s="2"/>
      <c r="KQ1349" s="2"/>
      <c r="KR1349" s="2"/>
      <c r="KS1349" s="2"/>
      <c r="KT1349" s="2"/>
    </row>
    <row r="1350" spans="5:306" s="114" customFormat="1">
      <c r="E1350" s="118"/>
      <c r="F1350" s="118"/>
      <c r="G1350" s="119"/>
      <c r="W1350" s="2"/>
      <c r="X1350" s="2"/>
      <c r="Y1350" s="2"/>
      <c r="Z1350" s="183"/>
      <c r="AA1350" s="183"/>
      <c r="AB1350" s="183"/>
      <c r="AC1350" s="2"/>
      <c r="AD1350" s="2"/>
      <c r="AE1350" s="183"/>
      <c r="AF1350" s="183"/>
      <c r="AG1350" s="183"/>
      <c r="AH1350" s="183"/>
      <c r="AI1350" s="183"/>
      <c r="AJ1350" s="2"/>
      <c r="AK1350" s="2"/>
      <c r="AL1350" s="183"/>
      <c r="AM1350" s="183"/>
      <c r="AN1350" s="183"/>
      <c r="AO1350" s="183"/>
      <c r="AP1350" s="183"/>
      <c r="AQ1350" s="2"/>
      <c r="AR1350" s="2"/>
      <c r="AS1350" s="183"/>
      <c r="AT1350" s="183"/>
      <c r="AU1350" s="183"/>
      <c r="AV1350" s="183"/>
      <c r="AW1350" s="183"/>
      <c r="AX1350" s="2"/>
      <c r="AY1350" s="2"/>
      <c r="AZ1350" s="183"/>
      <c r="BA1350" s="183"/>
      <c r="BB1350" s="183"/>
      <c r="BC1350" s="183"/>
      <c r="BD1350" s="183"/>
      <c r="BE1350" s="2"/>
      <c r="BF1350" s="2"/>
      <c r="BG1350" s="183"/>
      <c r="BH1350" s="183"/>
      <c r="BI1350" s="183"/>
      <c r="BJ1350" s="183"/>
      <c r="BK1350" s="183"/>
      <c r="BL1350" s="2"/>
      <c r="BM1350" s="2"/>
      <c r="BN1350" s="183"/>
      <c r="BO1350" s="183"/>
      <c r="BP1350" s="183"/>
      <c r="BQ1350" s="183"/>
      <c r="BR1350" s="183"/>
      <c r="BS1350" s="183"/>
      <c r="BT1350" s="183"/>
      <c r="BU1350" s="183"/>
      <c r="BV1350" s="183"/>
      <c r="BW1350" s="183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70"/>
      <c r="DQ1350" s="270"/>
      <c r="DR1350" s="270"/>
      <c r="DS1350" s="270"/>
      <c r="DT1350" s="270"/>
      <c r="DU1350" s="270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  <c r="IW1350" s="2"/>
      <c r="IX1350" s="2"/>
      <c r="IY1350" s="2"/>
      <c r="IZ1350" s="2"/>
      <c r="JA1350" s="299"/>
      <c r="JB1350" s="299"/>
      <c r="JC1350" s="299"/>
      <c r="JD1350" s="299"/>
      <c r="JE1350" s="299"/>
      <c r="JF1350" s="299"/>
      <c r="JG1350" s="299"/>
      <c r="JH1350" s="299"/>
      <c r="JI1350" s="299"/>
      <c r="JJ1350" s="299"/>
      <c r="JK1350" s="299"/>
      <c r="JL1350" s="299"/>
      <c r="JM1350" s="299"/>
      <c r="JN1350" s="299"/>
      <c r="JO1350" s="299"/>
      <c r="JP1350" s="299"/>
      <c r="JQ1350" s="299"/>
      <c r="JR1350" s="299"/>
      <c r="JS1350" s="299"/>
      <c r="JT1350" s="299"/>
      <c r="JU1350" s="299"/>
      <c r="JV1350" s="299"/>
      <c r="JW1350" s="299"/>
      <c r="JX1350" s="299"/>
      <c r="JY1350" s="299"/>
      <c r="JZ1350" s="299"/>
      <c r="KA1350" s="299"/>
      <c r="KB1350" s="299"/>
      <c r="KC1350" s="299"/>
      <c r="KD1350" s="299"/>
      <c r="KE1350" s="299"/>
      <c r="KF1350" s="299"/>
      <c r="KG1350" s="299"/>
      <c r="KH1350" s="299"/>
      <c r="KI1350" s="299"/>
      <c r="KJ1350" s="299"/>
      <c r="KK1350" s="299"/>
      <c r="KL1350" s="2"/>
      <c r="KM1350" s="2"/>
      <c r="KN1350" s="2"/>
      <c r="KO1350" s="2"/>
      <c r="KP1350" s="2"/>
      <c r="KQ1350" s="2"/>
      <c r="KR1350" s="2"/>
      <c r="KS1350" s="2"/>
      <c r="KT1350" s="2"/>
    </row>
    <row r="1351" spans="5:306" s="114" customFormat="1">
      <c r="E1351" s="118"/>
      <c r="F1351" s="118"/>
      <c r="G1351" s="119"/>
      <c r="W1351" s="2"/>
      <c r="X1351" s="2"/>
      <c r="Y1351" s="2"/>
      <c r="Z1351" s="183"/>
      <c r="AA1351" s="183"/>
      <c r="AB1351" s="183"/>
      <c r="AC1351" s="2"/>
      <c r="AD1351" s="2"/>
      <c r="AE1351" s="183"/>
      <c r="AF1351" s="183"/>
      <c r="AG1351" s="183"/>
      <c r="AH1351" s="183"/>
      <c r="AI1351" s="183"/>
      <c r="AJ1351" s="2"/>
      <c r="AK1351" s="2"/>
      <c r="AL1351" s="183"/>
      <c r="AM1351" s="183"/>
      <c r="AN1351" s="183"/>
      <c r="AO1351" s="183"/>
      <c r="AP1351" s="183"/>
      <c r="AQ1351" s="2"/>
      <c r="AR1351" s="2"/>
      <c r="AS1351" s="183"/>
      <c r="AT1351" s="183"/>
      <c r="AU1351" s="183"/>
      <c r="AV1351" s="183"/>
      <c r="AW1351" s="183"/>
      <c r="AX1351" s="2"/>
      <c r="AY1351" s="2"/>
      <c r="AZ1351" s="183"/>
      <c r="BA1351" s="183"/>
      <c r="BB1351" s="183"/>
      <c r="BC1351" s="183"/>
      <c r="BD1351" s="183"/>
      <c r="BE1351" s="2"/>
      <c r="BF1351" s="2"/>
      <c r="BG1351" s="183"/>
      <c r="BH1351" s="183"/>
      <c r="BI1351" s="183"/>
      <c r="BJ1351" s="183"/>
      <c r="BK1351" s="183"/>
      <c r="BL1351" s="2"/>
      <c r="BM1351" s="2"/>
      <c r="BN1351" s="183"/>
      <c r="BO1351" s="183"/>
      <c r="BP1351" s="183"/>
      <c r="BQ1351" s="183"/>
      <c r="BR1351" s="183"/>
      <c r="BS1351" s="183"/>
      <c r="BT1351" s="183"/>
      <c r="BU1351" s="183"/>
      <c r="BV1351" s="183"/>
      <c r="BW1351" s="183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70"/>
      <c r="DQ1351" s="270"/>
      <c r="DR1351" s="270"/>
      <c r="DS1351" s="270"/>
      <c r="DT1351" s="270"/>
      <c r="DU1351" s="270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  <c r="IW1351" s="2"/>
      <c r="IX1351" s="2"/>
      <c r="IY1351" s="2"/>
      <c r="IZ1351" s="2"/>
      <c r="JA1351" s="299"/>
      <c r="JB1351" s="299"/>
      <c r="JC1351" s="299"/>
      <c r="JD1351" s="299"/>
      <c r="JE1351" s="299"/>
      <c r="JF1351" s="299"/>
      <c r="JG1351" s="299"/>
      <c r="JH1351" s="299"/>
      <c r="JI1351" s="299"/>
      <c r="JJ1351" s="299"/>
      <c r="JK1351" s="299"/>
      <c r="JL1351" s="299"/>
      <c r="JM1351" s="299"/>
      <c r="JN1351" s="299"/>
      <c r="JO1351" s="299"/>
      <c r="JP1351" s="299"/>
      <c r="JQ1351" s="299"/>
      <c r="JR1351" s="299"/>
      <c r="JS1351" s="299"/>
      <c r="JT1351" s="299"/>
      <c r="JU1351" s="299"/>
      <c r="JV1351" s="299"/>
      <c r="JW1351" s="299"/>
      <c r="JX1351" s="299"/>
      <c r="JY1351" s="299"/>
      <c r="JZ1351" s="299"/>
      <c r="KA1351" s="299"/>
      <c r="KB1351" s="299"/>
      <c r="KC1351" s="299"/>
      <c r="KD1351" s="299"/>
      <c r="KE1351" s="299"/>
      <c r="KF1351" s="299"/>
      <c r="KG1351" s="299"/>
      <c r="KH1351" s="299"/>
      <c r="KI1351" s="299"/>
      <c r="KJ1351" s="299"/>
      <c r="KK1351" s="299"/>
      <c r="KL1351" s="2"/>
      <c r="KM1351" s="2"/>
      <c r="KN1351" s="2"/>
      <c r="KO1351" s="2"/>
      <c r="KP1351" s="2"/>
      <c r="KQ1351" s="2"/>
      <c r="KR1351" s="2"/>
      <c r="KS1351" s="2"/>
      <c r="KT1351" s="2"/>
    </row>
    <row r="1352" spans="5:306" s="114" customFormat="1">
      <c r="E1352" s="118"/>
      <c r="F1352" s="118"/>
      <c r="G1352" s="119"/>
      <c r="W1352" s="2"/>
      <c r="X1352" s="2"/>
      <c r="Y1352" s="2"/>
      <c r="Z1352" s="183"/>
      <c r="AA1352" s="183"/>
      <c r="AB1352" s="183"/>
      <c r="AC1352" s="2"/>
      <c r="AD1352" s="2"/>
      <c r="AE1352" s="183"/>
      <c r="AF1352" s="183"/>
      <c r="AG1352" s="183"/>
      <c r="AH1352" s="183"/>
      <c r="AI1352" s="183"/>
      <c r="AJ1352" s="2"/>
      <c r="AK1352" s="2"/>
      <c r="AL1352" s="183"/>
      <c r="AM1352" s="183"/>
      <c r="AN1352" s="183"/>
      <c r="AO1352" s="183"/>
      <c r="AP1352" s="183"/>
      <c r="AQ1352" s="2"/>
      <c r="AR1352" s="2"/>
      <c r="AS1352" s="183"/>
      <c r="AT1352" s="183"/>
      <c r="AU1352" s="183"/>
      <c r="AV1352" s="183"/>
      <c r="AW1352" s="183"/>
      <c r="AX1352" s="2"/>
      <c r="AY1352" s="2"/>
      <c r="AZ1352" s="183"/>
      <c r="BA1352" s="183"/>
      <c r="BB1352" s="183"/>
      <c r="BC1352" s="183"/>
      <c r="BD1352" s="183"/>
      <c r="BE1352" s="2"/>
      <c r="BF1352" s="2"/>
      <c r="BG1352" s="183"/>
      <c r="BH1352" s="183"/>
      <c r="BI1352" s="183"/>
      <c r="BJ1352" s="183"/>
      <c r="BK1352" s="183"/>
      <c r="BL1352" s="2"/>
      <c r="BM1352" s="2"/>
      <c r="BN1352" s="183"/>
      <c r="BO1352" s="183"/>
      <c r="BP1352" s="183"/>
      <c r="BQ1352" s="183"/>
      <c r="BR1352" s="183"/>
      <c r="BS1352" s="183"/>
      <c r="BT1352" s="183"/>
      <c r="BU1352" s="183"/>
      <c r="BV1352" s="183"/>
      <c r="BW1352" s="183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70"/>
      <c r="DQ1352" s="270"/>
      <c r="DR1352" s="270"/>
      <c r="DS1352" s="270"/>
      <c r="DT1352" s="270"/>
      <c r="DU1352" s="270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  <c r="IW1352" s="2"/>
      <c r="IX1352" s="2"/>
      <c r="IY1352" s="2"/>
      <c r="IZ1352" s="2"/>
      <c r="JA1352" s="299"/>
      <c r="JB1352" s="299"/>
      <c r="JC1352" s="299"/>
      <c r="JD1352" s="299"/>
      <c r="JE1352" s="299"/>
      <c r="JF1352" s="299"/>
      <c r="JG1352" s="299"/>
      <c r="JH1352" s="299"/>
      <c r="JI1352" s="299"/>
      <c r="JJ1352" s="299"/>
      <c r="JK1352" s="299"/>
      <c r="JL1352" s="299"/>
      <c r="JM1352" s="299"/>
      <c r="JN1352" s="299"/>
      <c r="JO1352" s="299"/>
      <c r="JP1352" s="299"/>
      <c r="JQ1352" s="299"/>
      <c r="JR1352" s="299"/>
      <c r="JS1352" s="299"/>
      <c r="JT1352" s="299"/>
      <c r="JU1352" s="299"/>
      <c r="JV1352" s="299"/>
      <c r="JW1352" s="299"/>
      <c r="JX1352" s="299"/>
      <c r="JY1352" s="299"/>
      <c r="JZ1352" s="299"/>
      <c r="KA1352" s="299"/>
      <c r="KB1352" s="299"/>
      <c r="KC1352" s="299"/>
      <c r="KD1352" s="299"/>
      <c r="KE1352" s="299"/>
      <c r="KF1352" s="299"/>
      <c r="KG1352" s="299"/>
      <c r="KH1352" s="299"/>
      <c r="KI1352" s="299"/>
      <c r="KJ1352" s="299"/>
      <c r="KK1352" s="299"/>
      <c r="KL1352" s="2"/>
      <c r="KM1352" s="2"/>
      <c r="KN1352" s="2"/>
      <c r="KO1352" s="2"/>
      <c r="KP1352" s="2"/>
      <c r="KQ1352" s="2"/>
      <c r="KR1352" s="2"/>
      <c r="KS1352" s="2"/>
      <c r="KT1352" s="2"/>
    </row>
    <row r="1353" spans="5:306" s="114" customFormat="1">
      <c r="E1353" s="118"/>
      <c r="F1353" s="118"/>
      <c r="G1353" s="119"/>
      <c r="W1353" s="2"/>
      <c r="X1353" s="2"/>
      <c r="Y1353" s="2"/>
      <c r="Z1353" s="183"/>
      <c r="AA1353" s="183"/>
      <c r="AB1353" s="183"/>
      <c r="AC1353" s="2"/>
      <c r="AD1353" s="2"/>
      <c r="AE1353" s="183"/>
      <c r="AF1353" s="183"/>
      <c r="AG1353" s="183"/>
      <c r="AH1353" s="183"/>
      <c r="AI1353" s="183"/>
      <c r="AJ1353" s="2"/>
      <c r="AK1353" s="2"/>
      <c r="AL1353" s="183"/>
      <c r="AM1353" s="183"/>
      <c r="AN1353" s="183"/>
      <c r="AO1353" s="183"/>
      <c r="AP1353" s="183"/>
      <c r="AQ1353" s="2"/>
      <c r="AR1353" s="2"/>
      <c r="AS1353" s="183"/>
      <c r="AT1353" s="183"/>
      <c r="AU1353" s="183"/>
      <c r="AV1353" s="183"/>
      <c r="AW1353" s="183"/>
      <c r="AX1353" s="2"/>
      <c r="AY1353" s="2"/>
      <c r="AZ1353" s="183"/>
      <c r="BA1353" s="183"/>
      <c r="BB1353" s="183"/>
      <c r="BC1353" s="183"/>
      <c r="BD1353" s="183"/>
      <c r="BE1353" s="2"/>
      <c r="BF1353" s="2"/>
      <c r="BG1353" s="183"/>
      <c r="BH1353" s="183"/>
      <c r="BI1353" s="183"/>
      <c r="BJ1353" s="183"/>
      <c r="BK1353" s="183"/>
      <c r="BL1353" s="2"/>
      <c r="BM1353" s="2"/>
      <c r="BN1353" s="183"/>
      <c r="BO1353" s="183"/>
      <c r="BP1353" s="183"/>
      <c r="BQ1353" s="183"/>
      <c r="BR1353" s="183"/>
      <c r="BS1353" s="183"/>
      <c r="BT1353" s="183"/>
      <c r="BU1353" s="183"/>
      <c r="BV1353" s="183"/>
      <c r="BW1353" s="183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70"/>
      <c r="DQ1353" s="270"/>
      <c r="DR1353" s="270"/>
      <c r="DS1353" s="270"/>
      <c r="DT1353" s="270"/>
      <c r="DU1353" s="270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  <c r="IW1353" s="2"/>
      <c r="IX1353" s="2"/>
      <c r="IY1353" s="2"/>
      <c r="IZ1353" s="2"/>
      <c r="JA1353" s="299"/>
      <c r="JB1353" s="299"/>
      <c r="JC1353" s="299"/>
      <c r="JD1353" s="299"/>
      <c r="JE1353" s="299"/>
      <c r="JF1353" s="299"/>
      <c r="JG1353" s="299"/>
      <c r="JH1353" s="299"/>
      <c r="JI1353" s="299"/>
      <c r="JJ1353" s="299"/>
      <c r="JK1353" s="299"/>
      <c r="JL1353" s="299"/>
      <c r="JM1353" s="299"/>
      <c r="JN1353" s="299"/>
      <c r="JO1353" s="299"/>
      <c r="JP1353" s="299"/>
      <c r="JQ1353" s="299"/>
      <c r="JR1353" s="299"/>
      <c r="JS1353" s="299"/>
      <c r="JT1353" s="299"/>
      <c r="JU1353" s="299"/>
      <c r="JV1353" s="299"/>
      <c r="JW1353" s="299"/>
      <c r="JX1353" s="299"/>
      <c r="JY1353" s="299"/>
      <c r="JZ1353" s="299"/>
      <c r="KA1353" s="299"/>
      <c r="KB1353" s="299"/>
      <c r="KC1353" s="299"/>
      <c r="KD1353" s="299"/>
      <c r="KE1353" s="299"/>
      <c r="KF1353" s="299"/>
      <c r="KG1353" s="299"/>
      <c r="KH1353" s="299"/>
      <c r="KI1353" s="299"/>
      <c r="KJ1353" s="299"/>
      <c r="KK1353" s="299"/>
      <c r="KL1353" s="2"/>
      <c r="KM1353" s="2"/>
      <c r="KN1353" s="2"/>
      <c r="KO1353" s="2"/>
      <c r="KP1353" s="2"/>
      <c r="KQ1353" s="2"/>
      <c r="KR1353" s="2"/>
      <c r="KS1353" s="2"/>
      <c r="KT1353" s="2"/>
    </row>
    <row r="1354" spans="5:306" s="114" customFormat="1">
      <c r="E1354" s="118"/>
      <c r="F1354" s="118"/>
      <c r="G1354" s="119"/>
      <c r="W1354" s="2"/>
      <c r="X1354" s="2"/>
      <c r="Y1354" s="2"/>
      <c r="Z1354" s="183"/>
      <c r="AA1354" s="183"/>
      <c r="AB1354" s="183"/>
      <c r="AC1354" s="2"/>
      <c r="AD1354" s="2"/>
      <c r="AE1354" s="183"/>
      <c r="AF1354" s="183"/>
      <c r="AG1354" s="183"/>
      <c r="AH1354" s="183"/>
      <c r="AI1354" s="183"/>
      <c r="AJ1354" s="2"/>
      <c r="AK1354" s="2"/>
      <c r="AL1354" s="183"/>
      <c r="AM1354" s="183"/>
      <c r="AN1354" s="183"/>
      <c r="AO1354" s="183"/>
      <c r="AP1354" s="183"/>
      <c r="AQ1354" s="2"/>
      <c r="AR1354" s="2"/>
      <c r="AS1354" s="183"/>
      <c r="AT1354" s="183"/>
      <c r="AU1354" s="183"/>
      <c r="AV1354" s="183"/>
      <c r="AW1354" s="183"/>
      <c r="AX1354" s="2"/>
      <c r="AY1354" s="2"/>
      <c r="AZ1354" s="183"/>
      <c r="BA1354" s="183"/>
      <c r="BB1354" s="183"/>
      <c r="BC1354" s="183"/>
      <c r="BD1354" s="183"/>
      <c r="BE1354" s="2"/>
      <c r="BF1354" s="2"/>
      <c r="BG1354" s="183"/>
      <c r="BH1354" s="183"/>
      <c r="BI1354" s="183"/>
      <c r="BJ1354" s="183"/>
      <c r="BK1354" s="183"/>
      <c r="BL1354" s="2"/>
      <c r="BM1354" s="2"/>
      <c r="BN1354" s="183"/>
      <c r="BO1354" s="183"/>
      <c r="BP1354" s="183"/>
      <c r="BQ1354" s="183"/>
      <c r="BR1354" s="183"/>
      <c r="BS1354" s="183"/>
      <c r="BT1354" s="183"/>
      <c r="BU1354" s="183"/>
      <c r="BV1354" s="183"/>
      <c r="BW1354" s="183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70"/>
      <c r="DQ1354" s="270"/>
      <c r="DR1354" s="270"/>
      <c r="DS1354" s="270"/>
      <c r="DT1354" s="270"/>
      <c r="DU1354" s="270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  <c r="IW1354" s="2"/>
      <c r="IX1354" s="2"/>
      <c r="IY1354" s="2"/>
      <c r="IZ1354" s="2"/>
      <c r="JA1354" s="299"/>
      <c r="JB1354" s="299"/>
      <c r="JC1354" s="299"/>
      <c r="JD1354" s="299"/>
      <c r="JE1354" s="299"/>
      <c r="JF1354" s="299"/>
      <c r="JG1354" s="299"/>
      <c r="JH1354" s="299"/>
      <c r="JI1354" s="299"/>
      <c r="JJ1354" s="299"/>
      <c r="JK1354" s="299"/>
      <c r="JL1354" s="299"/>
      <c r="JM1354" s="299"/>
      <c r="JN1354" s="299"/>
      <c r="JO1354" s="299"/>
      <c r="JP1354" s="299"/>
      <c r="JQ1354" s="299"/>
      <c r="JR1354" s="299"/>
      <c r="JS1354" s="299"/>
      <c r="JT1354" s="299"/>
      <c r="JU1354" s="299"/>
      <c r="JV1354" s="299"/>
      <c r="JW1354" s="299"/>
      <c r="JX1354" s="299"/>
      <c r="JY1354" s="299"/>
      <c r="JZ1354" s="299"/>
      <c r="KA1354" s="299"/>
      <c r="KB1354" s="299"/>
      <c r="KC1354" s="299"/>
      <c r="KD1354" s="299"/>
      <c r="KE1354" s="299"/>
      <c r="KF1354" s="299"/>
      <c r="KG1354" s="299"/>
      <c r="KH1354" s="299"/>
      <c r="KI1354" s="299"/>
      <c r="KJ1354" s="299"/>
      <c r="KK1354" s="299"/>
      <c r="KL1354" s="2"/>
      <c r="KM1354" s="2"/>
      <c r="KN1354" s="2"/>
      <c r="KO1354" s="2"/>
      <c r="KP1354" s="2"/>
      <c r="KQ1354" s="2"/>
      <c r="KR1354" s="2"/>
      <c r="KS1354" s="2"/>
      <c r="KT1354" s="2"/>
    </row>
    <row r="1355" spans="5:306" s="114" customFormat="1">
      <c r="E1355" s="118"/>
      <c r="F1355" s="118"/>
      <c r="G1355" s="119"/>
      <c r="W1355" s="2"/>
      <c r="X1355" s="2"/>
      <c r="Y1355" s="2"/>
      <c r="Z1355" s="183"/>
      <c r="AA1355" s="183"/>
      <c r="AB1355" s="183"/>
      <c r="AC1355" s="2"/>
      <c r="AD1355" s="2"/>
      <c r="AE1355" s="183"/>
      <c r="AF1355" s="183"/>
      <c r="AG1355" s="183"/>
      <c r="AH1355" s="183"/>
      <c r="AI1355" s="183"/>
      <c r="AJ1355" s="2"/>
      <c r="AK1355" s="2"/>
      <c r="AL1355" s="183"/>
      <c r="AM1355" s="183"/>
      <c r="AN1355" s="183"/>
      <c r="AO1355" s="183"/>
      <c r="AP1355" s="183"/>
      <c r="AQ1355" s="2"/>
      <c r="AR1355" s="2"/>
      <c r="AS1355" s="183"/>
      <c r="AT1355" s="183"/>
      <c r="AU1355" s="183"/>
      <c r="AV1355" s="183"/>
      <c r="AW1355" s="183"/>
      <c r="AX1355" s="2"/>
      <c r="AY1355" s="2"/>
      <c r="AZ1355" s="183"/>
      <c r="BA1355" s="183"/>
      <c r="BB1355" s="183"/>
      <c r="BC1355" s="183"/>
      <c r="BD1355" s="183"/>
      <c r="BE1355" s="2"/>
      <c r="BF1355" s="2"/>
      <c r="BG1355" s="183"/>
      <c r="BH1355" s="183"/>
      <c r="BI1355" s="183"/>
      <c r="BJ1355" s="183"/>
      <c r="BK1355" s="183"/>
      <c r="BL1355" s="2"/>
      <c r="BM1355" s="2"/>
      <c r="BN1355" s="183"/>
      <c r="BO1355" s="183"/>
      <c r="BP1355" s="183"/>
      <c r="BQ1355" s="183"/>
      <c r="BR1355" s="183"/>
      <c r="BS1355" s="183"/>
      <c r="BT1355" s="183"/>
      <c r="BU1355" s="183"/>
      <c r="BV1355" s="183"/>
      <c r="BW1355" s="183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70"/>
      <c r="DQ1355" s="270"/>
      <c r="DR1355" s="270"/>
      <c r="DS1355" s="270"/>
      <c r="DT1355" s="270"/>
      <c r="DU1355" s="270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  <c r="IW1355" s="2"/>
      <c r="IX1355" s="2"/>
      <c r="IY1355" s="2"/>
      <c r="IZ1355" s="2"/>
      <c r="JA1355" s="299"/>
      <c r="JB1355" s="299"/>
      <c r="JC1355" s="299"/>
      <c r="JD1355" s="299"/>
      <c r="JE1355" s="299"/>
      <c r="JF1355" s="299"/>
      <c r="JG1355" s="299"/>
      <c r="JH1355" s="299"/>
      <c r="JI1355" s="299"/>
      <c r="JJ1355" s="299"/>
      <c r="JK1355" s="299"/>
      <c r="JL1355" s="299"/>
      <c r="JM1355" s="299"/>
      <c r="JN1355" s="299"/>
      <c r="JO1355" s="299"/>
      <c r="JP1355" s="299"/>
      <c r="JQ1355" s="299"/>
      <c r="JR1355" s="299"/>
      <c r="JS1355" s="299"/>
      <c r="JT1355" s="299"/>
      <c r="JU1355" s="299"/>
      <c r="JV1355" s="299"/>
      <c r="JW1355" s="299"/>
      <c r="JX1355" s="299"/>
      <c r="JY1355" s="299"/>
      <c r="JZ1355" s="299"/>
      <c r="KA1355" s="299"/>
      <c r="KB1355" s="299"/>
      <c r="KC1355" s="299"/>
      <c r="KD1355" s="299"/>
      <c r="KE1355" s="299"/>
      <c r="KF1355" s="299"/>
      <c r="KG1355" s="299"/>
      <c r="KH1355" s="299"/>
      <c r="KI1355" s="299"/>
      <c r="KJ1355" s="299"/>
      <c r="KK1355" s="299"/>
      <c r="KL1355" s="2"/>
      <c r="KM1355" s="2"/>
      <c r="KN1355" s="2"/>
      <c r="KO1355" s="2"/>
      <c r="KP1355" s="2"/>
      <c r="KQ1355" s="2"/>
      <c r="KR1355" s="2"/>
      <c r="KS1355" s="2"/>
      <c r="KT1355" s="2"/>
    </row>
    <row r="1356" spans="5:306" s="114" customFormat="1">
      <c r="E1356" s="118"/>
      <c r="F1356" s="118"/>
      <c r="G1356" s="119"/>
      <c r="W1356" s="2"/>
      <c r="X1356" s="2"/>
      <c r="Y1356" s="2"/>
      <c r="Z1356" s="183"/>
      <c r="AA1356" s="183"/>
      <c r="AB1356" s="183"/>
      <c r="AC1356" s="2"/>
      <c r="AD1356" s="2"/>
      <c r="AE1356" s="183"/>
      <c r="AF1356" s="183"/>
      <c r="AG1356" s="183"/>
      <c r="AH1356" s="183"/>
      <c r="AI1356" s="183"/>
      <c r="AJ1356" s="2"/>
      <c r="AK1356" s="2"/>
      <c r="AL1356" s="183"/>
      <c r="AM1356" s="183"/>
      <c r="AN1356" s="183"/>
      <c r="AO1356" s="183"/>
      <c r="AP1356" s="183"/>
      <c r="AQ1356" s="2"/>
      <c r="AR1356" s="2"/>
      <c r="AS1356" s="183"/>
      <c r="AT1356" s="183"/>
      <c r="AU1356" s="183"/>
      <c r="AV1356" s="183"/>
      <c r="AW1356" s="183"/>
      <c r="AX1356" s="2"/>
      <c r="AY1356" s="2"/>
      <c r="AZ1356" s="183"/>
      <c r="BA1356" s="183"/>
      <c r="BB1356" s="183"/>
      <c r="BC1356" s="183"/>
      <c r="BD1356" s="183"/>
      <c r="BE1356" s="2"/>
      <c r="BF1356" s="2"/>
      <c r="BG1356" s="183"/>
      <c r="BH1356" s="183"/>
      <c r="BI1356" s="183"/>
      <c r="BJ1356" s="183"/>
      <c r="BK1356" s="183"/>
      <c r="BL1356" s="2"/>
      <c r="BM1356" s="2"/>
      <c r="BN1356" s="183"/>
      <c r="BO1356" s="183"/>
      <c r="BP1356" s="183"/>
      <c r="BQ1356" s="183"/>
      <c r="BR1356" s="183"/>
      <c r="BS1356" s="183"/>
      <c r="BT1356" s="183"/>
      <c r="BU1356" s="183"/>
      <c r="BV1356" s="183"/>
      <c r="BW1356" s="183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70"/>
      <c r="DQ1356" s="270"/>
      <c r="DR1356" s="270"/>
      <c r="DS1356" s="270"/>
      <c r="DT1356" s="270"/>
      <c r="DU1356" s="270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  <c r="IW1356" s="2"/>
      <c r="IX1356" s="2"/>
      <c r="IY1356" s="2"/>
      <c r="IZ1356" s="2"/>
      <c r="JA1356" s="299"/>
      <c r="JB1356" s="299"/>
      <c r="JC1356" s="299"/>
      <c r="JD1356" s="299"/>
      <c r="JE1356" s="299"/>
      <c r="JF1356" s="299"/>
      <c r="JG1356" s="299"/>
      <c r="JH1356" s="299"/>
      <c r="JI1356" s="299"/>
      <c r="JJ1356" s="299"/>
      <c r="JK1356" s="299"/>
      <c r="JL1356" s="299"/>
      <c r="JM1356" s="299"/>
      <c r="JN1356" s="299"/>
      <c r="JO1356" s="299"/>
      <c r="JP1356" s="299"/>
      <c r="JQ1356" s="299"/>
      <c r="JR1356" s="299"/>
      <c r="JS1356" s="299"/>
      <c r="JT1356" s="299"/>
      <c r="JU1356" s="299"/>
      <c r="JV1356" s="299"/>
      <c r="JW1356" s="299"/>
      <c r="JX1356" s="299"/>
      <c r="JY1356" s="299"/>
      <c r="JZ1356" s="299"/>
      <c r="KA1356" s="299"/>
      <c r="KB1356" s="299"/>
      <c r="KC1356" s="299"/>
      <c r="KD1356" s="299"/>
      <c r="KE1356" s="299"/>
      <c r="KF1356" s="299"/>
      <c r="KG1356" s="299"/>
      <c r="KH1356" s="299"/>
      <c r="KI1356" s="299"/>
      <c r="KJ1356" s="299"/>
      <c r="KK1356" s="299"/>
      <c r="KL1356" s="2"/>
      <c r="KM1356" s="2"/>
      <c r="KN1356" s="2"/>
      <c r="KO1356" s="2"/>
      <c r="KP1356" s="2"/>
      <c r="KQ1356" s="2"/>
      <c r="KR1356" s="2"/>
      <c r="KS1356" s="2"/>
      <c r="KT1356" s="2"/>
    </row>
    <row r="1357" spans="5:306" s="114" customFormat="1">
      <c r="E1357" s="118"/>
      <c r="F1357" s="118"/>
      <c r="G1357" s="119"/>
      <c r="W1357" s="2"/>
      <c r="X1357" s="2"/>
      <c r="Y1357" s="2"/>
      <c r="Z1357" s="183"/>
      <c r="AA1357" s="183"/>
      <c r="AB1357" s="183"/>
      <c r="AC1357" s="2"/>
      <c r="AD1357" s="2"/>
      <c r="AE1357" s="183"/>
      <c r="AF1357" s="183"/>
      <c r="AG1357" s="183"/>
      <c r="AH1357" s="183"/>
      <c r="AI1357" s="183"/>
      <c r="AJ1357" s="2"/>
      <c r="AK1357" s="2"/>
      <c r="AL1357" s="183"/>
      <c r="AM1357" s="183"/>
      <c r="AN1357" s="183"/>
      <c r="AO1357" s="183"/>
      <c r="AP1357" s="183"/>
      <c r="AQ1357" s="2"/>
      <c r="AR1357" s="2"/>
      <c r="AS1357" s="183"/>
      <c r="AT1357" s="183"/>
      <c r="AU1357" s="183"/>
      <c r="AV1357" s="183"/>
      <c r="AW1357" s="183"/>
      <c r="AX1357" s="2"/>
      <c r="AY1357" s="2"/>
      <c r="AZ1357" s="183"/>
      <c r="BA1357" s="183"/>
      <c r="BB1357" s="183"/>
      <c r="BC1357" s="183"/>
      <c r="BD1357" s="183"/>
      <c r="BE1357" s="2"/>
      <c r="BF1357" s="2"/>
      <c r="BG1357" s="183"/>
      <c r="BH1357" s="183"/>
      <c r="BI1357" s="183"/>
      <c r="BJ1357" s="183"/>
      <c r="BK1357" s="183"/>
      <c r="BL1357" s="2"/>
      <c r="BM1357" s="2"/>
      <c r="BN1357" s="183"/>
      <c r="BO1357" s="183"/>
      <c r="BP1357" s="183"/>
      <c r="BQ1357" s="183"/>
      <c r="BR1357" s="183"/>
      <c r="BS1357" s="183"/>
      <c r="BT1357" s="183"/>
      <c r="BU1357" s="183"/>
      <c r="BV1357" s="183"/>
      <c r="BW1357" s="183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70"/>
      <c r="DQ1357" s="270"/>
      <c r="DR1357" s="270"/>
      <c r="DS1357" s="270"/>
      <c r="DT1357" s="270"/>
      <c r="DU1357" s="270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  <c r="IW1357" s="2"/>
      <c r="IX1357" s="2"/>
      <c r="IY1357" s="2"/>
      <c r="IZ1357" s="2"/>
      <c r="JA1357" s="299"/>
      <c r="JB1357" s="299"/>
      <c r="JC1357" s="299"/>
      <c r="JD1357" s="299"/>
      <c r="JE1357" s="299"/>
      <c r="JF1357" s="299"/>
      <c r="JG1357" s="299"/>
      <c r="JH1357" s="299"/>
      <c r="JI1357" s="299"/>
      <c r="JJ1357" s="299"/>
      <c r="JK1357" s="299"/>
      <c r="JL1357" s="299"/>
      <c r="JM1357" s="299"/>
      <c r="JN1357" s="299"/>
      <c r="JO1357" s="299"/>
      <c r="JP1357" s="299"/>
      <c r="JQ1357" s="299"/>
      <c r="JR1357" s="299"/>
      <c r="JS1357" s="299"/>
      <c r="JT1357" s="299"/>
      <c r="JU1357" s="299"/>
      <c r="JV1357" s="299"/>
      <c r="JW1357" s="299"/>
      <c r="JX1357" s="299"/>
      <c r="JY1357" s="299"/>
      <c r="JZ1357" s="299"/>
      <c r="KA1357" s="299"/>
      <c r="KB1357" s="299"/>
      <c r="KC1357" s="299"/>
      <c r="KD1357" s="299"/>
      <c r="KE1357" s="299"/>
      <c r="KF1357" s="299"/>
      <c r="KG1357" s="299"/>
      <c r="KH1357" s="299"/>
      <c r="KI1357" s="299"/>
      <c r="KJ1357" s="299"/>
      <c r="KK1357" s="299"/>
      <c r="KL1357" s="2"/>
      <c r="KM1357" s="2"/>
      <c r="KN1357" s="2"/>
      <c r="KO1357" s="2"/>
      <c r="KP1357" s="2"/>
      <c r="KQ1357" s="2"/>
      <c r="KR1357" s="2"/>
      <c r="KS1357" s="2"/>
      <c r="KT1357" s="2"/>
    </row>
    <row r="1358" spans="5:306" s="114" customFormat="1">
      <c r="E1358" s="118"/>
      <c r="F1358" s="118"/>
      <c r="G1358" s="119"/>
      <c r="W1358" s="2"/>
      <c r="X1358" s="2"/>
      <c r="Y1358" s="2"/>
      <c r="Z1358" s="183"/>
      <c r="AA1358" s="183"/>
      <c r="AB1358" s="183"/>
      <c r="AC1358" s="2"/>
      <c r="AD1358" s="2"/>
      <c r="AE1358" s="183"/>
      <c r="AF1358" s="183"/>
      <c r="AG1358" s="183"/>
      <c r="AH1358" s="183"/>
      <c r="AI1358" s="183"/>
      <c r="AJ1358" s="2"/>
      <c r="AK1358" s="2"/>
      <c r="AL1358" s="183"/>
      <c r="AM1358" s="183"/>
      <c r="AN1358" s="183"/>
      <c r="AO1358" s="183"/>
      <c r="AP1358" s="183"/>
      <c r="AQ1358" s="2"/>
      <c r="AR1358" s="2"/>
      <c r="AS1358" s="183"/>
      <c r="AT1358" s="183"/>
      <c r="AU1358" s="183"/>
      <c r="AV1358" s="183"/>
      <c r="AW1358" s="183"/>
      <c r="AX1358" s="2"/>
      <c r="AY1358" s="2"/>
      <c r="AZ1358" s="183"/>
      <c r="BA1358" s="183"/>
      <c r="BB1358" s="183"/>
      <c r="BC1358" s="183"/>
      <c r="BD1358" s="183"/>
      <c r="BE1358" s="2"/>
      <c r="BF1358" s="2"/>
      <c r="BG1358" s="183"/>
      <c r="BH1358" s="183"/>
      <c r="BI1358" s="183"/>
      <c r="BJ1358" s="183"/>
      <c r="BK1358" s="183"/>
      <c r="BL1358" s="2"/>
      <c r="BM1358" s="2"/>
      <c r="BN1358" s="183"/>
      <c r="BO1358" s="183"/>
      <c r="BP1358" s="183"/>
      <c r="BQ1358" s="183"/>
      <c r="BR1358" s="183"/>
      <c r="BS1358" s="183"/>
      <c r="BT1358" s="183"/>
      <c r="BU1358" s="183"/>
      <c r="BV1358" s="183"/>
      <c r="BW1358" s="183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70"/>
      <c r="DQ1358" s="270"/>
      <c r="DR1358" s="270"/>
      <c r="DS1358" s="270"/>
      <c r="DT1358" s="270"/>
      <c r="DU1358" s="270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  <c r="IW1358" s="2"/>
      <c r="IX1358" s="2"/>
      <c r="IY1358" s="2"/>
      <c r="IZ1358" s="2"/>
      <c r="JA1358" s="299"/>
      <c r="JB1358" s="299"/>
      <c r="JC1358" s="299"/>
      <c r="JD1358" s="299"/>
      <c r="JE1358" s="299"/>
      <c r="JF1358" s="299"/>
      <c r="JG1358" s="299"/>
      <c r="JH1358" s="299"/>
      <c r="JI1358" s="299"/>
      <c r="JJ1358" s="299"/>
      <c r="JK1358" s="299"/>
      <c r="JL1358" s="299"/>
      <c r="JM1358" s="299"/>
      <c r="JN1358" s="299"/>
      <c r="JO1358" s="299"/>
      <c r="JP1358" s="299"/>
      <c r="JQ1358" s="299"/>
      <c r="JR1358" s="299"/>
      <c r="JS1358" s="299"/>
      <c r="JT1358" s="299"/>
      <c r="JU1358" s="299"/>
      <c r="JV1358" s="299"/>
      <c r="JW1358" s="299"/>
      <c r="JX1358" s="299"/>
      <c r="JY1358" s="299"/>
      <c r="JZ1358" s="299"/>
      <c r="KA1358" s="299"/>
      <c r="KB1358" s="299"/>
      <c r="KC1358" s="299"/>
      <c r="KD1358" s="299"/>
      <c r="KE1358" s="299"/>
      <c r="KF1358" s="299"/>
      <c r="KG1358" s="299"/>
      <c r="KH1358" s="299"/>
      <c r="KI1358" s="299"/>
      <c r="KJ1358" s="299"/>
      <c r="KK1358" s="299"/>
      <c r="KL1358" s="2"/>
      <c r="KM1358" s="2"/>
      <c r="KN1358" s="2"/>
      <c r="KO1358" s="2"/>
      <c r="KP1358" s="2"/>
      <c r="KQ1358" s="2"/>
      <c r="KR1358" s="2"/>
      <c r="KS1358" s="2"/>
      <c r="KT1358" s="2"/>
    </row>
    <row r="1359" spans="5:306" s="114" customFormat="1">
      <c r="E1359" s="118"/>
      <c r="F1359" s="118"/>
      <c r="G1359" s="119"/>
      <c r="W1359" s="2"/>
      <c r="X1359" s="2"/>
      <c r="Y1359" s="2"/>
      <c r="Z1359" s="183"/>
      <c r="AA1359" s="183"/>
      <c r="AB1359" s="183"/>
      <c r="AC1359" s="2"/>
      <c r="AD1359" s="2"/>
      <c r="AE1359" s="183"/>
      <c r="AF1359" s="183"/>
      <c r="AG1359" s="183"/>
      <c r="AH1359" s="183"/>
      <c r="AI1359" s="183"/>
      <c r="AJ1359" s="2"/>
      <c r="AK1359" s="2"/>
      <c r="AL1359" s="183"/>
      <c r="AM1359" s="183"/>
      <c r="AN1359" s="183"/>
      <c r="AO1359" s="183"/>
      <c r="AP1359" s="183"/>
      <c r="AQ1359" s="2"/>
      <c r="AR1359" s="2"/>
      <c r="AS1359" s="183"/>
      <c r="AT1359" s="183"/>
      <c r="AU1359" s="183"/>
      <c r="AV1359" s="183"/>
      <c r="AW1359" s="183"/>
      <c r="AX1359" s="2"/>
      <c r="AY1359" s="2"/>
      <c r="AZ1359" s="183"/>
      <c r="BA1359" s="183"/>
      <c r="BB1359" s="183"/>
      <c r="BC1359" s="183"/>
      <c r="BD1359" s="183"/>
      <c r="BE1359" s="2"/>
      <c r="BF1359" s="2"/>
      <c r="BG1359" s="183"/>
      <c r="BH1359" s="183"/>
      <c r="BI1359" s="183"/>
      <c r="BJ1359" s="183"/>
      <c r="BK1359" s="183"/>
      <c r="BL1359" s="2"/>
      <c r="BM1359" s="2"/>
      <c r="BN1359" s="183"/>
      <c r="BO1359" s="183"/>
      <c r="BP1359" s="183"/>
      <c r="BQ1359" s="183"/>
      <c r="BR1359" s="183"/>
      <c r="BS1359" s="183"/>
      <c r="BT1359" s="183"/>
      <c r="BU1359" s="183"/>
      <c r="BV1359" s="183"/>
      <c r="BW1359" s="183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70"/>
      <c r="DQ1359" s="270"/>
      <c r="DR1359" s="270"/>
      <c r="DS1359" s="270"/>
      <c r="DT1359" s="270"/>
      <c r="DU1359" s="270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  <c r="IW1359" s="2"/>
      <c r="IX1359" s="2"/>
      <c r="IY1359" s="2"/>
      <c r="IZ1359" s="2"/>
      <c r="JA1359" s="299"/>
      <c r="JB1359" s="299"/>
      <c r="JC1359" s="299"/>
      <c r="JD1359" s="299"/>
      <c r="JE1359" s="299"/>
      <c r="JF1359" s="299"/>
      <c r="JG1359" s="299"/>
      <c r="JH1359" s="299"/>
      <c r="JI1359" s="299"/>
      <c r="JJ1359" s="299"/>
      <c r="JK1359" s="299"/>
      <c r="JL1359" s="299"/>
      <c r="JM1359" s="299"/>
      <c r="JN1359" s="299"/>
      <c r="JO1359" s="299"/>
      <c r="JP1359" s="299"/>
      <c r="JQ1359" s="299"/>
      <c r="JR1359" s="299"/>
      <c r="JS1359" s="299"/>
      <c r="JT1359" s="299"/>
      <c r="JU1359" s="299"/>
      <c r="JV1359" s="299"/>
      <c r="JW1359" s="299"/>
      <c r="JX1359" s="299"/>
      <c r="JY1359" s="299"/>
      <c r="JZ1359" s="299"/>
      <c r="KA1359" s="299"/>
      <c r="KB1359" s="299"/>
      <c r="KC1359" s="299"/>
      <c r="KD1359" s="299"/>
      <c r="KE1359" s="299"/>
      <c r="KF1359" s="299"/>
      <c r="KG1359" s="299"/>
      <c r="KH1359" s="299"/>
      <c r="KI1359" s="299"/>
      <c r="KJ1359" s="299"/>
      <c r="KK1359" s="299"/>
      <c r="KL1359" s="2"/>
      <c r="KM1359" s="2"/>
      <c r="KN1359" s="2"/>
      <c r="KO1359" s="2"/>
      <c r="KP1359" s="2"/>
      <c r="KQ1359" s="2"/>
      <c r="KR1359" s="2"/>
      <c r="KS1359" s="2"/>
      <c r="KT1359" s="2"/>
    </row>
    <row r="1360" spans="5:306" s="114" customFormat="1">
      <c r="E1360" s="118"/>
      <c r="F1360" s="118"/>
      <c r="G1360" s="119"/>
      <c r="W1360" s="2"/>
      <c r="X1360" s="2"/>
      <c r="Y1360" s="2"/>
      <c r="Z1360" s="183"/>
      <c r="AA1360" s="183"/>
      <c r="AB1360" s="183"/>
      <c r="AC1360" s="2"/>
      <c r="AD1360" s="2"/>
      <c r="AE1360" s="183"/>
      <c r="AF1360" s="183"/>
      <c r="AG1360" s="183"/>
      <c r="AH1360" s="183"/>
      <c r="AI1360" s="183"/>
      <c r="AJ1360" s="2"/>
      <c r="AK1360" s="2"/>
      <c r="AL1360" s="183"/>
      <c r="AM1360" s="183"/>
      <c r="AN1360" s="183"/>
      <c r="AO1360" s="183"/>
      <c r="AP1360" s="183"/>
      <c r="AQ1360" s="2"/>
      <c r="AR1360" s="2"/>
      <c r="AS1360" s="183"/>
      <c r="AT1360" s="183"/>
      <c r="AU1360" s="183"/>
      <c r="AV1360" s="183"/>
      <c r="AW1360" s="183"/>
      <c r="AX1360" s="2"/>
      <c r="AY1360" s="2"/>
      <c r="AZ1360" s="183"/>
      <c r="BA1360" s="183"/>
      <c r="BB1360" s="183"/>
      <c r="BC1360" s="183"/>
      <c r="BD1360" s="183"/>
      <c r="BE1360" s="2"/>
      <c r="BF1360" s="2"/>
      <c r="BG1360" s="183"/>
      <c r="BH1360" s="183"/>
      <c r="BI1360" s="183"/>
      <c r="BJ1360" s="183"/>
      <c r="BK1360" s="183"/>
      <c r="BL1360" s="2"/>
      <c r="BM1360" s="2"/>
      <c r="BN1360" s="183"/>
      <c r="BO1360" s="183"/>
      <c r="BP1360" s="183"/>
      <c r="BQ1360" s="183"/>
      <c r="BR1360" s="183"/>
      <c r="BS1360" s="183"/>
      <c r="BT1360" s="183"/>
      <c r="BU1360" s="183"/>
      <c r="BV1360" s="183"/>
      <c r="BW1360" s="183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70"/>
      <c r="DQ1360" s="270"/>
      <c r="DR1360" s="270"/>
      <c r="DS1360" s="270"/>
      <c r="DT1360" s="270"/>
      <c r="DU1360" s="270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  <c r="IW1360" s="2"/>
      <c r="IX1360" s="2"/>
      <c r="IY1360" s="2"/>
      <c r="IZ1360" s="2"/>
      <c r="JA1360" s="299"/>
      <c r="JB1360" s="299"/>
      <c r="JC1360" s="299"/>
      <c r="JD1360" s="299"/>
      <c r="JE1360" s="299"/>
      <c r="JF1360" s="299"/>
      <c r="JG1360" s="299"/>
      <c r="JH1360" s="299"/>
      <c r="JI1360" s="299"/>
      <c r="JJ1360" s="299"/>
      <c r="JK1360" s="299"/>
      <c r="JL1360" s="299"/>
      <c r="JM1360" s="299"/>
      <c r="JN1360" s="299"/>
      <c r="JO1360" s="299"/>
      <c r="JP1360" s="299"/>
      <c r="JQ1360" s="299"/>
      <c r="JR1360" s="299"/>
      <c r="JS1360" s="299"/>
      <c r="JT1360" s="299"/>
      <c r="JU1360" s="299"/>
      <c r="JV1360" s="299"/>
      <c r="JW1360" s="299"/>
      <c r="JX1360" s="299"/>
      <c r="JY1360" s="299"/>
      <c r="JZ1360" s="299"/>
      <c r="KA1360" s="299"/>
      <c r="KB1360" s="299"/>
      <c r="KC1360" s="299"/>
      <c r="KD1360" s="299"/>
      <c r="KE1360" s="299"/>
      <c r="KF1360" s="299"/>
      <c r="KG1360" s="299"/>
      <c r="KH1360" s="299"/>
      <c r="KI1360" s="299"/>
      <c r="KJ1360" s="299"/>
      <c r="KK1360" s="299"/>
      <c r="KL1360" s="2"/>
      <c r="KM1360" s="2"/>
      <c r="KN1360" s="2"/>
      <c r="KO1360" s="2"/>
      <c r="KP1360" s="2"/>
      <c r="KQ1360" s="2"/>
      <c r="KR1360" s="2"/>
      <c r="KS1360" s="2"/>
      <c r="KT1360" s="2"/>
    </row>
    <row r="1361" spans="5:306" s="114" customFormat="1">
      <c r="E1361" s="118"/>
      <c r="F1361" s="118"/>
      <c r="G1361" s="119"/>
      <c r="W1361" s="2"/>
      <c r="X1361" s="2"/>
      <c r="Y1361" s="2"/>
      <c r="Z1361" s="183"/>
      <c r="AA1361" s="183"/>
      <c r="AB1361" s="183"/>
      <c r="AC1361" s="2"/>
      <c r="AD1361" s="2"/>
      <c r="AE1361" s="183"/>
      <c r="AF1361" s="183"/>
      <c r="AG1361" s="183"/>
      <c r="AH1361" s="183"/>
      <c r="AI1361" s="183"/>
      <c r="AJ1361" s="2"/>
      <c r="AK1361" s="2"/>
      <c r="AL1361" s="183"/>
      <c r="AM1361" s="183"/>
      <c r="AN1361" s="183"/>
      <c r="AO1361" s="183"/>
      <c r="AP1361" s="183"/>
      <c r="AQ1361" s="2"/>
      <c r="AR1361" s="2"/>
      <c r="AS1361" s="183"/>
      <c r="AT1361" s="183"/>
      <c r="AU1361" s="183"/>
      <c r="AV1361" s="183"/>
      <c r="AW1361" s="183"/>
      <c r="AX1361" s="2"/>
      <c r="AY1361" s="2"/>
      <c r="AZ1361" s="183"/>
      <c r="BA1361" s="183"/>
      <c r="BB1361" s="183"/>
      <c r="BC1361" s="183"/>
      <c r="BD1361" s="183"/>
      <c r="BE1361" s="2"/>
      <c r="BF1361" s="2"/>
      <c r="BG1361" s="183"/>
      <c r="BH1361" s="183"/>
      <c r="BI1361" s="183"/>
      <c r="BJ1361" s="183"/>
      <c r="BK1361" s="183"/>
      <c r="BL1361" s="2"/>
      <c r="BM1361" s="2"/>
      <c r="BN1361" s="183"/>
      <c r="BO1361" s="183"/>
      <c r="BP1361" s="183"/>
      <c r="BQ1361" s="183"/>
      <c r="BR1361" s="183"/>
      <c r="BS1361" s="183"/>
      <c r="BT1361" s="183"/>
      <c r="BU1361" s="183"/>
      <c r="BV1361" s="183"/>
      <c r="BW1361" s="183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70"/>
      <c r="DQ1361" s="270"/>
      <c r="DR1361" s="270"/>
      <c r="DS1361" s="270"/>
      <c r="DT1361" s="270"/>
      <c r="DU1361" s="270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  <c r="IW1361" s="2"/>
      <c r="IX1361" s="2"/>
      <c r="IY1361" s="2"/>
      <c r="IZ1361" s="2"/>
      <c r="JA1361" s="299"/>
      <c r="JB1361" s="299"/>
      <c r="JC1361" s="299"/>
      <c r="JD1361" s="299"/>
      <c r="JE1361" s="299"/>
      <c r="JF1361" s="299"/>
      <c r="JG1361" s="299"/>
      <c r="JH1361" s="299"/>
      <c r="JI1361" s="299"/>
      <c r="JJ1361" s="299"/>
      <c r="JK1361" s="299"/>
      <c r="JL1361" s="299"/>
      <c r="JM1361" s="299"/>
      <c r="JN1361" s="299"/>
      <c r="JO1361" s="299"/>
      <c r="JP1361" s="299"/>
      <c r="JQ1361" s="299"/>
      <c r="JR1361" s="299"/>
      <c r="JS1361" s="299"/>
      <c r="JT1361" s="299"/>
      <c r="JU1361" s="299"/>
      <c r="JV1361" s="299"/>
      <c r="JW1361" s="299"/>
      <c r="JX1361" s="299"/>
      <c r="JY1361" s="299"/>
      <c r="JZ1361" s="299"/>
      <c r="KA1361" s="299"/>
      <c r="KB1361" s="299"/>
      <c r="KC1361" s="299"/>
      <c r="KD1361" s="299"/>
      <c r="KE1361" s="299"/>
      <c r="KF1361" s="299"/>
      <c r="KG1361" s="299"/>
      <c r="KH1361" s="299"/>
      <c r="KI1361" s="299"/>
      <c r="KJ1361" s="299"/>
      <c r="KK1361" s="299"/>
      <c r="KL1361" s="2"/>
      <c r="KM1361" s="2"/>
      <c r="KN1361" s="2"/>
      <c r="KO1361" s="2"/>
      <c r="KP1361" s="2"/>
      <c r="KQ1361" s="2"/>
      <c r="KR1361" s="2"/>
      <c r="KS1361" s="2"/>
      <c r="KT1361" s="2"/>
    </row>
  </sheetData>
  <sheetProtection password="CFE2" sheet="1" objects="1" scenarios="1"/>
  <mergeCells count="94">
    <mergeCell ref="N50:O50"/>
    <mergeCell ref="N51:O51"/>
    <mergeCell ref="N52:O52"/>
    <mergeCell ref="N53:O53"/>
    <mergeCell ref="N54:O54"/>
    <mergeCell ref="N45:O45"/>
    <mergeCell ref="N46:O46"/>
    <mergeCell ref="N47:O47"/>
    <mergeCell ref="N48:O48"/>
    <mergeCell ref="N49:O49"/>
    <mergeCell ref="AF2:AG3"/>
    <mergeCell ref="AC2:AD2"/>
    <mergeCell ref="N42:O42"/>
    <mergeCell ref="N43:O43"/>
    <mergeCell ref="N44:O44"/>
    <mergeCell ref="N18:O18"/>
    <mergeCell ref="N19:O19"/>
    <mergeCell ref="N13:O13"/>
    <mergeCell ref="N14:O14"/>
    <mergeCell ref="N15:O15"/>
    <mergeCell ref="N16:O16"/>
    <mergeCell ref="N17:O17"/>
    <mergeCell ref="N8:O8"/>
    <mergeCell ref="AB8:AC8"/>
    <mergeCell ref="AD8:AE8"/>
    <mergeCell ref="U6:V6"/>
    <mergeCell ref="AI8:AJ8"/>
    <mergeCell ref="AK8:AL8"/>
    <mergeCell ref="W4:X4"/>
    <mergeCell ref="W5:X5"/>
    <mergeCell ref="BS8:BT8"/>
    <mergeCell ref="BU8:BV8"/>
    <mergeCell ref="AP8:AQ8"/>
    <mergeCell ref="AR8:AS8"/>
    <mergeCell ref="AW8:AX8"/>
    <mergeCell ref="AY8:AZ8"/>
    <mergeCell ref="BD8:BE8"/>
    <mergeCell ref="BF8:BG8"/>
    <mergeCell ref="BK8:BL8"/>
    <mergeCell ref="BM8:BN8"/>
    <mergeCell ref="W1:X1"/>
    <mergeCell ref="W2:X2"/>
    <mergeCell ref="E4:G4"/>
    <mergeCell ref="N4:O4"/>
    <mergeCell ref="U4:V4"/>
    <mergeCell ref="T2:V2"/>
    <mergeCell ref="K4:M4"/>
    <mergeCell ref="B3:O3"/>
    <mergeCell ref="T3:U3"/>
    <mergeCell ref="W3:X3"/>
    <mergeCell ref="H2:I2"/>
    <mergeCell ref="L2:M2"/>
    <mergeCell ref="B1:C1"/>
    <mergeCell ref="D1:G1"/>
    <mergeCell ref="N1:O1"/>
    <mergeCell ref="B2:C2"/>
    <mergeCell ref="I1:M1"/>
    <mergeCell ref="N7:O7"/>
    <mergeCell ref="O2:P2"/>
    <mergeCell ref="U5:V5"/>
    <mergeCell ref="N6:O6"/>
    <mergeCell ref="N5:O5"/>
    <mergeCell ref="R4:S4"/>
    <mergeCell ref="D2:G2"/>
    <mergeCell ref="Q2:R2"/>
    <mergeCell ref="P1:R1"/>
    <mergeCell ref="U11:V11"/>
    <mergeCell ref="N12:O12"/>
    <mergeCell ref="U12:V12"/>
    <mergeCell ref="N9:O9"/>
    <mergeCell ref="N10:O10"/>
    <mergeCell ref="N11:O11"/>
    <mergeCell ref="N22:O22"/>
    <mergeCell ref="N23:O23"/>
    <mergeCell ref="N24:O24"/>
    <mergeCell ref="N20:O20"/>
    <mergeCell ref="N21:O21"/>
    <mergeCell ref="N29:O29"/>
    <mergeCell ref="N30:O30"/>
    <mergeCell ref="N25:O25"/>
    <mergeCell ref="N26:O26"/>
    <mergeCell ref="N27:O27"/>
    <mergeCell ref="N28:O28"/>
    <mergeCell ref="N40:O40"/>
    <mergeCell ref="N41:O41"/>
    <mergeCell ref="N37:O37"/>
    <mergeCell ref="N38:O38"/>
    <mergeCell ref="N39:O39"/>
    <mergeCell ref="N34:O34"/>
    <mergeCell ref="N35:O35"/>
    <mergeCell ref="N36:O36"/>
    <mergeCell ref="N31:O31"/>
    <mergeCell ref="N32:O32"/>
    <mergeCell ref="N33:O33"/>
  </mergeCells>
  <conditionalFormatting sqref="I2 D2 M5:M54 I4:J4 H1:H2 E5:G44 C6:C82 B1:B83 D45:H54 C54:H55 G6:G54 C4:D54 H4:H44 E11:H11 E8:H8 C5:H6 C15:H18">
    <cfRule type="expression" priority="1452" stopIfTrue="1">
      <formula>#REF!</formula>
    </cfRule>
  </conditionalFormatting>
  <conditionalFormatting sqref="C6:C82 C5:D55">
    <cfRule type="expression" priority="1446" stopIfTrue="1">
      <formula>#REF!</formula>
    </cfRule>
  </conditionalFormatting>
  <conditionalFormatting sqref="E5:G55">
    <cfRule type="expression" priority="1445" stopIfTrue="1">
      <formula>#REF!</formula>
    </cfRule>
  </conditionalFormatting>
  <conditionalFormatting sqref="H5:H55">
    <cfRule type="expression" priority="1444" stopIfTrue="1">
      <formula>#REF!</formula>
    </cfRule>
  </conditionalFormatting>
  <conditionalFormatting sqref="C6:C82 C5:D55">
    <cfRule type="expression" priority="1443" stopIfTrue="1">
      <formula>#REF!</formula>
    </cfRule>
  </conditionalFormatting>
  <conditionalFormatting sqref="E5:G16 G6:G55">
    <cfRule type="expression" priority="1442" stopIfTrue="1">
      <formula>#REF!</formula>
    </cfRule>
  </conditionalFormatting>
  <conditionalFormatting sqref="H5:H16">
    <cfRule type="expression" priority="1441" stopIfTrue="1">
      <formula>#REF!</formula>
    </cfRule>
  </conditionalFormatting>
  <conditionalFormatting sqref="C6:C82 D18:D54 C5:H6 C15:D43 G6:G55">
    <cfRule type="expression" priority="1440" stopIfTrue="1">
      <formula>#REF!</formula>
    </cfRule>
  </conditionalFormatting>
  <conditionalFormatting sqref="C6:C82 D18:D54 C5:D6 C15:D43">
    <cfRule type="expression" priority="1439" stopIfTrue="1">
      <formula>#REF!</formula>
    </cfRule>
  </conditionalFormatting>
  <conditionalFormatting sqref="E5:G6 G6:G55">
    <cfRule type="expression" priority="1438" stopIfTrue="1">
      <formula>#REF!</formula>
    </cfRule>
  </conditionalFormatting>
  <conditionalFormatting sqref="H5">
    <cfRule type="expression" priority="1437" stopIfTrue="1">
      <formula>#REF!</formula>
    </cfRule>
  </conditionalFormatting>
  <conditionalFormatting sqref="C6:C82 D18:D54 C5:D6 C15:D43">
    <cfRule type="expression" priority="1436" stopIfTrue="1">
      <formula>#REF!</formula>
    </cfRule>
  </conditionalFormatting>
  <conditionalFormatting sqref="E5:G6 G6:G55">
    <cfRule type="expression" priority="1435" stopIfTrue="1">
      <formula>#REF!</formula>
    </cfRule>
  </conditionalFormatting>
  <conditionalFormatting sqref="H5">
    <cfRule type="expression" priority="1434" stopIfTrue="1">
      <formula>#REF!</formula>
    </cfRule>
  </conditionalFormatting>
  <conditionalFormatting sqref="M5">
    <cfRule type="expression" priority="1433" stopIfTrue="1">
      <formula>#REF!</formula>
    </cfRule>
  </conditionalFormatting>
  <conditionalFormatting sqref="C6:H6 C19:D19 C21:D21 C23:D23 C25:D25 C27:D29 C31:D31 C33:D33 C35:D35 C37:D37 C39:D39 C41:D41 C43:D43 C45:D45 C47:D47 C49:D49 C51:D51 C53:D53 C17:D17">
    <cfRule type="expression" priority="1432" stopIfTrue="1">
      <formula>#REF!</formula>
    </cfRule>
  </conditionalFormatting>
  <conditionalFormatting sqref="C6:D6 C19:D19 C21:D21 C23:D23 C25:D25 C27:D29 C31:D31 C33:D33 C35:D35 C37:D37 C39:D39 C41:D41 C43:D43 C45:D45 C47:D47 C49:D49 C51:D51 C53:D53 C17:D17">
    <cfRule type="expression" priority="1431" stopIfTrue="1">
      <formula>#REF!</formula>
    </cfRule>
  </conditionalFormatting>
  <conditionalFormatting sqref="E6:G6">
    <cfRule type="expression" priority="1430" stopIfTrue="1">
      <formula>#REF!</formula>
    </cfRule>
  </conditionalFormatting>
  <conditionalFormatting sqref="H6">
    <cfRule type="expression" priority="1429" stopIfTrue="1">
      <formula>#REF!</formula>
    </cfRule>
  </conditionalFormatting>
  <conditionalFormatting sqref="C6:D6 C19:D19 C21:D21 C23:D23 C25:D25 C27:D29 C31:D31 C33:D33 C35:D35 C37:D37 C39:D39 C41:D41 C43:D43 C45:D45 C47:D47 C49:D49 C51:D51 C53:D53 C17:D17">
    <cfRule type="expression" priority="1428" stopIfTrue="1">
      <formula>#REF!</formula>
    </cfRule>
  </conditionalFormatting>
  <conditionalFormatting sqref="E6:G6">
    <cfRule type="expression" priority="1427" stopIfTrue="1">
      <formula>#REF!</formula>
    </cfRule>
  </conditionalFormatting>
  <conditionalFormatting sqref="H6">
    <cfRule type="expression" priority="1426" stopIfTrue="1">
      <formula>#REF!</formula>
    </cfRule>
  </conditionalFormatting>
  <conditionalFormatting sqref="M6">
    <cfRule type="expression" priority="1425" stopIfTrue="1">
      <formula>#REF!</formula>
    </cfRule>
  </conditionalFormatting>
  <conditionalFormatting sqref="C8:H8 C19:D19 C30:D30">
    <cfRule type="expression" priority="1424" stopIfTrue="1">
      <formula>#REF!</formula>
    </cfRule>
  </conditionalFormatting>
  <conditionalFormatting sqref="C8:D8 C19:D19 C30:D30">
    <cfRule type="expression" priority="1423" stopIfTrue="1">
      <formula>#REF!</formula>
    </cfRule>
  </conditionalFormatting>
  <conditionalFormatting sqref="E8:G8">
    <cfRule type="expression" priority="1422" stopIfTrue="1">
      <formula>#REF!</formula>
    </cfRule>
  </conditionalFormatting>
  <conditionalFormatting sqref="H8">
    <cfRule type="expression" priority="1421" stopIfTrue="1">
      <formula>#REF!</formula>
    </cfRule>
  </conditionalFormatting>
  <conditionalFormatting sqref="C8:D8 C19:D19 C30:D30">
    <cfRule type="expression" priority="1420" stopIfTrue="1">
      <formula>#REF!</formula>
    </cfRule>
  </conditionalFormatting>
  <conditionalFormatting sqref="E8:G8">
    <cfRule type="expression" priority="1419" stopIfTrue="1">
      <formula>#REF!</formula>
    </cfRule>
  </conditionalFormatting>
  <conditionalFormatting sqref="H8">
    <cfRule type="expression" priority="1418" stopIfTrue="1">
      <formula>#REF!</formula>
    </cfRule>
  </conditionalFormatting>
  <conditionalFormatting sqref="M8">
    <cfRule type="expression" priority="1417" stopIfTrue="1">
      <formula>#REF!</formula>
    </cfRule>
  </conditionalFormatting>
  <conditionalFormatting sqref="C9:H9 C20:D36">
    <cfRule type="expression" priority="1416" stopIfTrue="1">
      <formula>#REF!</formula>
    </cfRule>
  </conditionalFormatting>
  <conditionalFormatting sqref="M9">
    <cfRule type="expression" priority="1415" stopIfTrue="1">
      <formula>#REF!</formula>
    </cfRule>
  </conditionalFormatting>
  <conditionalFormatting sqref="C10:H10 C21:D21 C32:D32">
    <cfRule type="expression" priority="1414" stopIfTrue="1">
      <formula>#REF!</formula>
    </cfRule>
  </conditionalFormatting>
  <conditionalFormatting sqref="M10">
    <cfRule type="expression" priority="1413" stopIfTrue="1">
      <formula>#REF!</formula>
    </cfRule>
  </conditionalFormatting>
  <conditionalFormatting sqref="C11:H11 C22:D22 C33:D33">
    <cfRule type="expression" priority="1412" stopIfTrue="1">
      <formula>#REF!</formula>
    </cfRule>
  </conditionalFormatting>
  <conditionalFormatting sqref="M11">
    <cfRule type="expression" priority="1411" stopIfTrue="1">
      <formula>#REF!</formula>
    </cfRule>
  </conditionalFormatting>
  <conditionalFormatting sqref="C12:H12 C23:D43">
    <cfRule type="expression" priority="1410" stopIfTrue="1">
      <formula>#REF!</formula>
    </cfRule>
  </conditionalFormatting>
  <conditionalFormatting sqref="M12">
    <cfRule type="expression" priority="1409" stopIfTrue="1">
      <formula>#REF!</formula>
    </cfRule>
  </conditionalFormatting>
  <conditionalFormatting sqref="C13:H13 C24:D24 C35:D35">
    <cfRule type="expression" priority="1408" stopIfTrue="1">
      <formula>#REF!</formula>
    </cfRule>
  </conditionalFormatting>
  <conditionalFormatting sqref="M13">
    <cfRule type="expression" priority="1407" stopIfTrue="1">
      <formula>#REF!</formula>
    </cfRule>
  </conditionalFormatting>
  <conditionalFormatting sqref="C6:C82 C5:D55">
    <cfRule type="expression" priority="1406" stopIfTrue="1">
      <formula>#REF!</formula>
    </cfRule>
  </conditionalFormatting>
  <conditionalFormatting sqref="C6:C82 C5:D55">
    <cfRule type="expression" priority="1405" stopIfTrue="1">
      <formula>#REF!</formula>
    </cfRule>
  </conditionalFormatting>
  <conditionalFormatting sqref="C6:C82 C5:D55">
    <cfRule type="expression" priority="1404" stopIfTrue="1">
      <formula>#REF!</formula>
    </cfRule>
  </conditionalFormatting>
  <conditionalFormatting sqref="C6:C82 D16:D54 C5:D6 C15:D18">
    <cfRule type="expression" priority="1403" stopIfTrue="1">
      <formula>#REF!</formula>
    </cfRule>
  </conditionalFormatting>
  <conditionalFormatting sqref="C6:C82 D16:D54 C5:D6 C15:D18">
    <cfRule type="expression" priority="1402" stopIfTrue="1">
      <formula>#REF!</formula>
    </cfRule>
  </conditionalFormatting>
  <conditionalFormatting sqref="C6:C82 D16:D54 C5:D6 C15:D18">
    <cfRule type="expression" priority="1401" stopIfTrue="1">
      <formula>#REF!</formula>
    </cfRule>
  </conditionalFormatting>
  <conditionalFormatting sqref="C6:D6">
    <cfRule type="expression" priority="1400" stopIfTrue="1">
      <formula>#REF!</formula>
    </cfRule>
  </conditionalFormatting>
  <conditionalFormatting sqref="C6:D6">
    <cfRule type="expression" priority="1399" stopIfTrue="1">
      <formula>#REF!</formula>
    </cfRule>
  </conditionalFormatting>
  <conditionalFormatting sqref="C6:D6">
    <cfRule type="expression" priority="1398" stopIfTrue="1">
      <formula>#REF!</formula>
    </cfRule>
  </conditionalFormatting>
  <conditionalFormatting sqref="C8:D8">
    <cfRule type="expression" priority="1397" stopIfTrue="1">
      <formula>#REF!</formula>
    </cfRule>
  </conditionalFormatting>
  <conditionalFormatting sqref="C8:D8">
    <cfRule type="expression" priority="1396" stopIfTrue="1">
      <formula>#REF!</formula>
    </cfRule>
  </conditionalFormatting>
  <conditionalFormatting sqref="C8:D8">
    <cfRule type="expression" priority="1395" stopIfTrue="1">
      <formula>#REF!</formula>
    </cfRule>
  </conditionalFormatting>
  <conditionalFormatting sqref="C9:D9">
    <cfRule type="expression" priority="1394" stopIfTrue="1">
      <formula>#REF!</formula>
    </cfRule>
  </conditionalFormatting>
  <conditionalFormatting sqref="C10:D10">
    <cfRule type="expression" priority="1393" stopIfTrue="1">
      <formula>#REF!</formula>
    </cfRule>
  </conditionalFormatting>
  <conditionalFormatting sqref="C11:D11">
    <cfRule type="expression" priority="1392" stopIfTrue="1">
      <formula>#REF!</formula>
    </cfRule>
  </conditionalFormatting>
  <conditionalFormatting sqref="C12:D12">
    <cfRule type="expression" priority="1391" stopIfTrue="1">
      <formula>#REF!</formula>
    </cfRule>
  </conditionalFormatting>
  <conditionalFormatting sqref="C13:D13">
    <cfRule type="expression" priority="1390" stopIfTrue="1">
      <formula>#REF!</formula>
    </cfRule>
  </conditionalFormatting>
  <conditionalFormatting sqref="C5:H14 C15:D54">
    <cfRule type="expression" priority="1389" stopIfTrue="1">
      <formula>#REF!</formula>
    </cfRule>
  </conditionalFormatting>
  <conditionalFormatting sqref="C5:D54">
    <cfRule type="expression" priority="1388" stopIfTrue="1">
      <formula>#REF!</formula>
    </cfRule>
  </conditionalFormatting>
  <conditionalFormatting sqref="E5:G14">
    <cfRule type="expression" priority="1387" stopIfTrue="1">
      <formula>#REF!</formula>
    </cfRule>
  </conditionalFormatting>
  <conditionalFormatting sqref="H5:H14">
    <cfRule type="expression" priority="1386" stopIfTrue="1">
      <formula>#REF!</formula>
    </cfRule>
  </conditionalFormatting>
  <conditionalFormatting sqref="C5:D54">
    <cfRule type="expression" priority="1385" stopIfTrue="1">
      <formula>#REF!</formula>
    </cfRule>
  </conditionalFormatting>
  <conditionalFormatting sqref="E5:G14">
    <cfRule type="expression" priority="1384" stopIfTrue="1">
      <formula>#REF!</formula>
    </cfRule>
  </conditionalFormatting>
  <conditionalFormatting sqref="H5:H14">
    <cfRule type="expression" priority="1383" stopIfTrue="1">
      <formula>#REF!</formula>
    </cfRule>
  </conditionalFormatting>
  <conditionalFormatting sqref="C5:H5">
    <cfRule type="expression" priority="1382" stopIfTrue="1">
      <formula>#REF!</formula>
    </cfRule>
  </conditionalFormatting>
  <conditionalFormatting sqref="C5:D5">
    <cfRule type="expression" priority="1381" stopIfTrue="1">
      <formula>#REF!</formula>
    </cfRule>
  </conditionalFormatting>
  <conditionalFormatting sqref="E5:G5">
    <cfRule type="expression" priority="1380" stopIfTrue="1">
      <formula>#REF!</formula>
    </cfRule>
  </conditionalFormatting>
  <conditionalFormatting sqref="H5">
    <cfRule type="expression" priority="1379" stopIfTrue="1">
      <formula>#REF!</formula>
    </cfRule>
  </conditionalFormatting>
  <conditionalFormatting sqref="C5:D5">
    <cfRule type="expression" priority="1378" stopIfTrue="1">
      <formula>#REF!</formula>
    </cfRule>
  </conditionalFormatting>
  <conditionalFormatting sqref="E5:G5">
    <cfRule type="expression" priority="1377" stopIfTrue="1">
      <formula>#REF!</formula>
    </cfRule>
  </conditionalFormatting>
  <conditionalFormatting sqref="H5">
    <cfRule type="expression" priority="1376" stopIfTrue="1">
      <formula>#REF!</formula>
    </cfRule>
  </conditionalFormatting>
  <conditionalFormatting sqref="C6:H6">
    <cfRule type="expression" priority="1375" stopIfTrue="1">
      <formula>#REF!</formula>
    </cfRule>
  </conditionalFormatting>
  <conditionalFormatting sqref="C6:D6">
    <cfRule type="expression" priority="1374" stopIfTrue="1">
      <formula>#REF!</formula>
    </cfRule>
  </conditionalFormatting>
  <conditionalFormatting sqref="E6:G6">
    <cfRule type="expression" priority="1373" stopIfTrue="1">
      <formula>#REF!</formula>
    </cfRule>
  </conditionalFormatting>
  <conditionalFormatting sqref="H6">
    <cfRule type="expression" priority="1372" stopIfTrue="1">
      <formula>#REF!</formula>
    </cfRule>
  </conditionalFormatting>
  <conditionalFormatting sqref="C6:D6">
    <cfRule type="expression" priority="1371" stopIfTrue="1">
      <formula>#REF!</formula>
    </cfRule>
  </conditionalFormatting>
  <conditionalFormatting sqref="E6:G6">
    <cfRule type="expression" priority="1370" stopIfTrue="1">
      <formula>#REF!</formula>
    </cfRule>
  </conditionalFormatting>
  <conditionalFormatting sqref="H6">
    <cfRule type="expression" priority="1369" stopIfTrue="1">
      <formula>#REF!</formula>
    </cfRule>
  </conditionalFormatting>
  <conditionalFormatting sqref="C8:H8">
    <cfRule type="expression" priority="1368" stopIfTrue="1">
      <formula>#REF!</formula>
    </cfRule>
  </conditionalFormatting>
  <conditionalFormatting sqref="C8:D8">
    <cfRule type="expression" priority="1367" stopIfTrue="1">
      <formula>#REF!</formula>
    </cfRule>
  </conditionalFormatting>
  <conditionalFormatting sqref="E8:G8">
    <cfRule type="expression" priority="1366" stopIfTrue="1">
      <formula>#REF!</formula>
    </cfRule>
  </conditionalFormatting>
  <conditionalFormatting sqref="H8">
    <cfRule type="expression" priority="1365" stopIfTrue="1">
      <formula>#REF!</formula>
    </cfRule>
  </conditionalFormatting>
  <conditionalFormatting sqref="C8:D8">
    <cfRule type="expression" priority="1364" stopIfTrue="1">
      <formula>#REF!</formula>
    </cfRule>
  </conditionalFormatting>
  <conditionalFormatting sqref="E8:G8">
    <cfRule type="expression" priority="1363" stopIfTrue="1">
      <formula>#REF!</formula>
    </cfRule>
  </conditionalFormatting>
  <conditionalFormatting sqref="H8">
    <cfRule type="expression" priority="1362" stopIfTrue="1">
      <formula>#REF!</formula>
    </cfRule>
  </conditionalFormatting>
  <conditionalFormatting sqref="C9:H9">
    <cfRule type="expression" priority="1361" stopIfTrue="1">
      <formula>#REF!</formula>
    </cfRule>
  </conditionalFormatting>
  <conditionalFormatting sqref="C10:H10">
    <cfRule type="expression" priority="1360" stopIfTrue="1">
      <formula>#REF!</formula>
    </cfRule>
  </conditionalFormatting>
  <conditionalFormatting sqref="C11:H11">
    <cfRule type="expression" priority="1359" stopIfTrue="1">
      <formula>#REF!</formula>
    </cfRule>
  </conditionalFormatting>
  <conditionalFormatting sqref="C12:H12">
    <cfRule type="expression" priority="1358" stopIfTrue="1">
      <formula>#REF!</formula>
    </cfRule>
  </conditionalFormatting>
  <conditionalFormatting sqref="C13:H13">
    <cfRule type="expression" priority="1357" stopIfTrue="1">
      <formula>#REF!</formula>
    </cfRule>
  </conditionalFormatting>
  <conditionalFormatting sqref="C5:D54">
    <cfRule type="expression" priority="1356" stopIfTrue="1">
      <formula>#REF!</formula>
    </cfRule>
  </conditionalFormatting>
  <conditionalFormatting sqref="C5:D54">
    <cfRule type="expression" priority="1355" stopIfTrue="1">
      <formula>#REF!</formula>
    </cfRule>
  </conditionalFormatting>
  <conditionalFormatting sqref="C5:D54">
    <cfRule type="expression" priority="1354" stopIfTrue="1">
      <formula>#REF!</formula>
    </cfRule>
  </conditionalFormatting>
  <conditionalFormatting sqref="C5:D5">
    <cfRule type="expression" priority="1353" stopIfTrue="1">
      <formula>#REF!</formula>
    </cfRule>
  </conditionalFormatting>
  <conditionalFormatting sqref="C5:D5">
    <cfRule type="expression" priority="1352" stopIfTrue="1">
      <formula>#REF!</formula>
    </cfRule>
  </conditionalFormatting>
  <conditionalFormatting sqref="C5:D5">
    <cfRule type="expression" priority="1351" stopIfTrue="1">
      <formula>#REF!</formula>
    </cfRule>
  </conditionalFormatting>
  <conditionalFormatting sqref="C6:D6">
    <cfRule type="expression" priority="1350" stopIfTrue="1">
      <formula>#REF!</formula>
    </cfRule>
  </conditionalFormatting>
  <conditionalFormatting sqref="C6:D6">
    <cfRule type="expression" priority="1349" stopIfTrue="1">
      <formula>#REF!</formula>
    </cfRule>
  </conditionalFormatting>
  <conditionalFormatting sqref="C6:D6">
    <cfRule type="expression" priority="1348" stopIfTrue="1">
      <formula>#REF!</formula>
    </cfRule>
  </conditionalFormatting>
  <conditionalFormatting sqref="C8:D8">
    <cfRule type="expression" priority="1347" stopIfTrue="1">
      <formula>#REF!</formula>
    </cfRule>
  </conditionalFormatting>
  <conditionalFormatting sqref="C8:D8">
    <cfRule type="expression" priority="1346" stopIfTrue="1">
      <formula>#REF!</formula>
    </cfRule>
  </conditionalFormatting>
  <conditionalFormatting sqref="C8:D8">
    <cfRule type="expression" priority="1345" stopIfTrue="1">
      <formula>#REF!</formula>
    </cfRule>
  </conditionalFormatting>
  <conditionalFormatting sqref="C9:D9">
    <cfRule type="expression" priority="1344" stopIfTrue="1">
      <formula>#REF!</formula>
    </cfRule>
  </conditionalFormatting>
  <conditionalFormatting sqref="C10:D10">
    <cfRule type="expression" priority="1343" stopIfTrue="1">
      <formula>#REF!</formula>
    </cfRule>
  </conditionalFormatting>
  <conditionalFormatting sqref="C11:D11">
    <cfRule type="expression" priority="1342" stopIfTrue="1">
      <formula>#REF!</formula>
    </cfRule>
  </conditionalFormatting>
  <conditionalFormatting sqref="C12:D12">
    <cfRule type="expression" priority="1341" stopIfTrue="1">
      <formula>#REF!</formula>
    </cfRule>
  </conditionalFormatting>
  <conditionalFormatting sqref="C13:D13">
    <cfRule type="expression" priority="1340" stopIfTrue="1">
      <formula>#REF!</formula>
    </cfRule>
  </conditionalFormatting>
  <conditionalFormatting sqref="C5:D54">
    <cfRule type="expression" priority="1339" stopIfTrue="1">
      <formula>#REF!</formula>
    </cfRule>
  </conditionalFormatting>
  <conditionalFormatting sqref="C5:D54">
    <cfRule type="expression" priority="1338" stopIfTrue="1">
      <formula>#REF!</formula>
    </cfRule>
  </conditionalFormatting>
  <conditionalFormatting sqref="C5:D54">
    <cfRule type="expression" priority="1337" stopIfTrue="1">
      <formula>#REF!</formula>
    </cfRule>
  </conditionalFormatting>
  <conditionalFormatting sqref="C5:D5">
    <cfRule type="expression" priority="1336" stopIfTrue="1">
      <formula>#REF!</formula>
    </cfRule>
  </conditionalFormatting>
  <conditionalFormatting sqref="C5:D5">
    <cfRule type="expression" priority="1335" stopIfTrue="1">
      <formula>#REF!</formula>
    </cfRule>
  </conditionalFormatting>
  <conditionalFormatting sqref="C5:D5">
    <cfRule type="expression" priority="1334" stopIfTrue="1">
      <formula>#REF!</formula>
    </cfRule>
  </conditionalFormatting>
  <conditionalFormatting sqref="C6:D6">
    <cfRule type="expression" priority="1333" stopIfTrue="1">
      <formula>#REF!</formula>
    </cfRule>
  </conditionalFormatting>
  <conditionalFormatting sqref="C6:D6">
    <cfRule type="expression" priority="1332" stopIfTrue="1">
      <formula>#REF!</formula>
    </cfRule>
  </conditionalFormatting>
  <conditionalFormatting sqref="C6:D6">
    <cfRule type="expression" priority="1331" stopIfTrue="1">
      <formula>#REF!</formula>
    </cfRule>
  </conditionalFormatting>
  <conditionalFormatting sqref="C8:D8">
    <cfRule type="expression" priority="1330" stopIfTrue="1">
      <formula>#REF!</formula>
    </cfRule>
  </conditionalFormatting>
  <conditionalFormatting sqref="C8:D8">
    <cfRule type="expression" priority="1329" stopIfTrue="1">
      <formula>#REF!</formula>
    </cfRule>
  </conditionalFormatting>
  <conditionalFormatting sqref="C8:D8">
    <cfRule type="expression" priority="1328" stopIfTrue="1">
      <formula>#REF!</formula>
    </cfRule>
  </conditionalFormatting>
  <conditionalFormatting sqref="C9:D9">
    <cfRule type="expression" priority="1327" stopIfTrue="1">
      <formula>#REF!</formula>
    </cfRule>
  </conditionalFormatting>
  <conditionalFormatting sqref="C10:D10">
    <cfRule type="expression" priority="1326" stopIfTrue="1">
      <formula>#REF!</formula>
    </cfRule>
  </conditionalFormatting>
  <conditionalFormatting sqref="C11:D11">
    <cfRule type="expression" priority="1325" stopIfTrue="1">
      <formula>#REF!</formula>
    </cfRule>
  </conditionalFormatting>
  <conditionalFormatting sqref="C12:D12">
    <cfRule type="expression" priority="1324" stopIfTrue="1">
      <formula>#REF!</formula>
    </cfRule>
  </conditionalFormatting>
  <conditionalFormatting sqref="C13:D13">
    <cfRule type="expression" priority="1323" stopIfTrue="1">
      <formula>#REF!</formula>
    </cfRule>
  </conditionalFormatting>
  <conditionalFormatting sqref="M5:M14">
    <cfRule type="expression" priority="1322" stopIfTrue="1">
      <formula>#REF!</formula>
    </cfRule>
  </conditionalFormatting>
  <conditionalFormatting sqref="M5">
    <cfRule type="expression" priority="1321" stopIfTrue="1">
      <formula>#REF!</formula>
    </cfRule>
  </conditionalFormatting>
  <conditionalFormatting sqref="M6">
    <cfRule type="expression" priority="1320" stopIfTrue="1">
      <formula>#REF!</formula>
    </cfRule>
  </conditionalFormatting>
  <conditionalFormatting sqref="M8">
    <cfRule type="expression" priority="1319" stopIfTrue="1">
      <formula>#REF!</formula>
    </cfRule>
  </conditionalFormatting>
  <conditionalFormatting sqref="M9">
    <cfRule type="expression" priority="1318" stopIfTrue="1">
      <formula>#REF!</formula>
    </cfRule>
  </conditionalFormatting>
  <conditionalFormatting sqref="M10">
    <cfRule type="expression" priority="1317" stopIfTrue="1">
      <formula>#REF!</formula>
    </cfRule>
  </conditionalFormatting>
  <conditionalFormatting sqref="M11">
    <cfRule type="expression" priority="1316" stopIfTrue="1">
      <formula>#REF!</formula>
    </cfRule>
  </conditionalFormatting>
  <conditionalFormatting sqref="M12">
    <cfRule type="expression" priority="1315" stopIfTrue="1">
      <formula>#REF!</formula>
    </cfRule>
  </conditionalFormatting>
  <conditionalFormatting sqref="M13">
    <cfRule type="expression" priority="1314" stopIfTrue="1">
      <formula>#REF!</formula>
    </cfRule>
  </conditionalFormatting>
  <conditionalFormatting sqref="D2">
    <cfRule type="expression" priority="1313" stopIfTrue="1">
      <formula>#REF!</formula>
    </cfRule>
  </conditionalFormatting>
  <conditionalFormatting sqref="G16 G26 G36 G46">
    <cfRule type="expression" priority="1312" stopIfTrue="1">
      <formula>#REF!</formula>
    </cfRule>
  </conditionalFormatting>
  <conditionalFormatting sqref="G16 G26 G36 G46">
    <cfRule type="expression" priority="1311" stopIfTrue="1">
      <formula>#REF!</formula>
    </cfRule>
  </conditionalFormatting>
  <conditionalFormatting sqref="G16 G26 G36 G46">
    <cfRule type="expression" priority="1310" stopIfTrue="1">
      <formula>#REF!</formula>
    </cfRule>
  </conditionalFormatting>
  <conditionalFormatting sqref="G18 G28 G38 G48">
    <cfRule type="expression" priority="1309" stopIfTrue="1">
      <formula>#REF!</formula>
    </cfRule>
  </conditionalFormatting>
  <conditionalFormatting sqref="G18 G28 G38 G48">
    <cfRule type="expression" priority="1308" stopIfTrue="1">
      <formula>#REF!</formula>
    </cfRule>
  </conditionalFormatting>
  <conditionalFormatting sqref="G18 G28 G38 G48">
    <cfRule type="expression" priority="1307" stopIfTrue="1">
      <formula>#REF!</formula>
    </cfRule>
  </conditionalFormatting>
  <conditionalFormatting sqref="G19 G29 G39 G49">
    <cfRule type="expression" priority="1306" stopIfTrue="1">
      <formula>#REF!</formula>
    </cfRule>
  </conditionalFormatting>
  <conditionalFormatting sqref="G20 G30 G40 G50">
    <cfRule type="expression" priority="1305" stopIfTrue="1">
      <formula>#REF!</formula>
    </cfRule>
  </conditionalFormatting>
  <conditionalFormatting sqref="G21 G31 G41 G51">
    <cfRule type="expression" priority="1304" stopIfTrue="1">
      <formula>#REF!</formula>
    </cfRule>
  </conditionalFormatting>
  <conditionalFormatting sqref="G22 G32 G42 G52">
    <cfRule type="expression" priority="1303" stopIfTrue="1">
      <formula>#REF!</formula>
    </cfRule>
  </conditionalFormatting>
  <conditionalFormatting sqref="G23 G33 G43 G53">
    <cfRule type="expression" priority="1302" stopIfTrue="1">
      <formula>#REF!</formula>
    </cfRule>
  </conditionalFormatting>
  <conditionalFormatting sqref="G15:G54">
    <cfRule type="expression" priority="1301" stopIfTrue="1">
      <formula>#REF!</formula>
    </cfRule>
  </conditionalFormatting>
  <conditionalFormatting sqref="G15:G54">
    <cfRule type="expression" priority="1300" stopIfTrue="1">
      <formula>#REF!</formula>
    </cfRule>
  </conditionalFormatting>
  <conditionalFormatting sqref="G15:G54">
    <cfRule type="expression" priority="1299" stopIfTrue="1">
      <formula>#REF!</formula>
    </cfRule>
  </conditionalFormatting>
  <conditionalFormatting sqref="G15 G25 G35 G45">
    <cfRule type="expression" priority="1298" stopIfTrue="1">
      <formula>#REF!</formula>
    </cfRule>
  </conditionalFormatting>
  <conditionalFormatting sqref="G15 G25 G35 G45">
    <cfRule type="expression" priority="1297" stopIfTrue="1">
      <formula>#REF!</formula>
    </cfRule>
  </conditionalFormatting>
  <conditionalFormatting sqref="G15 G25 G35 G45">
    <cfRule type="expression" priority="1296" stopIfTrue="1">
      <formula>#REF!</formula>
    </cfRule>
  </conditionalFormatting>
  <conditionalFormatting sqref="G16 G26 G36 G46">
    <cfRule type="expression" priority="1295" stopIfTrue="1">
      <formula>#REF!</formula>
    </cfRule>
  </conditionalFormatting>
  <conditionalFormatting sqref="G16 G26 G36 G46">
    <cfRule type="expression" priority="1294" stopIfTrue="1">
      <formula>#REF!</formula>
    </cfRule>
  </conditionalFormatting>
  <conditionalFormatting sqref="G16 G26 G36 G46">
    <cfRule type="expression" priority="1293" stopIfTrue="1">
      <formula>#REF!</formula>
    </cfRule>
  </conditionalFormatting>
  <conditionalFormatting sqref="G18 G28 G38 G48">
    <cfRule type="expression" priority="1292" stopIfTrue="1">
      <formula>#REF!</formula>
    </cfRule>
  </conditionalFormatting>
  <conditionalFormatting sqref="G18 G28 G38 G48">
    <cfRule type="expression" priority="1291" stopIfTrue="1">
      <formula>#REF!</formula>
    </cfRule>
  </conditionalFormatting>
  <conditionalFormatting sqref="G18 G28 G38 G48">
    <cfRule type="expression" priority="1290" stopIfTrue="1">
      <formula>#REF!</formula>
    </cfRule>
  </conditionalFormatting>
  <conditionalFormatting sqref="G19 G29 G39 G49">
    <cfRule type="expression" priority="1289" stopIfTrue="1">
      <formula>#REF!</formula>
    </cfRule>
  </conditionalFormatting>
  <conditionalFormatting sqref="G20 G30 G40 G50">
    <cfRule type="expression" priority="1288" stopIfTrue="1">
      <formula>#REF!</formula>
    </cfRule>
  </conditionalFormatting>
  <conditionalFormatting sqref="G21 G31 G41 G51">
    <cfRule type="expression" priority="1287" stopIfTrue="1">
      <formula>#REF!</formula>
    </cfRule>
  </conditionalFormatting>
  <conditionalFormatting sqref="G22 G32 G42 G52">
    <cfRule type="expression" priority="1286" stopIfTrue="1">
      <formula>#REF!</formula>
    </cfRule>
  </conditionalFormatting>
  <conditionalFormatting sqref="G23 G33 G43 G53">
    <cfRule type="expression" priority="1285" stopIfTrue="1">
      <formula>#REF!</formula>
    </cfRule>
  </conditionalFormatting>
  <conditionalFormatting sqref="C5:H13">
    <cfRule type="expression" priority="1284" stopIfTrue="1">
      <formula>#REF!</formula>
    </cfRule>
  </conditionalFormatting>
  <conditionalFormatting sqref="C5:D13">
    <cfRule type="expression" priority="1283" stopIfTrue="1">
      <formula>#REF!</formula>
    </cfRule>
  </conditionalFormatting>
  <conditionalFormatting sqref="E5:G13">
    <cfRule type="expression" priority="1282" stopIfTrue="1">
      <formula>#REF!</formula>
    </cfRule>
  </conditionalFormatting>
  <conditionalFormatting sqref="H5:H13">
    <cfRule type="expression" priority="1281" stopIfTrue="1">
      <formula>#REF!</formula>
    </cfRule>
  </conditionalFormatting>
  <conditionalFormatting sqref="C5:D13">
    <cfRule type="expression" priority="1280" stopIfTrue="1">
      <formula>#REF!</formula>
    </cfRule>
  </conditionalFormatting>
  <conditionalFormatting sqref="E5:G13">
    <cfRule type="expression" priority="1279" stopIfTrue="1">
      <formula>#REF!</formula>
    </cfRule>
  </conditionalFormatting>
  <conditionalFormatting sqref="H5:H13">
    <cfRule type="expression" priority="1278" stopIfTrue="1">
      <formula>#REF!</formula>
    </cfRule>
  </conditionalFormatting>
  <conditionalFormatting sqref="C6:C13 G6:G13 C5:H6">
    <cfRule type="expression" priority="1277" stopIfTrue="1">
      <formula>#REF!</formula>
    </cfRule>
  </conditionalFormatting>
  <conditionalFormatting sqref="C6:C13 C5:D6">
    <cfRule type="expression" priority="1276" stopIfTrue="1">
      <formula>#REF!</formula>
    </cfRule>
  </conditionalFormatting>
  <conditionalFormatting sqref="G6:G13 E5:G6">
    <cfRule type="expression" priority="1275" stopIfTrue="1">
      <formula>#REF!</formula>
    </cfRule>
  </conditionalFormatting>
  <conditionalFormatting sqref="H5">
    <cfRule type="expression" priority="1274" stopIfTrue="1">
      <formula>#REF!</formula>
    </cfRule>
  </conditionalFormatting>
  <conditionalFormatting sqref="C6:C13 C5:D6">
    <cfRule type="expression" priority="1273" stopIfTrue="1">
      <formula>#REF!</formula>
    </cfRule>
  </conditionalFormatting>
  <conditionalFormatting sqref="G6:G13 E5:G6">
    <cfRule type="expression" priority="1272" stopIfTrue="1">
      <formula>#REF!</formula>
    </cfRule>
  </conditionalFormatting>
  <conditionalFormatting sqref="H5">
    <cfRule type="expression" priority="1271" stopIfTrue="1">
      <formula>#REF!</formula>
    </cfRule>
  </conditionalFormatting>
  <conditionalFormatting sqref="C6:H6">
    <cfRule type="expression" priority="1270" stopIfTrue="1">
      <formula>#REF!</formula>
    </cfRule>
  </conditionalFormatting>
  <conditionalFormatting sqref="C6:D6">
    <cfRule type="expression" priority="1269" stopIfTrue="1">
      <formula>#REF!</formula>
    </cfRule>
  </conditionalFormatting>
  <conditionalFormatting sqref="E6:G6">
    <cfRule type="expression" priority="1268" stopIfTrue="1">
      <formula>#REF!</formula>
    </cfRule>
  </conditionalFormatting>
  <conditionalFormatting sqref="H6">
    <cfRule type="expression" priority="1267" stopIfTrue="1">
      <formula>#REF!</formula>
    </cfRule>
  </conditionalFormatting>
  <conditionalFormatting sqref="C6:D6">
    <cfRule type="expression" priority="1266" stopIfTrue="1">
      <formula>#REF!</formula>
    </cfRule>
  </conditionalFormatting>
  <conditionalFormatting sqref="E6:G6">
    <cfRule type="expression" priority="1265" stopIfTrue="1">
      <formula>#REF!</formula>
    </cfRule>
  </conditionalFormatting>
  <conditionalFormatting sqref="H6">
    <cfRule type="expression" priority="1264" stopIfTrue="1">
      <formula>#REF!</formula>
    </cfRule>
  </conditionalFormatting>
  <conditionalFormatting sqref="C8:H8">
    <cfRule type="expression" priority="1263" stopIfTrue="1">
      <formula>#REF!</formula>
    </cfRule>
  </conditionalFormatting>
  <conditionalFormatting sqref="C8:D8">
    <cfRule type="expression" priority="1262" stopIfTrue="1">
      <formula>#REF!</formula>
    </cfRule>
  </conditionalFormatting>
  <conditionalFormatting sqref="E8:G8">
    <cfRule type="expression" priority="1261" stopIfTrue="1">
      <formula>#REF!</formula>
    </cfRule>
  </conditionalFormatting>
  <conditionalFormatting sqref="H8">
    <cfRule type="expression" priority="1260" stopIfTrue="1">
      <formula>#REF!</formula>
    </cfRule>
  </conditionalFormatting>
  <conditionalFormatting sqref="C8:D8">
    <cfRule type="expression" priority="1259" stopIfTrue="1">
      <formula>#REF!</formula>
    </cfRule>
  </conditionalFormatting>
  <conditionalFormatting sqref="E8:G8">
    <cfRule type="expression" priority="1258" stopIfTrue="1">
      <formula>#REF!</formula>
    </cfRule>
  </conditionalFormatting>
  <conditionalFormatting sqref="H8">
    <cfRule type="expression" priority="1257" stopIfTrue="1">
      <formula>#REF!</formula>
    </cfRule>
  </conditionalFormatting>
  <conditionalFormatting sqref="C9:H9">
    <cfRule type="expression" priority="1256" stopIfTrue="1">
      <formula>#REF!</formula>
    </cfRule>
  </conditionalFormatting>
  <conditionalFormatting sqref="C10:H10">
    <cfRule type="expression" priority="1255" stopIfTrue="1">
      <formula>#REF!</formula>
    </cfRule>
  </conditionalFormatting>
  <conditionalFormatting sqref="C11:H11">
    <cfRule type="expression" priority="1254" stopIfTrue="1">
      <formula>#REF!</formula>
    </cfRule>
  </conditionalFormatting>
  <conditionalFormatting sqref="C12:H12">
    <cfRule type="expression" priority="1253" stopIfTrue="1">
      <formula>#REF!</formula>
    </cfRule>
  </conditionalFormatting>
  <conditionalFormatting sqref="C13:H13">
    <cfRule type="expression" priority="1252" stopIfTrue="1">
      <formula>#REF!</formula>
    </cfRule>
  </conditionalFormatting>
  <conditionalFormatting sqref="C5:D13">
    <cfRule type="expression" priority="1251" stopIfTrue="1">
      <formula>#REF!</formula>
    </cfRule>
  </conditionalFormatting>
  <conditionalFormatting sqref="C5:D13">
    <cfRule type="expression" priority="1250" stopIfTrue="1">
      <formula>#REF!</formula>
    </cfRule>
  </conditionalFormatting>
  <conditionalFormatting sqref="C5:D13">
    <cfRule type="expression" priority="1249" stopIfTrue="1">
      <formula>#REF!</formula>
    </cfRule>
  </conditionalFormatting>
  <conditionalFormatting sqref="C6:C13 C5:D6">
    <cfRule type="expression" priority="1248" stopIfTrue="1">
      <formula>#REF!</formula>
    </cfRule>
  </conditionalFormatting>
  <conditionalFormatting sqref="C6:C13 C5:D6">
    <cfRule type="expression" priority="1247" stopIfTrue="1">
      <formula>#REF!</formula>
    </cfRule>
  </conditionalFormatting>
  <conditionalFormatting sqref="C6:C13 C5:D6">
    <cfRule type="expression" priority="1246" stopIfTrue="1">
      <formula>#REF!</formula>
    </cfRule>
  </conditionalFormatting>
  <conditionalFormatting sqref="C6:D6">
    <cfRule type="expression" priority="1245" stopIfTrue="1">
      <formula>#REF!</formula>
    </cfRule>
  </conditionalFormatting>
  <conditionalFormatting sqref="C6:D6">
    <cfRule type="expression" priority="1244" stopIfTrue="1">
      <formula>#REF!</formula>
    </cfRule>
  </conditionalFormatting>
  <conditionalFormatting sqref="C6:D6">
    <cfRule type="expression" priority="1243" stopIfTrue="1">
      <formula>#REF!</formula>
    </cfRule>
  </conditionalFormatting>
  <conditionalFormatting sqref="C8:D8">
    <cfRule type="expression" priority="1242" stopIfTrue="1">
      <formula>#REF!</formula>
    </cfRule>
  </conditionalFormatting>
  <conditionalFormatting sqref="C8:D8">
    <cfRule type="expression" priority="1241" stopIfTrue="1">
      <formula>#REF!</formula>
    </cfRule>
  </conditionalFormatting>
  <conditionalFormatting sqref="C8:D8">
    <cfRule type="expression" priority="1240" stopIfTrue="1">
      <formula>#REF!</formula>
    </cfRule>
  </conditionalFormatting>
  <conditionalFormatting sqref="C9:D9">
    <cfRule type="expression" priority="1239" stopIfTrue="1">
      <formula>#REF!</formula>
    </cfRule>
  </conditionalFormatting>
  <conditionalFormatting sqref="C10:D10">
    <cfRule type="expression" priority="1238" stopIfTrue="1">
      <formula>#REF!</formula>
    </cfRule>
  </conditionalFormatting>
  <conditionalFormatting sqref="C11:D11">
    <cfRule type="expression" priority="1237" stopIfTrue="1">
      <formula>#REF!</formula>
    </cfRule>
  </conditionalFormatting>
  <conditionalFormatting sqref="C12:D12">
    <cfRule type="expression" priority="1236" stopIfTrue="1">
      <formula>#REF!</formula>
    </cfRule>
  </conditionalFormatting>
  <conditionalFormatting sqref="C13:D13">
    <cfRule type="expression" priority="1235" stopIfTrue="1">
      <formula>#REF!</formula>
    </cfRule>
  </conditionalFormatting>
  <conditionalFormatting sqref="C5:H13">
    <cfRule type="expression" priority="1234" stopIfTrue="1">
      <formula>#REF!</formula>
    </cfRule>
  </conditionalFormatting>
  <conditionalFormatting sqref="C5:D13">
    <cfRule type="expression" priority="1233" stopIfTrue="1">
      <formula>#REF!</formula>
    </cfRule>
  </conditionalFormatting>
  <conditionalFormatting sqref="E5:G13">
    <cfRule type="expression" priority="1232" stopIfTrue="1">
      <formula>#REF!</formula>
    </cfRule>
  </conditionalFormatting>
  <conditionalFormatting sqref="H5:H13">
    <cfRule type="expression" priority="1231" stopIfTrue="1">
      <formula>#REF!</formula>
    </cfRule>
  </conditionalFormatting>
  <conditionalFormatting sqref="C5:D13">
    <cfRule type="expression" priority="1230" stopIfTrue="1">
      <formula>#REF!</formula>
    </cfRule>
  </conditionalFormatting>
  <conditionalFormatting sqref="E5:G13">
    <cfRule type="expression" priority="1229" stopIfTrue="1">
      <formula>#REF!</formula>
    </cfRule>
  </conditionalFormatting>
  <conditionalFormatting sqref="H5:H13">
    <cfRule type="expression" priority="1228" stopIfTrue="1">
      <formula>#REF!</formula>
    </cfRule>
  </conditionalFormatting>
  <conditionalFormatting sqref="C5:H5">
    <cfRule type="expression" priority="1227" stopIfTrue="1">
      <formula>#REF!</formula>
    </cfRule>
  </conditionalFormatting>
  <conditionalFormatting sqref="C5:D5">
    <cfRule type="expression" priority="1226" stopIfTrue="1">
      <formula>#REF!</formula>
    </cfRule>
  </conditionalFormatting>
  <conditionalFormatting sqref="E5:G5">
    <cfRule type="expression" priority="1225" stopIfTrue="1">
      <formula>#REF!</formula>
    </cfRule>
  </conditionalFormatting>
  <conditionalFormatting sqref="H5">
    <cfRule type="expression" priority="1224" stopIfTrue="1">
      <formula>#REF!</formula>
    </cfRule>
  </conditionalFormatting>
  <conditionalFormatting sqref="C5:D5">
    <cfRule type="expression" priority="1223" stopIfTrue="1">
      <formula>#REF!</formula>
    </cfRule>
  </conditionalFormatting>
  <conditionalFormatting sqref="E5:G5">
    <cfRule type="expression" priority="1222" stopIfTrue="1">
      <formula>#REF!</formula>
    </cfRule>
  </conditionalFormatting>
  <conditionalFormatting sqref="H5">
    <cfRule type="expression" priority="1221" stopIfTrue="1">
      <formula>#REF!</formula>
    </cfRule>
  </conditionalFormatting>
  <conditionalFormatting sqref="C6:H6">
    <cfRule type="expression" priority="1220" stopIfTrue="1">
      <formula>#REF!</formula>
    </cfRule>
  </conditionalFormatting>
  <conditionalFormatting sqref="C6:D6">
    <cfRule type="expression" priority="1219" stopIfTrue="1">
      <formula>#REF!</formula>
    </cfRule>
  </conditionalFormatting>
  <conditionalFormatting sqref="E6:G6">
    <cfRule type="expression" priority="1218" stopIfTrue="1">
      <formula>#REF!</formula>
    </cfRule>
  </conditionalFormatting>
  <conditionalFormatting sqref="H6">
    <cfRule type="expression" priority="1217" stopIfTrue="1">
      <formula>#REF!</formula>
    </cfRule>
  </conditionalFormatting>
  <conditionalFormatting sqref="C6:D6">
    <cfRule type="expression" priority="1216" stopIfTrue="1">
      <formula>#REF!</formula>
    </cfRule>
  </conditionalFormatting>
  <conditionalFormatting sqref="E6:G6">
    <cfRule type="expression" priority="1215" stopIfTrue="1">
      <formula>#REF!</formula>
    </cfRule>
  </conditionalFormatting>
  <conditionalFormatting sqref="H6">
    <cfRule type="expression" priority="1214" stopIfTrue="1">
      <formula>#REF!</formula>
    </cfRule>
  </conditionalFormatting>
  <conditionalFormatting sqref="C8:H8">
    <cfRule type="expression" priority="1213" stopIfTrue="1">
      <formula>#REF!</formula>
    </cfRule>
  </conditionalFormatting>
  <conditionalFormatting sqref="C8:D8">
    <cfRule type="expression" priority="1212" stopIfTrue="1">
      <formula>#REF!</formula>
    </cfRule>
  </conditionalFormatting>
  <conditionalFormatting sqref="E8:G8">
    <cfRule type="expression" priority="1211" stopIfTrue="1">
      <formula>#REF!</formula>
    </cfRule>
  </conditionalFormatting>
  <conditionalFormatting sqref="H8">
    <cfRule type="expression" priority="1210" stopIfTrue="1">
      <formula>#REF!</formula>
    </cfRule>
  </conditionalFormatting>
  <conditionalFormatting sqref="C8:D8">
    <cfRule type="expression" priority="1209" stopIfTrue="1">
      <formula>#REF!</formula>
    </cfRule>
  </conditionalFormatting>
  <conditionalFormatting sqref="E8:G8">
    <cfRule type="expression" priority="1208" stopIfTrue="1">
      <formula>#REF!</formula>
    </cfRule>
  </conditionalFormatting>
  <conditionalFormatting sqref="H8">
    <cfRule type="expression" priority="1207" stopIfTrue="1">
      <formula>#REF!</formula>
    </cfRule>
  </conditionalFormatting>
  <conditionalFormatting sqref="C9:H9">
    <cfRule type="expression" priority="1206" stopIfTrue="1">
      <formula>#REF!</formula>
    </cfRule>
  </conditionalFormatting>
  <conditionalFormatting sqref="C10:H10">
    <cfRule type="expression" priority="1205" stopIfTrue="1">
      <formula>#REF!</formula>
    </cfRule>
  </conditionalFormatting>
  <conditionalFormatting sqref="C11:H11">
    <cfRule type="expression" priority="1204" stopIfTrue="1">
      <formula>#REF!</formula>
    </cfRule>
  </conditionalFormatting>
  <conditionalFormatting sqref="C12:H12">
    <cfRule type="expression" priority="1203" stopIfTrue="1">
      <formula>#REF!</formula>
    </cfRule>
  </conditionalFormatting>
  <conditionalFormatting sqref="C13:H13">
    <cfRule type="expression" priority="1202" stopIfTrue="1">
      <formula>#REF!</formula>
    </cfRule>
  </conditionalFormatting>
  <conditionalFormatting sqref="C5:D13">
    <cfRule type="expression" priority="1201" stopIfTrue="1">
      <formula>#REF!</formula>
    </cfRule>
  </conditionalFormatting>
  <conditionalFormatting sqref="C5:D13">
    <cfRule type="expression" priority="1200" stopIfTrue="1">
      <formula>#REF!</formula>
    </cfRule>
  </conditionalFormatting>
  <conditionalFormatting sqref="C5:D13">
    <cfRule type="expression" priority="1199" stopIfTrue="1">
      <formula>#REF!</formula>
    </cfRule>
  </conditionalFormatting>
  <conditionalFormatting sqref="C5:D5">
    <cfRule type="expression" priority="1198" stopIfTrue="1">
      <formula>#REF!</formula>
    </cfRule>
  </conditionalFormatting>
  <conditionalFormatting sqref="C5:D5">
    <cfRule type="expression" priority="1197" stopIfTrue="1">
      <formula>#REF!</formula>
    </cfRule>
  </conditionalFormatting>
  <conditionalFormatting sqref="C5:D5">
    <cfRule type="expression" priority="1196" stopIfTrue="1">
      <formula>#REF!</formula>
    </cfRule>
  </conditionalFormatting>
  <conditionalFormatting sqref="C6:D6">
    <cfRule type="expression" priority="1195" stopIfTrue="1">
      <formula>#REF!</formula>
    </cfRule>
  </conditionalFormatting>
  <conditionalFormatting sqref="C6:D6">
    <cfRule type="expression" priority="1194" stopIfTrue="1">
      <formula>#REF!</formula>
    </cfRule>
  </conditionalFormatting>
  <conditionalFormatting sqref="C6:D6">
    <cfRule type="expression" priority="1193" stopIfTrue="1">
      <formula>#REF!</formula>
    </cfRule>
  </conditionalFormatting>
  <conditionalFormatting sqref="C8:D8">
    <cfRule type="expression" priority="1192" stopIfTrue="1">
      <formula>#REF!</formula>
    </cfRule>
  </conditionalFormatting>
  <conditionalFormatting sqref="C8:D8">
    <cfRule type="expression" priority="1191" stopIfTrue="1">
      <formula>#REF!</formula>
    </cfRule>
  </conditionalFormatting>
  <conditionalFormatting sqref="C8:D8">
    <cfRule type="expression" priority="1190" stopIfTrue="1">
      <formula>#REF!</formula>
    </cfRule>
  </conditionalFormatting>
  <conditionalFormatting sqref="C9:D9">
    <cfRule type="expression" priority="1189" stopIfTrue="1">
      <formula>#REF!</formula>
    </cfRule>
  </conditionalFormatting>
  <conditionalFormatting sqref="C10:D10">
    <cfRule type="expression" priority="1188" stopIfTrue="1">
      <formula>#REF!</formula>
    </cfRule>
  </conditionalFormatting>
  <conditionalFormatting sqref="C11:D11">
    <cfRule type="expression" priority="1187" stopIfTrue="1">
      <formula>#REF!</formula>
    </cfRule>
  </conditionalFormatting>
  <conditionalFormatting sqref="C12:D12">
    <cfRule type="expression" priority="1186" stopIfTrue="1">
      <formula>#REF!</formula>
    </cfRule>
  </conditionalFormatting>
  <conditionalFormatting sqref="C13:D13">
    <cfRule type="expression" priority="1185" stopIfTrue="1">
      <formula>#REF!</formula>
    </cfRule>
  </conditionalFormatting>
  <conditionalFormatting sqref="C5:D13">
    <cfRule type="expression" priority="1184" stopIfTrue="1">
      <formula>#REF!</formula>
    </cfRule>
  </conditionalFormatting>
  <conditionalFormatting sqref="C5:D13">
    <cfRule type="expression" priority="1183" stopIfTrue="1">
      <formula>#REF!</formula>
    </cfRule>
  </conditionalFormatting>
  <conditionalFormatting sqref="C5:D13">
    <cfRule type="expression" priority="1182" stopIfTrue="1">
      <formula>#REF!</formula>
    </cfRule>
  </conditionalFormatting>
  <conditionalFormatting sqref="C5:D5">
    <cfRule type="expression" priority="1181" stopIfTrue="1">
      <formula>#REF!</formula>
    </cfRule>
  </conditionalFormatting>
  <conditionalFormatting sqref="C5:D5">
    <cfRule type="expression" priority="1180" stopIfTrue="1">
      <formula>#REF!</formula>
    </cfRule>
  </conditionalFormatting>
  <conditionalFormatting sqref="C5:D5">
    <cfRule type="expression" priority="1179" stopIfTrue="1">
      <formula>#REF!</formula>
    </cfRule>
  </conditionalFormatting>
  <conditionalFormatting sqref="C6:D6">
    <cfRule type="expression" priority="1178" stopIfTrue="1">
      <formula>#REF!</formula>
    </cfRule>
  </conditionalFormatting>
  <conditionalFormatting sqref="C6:D6">
    <cfRule type="expression" priority="1177" stopIfTrue="1">
      <formula>#REF!</formula>
    </cfRule>
  </conditionalFormatting>
  <conditionalFormatting sqref="C6:D6">
    <cfRule type="expression" priority="1176" stopIfTrue="1">
      <formula>#REF!</formula>
    </cfRule>
  </conditionalFormatting>
  <conditionalFormatting sqref="C8:D8">
    <cfRule type="expression" priority="1175" stopIfTrue="1">
      <formula>#REF!</formula>
    </cfRule>
  </conditionalFormatting>
  <conditionalFormatting sqref="C8:D8">
    <cfRule type="expression" priority="1174" stopIfTrue="1">
      <formula>#REF!</formula>
    </cfRule>
  </conditionalFormatting>
  <conditionalFormatting sqref="C8:D8">
    <cfRule type="expression" priority="1173" stopIfTrue="1">
      <formula>#REF!</formula>
    </cfRule>
  </conditionalFormatting>
  <conditionalFormatting sqref="C9:D9">
    <cfRule type="expression" priority="1172" stopIfTrue="1">
      <formula>#REF!</formula>
    </cfRule>
  </conditionalFormatting>
  <conditionalFormatting sqref="C10:D10">
    <cfRule type="expression" priority="1171" stopIfTrue="1">
      <formula>#REF!</formula>
    </cfRule>
  </conditionalFormatting>
  <conditionalFormatting sqref="C11:D11">
    <cfRule type="expression" priority="1170" stopIfTrue="1">
      <formula>#REF!</formula>
    </cfRule>
  </conditionalFormatting>
  <conditionalFormatting sqref="C12:D12">
    <cfRule type="expression" priority="1169" stopIfTrue="1">
      <formula>#REF!</formula>
    </cfRule>
  </conditionalFormatting>
  <conditionalFormatting sqref="C13:D13">
    <cfRule type="expression" priority="1168" stopIfTrue="1">
      <formula>#REF!</formula>
    </cfRule>
  </conditionalFormatting>
  <conditionalFormatting sqref="C5:G13">
    <cfRule type="expression" priority="1167" stopIfTrue="1">
      <formula>#REF!</formula>
    </cfRule>
  </conditionalFormatting>
  <conditionalFormatting sqref="C5:D13">
    <cfRule type="expression" priority="1166" stopIfTrue="1">
      <formula>#REF!</formula>
    </cfRule>
  </conditionalFormatting>
  <conditionalFormatting sqref="E5:G13">
    <cfRule type="expression" priority="1165" stopIfTrue="1">
      <formula>#REF!</formula>
    </cfRule>
  </conditionalFormatting>
  <conditionalFormatting sqref="C5:D13">
    <cfRule type="expression" priority="1164" stopIfTrue="1">
      <formula>#REF!</formula>
    </cfRule>
  </conditionalFormatting>
  <conditionalFormatting sqref="E5:G13">
    <cfRule type="expression" priority="1163" stopIfTrue="1">
      <formula>#REF!</formula>
    </cfRule>
  </conditionalFormatting>
  <conditionalFormatting sqref="C5:G5">
    <cfRule type="expression" priority="1162" stopIfTrue="1">
      <formula>#REF!</formula>
    </cfRule>
  </conditionalFormatting>
  <conditionalFormatting sqref="C5:D5">
    <cfRule type="expression" priority="1161" stopIfTrue="1">
      <formula>#REF!</formula>
    </cfRule>
  </conditionalFormatting>
  <conditionalFormatting sqref="E5:G5">
    <cfRule type="expression" priority="1160" stopIfTrue="1">
      <formula>#REF!</formula>
    </cfRule>
  </conditionalFormatting>
  <conditionalFormatting sqref="C5:D5">
    <cfRule type="expression" priority="1159" stopIfTrue="1">
      <formula>#REF!</formula>
    </cfRule>
  </conditionalFormatting>
  <conditionalFormatting sqref="E5:G5">
    <cfRule type="expression" priority="1158" stopIfTrue="1">
      <formula>#REF!</formula>
    </cfRule>
  </conditionalFormatting>
  <conditionalFormatting sqref="C6:G6">
    <cfRule type="expression" priority="1157" stopIfTrue="1">
      <formula>#REF!</formula>
    </cfRule>
  </conditionalFormatting>
  <conditionalFormatting sqref="C6:D6">
    <cfRule type="expression" priority="1156" stopIfTrue="1">
      <formula>#REF!</formula>
    </cfRule>
  </conditionalFormatting>
  <conditionalFormatting sqref="E6:G6">
    <cfRule type="expression" priority="1155" stopIfTrue="1">
      <formula>#REF!</formula>
    </cfRule>
  </conditionalFormatting>
  <conditionalFormatting sqref="C6:D6">
    <cfRule type="expression" priority="1154" stopIfTrue="1">
      <formula>#REF!</formula>
    </cfRule>
  </conditionalFormatting>
  <conditionalFormatting sqref="E6:G6">
    <cfRule type="expression" priority="1153" stopIfTrue="1">
      <formula>#REF!</formula>
    </cfRule>
  </conditionalFormatting>
  <conditionalFormatting sqref="C8:G8">
    <cfRule type="expression" priority="1152" stopIfTrue="1">
      <formula>#REF!</formula>
    </cfRule>
  </conditionalFormatting>
  <conditionalFormatting sqref="C8:D8">
    <cfRule type="expression" priority="1151" stopIfTrue="1">
      <formula>#REF!</formula>
    </cfRule>
  </conditionalFormatting>
  <conditionalFormatting sqref="E8:G8">
    <cfRule type="expression" priority="1150" stopIfTrue="1">
      <formula>#REF!</formula>
    </cfRule>
  </conditionalFormatting>
  <conditionalFormatting sqref="C8:D8">
    <cfRule type="expression" priority="1149" stopIfTrue="1">
      <formula>#REF!</formula>
    </cfRule>
  </conditionalFormatting>
  <conditionalFormatting sqref="E8:G8">
    <cfRule type="expression" priority="1148" stopIfTrue="1">
      <formula>#REF!</formula>
    </cfRule>
  </conditionalFormatting>
  <conditionalFormatting sqref="C9:G9">
    <cfRule type="expression" priority="1147" stopIfTrue="1">
      <formula>#REF!</formula>
    </cfRule>
  </conditionalFormatting>
  <conditionalFormatting sqref="C10:G10">
    <cfRule type="expression" priority="1146" stopIfTrue="1">
      <formula>#REF!</formula>
    </cfRule>
  </conditionalFormatting>
  <conditionalFormatting sqref="C11:G11">
    <cfRule type="expression" priority="1145" stopIfTrue="1">
      <formula>#REF!</formula>
    </cfRule>
  </conditionalFormatting>
  <conditionalFormatting sqref="C12:G12">
    <cfRule type="expression" priority="1144" stopIfTrue="1">
      <formula>#REF!</formula>
    </cfRule>
  </conditionalFormatting>
  <conditionalFormatting sqref="C13:G13">
    <cfRule type="expression" priority="1143" stopIfTrue="1">
      <formula>#REF!</formula>
    </cfRule>
  </conditionalFormatting>
  <conditionalFormatting sqref="C5:D13">
    <cfRule type="expression" priority="1142" stopIfTrue="1">
      <formula>#REF!</formula>
    </cfRule>
  </conditionalFormatting>
  <conditionalFormatting sqref="C5:D13">
    <cfRule type="expression" priority="1141" stopIfTrue="1">
      <formula>#REF!</formula>
    </cfRule>
  </conditionalFormatting>
  <conditionalFormatting sqref="C5:D13">
    <cfRule type="expression" priority="1140" stopIfTrue="1">
      <formula>#REF!</formula>
    </cfRule>
  </conditionalFormatting>
  <conditionalFormatting sqref="C5:D5">
    <cfRule type="expression" priority="1139" stopIfTrue="1">
      <formula>#REF!</formula>
    </cfRule>
  </conditionalFormatting>
  <conditionalFormatting sqref="C5:D5">
    <cfRule type="expression" priority="1138" stopIfTrue="1">
      <formula>#REF!</formula>
    </cfRule>
  </conditionalFormatting>
  <conditionalFormatting sqref="C5:D5">
    <cfRule type="expression" priority="1137" stopIfTrue="1">
      <formula>#REF!</formula>
    </cfRule>
  </conditionalFormatting>
  <conditionalFormatting sqref="C6:D6">
    <cfRule type="expression" priority="1136" stopIfTrue="1">
      <formula>#REF!</formula>
    </cfRule>
  </conditionalFormatting>
  <conditionalFormatting sqref="C6:D6">
    <cfRule type="expression" priority="1135" stopIfTrue="1">
      <formula>#REF!</formula>
    </cfRule>
  </conditionalFormatting>
  <conditionalFormatting sqref="C6:D6">
    <cfRule type="expression" priority="1134" stopIfTrue="1">
      <formula>#REF!</formula>
    </cfRule>
  </conditionalFormatting>
  <conditionalFormatting sqref="C8:D8">
    <cfRule type="expression" priority="1133" stopIfTrue="1">
      <formula>#REF!</formula>
    </cfRule>
  </conditionalFormatting>
  <conditionalFormatting sqref="C8:D8">
    <cfRule type="expression" priority="1132" stopIfTrue="1">
      <formula>#REF!</formula>
    </cfRule>
  </conditionalFormatting>
  <conditionalFormatting sqref="C8:D8">
    <cfRule type="expression" priority="1131" stopIfTrue="1">
      <formula>#REF!</formula>
    </cfRule>
  </conditionalFormatting>
  <conditionalFormatting sqref="C9:D9">
    <cfRule type="expression" priority="1130" stopIfTrue="1">
      <formula>#REF!</formula>
    </cfRule>
  </conditionalFormatting>
  <conditionalFormatting sqref="C10:D10">
    <cfRule type="expression" priority="1129" stopIfTrue="1">
      <formula>#REF!</formula>
    </cfRule>
  </conditionalFormatting>
  <conditionalFormatting sqref="C11:D11">
    <cfRule type="expression" priority="1128" stopIfTrue="1">
      <formula>#REF!</formula>
    </cfRule>
  </conditionalFormatting>
  <conditionalFormatting sqref="C12:D12">
    <cfRule type="expression" priority="1127" stopIfTrue="1">
      <formula>#REF!</formula>
    </cfRule>
  </conditionalFormatting>
  <conditionalFormatting sqref="C13:D13">
    <cfRule type="expression" priority="1126" stopIfTrue="1">
      <formula>#REF!</formula>
    </cfRule>
  </conditionalFormatting>
  <conditionalFormatting sqref="C5:D13">
    <cfRule type="expression" priority="1125" stopIfTrue="1">
      <formula>#REF!</formula>
    </cfRule>
  </conditionalFormatting>
  <conditionalFormatting sqref="C5:D13">
    <cfRule type="expression" priority="1124" stopIfTrue="1">
      <formula>#REF!</formula>
    </cfRule>
  </conditionalFormatting>
  <conditionalFormatting sqref="C5:D13">
    <cfRule type="expression" priority="1123" stopIfTrue="1">
      <formula>#REF!</formula>
    </cfRule>
  </conditionalFormatting>
  <conditionalFormatting sqref="C5:D5">
    <cfRule type="expression" priority="1122" stopIfTrue="1">
      <formula>#REF!</formula>
    </cfRule>
  </conditionalFormatting>
  <conditionalFormatting sqref="C5:D5">
    <cfRule type="expression" priority="1121" stopIfTrue="1">
      <formula>#REF!</formula>
    </cfRule>
  </conditionalFormatting>
  <conditionalFormatting sqref="C5:D5">
    <cfRule type="expression" priority="1120" stopIfTrue="1">
      <formula>#REF!</formula>
    </cfRule>
  </conditionalFormatting>
  <conditionalFormatting sqref="C6:D6">
    <cfRule type="expression" priority="1119" stopIfTrue="1">
      <formula>#REF!</formula>
    </cfRule>
  </conditionalFormatting>
  <conditionalFormatting sqref="C6:D6">
    <cfRule type="expression" priority="1118" stopIfTrue="1">
      <formula>#REF!</formula>
    </cfRule>
  </conditionalFormatting>
  <conditionalFormatting sqref="C6:D6">
    <cfRule type="expression" priority="1117" stopIfTrue="1">
      <formula>#REF!</formula>
    </cfRule>
  </conditionalFormatting>
  <conditionalFormatting sqref="C8:D8">
    <cfRule type="expression" priority="1116" stopIfTrue="1">
      <formula>#REF!</formula>
    </cfRule>
  </conditionalFormatting>
  <conditionalFormatting sqref="C8:D8">
    <cfRule type="expression" priority="1115" stopIfTrue="1">
      <formula>#REF!</formula>
    </cfRule>
  </conditionalFormatting>
  <conditionalFormatting sqref="C8:D8">
    <cfRule type="expression" priority="1114" stopIfTrue="1">
      <formula>#REF!</formula>
    </cfRule>
  </conditionalFormatting>
  <conditionalFormatting sqref="C9:D9">
    <cfRule type="expression" priority="1113" stopIfTrue="1">
      <formula>#REF!</formula>
    </cfRule>
  </conditionalFormatting>
  <conditionalFormatting sqref="C10:D10">
    <cfRule type="expression" priority="1112" stopIfTrue="1">
      <formula>#REF!</formula>
    </cfRule>
  </conditionalFormatting>
  <conditionalFormatting sqref="C11:D11">
    <cfRule type="expression" priority="1111" stopIfTrue="1">
      <formula>#REF!</formula>
    </cfRule>
  </conditionalFormatting>
  <conditionalFormatting sqref="C12:D12">
    <cfRule type="expression" priority="1110" stopIfTrue="1">
      <formula>#REF!</formula>
    </cfRule>
  </conditionalFormatting>
  <conditionalFormatting sqref="C13:D13">
    <cfRule type="expression" priority="1109" stopIfTrue="1">
      <formula>#REF!</formula>
    </cfRule>
  </conditionalFormatting>
  <conditionalFormatting sqref="C5:H13">
    <cfRule type="expression" priority="1108" stopIfTrue="1">
      <formula>#REF!</formula>
    </cfRule>
  </conditionalFormatting>
  <conditionalFormatting sqref="C5:D13">
    <cfRule type="expression" priority="1107" stopIfTrue="1">
      <formula>#REF!</formula>
    </cfRule>
  </conditionalFormatting>
  <conditionalFormatting sqref="E5:G13">
    <cfRule type="expression" priority="1106" stopIfTrue="1">
      <formula>#REF!</formula>
    </cfRule>
  </conditionalFormatting>
  <conditionalFormatting sqref="H5:H13">
    <cfRule type="expression" priority="1105" stopIfTrue="1">
      <formula>#REF!</formula>
    </cfRule>
  </conditionalFormatting>
  <conditionalFormatting sqref="C5:D13">
    <cfRule type="expression" priority="1104" stopIfTrue="1">
      <formula>#REF!</formula>
    </cfRule>
  </conditionalFormatting>
  <conditionalFormatting sqref="E5:G13">
    <cfRule type="expression" priority="1103" stopIfTrue="1">
      <formula>#REF!</formula>
    </cfRule>
  </conditionalFormatting>
  <conditionalFormatting sqref="H5:H13">
    <cfRule type="expression" priority="1102" stopIfTrue="1">
      <formula>#REF!</formula>
    </cfRule>
  </conditionalFormatting>
  <conditionalFormatting sqref="C5:H5">
    <cfRule type="expression" priority="1101" stopIfTrue="1">
      <formula>#REF!</formula>
    </cfRule>
  </conditionalFormatting>
  <conditionalFormatting sqref="C5:D5">
    <cfRule type="expression" priority="1100" stopIfTrue="1">
      <formula>#REF!</formula>
    </cfRule>
  </conditionalFormatting>
  <conditionalFormatting sqref="E5:G5">
    <cfRule type="expression" priority="1099" stopIfTrue="1">
      <formula>#REF!</formula>
    </cfRule>
  </conditionalFormatting>
  <conditionalFormatting sqref="H5">
    <cfRule type="expression" priority="1098" stopIfTrue="1">
      <formula>#REF!</formula>
    </cfRule>
  </conditionalFormatting>
  <conditionalFormatting sqref="C5:D5">
    <cfRule type="expression" priority="1097" stopIfTrue="1">
      <formula>#REF!</formula>
    </cfRule>
  </conditionalFormatting>
  <conditionalFormatting sqref="E5:G5">
    <cfRule type="expression" priority="1096" stopIfTrue="1">
      <formula>#REF!</formula>
    </cfRule>
  </conditionalFormatting>
  <conditionalFormatting sqref="H5">
    <cfRule type="expression" priority="1095" stopIfTrue="1">
      <formula>#REF!</formula>
    </cfRule>
  </conditionalFormatting>
  <conditionalFormatting sqref="C6:H6">
    <cfRule type="expression" priority="1094" stopIfTrue="1">
      <formula>#REF!</formula>
    </cfRule>
  </conditionalFormatting>
  <conditionalFormatting sqref="C6:D6">
    <cfRule type="expression" priority="1093" stopIfTrue="1">
      <formula>#REF!</formula>
    </cfRule>
  </conditionalFormatting>
  <conditionalFormatting sqref="E6:G6">
    <cfRule type="expression" priority="1092" stopIfTrue="1">
      <formula>#REF!</formula>
    </cfRule>
  </conditionalFormatting>
  <conditionalFormatting sqref="H6">
    <cfRule type="expression" priority="1091" stopIfTrue="1">
      <formula>#REF!</formula>
    </cfRule>
  </conditionalFormatting>
  <conditionalFormatting sqref="C6:D6">
    <cfRule type="expression" priority="1090" stopIfTrue="1">
      <formula>#REF!</formula>
    </cfRule>
  </conditionalFormatting>
  <conditionalFormatting sqref="E6:G6">
    <cfRule type="expression" priority="1089" stopIfTrue="1">
      <formula>#REF!</formula>
    </cfRule>
  </conditionalFormatting>
  <conditionalFormatting sqref="H6">
    <cfRule type="expression" priority="1088" stopIfTrue="1">
      <formula>#REF!</formula>
    </cfRule>
  </conditionalFormatting>
  <conditionalFormatting sqref="C8:H8">
    <cfRule type="expression" priority="1087" stopIfTrue="1">
      <formula>#REF!</formula>
    </cfRule>
  </conditionalFormatting>
  <conditionalFormatting sqref="C8:D8">
    <cfRule type="expression" priority="1086" stopIfTrue="1">
      <formula>#REF!</formula>
    </cfRule>
  </conditionalFormatting>
  <conditionalFormatting sqref="E8:G8">
    <cfRule type="expression" priority="1085" stopIfTrue="1">
      <formula>#REF!</formula>
    </cfRule>
  </conditionalFormatting>
  <conditionalFormatting sqref="H8">
    <cfRule type="expression" priority="1084" stopIfTrue="1">
      <formula>#REF!</formula>
    </cfRule>
  </conditionalFormatting>
  <conditionalFormatting sqref="C8:D8">
    <cfRule type="expression" priority="1083" stopIfTrue="1">
      <formula>#REF!</formula>
    </cfRule>
  </conditionalFormatting>
  <conditionalFormatting sqref="E8:G8">
    <cfRule type="expression" priority="1082" stopIfTrue="1">
      <formula>#REF!</formula>
    </cfRule>
  </conditionalFormatting>
  <conditionalFormatting sqref="H8">
    <cfRule type="expression" priority="1081" stopIfTrue="1">
      <formula>#REF!</formula>
    </cfRule>
  </conditionalFormatting>
  <conditionalFormatting sqref="C9:H9">
    <cfRule type="expression" priority="1080" stopIfTrue="1">
      <formula>#REF!</formula>
    </cfRule>
  </conditionalFormatting>
  <conditionalFormatting sqref="C10:H10">
    <cfRule type="expression" priority="1079" stopIfTrue="1">
      <formula>#REF!</formula>
    </cfRule>
  </conditionalFormatting>
  <conditionalFormatting sqref="C11:H11">
    <cfRule type="expression" priority="1078" stopIfTrue="1">
      <formula>#REF!</formula>
    </cfRule>
  </conditionalFormatting>
  <conditionalFormatting sqref="C12:H12">
    <cfRule type="expression" priority="1077" stopIfTrue="1">
      <formula>#REF!</formula>
    </cfRule>
  </conditionalFormatting>
  <conditionalFormatting sqref="C13:H13">
    <cfRule type="expression" priority="1076" stopIfTrue="1">
      <formula>#REF!</formula>
    </cfRule>
  </conditionalFormatting>
  <conditionalFormatting sqref="C5:D13">
    <cfRule type="expression" priority="1075" stopIfTrue="1">
      <formula>#REF!</formula>
    </cfRule>
  </conditionalFormatting>
  <conditionalFormatting sqref="C5:D13">
    <cfRule type="expression" priority="1074" stopIfTrue="1">
      <formula>#REF!</formula>
    </cfRule>
  </conditionalFormatting>
  <conditionalFormatting sqref="C5:D13">
    <cfRule type="expression" priority="1073" stopIfTrue="1">
      <formula>#REF!</formula>
    </cfRule>
  </conditionalFormatting>
  <conditionalFormatting sqref="C5:D5">
    <cfRule type="expression" priority="1072" stopIfTrue="1">
      <formula>#REF!</formula>
    </cfRule>
  </conditionalFormatting>
  <conditionalFormatting sqref="C5:D5">
    <cfRule type="expression" priority="1071" stopIfTrue="1">
      <formula>#REF!</formula>
    </cfRule>
  </conditionalFormatting>
  <conditionalFormatting sqref="C5:D5">
    <cfRule type="expression" priority="1070" stopIfTrue="1">
      <formula>#REF!</formula>
    </cfRule>
  </conditionalFormatting>
  <conditionalFormatting sqref="C6:D6">
    <cfRule type="expression" priority="1069" stopIfTrue="1">
      <formula>#REF!</formula>
    </cfRule>
  </conditionalFormatting>
  <conditionalFormatting sqref="C6:D6">
    <cfRule type="expression" priority="1068" stopIfTrue="1">
      <formula>#REF!</formula>
    </cfRule>
  </conditionalFormatting>
  <conditionalFormatting sqref="C6:D6">
    <cfRule type="expression" priority="1067" stopIfTrue="1">
      <formula>#REF!</formula>
    </cfRule>
  </conditionalFormatting>
  <conditionalFormatting sqref="C8:D8">
    <cfRule type="expression" priority="1066" stopIfTrue="1">
      <formula>#REF!</formula>
    </cfRule>
  </conditionalFormatting>
  <conditionalFormatting sqref="C8:D8">
    <cfRule type="expression" priority="1065" stopIfTrue="1">
      <formula>#REF!</formula>
    </cfRule>
  </conditionalFormatting>
  <conditionalFormatting sqref="C8:D8">
    <cfRule type="expression" priority="1064" stopIfTrue="1">
      <formula>#REF!</formula>
    </cfRule>
  </conditionalFormatting>
  <conditionalFormatting sqref="C9:D9">
    <cfRule type="expression" priority="1063" stopIfTrue="1">
      <formula>#REF!</formula>
    </cfRule>
  </conditionalFormatting>
  <conditionalFormatting sqref="C10:D10">
    <cfRule type="expression" priority="1062" stopIfTrue="1">
      <formula>#REF!</formula>
    </cfRule>
  </conditionalFormatting>
  <conditionalFormatting sqref="C11:D11">
    <cfRule type="expression" priority="1061" stopIfTrue="1">
      <formula>#REF!</formula>
    </cfRule>
  </conditionalFormatting>
  <conditionalFormatting sqref="C12:D12">
    <cfRule type="expression" priority="1060" stopIfTrue="1">
      <formula>#REF!</formula>
    </cfRule>
  </conditionalFormatting>
  <conditionalFormatting sqref="C13:D13">
    <cfRule type="expression" priority="1059" stopIfTrue="1">
      <formula>#REF!</formula>
    </cfRule>
  </conditionalFormatting>
  <conditionalFormatting sqref="C5:D13">
    <cfRule type="expression" priority="1058" stopIfTrue="1">
      <formula>#REF!</formula>
    </cfRule>
  </conditionalFormatting>
  <conditionalFormatting sqref="C5:D13">
    <cfRule type="expression" priority="1057" stopIfTrue="1">
      <formula>#REF!</formula>
    </cfRule>
  </conditionalFormatting>
  <conditionalFormatting sqref="C5:D13">
    <cfRule type="expression" priority="1056" stopIfTrue="1">
      <formula>#REF!</formula>
    </cfRule>
  </conditionalFormatting>
  <conditionalFormatting sqref="C5:D5">
    <cfRule type="expression" priority="1055" stopIfTrue="1">
      <formula>#REF!</formula>
    </cfRule>
  </conditionalFormatting>
  <conditionalFormatting sqref="C5:D5">
    <cfRule type="expression" priority="1054" stopIfTrue="1">
      <formula>#REF!</formula>
    </cfRule>
  </conditionalFormatting>
  <conditionalFormatting sqref="C5:D5">
    <cfRule type="expression" priority="1053" stopIfTrue="1">
      <formula>#REF!</formula>
    </cfRule>
  </conditionalFormatting>
  <conditionalFormatting sqref="C6:D6">
    <cfRule type="expression" priority="1052" stopIfTrue="1">
      <formula>#REF!</formula>
    </cfRule>
  </conditionalFormatting>
  <conditionalFormatting sqref="C6:D6">
    <cfRule type="expression" priority="1051" stopIfTrue="1">
      <formula>#REF!</formula>
    </cfRule>
  </conditionalFormatting>
  <conditionalFormatting sqref="C6:D6">
    <cfRule type="expression" priority="1050" stopIfTrue="1">
      <formula>#REF!</formula>
    </cfRule>
  </conditionalFormatting>
  <conditionalFormatting sqref="C8:D8">
    <cfRule type="expression" priority="1049" stopIfTrue="1">
      <formula>#REF!</formula>
    </cfRule>
  </conditionalFormatting>
  <conditionalFormatting sqref="C8:D8">
    <cfRule type="expression" priority="1048" stopIfTrue="1">
      <formula>#REF!</formula>
    </cfRule>
  </conditionalFormatting>
  <conditionalFormatting sqref="C8:D8">
    <cfRule type="expression" priority="1047" stopIfTrue="1">
      <formula>#REF!</formula>
    </cfRule>
  </conditionalFormatting>
  <conditionalFormatting sqref="C9:D9">
    <cfRule type="expression" priority="1046" stopIfTrue="1">
      <formula>#REF!</formula>
    </cfRule>
  </conditionalFormatting>
  <conditionalFormatting sqref="C10:D10">
    <cfRule type="expression" priority="1045" stopIfTrue="1">
      <formula>#REF!</formula>
    </cfRule>
  </conditionalFormatting>
  <conditionalFormatting sqref="C11:D11">
    <cfRule type="expression" priority="1044" stopIfTrue="1">
      <formula>#REF!</formula>
    </cfRule>
  </conditionalFormatting>
  <conditionalFormatting sqref="C12:D12">
    <cfRule type="expression" priority="1043" stopIfTrue="1">
      <formula>#REF!</formula>
    </cfRule>
  </conditionalFormatting>
  <conditionalFormatting sqref="C13:D13">
    <cfRule type="expression" priority="1042" stopIfTrue="1">
      <formula>#REF!</formula>
    </cfRule>
  </conditionalFormatting>
  <conditionalFormatting sqref="D2">
    <cfRule type="expression" priority="1041" stopIfTrue="1">
      <formula>#REF!</formula>
    </cfRule>
  </conditionalFormatting>
  <conditionalFormatting sqref="D2">
    <cfRule type="expression" priority="1040" stopIfTrue="1">
      <formula>#REF!</formula>
    </cfRule>
  </conditionalFormatting>
  <conditionalFormatting sqref="C5:H14">
    <cfRule type="expression" priority="1039" stopIfTrue="1">
      <formula>#REF!</formula>
    </cfRule>
  </conditionalFormatting>
  <conditionalFormatting sqref="C5:D14">
    <cfRule type="expression" priority="1038" stopIfTrue="1">
      <formula>#REF!</formula>
    </cfRule>
  </conditionalFormatting>
  <conditionalFormatting sqref="E5:G14">
    <cfRule type="expression" priority="1037" stopIfTrue="1">
      <formula>#REF!</formula>
    </cfRule>
  </conditionalFormatting>
  <conditionalFormatting sqref="H5:H14">
    <cfRule type="expression" priority="1036" stopIfTrue="1">
      <formula>#REF!</formula>
    </cfRule>
  </conditionalFormatting>
  <conditionalFormatting sqref="C5:D14">
    <cfRule type="expression" priority="1035" stopIfTrue="1">
      <formula>#REF!</formula>
    </cfRule>
  </conditionalFormatting>
  <conditionalFormatting sqref="E5:G14">
    <cfRule type="expression" priority="1034" stopIfTrue="1">
      <formula>#REF!</formula>
    </cfRule>
  </conditionalFormatting>
  <conditionalFormatting sqref="H5:H14">
    <cfRule type="expression" priority="1033" stopIfTrue="1">
      <formula>#REF!</formula>
    </cfRule>
  </conditionalFormatting>
  <conditionalFormatting sqref="C5:H5">
    <cfRule type="expression" priority="1032" stopIfTrue="1">
      <formula>#REF!</formula>
    </cfRule>
  </conditionalFormatting>
  <conditionalFormatting sqref="C5:D5">
    <cfRule type="expression" priority="1031" stopIfTrue="1">
      <formula>#REF!</formula>
    </cfRule>
  </conditionalFormatting>
  <conditionalFormatting sqref="E5:G5">
    <cfRule type="expression" priority="1030" stopIfTrue="1">
      <formula>#REF!</formula>
    </cfRule>
  </conditionalFormatting>
  <conditionalFormatting sqref="H5">
    <cfRule type="expression" priority="1029" stopIfTrue="1">
      <formula>#REF!</formula>
    </cfRule>
  </conditionalFormatting>
  <conditionalFormatting sqref="C5:D5">
    <cfRule type="expression" priority="1028" stopIfTrue="1">
      <formula>#REF!</formula>
    </cfRule>
  </conditionalFormatting>
  <conditionalFormatting sqref="E5:G5">
    <cfRule type="expression" priority="1027" stopIfTrue="1">
      <formula>#REF!</formula>
    </cfRule>
  </conditionalFormatting>
  <conditionalFormatting sqref="H5">
    <cfRule type="expression" priority="1026" stopIfTrue="1">
      <formula>#REF!</formula>
    </cfRule>
  </conditionalFormatting>
  <conditionalFormatting sqref="C6:H6">
    <cfRule type="expression" priority="1025" stopIfTrue="1">
      <formula>#REF!</formula>
    </cfRule>
  </conditionalFormatting>
  <conditionalFormatting sqref="C6:D6">
    <cfRule type="expression" priority="1024" stopIfTrue="1">
      <formula>#REF!</formula>
    </cfRule>
  </conditionalFormatting>
  <conditionalFormatting sqref="E6:G6">
    <cfRule type="expression" priority="1023" stopIfTrue="1">
      <formula>#REF!</formula>
    </cfRule>
  </conditionalFormatting>
  <conditionalFormatting sqref="H6">
    <cfRule type="expression" priority="1022" stopIfTrue="1">
      <formula>#REF!</formula>
    </cfRule>
  </conditionalFormatting>
  <conditionalFormatting sqref="C6:D6">
    <cfRule type="expression" priority="1021" stopIfTrue="1">
      <formula>#REF!</formula>
    </cfRule>
  </conditionalFormatting>
  <conditionalFormatting sqref="E6:G6">
    <cfRule type="expression" priority="1020" stopIfTrue="1">
      <formula>#REF!</formula>
    </cfRule>
  </conditionalFormatting>
  <conditionalFormatting sqref="H6">
    <cfRule type="expression" priority="1019" stopIfTrue="1">
      <formula>#REF!</formula>
    </cfRule>
  </conditionalFormatting>
  <conditionalFormatting sqref="C8:H8">
    <cfRule type="expression" priority="1018" stopIfTrue="1">
      <formula>#REF!</formula>
    </cfRule>
  </conditionalFormatting>
  <conditionalFormatting sqref="C8:D8">
    <cfRule type="expression" priority="1017" stopIfTrue="1">
      <formula>#REF!</formula>
    </cfRule>
  </conditionalFormatting>
  <conditionalFormatting sqref="E8:G8">
    <cfRule type="expression" priority="1016" stopIfTrue="1">
      <formula>#REF!</formula>
    </cfRule>
  </conditionalFormatting>
  <conditionalFormatting sqref="H8">
    <cfRule type="expression" priority="1015" stopIfTrue="1">
      <formula>#REF!</formula>
    </cfRule>
  </conditionalFormatting>
  <conditionalFormatting sqref="C8:D8">
    <cfRule type="expression" priority="1014" stopIfTrue="1">
      <formula>#REF!</formula>
    </cfRule>
  </conditionalFormatting>
  <conditionalFormatting sqref="E8:G8">
    <cfRule type="expression" priority="1013" stopIfTrue="1">
      <formula>#REF!</formula>
    </cfRule>
  </conditionalFormatting>
  <conditionalFormatting sqref="H8">
    <cfRule type="expression" priority="1012" stopIfTrue="1">
      <formula>#REF!</formula>
    </cfRule>
  </conditionalFormatting>
  <conditionalFormatting sqref="C9:H9">
    <cfRule type="expression" priority="1011" stopIfTrue="1">
      <formula>#REF!</formula>
    </cfRule>
  </conditionalFormatting>
  <conditionalFormatting sqref="C10:H10">
    <cfRule type="expression" priority="1010" stopIfTrue="1">
      <formula>#REF!</formula>
    </cfRule>
  </conditionalFormatting>
  <conditionalFormatting sqref="C11:H11">
    <cfRule type="expression" priority="1009" stopIfTrue="1">
      <formula>#REF!</formula>
    </cfRule>
  </conditionalFormatting>
  <conditionalFormatting sqref="C12:H12">
    <cfRule type="expression" priority="1008" stopIfTrue="1">
      <formula>#REF!</formula>
    </cfRule>
  </conditionalFormatting>
  <conditionalFormatting sqref="C13:H13">
    <cfRule type="expression" priority="1007" stopIfTrue="1">
      <formula>#REF!</formula>
    </cfRule>
  </conditionalFormatting>
  <conditionalFormatting sqref="C5:H15">
    <cfRule type="expression" priority="1006" stopIfTrue="1">
      <formula>#REF!</formula>
    </cfRule>
  </conditionalFormatting>
  <conditionalFormatting sqref="C5:D15">
    <cfRule type="expression" priority="1005" stopIfTrue="1">
      <formula>#REF!</formula>
    </cfRule>
  </conditionalFormatting>
  <conditionalFormatting sqref="E5:G15">
    <cfRule type="expression" priority="1004" stopIfTrue="1">
      <formula>#REF!</formula>
    </cfRule>
  </conditionalFormatting>
  <conditionalFormatting sqref="H5:H15">
    <cfRule type="expression" priority="1003" stopIfTrue="1">
      <formula>#REF!</formula>
    </cfRule>
  </conditionalFormatting>
  <conditionalFormatting sqref="C5:D15">
    <cfRule type="expression" priority="1002" stopIfTrue="1">
      <formula>#REF!</formula>
    </cfRule>
  </conditionalFormatting>
  <conditionalFormatting sqref="E5:G15">
    <cfRule type="expression" priority="1001" stopIfTrue="1">
      <formula>#REF!</formula>
    </cfRule>
  </conditionalFormatting>
  <conditionalFormatting sqref="H5:H15">
    <cfRule type="expression" priority="1000" stopIfTrue="1">
      <formula>#REF!</formula>
    </cfRule>
  </conditionalFormatting>
  <conditionalFormatting sqref="C6:C15 G6:G15 C5:H6">
    <cfRule type="expression" priority="999" stopIfTrue="1">
      <formula>#REF!</formula>
    </cfRule>
  </conditionalFormatting>
  <conditionalFormatting sqref="C6:C15 C5:D6">
    <cfRule type="expression" priority="998" stopIfTrue="1">
      <formula>#REF!</formula>
    </cfRule>
  </conditionalFormatting>
  <conditionalFormatting sqref="G6:G15 E5:G6">
    <cfRule type="expression" priority="997" stopIfTrue="1">
      <formula>#REF!</formula>
    </cfRule>
  </conditionalFormatting>
  <conditionalFormatting sqref="H5">
    <cfRule type="expression" priority="996" stopIfTrue="1">
      <formula>#REF!</formula>
    </cfRule>
  </conditionalFormatting>
  <conditionalFormatting sqref="C6:C15 C5:D6">
    <cfRule type="expression" priority="995" stopIfTrue="1">
      <formula>#REF!</formula>
    </cfRule>
  </conditionalFormatting>
  <conditionalFormatting sqref="G6:G15 E5:G6">
    <cfRule type="expression" priority="994" stopIfTrue="1">
      <formula>#REF!</formula>
    </cfRule>
  </conditionalFormatting>
  <conditionalFormatting sqref="H5">
    <cfRule type="expression" priority="993" stopIfTrue="1">
      <formula>#REF!</formula>
    </cfRule>
  </conditionalFormatting>
  <conditionalFormatting sqref="C6:H6">
    <cfRule type="expression" priority="992" stopIfTrue="1">
      <formula>#REF!</formula>
    </cfRule>
  </conditionalFormatting>
  <conditionalFormatting sqref="C6:D6">
    <cfRule type="expression" priority="991" stopIfTrue="1">
      <formula>#REF!</formula>
    </cfRule>
  </conditionalFormatting>
  <conditionalFormatting sqref="E6:G6">
    <cfRule type="expression" priority="990" stopIfTrue="1">
      <formula>#REF!</formula>
    </cfRule>
  </conditionalFormatting>
  <conditionalFormatting sqref="H6">
    <cfRule type="expression" priority="989" stopIfTrue="1">
      <formula>#REF!</formula>
    </cfRule>
  </conditionalFormatting>
  <conditionalFormatting sqref="C6:D6">
    <cfRule type="expression" priority="988" stopIfTrue="1">
      <formula>#REF!</formula>
    </cfRule>
  </conditionalFormatting>
  <conditionalFormatting sqref="E6:G6">
    <cfRule type="expression" priority="987" stopIfTrue="1">
      <formula>#REF!</formula>
    </cfRule>
  </conditionalFormatting>
  <conditionalFormatting sqref="H6">
    <cfRule type="expression" priority="986" stopIfTrue="1">
      <formula>#REF!</formula>
    </cfRule>
  </conditionalFormatting>
  <conditionalFormatting sqref="C8:H8">
    <cfRule type="expression" priority="985" stopIfTrue="1">
      <formula>#REF!</formula>
    </cfRule>
  </conditionalFormatting>
  <conditionalFormatting sqref="C8:D8">
    <cfRule type="expression" priority="984" stopIfTrue="1">
      <formula>#REF!</formula>
    </cfRule>
  </conditionalFormatting>
  <conditionalFormatting sqref="E8:G8">
    <cfRule type="expression" priority="983" stopIfTrue="1">
      <formula>#REF!</formula>
    </cfRule>
  </conditionalFormatting>
  <conditionalFormatting sqref="H8">
    <cfRule type="expression" priority="982" stopIfTrue="1">
      <formula>#REF!</formula>
    </cfRule>
  </conditionalFormatting>
  <conditionalFormatting sqref="C8:D8">
    <cfRule type="expression" priority="981" stopIfTrue="1">
      <formula>#REF!</formula>
    </cfRule>
  </conditionalFormatting>
  <conditionalFormatting sqref="E8:G8">
    <cfRule type="expression" priority="980" stopIfTrue="1">
      <formula>#REF!</formula>
    </cfRule>
  </conditionalFormatting>
  <conditionalFormatting sqref="H8">
    <cfRule type="expression" priority="979" stopIfTrue="1">
      <formula>#REF!</formula>
    </cfRule>
  </conditionalFormatting>
  <conditionalFormatting sqref="C9:H9">
    <cfRule type="expression" priority="978" stopIfTrue="1">
      <formula>#REF!</formula>
    </cfRule>
  </conditionalFormatting>
  <conditionalFormatting sqref="C10:H10">
    <cfRule type="expression" priority="977" stopIfTrue="1">
      <formula>#REF!</formula>
    </cfRule>
  </conditionalFormatting>
  <conditionalFormatting sqref="C11:H11">
    <cfRule type="expression" priority="976" stopIfTrue="1">
      <formula>#REF!</formula>
    </cfRule>
  </conditionalFormatting>
  <conditionalFormatting sqref="C12:H12">
    <cfRule type="expression" priority="975" stopIfTrue="1">
      <formula>#REF!</formula>
    </cfRule>
  </conditionalFormatting>
  <conditionalFormatting sqref="C13:H13">
    <cfRule type="expression" priority="974" stopIfTrue="1">
      <formula>#REF!</formula>
    </cfRule>
  </conditionalFormatting>
  <conditionalFormatting sqref="C5:D15">
    <cfRule type="expression" priority="973" stopIfTrue="1">
      <formula>#REF!</formula>
    </cfRule>
  </conditionalFormatting>
  <conditionalFormatting sqref="C5:D15">
    <cfRule type="expression" priority="972" stopIfTrue="1">
      <formula>#REF!</formula>
    </cfRule>
  </conditionalFormatting>
  <conditionalFormatting sqref="C5:D15">
    <cfRule type="expression" priority="971" stopIfTrue="1">
      <formula>#REF!</formula>
    </cfRule>
  </conditionalFormatting>
  <conditionalFormatting sqref="C6:C15 C5:D6">
    <cfRule type="expression" priority="970" stopIfTrue="1">
      <formula>#REF!</formula>
    </cfRule>
  </conditionalFormatting>
  <conditionalFormatting sqref="C6:C15 C5:D6">
    <cfRule type="expression" priority="969" stopIfTrue="1">
      <formula>#REF!</formula>
    </cfRule>
  </conditionalFormatting>
  <conditionalFormatting sqref="C6:C15 C5:D6">
    <cfRule type="expression" priority="968" stopIfTrue="1">
      <formula>#REF!</formula>
    </cfRule>
  </conditionalFormatting>
  <conditionalFormatting sqref="C6:D6">
    <cfRule type="expression" priority="967" stopIfTrue="1">
      <formula>#REF!</formula>
    </cfRule>
  </conditionalFormatting>
  <conditionalFormatting sqref="C6:D6">
    <cfRule type="expression" priority="966" stopIfTrue="1">
      <formula>#REF!</formula>
    </cfRule>
  </conditionalFormatting>
  <conditionalFormatting sqref="C6:D6">
    <cfRule type="expression" priority="965" stopIfTrue="1">
      <formula>#REF!</formula>
    </cfRule>
  </conditionalFormatting>
  <conditionalFormatting sqref="C8:D8">
    <cfRule type="expression" priority="964" stopIfTrue="1">
      <formula>#REF!</formula>
    </cfRule>
  </conditionalFormatting>
  <conditionalFormatting sqref="C8:D8">
    <cfRule type="expression" priority="963" stopIfTrue="1">
      <formula>#REF!</formula>
    </cfRule>
  </conditionalFormatting>
  <conditionalFormatting sqref="C8:D8">
    <cfRule type="expression" priority="962" stopIfTrue="1">
      <formula>#REF!</formula>
    </cfRule>
  </conditionalFormatting>
  <conditionalFormatting sqref="C9:D9">
    <cfRule type="expression" priority="961" stopIfTrue="1">
      <formula>#REF!</formula>
    </cfRule>
  </conditionalFormatting>
  <conditionalFormatting sqref="C10:D10">
    <cfRule type="expression" priority="960" stopIfTrue="1">
      <formula>#REF!</formula>
    </cfRule>
  </conditionalFormatting>
  <conditionalFormatting sqref="C11:D11">
    <cfRule type="expression" priority="959" stopIfTrue="1">
      <formula>#REF!</formula>
    </cfRule>
  </conditionalFormatting>
  <conditionalFormatting sqref="C12:D12">
    <cfRule type="expression" priority="958" stopIfTrue="1">
      <formula>#REF!</formula>
    </cfRule>
  </conditionalFormatting>
  <conditionalFormatting sqref="C13:D13">
    <cfRule type="expression" priority="957" stopIfTrue="1">
      <formula>#REF!</formula>
    </cfRule>
  </conditionalFormatting>
  <conditionalFormatting sqref="C15:D15 C5:H14">
    <cfRule type="expression" priority="956" stopIfTrue="1">
      <formula>#REF!</formula>
    </cfRule>
  </conditionalFormatting>
  <conditionalFormatting sqref="C5:D15">
    <cfRule type="expression" priority="955" stopIfTrue="1">
      <formula>#REF!</formula>
    </cfRule>
  </conditionalFormatting>
  <conditionalFormatting sqref="E5:G14">
    <cfRule type="expression" priority="954" stopIfTrue="1">
      <formula>#REF!</formula>
    </cfRule>
  </conditionalFormatting>
  <conditionalFormatting sqref="H5:H14">
    <cfRule type="expression" priority="953" stopIfTrue="1">
      <formula>#REF!</formula>
    </cfRule>
  </conditionalFormatting>
  <conditionalFormatting sqref="C5:D15">
    <cfRule type="expression" priority="952" stopIfTrue="1">
      <formula>#REF!</formula>
    </cfRule>
  </conditionalFormatting>
  <conditionalFormatting sqref="E5:G14">
    <cfRule type="expression" priority="951" stopIfTrue="1">
      <formula>#REF!</formula>
    </cfRule>
  </conditionalFormatting>
  <conditionalFormatting sqref="H5:H14">
    <cfRule type="expression" priority="950" stopIfTrue="1">
      <formula>#REF!</formula>
    </cfRule>
  </conditionalFormatting>
  <conditionalFormatting sqref="C5:H5">
    <cfRule type="expression" priority="949" stopIfTrue="1">
      <formula>#REF!</formula>
    </cfRule>
  </conditionalFormatting>
  <conditionalFormatting sqref="C5:D5">
    <cfRule type="expression" priority="948" stopIfTrue="1">
      <formula>#REF!</formula>
    </cfRule>
  </conditionalFormatting>
  <conditionalFormatting sqref="E5:G5">
    <cfRule type="expression" priority="947" stopIfTrue="1">
      <formula>#REF!</formula>
    </cfRule>
  </conditionalFormatting>
  <conditionalFormatting sqref="H5">
    <cfRule type="expression" priority="946" stopIfTrue="1">
      <formula>#REF!</formula>
    </cfRule>
  </conditionalFormatting>
  <conditionalFormatting sqref="C5:D5">
    <cfRule type="expression" priority="945" stopIfTrue="1">
      <formula>#REF!</formula>
    </cfRule>
  </conditionalFormatting>
  <conditionalFormatting sqref="E5:G5">
    <cfRule type="expression" priority="944" stopIfTrue="1">
      <formula>#REF!</formula>
    </cfRule>
  </conditionalFormatting>
  <conditionalFormatting sqref="H5">
    <cfRule type="expression" priority="943" stopIfTrue="1">
      <formula>#REF!</formula>
    </cfRule>
  </conditionalFormatting>
  <conditionalFormatting sqref="C6:H6">
    <cfRule type="expression" priority="942" stopIfTrue="1">
      <formula>#REF!</formula>
    </cfRule>
  </conditionalFormatting>
  <conditionalFormatting sqref="C6:D6">
    <cfRule type="expression" priority="941" stopIfTrue="1">
      <formula>#REF!</formula>
    </cfRule>
  </conditionalFormatting>
  <conditionalFormatting sqref="E6:G6">
    <cfRule type="expression" priority="940" stopIfTrue="1">
      <formula>#REF!</formula>
    </cfRule>
  </conditionalFormatting>
  <conditionalFormatting sqref="H6">
    <cfRule type="expression" priority="939" stopIfTrue="1">
      <formula>#REF!</formula>
    </cfRule>
  </conditionalFormatting>
  <conditionalFormatting sqref="C6:D6">
    <cfRule type="expression" priority="938" stopIfTrue="1">
      <formula>#REF!</formula>
    </cfRule>
  </conditionalFormatting>
  <conditionalFormatting sqref="E6:G6">
    <cfRule type="expression" priority="937" stopIfTrue="1">
      <formula>#REF!</formula>
    </cfRule>
  </conditionalFormatting>
  <conditionalFormatting sqref="H6">
    <cfRule type="expression" priority="936" stopIfTrue="1">
      <formula>#REF!</formula>
    </cfRule>
  </conditionalFormatting>
  <conditionalFormatting sqref="C8:H8">
    <cfRule type="expression" priority="935" stopIfTrue="1">
      <formula>#REF!</formula>
    </cfRule>
  </conditionalFormatting>
  <conditionalFormatting sqref="C8:D8">
    <cfRule type="expression" priority="934" stopIfTrue="1">
      <formula>#REF!</formula>
    </cfRule>
  </conditionalFormatting>
  <conditionalFormatting sqref="E8:G8">
    <cfRule type="expression" priority="933" stopIfTrue="1">
      <formula>#REF!</formula>
    </cfRule>
  </conditionalFormatting>
  <conditionalFormatting sqref="H8">
    <cfRule type="expression" priority="932" stopIfTrue="1">
      <formula>#REF!</formula>
    </cfRule>
  </conditionalFormatting>
  <conditionalFormatting sqref="C8:D8">
    <cfRule type="expression" priority="931" stopIfTrue="1">
      <formula>#REF!</formula>
    </cfRule>
  </conditionalFormatting>
  <conditionalFormatting sqref="E8:G8">
    <cfRule type="expression" priority="930" stopIfTrue="1">
      <formula>#REF!</formula>
    </cfRule>
  </conditionalFormatting>
  <conditionalFormatting sqref="H8">
    <cfRule type="expression" priority="929" stopIfTrue="1">
      <formula>#REF!</formula>
    </cfRule>
  </conditionalFormatting>
  <conditionalFormatting sqref="C9:H9">
    <cfRule type="expression" priority="928" stopIfTrue="1">
      <formula>#REF!</formula>
    </cfRule>
  </conditionalFormatting>
  <conditionalFormatting sqref="C10:H10">
    <cfRule type="expression" priority="927" stopIfTrue="1">
      <formula>#REF!</formula>
    </cfRule>
  </conditionalFormatting>
  <conditionalFormatting sqref="C11:H11">
    <cfRule type="expression" priority="926" stopIfTrue="1">
      <formula>#REF!</formula>
    </cfRule>
  </conditionalFormatting>
  <conditionalFormatting sqref="C12:H12">
    <cfRule type="expression" priority="925" stopIfTrue="1">
      <formula>#REF!</formula>
    </cfRule>
  </conditionalFormatting>
  <conditionalFormatting sqref="C13:H13">
    <cfRule type="expression" priority="924" stopIfTrue="1">
      <formula>#REF!</formula>
    </cfRule>
  </conditionalFormatting>
  <conditionalFormatting sqref="C5:D15">
    <cfRule type="expression" priority="923" stopIfTrue="1">
      <formula>#REF!</formula>
    </cfRule>
  </conditionalFormatting>
  <conditionalFormatting sqref="C5:D15">
    <cfRule type="expression" priority="922" stopIfTrue="1">
      <formula>#REF!</formula>
    </cfRule>
  </conditionalFormatting>
  <conditionalFormatting sqref="C5:D15">
    <cfRule type="expression" priority="921" stopIfTrue="1">
      <formula>#REF!</formula>
    </cfRule>
  </conditionalFormatting>
  <conditionalFormatting sqref="C5:D5">
    <cfRule type="expression" priority="920" stopIfTrue="1">
      <formula>#REF!</formula>
    </cfRule>
  </conditionalFormatting>
  <conditionalFormatting sqref="C5:D5">
    <cfRule type="expression" priority="919" stopIfTrue="1">
      <formula>#REF!</formula>
    </cfRule>
  </conditionalFormatting>
  <conditionalFormatting sqref="C5:D5">
    <cfRule type="expression" priority="918" stopIfTrue="1">
      <formula>#REF!</formula>
    </cfRule>
  </conditionalFormatting>
  <conditionalFormatting sqref="C6:D6">
    <cfRule type="expression" priority="917" stopIfTrue="1">
      <formula>#REF!</formula>
    </cfRule>
  </conditionalFormatting>
  <conditionalFormatting sqref="C6:D6">
    <cfRule type="expression" priority="916" stopIfTrue="1">
      <formula>#REF!</formula>
    </cfRule>
  </conditionalFormatting>
  <conditionalFormatting sqref="C6:D6">
    <cfRule type="expression" priority="915" stopIfTrue="1">
      <formula>#REF!</formula>
    </cfRule>
  </conditionalFormatting>
  <conditionalFormatting sqref="C8:D8">
    <cfRule type="expression" priority="914" stopIfTrue="1">
      <formula>#REF!</formula>
    </cfRule>
  </conditionalFormatting>
  <conditionalFormatting sqref="C8:D8">
    <cfRule type="expression" priority="913" stopIfTrue="1">
      <formula>#REF!</formula>
    </cfRule>
  </conditionalFormatting>
  <conditionalFormatting sqref="C8:D8">
    <cfRule type="expression" priority="912" stopIfTrue="1">
      <formula>#REF!</formula>
    </cfRule>
  </conditionalFormatting>
  <conditionalFormatting sqref="C9:D9">
    <cfRule type="expression" priority="911" stopIfTrue="1">
      <formula>#REF!</formula>
    </cfRule>
  </conditionalFormatting>
  <conditionalFormatting sqref="C10:D10">
    <cfRule type="expression" priority="910" stopIfTrue="1">
      <formula>#REF!</formula>
    </cfRule>
  </conditionalFormatting>
  <conditionalFormatting sqref="C11:D11">
    <cfRule type="expression" priority="909" stopIfTrue="1">
      <formula>#REF!</formula>
    </cfRule>
  </conditionalFormatting>
  <conditionalFormatting sqref="C12:D12">
    <cfRule type="expression" priority="908" stopIfTrue="1">
      <formula>#REF!</formula>
    </cfRule>
  </conditionalFormatting>
  <conditionalFormatting sqref="C13:D13">
    <cfRule type="expression" priority="907" stopIfTrue="1">
      <formula>#REF!</formula>
    </cfRule>
  </conditionalFormatting>
  <conditionalFormatting sqref="C5:D15">
    <cfRule type="expression" priority="906" stopIfTrue="1">
      <formula>#REF!</formula>
    </cfRule>
  </conditionalFormatting>
  <conditionalFormatting sqref="C5:D15">
    <cfRule type="expression" priority="905" stopIfTrue="1">
      <formula>#REF!</formula>
    </cfRule>
  </conditionalFormatting>
  <conditionalFormatting sqref="C5:D15">
    <cfRule type="expression" priority="904" stopIfTrue="1">
      <formula>#REF!</formula>
    </cfRule>
  </conditionalFormatting>
  <conditionalFormatting sqref="C5:D5">
    <cfRule type="expression" priority="903" stopIfTrue="1">
      <formula>#REF!</formula>
    </cfRule>
  </conditionalFormatting>
  <conditionalFormatting sqref="C5:D5">
    <cfRule type="expression" priority="902" stopIfTrue="1">
      <formula>#REF!</formula>
    </cfRule>
  </conditionalFormatting>
  <conditionalFormatting sqref="C5:D5">
    <cfRule type="expression" priority="901" stopIfTrue="1">
      <formula>#REF!</formula>
    </cfRule>
  </conditionalFormatting>
  <conditionalFormatting sqref="C6:D6">
    <cfRule type="expression" priority="900" stopIfTrue="1">
      <formula>#REF!</formula>
    </cfRule>
  </conditionalFormatting>
  <conditionalFormatting sqref="C6:D6">
    <cfRule type="expression" priority="899" stopIfTrue="1">
      <formula>#REF!</formula>
    </cfRule>
  </conditionalFormatting>
  <conditionalFormatting sqref="C6:D6">
    <cfRule type="expression" priority="898" stopIfTrue="1">
      <formula>#REF!</formula>
    </cfRule>
  </conditionalFormatting>
  <conditionalFormatting sqref="C8:D8">
    <cfRule type="expression" priority="897" stopIfTrue="1">
      <formula>#REF!</formula>
    </cfRule>
  </conditionalFormatting>
  <conditionalFormatting sqref="C8:D8">
    <cfRule type="expression" priority="896" stopIfTrue="1">
      <formula>#REF!</formula>
    </cfRule>
  </conditionalFormatting>
  <conditionalFormatting sqref="C8:D8">
    <cfRule type="expression" priority="895" stopIfTrue="1">
      <formula>#REF!</formula>
    </cfRule>
  </conditionalFormatting>
  <conditionalFormatting sqref="C9:D9">
    <cfRule type="expression" priority="894" stopIfTrue="1">
      <formula>#REF!</formula>
    </cfRule>
  </conditionalFormatting>
  <conditionalFormatting sqref="C10:D10">
    <cfRule type="expression" priority="893" stopIfTrue="1">
      <formula>#REF!</formula>
    </cfRule>
  </conditionalFormatting>
  <conditionalFormatting sqref="C11:D11">
    <cfRule type="expression" priority="892" stopIfTrue="1">
      <formula>#REF!</formula>
    </cfRule>
  </conditionalFormatting>
  <conditionalFormatting sqref="C12:D12">
    <cfRule type="expression" priority="891" stopIfTrue="1">
      <formula>#REF!</formula>
    </cfRule>
  </conditionalFormatting>
  <conditionalFormatting sqref="C13:D13">
    <cfRule type="expression" priority="890" stopIfTrue="1">
      <formula>#REF!</formula>
    </cfRule>
  </conditionalFormatting>
  <conditionalFormatting sqref="G15">
    <cfRule type="expression" priority="889" stopIfTrue="1">
      <formula>#REF!</formula>
    </cfRule>
  </conditionalFormatting>
  <conditionalFormatting sqref="G15">
    <cfRule type="expression" priority="888" stopIfTrue="1">
      <formula>#REF!</formula>
    </cfRule>
  </conditionalFormatting>
  <conditionalFormatting sqref="G15">
    <cfRule type="expression" priority="887" stopIfTrue="1">
      <formula>#REF!</formula>
    </cfRule>
  </conditionalFormatting>
  <conditionalFormatting sqref="G15">
    <cfRule type="expression" priority="886" stopIfTrue="1">
      <formula>#REF!</formula>
    </cfRule>
  </conditionalFormatting>
  <conditionalFormatting sqref="G15">
    <cfRule type="expression" priority="885" stopIfTrue="1">
      <formula>#REF!</formula>
    </cfRule>
  </conditionalFormatting>
  <conditionalFormatting sqref="G15">
    <cfRule type="expression" priority="884" stopIfTrue="1">
      <formula>#REF!</formula>
    </cfRule>
  </conditionalFormatting>
  <conditionalFormatting sqref="C5:H13">
    <cfRule type="expression" priority="883" stopIfTrue="1">
      <formula>#REF!</formula>
    </cfRule>
  </conditionalFormatting>
  <conditionalFormatting sqref="C5:D13">
    <cfRule type="expression" priority="882" stopIfTrue="1">
      <formula>#REF!</formula>
    </cfRule>
  </conditionalFormatting>
  <conditionalFormatting sqref="E5:G13">
    <cfRule type="expression" priority="881" stopIfTrue="1">
      <formula>#REF!</formula>
    </cfRule>
  </conditionalFormatting>
  <conditionalFormatting sqref="H5:H13">
    <cfRule type="expression" priority="880" stopIfTrue="1">
      <formula>#REF!</formula>
    </cfRule>
  </conditionalFormatting>
  <conditionalFormatting sqref="C5:D13">
    <cfRule type="expression" priority="879" stopIfTrue="1">
      <formula>#REF!</formula>
    </cfRule>
  </conditionalFormatting>
  <conditionalFormatting sqref="E5:G13">
    <cfRule type="expression" priority="878" stopIfTrue="1">
      <formula>#REF!</formula>
    </cfRule>
  </conditionalFormatting>
  <conditionalFormatting sqref="H5:H13">
    <cfRule type="expression" priority="877" stopIfTrue="1">
      <formula>#REF!</formula>
    </cfRule>
  </conditionalFormatting>
  <conditionalFormatting sqref="C6:C13 G6:G13 C5:H6">
    <cfRule type="expression" priority="876" stopIfTrue="1">
      <formula>#REF!</formula>
    </cfRule>
  </conditionalFormatting>
  <conditionalFormatting sqref="C6:C13 C5:D6">
    <cfRule type="expression" priority="875" stopIfTrue="1">
      <formula>#REF!</formula>
    </cfRule>
  </conditionalFormatting>
  <conditionalFormatting sqref="G6:G13 E5:G6">
    <cfRule type="expression" priority="874" stopIfTrue="1">
      <formula>#REF!</formula>
    </cfRule>
  </conditionalFormatting>
  <conditionalFormatting sqref="H5">
    <cfRule type="expression" priority="873" stopIfTrue="1">
      <formula>#REF!</formula>
    </cfRule>
  </conditionalFormatting>
  <conditionalFormatting sqref="C6:C13 C5:D6">
    <cfRule type="expression" priority="872" stopIfTrue="1">
      <formula>#REF!</formula>
    </cfRule>
  </conditionalFormatting>
  <conditionalFormatting sqref="G6:G13 E5:G6">
    <cfRule type="expression" priority="871" stopIfTrue="1">
      <formula>#REF!</formula>
    </cfRule>
  </conditionalFormatting>
  <conditionalFormatting sqref="H5">
    <cfRule type="expression" priority="870" stopIfTrue="1">
      <formula>#REF!</formula>
    </cfRule>
  </conditionalFormatting>
  <conditionalFormatting sqref="C6:H6">
    <cfRule type="expression" priority="869" stopIfTrue="1">
      <formula>#REF!</formula>
    </cfRule>
  </conditionalFormatting>
  <conditionalFormatting sqref="C6:D6">
    <cfRule type="expression" priority="868" stopIfTrue="1">
      <formula>#REF!</formula>
    </cfRule>
  </conditionalFormatting>
  <conditionalFormatting sqref="E6:G6">
    <cfRule type="expression" priority="867" stopIfTrue="1">
      <formula>#REF!</formula>
    </cfRule>
  </conditionalFormatting>
  <conditionalFormatting sqref="H6">
    <cfRule type="expression" priority="866" stopIfTrue="1">
      <formula>#REF!</formula>
    </cfRule>
  </conditionalFormatting>
  <conditionalFormatting sqref="C6:D6">
    <cfRule type="expression" priority="865" stopIfTrue="1">
      <formula>#REF!</formula>
    </cfRule>
  </conditionalFormatting>
  <conditionalFormatting sqref="E6:G6">
    <cfRule type="expression" priority="864" stopIfTrue="1">
      <formula>#REF!</formula>
    </cfRule>
  </conditionalFormatting>
  <conditionalFormatting sqref="H6">
    <cfRule type="expression" priority="863" stopIfTrue="1">
      <formula>#REF!</formula>
    </cfRule>
  </conditionalFormatting>
  <conditionalFormatting sqref="C8:H8">
    <cfRule type="expression" priority="862" stopIfTrue="1">
      <formula>#REF!</formula>
    </cfRule>
  </conditionalFormatting>
  <conditionalFormatting sqref="C8:D8">
    <cfRule type="expression" priority="861" stopIfTrue="1">
      <formula>#REF!</formula>
    </cfRule>
  </conditionalFormatting>
  <conditionalFormatting sqref="E8:G8">
    <cfRule type="expression" priority="860" stopIfTrue="1">
      <formula>#REF!</formula>
    </cfRule>
  </conditionalFormatting>
  <conditionalFormatting sqref="H8">
    <cfRule type="expression" priority="859" stopIfTrue="1">
      <formula>#REF!</formula>
    </cfRule>
  </conditionalFormatting>
  <conditionalFormatting sqref="C8:D8">
    <cfRule type="expression" priority="858" stopIfTrue="1">
      <formula>#REF!</formula>
    </cfRule>
  </conditionalFormatting>
  <conditionalFormatting sqref="E8:G8">
    <cfRule type="expression" priority="857" stopIfTrue="1">
      <formula>#REF!</formula>
    </cfRule>
  </conditionalFormatting>
  <conditionalFormatting sqref="H8">
    <cfRule type="expression" priority="856" stopIfTrue="1">
      <formula>#REF!</formula>
    </cfRule>
  </conditionalFormatting>
  <conditionalFormatting sqref="C9:H9">
    <cfRule type="expression" priority="855" stopIfTrue="1">
      <formula>#REF!</formula>
    </cfRule>
  </conditionalFormatting>
  <conditionalFormatting sqref="C10:H10">
    <cfRule type="expression" priority="854" stopIfTrue="1">
      <formula>#REF!</formula>
    </cfRule>
  </conditionalFormatting>
  <conditionalFormatting sqref="C11:H11">
    <cfRule type="expression" priority="853" stopIfTrue="1">
      <formula>#REF!</formula>
    </cfRule>
  </conditionalFormatting>
  <conditionalFormatting sqref="C12:H12">
    <cfRule type="expression" priority="852" stopIfTrue="1">
      <formula>#REF!</formula>
    </cfRule>
  </conditionalFormatting>
  <conditionalFormatting sqref="C13:H13">
    <cfRule type="expression" priority="851" stopIfTrue="1">
      <formula>#REF!</formula>
    </cfRule>
  </conditionalFormatting>
  <conditionalFormatting sqref="C5:D13">
    <cfRule type="expression" priority="850" stopIfTrue="1">
      <formula>#REF!</formula>
    </cfRule>
  </conditionalFormatting>
  <conditionalFormatting sqref="C5:D13">
    <cfRule type="expression" priority="849" stopIfTrue="1">
      <formula>#REF!</formula>
    </cfRule>
  </conditionalFormatting>
  <conditionalFormatting sqref="C5:D13">
    <cfRule type="expression" priority="848" stopIfTrue="1">
      <formula>#REF!</formula>
    </cfRule>
  </conditionalFormatting>
  <conditionalFormatting sqref="C6:C13 C5:D6">
    <cfRule type="expression" priority="847" stopIfTrue="1">
      <formula>#REF!</formula>
    </cfRule>
  </conditionalFormatting>
  <conditionalFormatting sqref="C6:C13 C5:D6">
    <cfRule type="expression" priority="846" stopIfTrue="1">
      <formula>#REF!</formula>
    </cfRule>
  </conditionalFormatting>
  <conditionalFormatting sqref="C6:C13 C5:D6">
    <cfRule type="expression" priority="845" stopIfTrue="1">
      <formula>#REF!</formula>
    </cfRule>
  </conditionalFormatting>
  <conditionalFormatting sqref="C6:D6">
    <cfRule type="expression" priority="844" stopIfTrue="1">
      <formula>#REF!</formula>
    </cfRule>
  </conditionalFormatting>
  <conditionalFormatting sqref="C6:D6">
    <cfRule type="expression" priority="843" stopIfTrue="1">
      <formula>#REF!</formula>
    </cfRule>
  </conditionalFormatting>
  <conditionalFormatting sqref="C6:D6">
    <cfRule type="expression" priority="842" stopIfTrue="1">
      <formula>#REF!</formula>
    </cfRule>
  </conditionalFormatting>
  <conditionalFormatting sqref="C8:D8">
    <cfRule type="expression" priority="841" stopIfTrue="1">
      <formula>#REF!</formula>
    </cfRule>
  </conditionalFormatting>
  <conditionalFormatting sqref="C8:D8">
    <cfRule type="expression" priority="840" stopIfTrue="1">
      <formula>#REF!</formula>
    </cfRule>
  </conditionalFormatting>
  <conditionalFormatting sqref="C8:D8">
    <cfRule type="expression" priority="839" stopIfTrue="1">
      <formula>#REF!</formula>
    </cfRule>
  </conditionalFormatting>
  <conditionalFormatting sqref="C9:D9">
    <cfRule type="expression" priority="838" stopIfTrue="1">
      <formula>#REF!</formula>
    </cfRule>
  </conditionalFormatting>
  <conditionalFormatting sqref="C10:D10">
    <cfRule type="expression" priority="837" stopIfTrue="1">
      <formula>#REF!</formula>
    </cfRule>
  </conditionalFormatting>
  <conditionalFormatting sqref="C11:D11">
    <cfRule type="expression" priority="836" stopIfTrue="1">
      <formula>#REF!</formula>
    </cfRule>
  </conditionalFormatting>
  <conditionalFormatting sqref="C12:D12">
    <cfRule type="expression" priority="835" stopIfTrue="1">
      <formula>#REF!</formula>
    </cfRule>
  </conditionalFormatting>
  <conditionalFormatting sqref="C13:D13">
    <cfRule type="expression" priority="834" stopIfTrue="1">
      <formula>#REF!</formula>
    </cfRule>
  </conditionalFormatting>
  <conditionalFormatting sqref="C5:H13">
    <cfRule type="expression" priority="833" stopIfTrue="1">
      <formula>#REF!</formula>
    </cfRule>
  </conditionalFormatting>
  <conditionalFormatting sqref="C5:D13">
    <cfRule type="expression" priority="832" stopIfTrue="1">
      <formula>#REF!</formula>
    </cfRule>
  </conditionalFormatting>
  <conditionalFormatting sqref="E5:G13">
    <cfRule type="expression" priority="831" stopIfTrue="1">
      <formula>#REF!</formula>
    </cfRule>
  </conditionalFormatting>
  <conditionalFormatting sqref="H5:H13">
    <cfRule type="expression" priority="830" stopIfTrue="1">
      <formula>#REF!</formula>
    </cfRule>
  </conditionalFormatting>
  <conditionalFormatting sqref="C5:D13">
    <cfRule type="expression" priority="829" stopIfTrue="1">
      <formula>#REF!</formula>
    </cfRule>
  </conditionalFormatting>
  <conditionalFormatting sqref="E5:G13">
    <cfRule type="expression" priority="828" stopIfTrue="1">
      <formula>#REF!</formula>
    </cfRule>
  </conditionalFormatting>
  <conditionalFormatting sqref="H5:H13">
    <cfRule type="expression" priority="827" stopIfTrue="1">
      <formula>#REF!</formula>
    </cfRule>
  </conditionalFormatting>
  <conditionalFormatting sqref="C5:H5">
    <cfRule type="expression" priority="826" stopIfTrue="1">
      <formula>#REF!</formula>
    </cfRule>
  </conditionalFormatting>
  <conditionalFormatting sqref="C5:D5">
    <cfRule type="expression" priority="825" stopIfTrue="1">
      <formula>#REF!</formula>
    </cfRule>
  </conditionalFormatting>
  <conditionalFormatting sqref="E5:G5">
    <cfRule type="expression" priority="824" stopIfTrue="1">
      <formula>#REF!</formula>
    </cfRule>
  </conditionalFormatting>
  <conditionalFormatting sqref="H5">
    <cfRule type="expression" priority="823" stopIfTrue="1">
      <formula>#REF!</formula>
    </cfRule>
  </conditionalFormatting>
  <conditionalFormatting sqref="C5:D5">
    <cfRule type="expression" priority="822" stopIfTrue="1">
      <formula>#REF!</formula>
    </cfRule>
  </conditionalFormatting>
  <conditionalFormatting sqref="E5:G5">
    <cfRule type="expression" priority="821" stopIfTrue="1">
      <formula>#REF!</formula>
    </cfRule>
  </conditionalFormatting>
  <conditionalFormatting sqref="H5">
    <cfRule type="expression" priority="820" stopIfTrue="1">
      <formula>#REF!</formula>
    </cfRule>
  </conditionalFormatting>
  <conditionalFormatting sqref="C6:H6">
    <cfRule type="expression" priority="819" stopIfTrue="1">
      <formula>#REF!</formula>
    </cfRule>
  </conditionalFormatting>
  <conditionalFormatting sqref="C6:D6">
    <cfRule type="expression" priority="818" stopIfTrue="1">
      <formula>#REF!</formula>
    </cfRule>
  </conditionalFormatting>
  <conditionalFormatting sqref="E6:G6">
    <cfRule type="expression" priority="817" stopIfTrue="1">
      <formula>#REF!</formula>
    </cfRule>
  </conditionalFormatting>
  <conditionalFormatting sqref="H6">
    <cfRule type="expression" priority="816" stopIfTrue="1">
      <formula>#REF!</formula>
    </cfRule>
  </conditionalFormatting>
  <conditionalFormatting sqref="C6:D6">
    <cfRule type="expression" priority="815" stopIfTrue="1">
      <formula>#REF!</formula>
    </cfRule>
  </conditionalFormatting>
  <conditionalFormatting sqref="E6:G6">
    <cfRule type="expression" priority="814" stopIfTrue="1">
      <formula>#REF!</formula>
    </cfRule>
  </conditionalFormatting>
  <conditionalFormatting sqref="H6">
    <cfRule type="expression" priority="813" stopIfTrue="1">
      <formula>#REF!</formula>
    </cfRule>
  </conditionalFormatting>
  <conditionalFormatting sqref="C8:H8">
    <cfRule type="expression" priority="812" stopIfTrue="1">
      <formula>#REF!</formula>
    </cfRule>
  </conditionalFormatting>
  <conditionalFormatting sqref="C8:D8">
    <cfRule type="expression" priority="811" stopIfTrue="1">
      <formula>#REF!</formula>
    </cfRule>
  </conditionalFormatting>
  <conditionalFormatting sqref="E8:G8">
    <cfRule type="expression" priority="810" stopIfTrue="1">
      <formula>#REF!</formula>
    </cfRule>
  </conditionalFormatting>
  <conditionalFormatting sqref="H8">
    <cfRule type="expression" priority="809" stopIfTrue="1">
      <formula>#REF!</formula>
    </cfRule>
  </conditionalFormatting>
  <conditionalFormatting sqref="C8:D8">
    <cfRule type="expression" priority="808" stopIfTrue="1">
      <formula>#REF!</formula>
    </cfRule>
  </conditionalFormatting>
  <conditionalFormatting sqref="E8:G8">
    <cfRule type="expression" priority="807" stopIfTrue="1">
      <formula>#REF!</formula>
    </cfRule>
  </conditionalFormatting>
  <conditionalFormatting sqref="H8">
    <cfRule type="expression" priority="806" stopIfTrue="1">
      <formula>#REF!</formula>
    </cfRule>
  </conditionalFormatting>
  <conditionalFormatting sqref="C9:H9">
    <cfRule type="expression" priority="805" stopIfTrue="1">
      <formula>#REF!</formula>
    </cfRule>
  </conditionalFormatting>
  <conditionalFormatting sqref="C10:H10">
    <cfRule type="expression" priority="804" stopIfTrue="1">
      <formula>#REF!</formula>
    </cfRule>
  </conditionalFormatting>
  <conditionalFormatting sqref="C11:H11">
    <cfRule type="expression" priority="803" stopIfTrue="1">
      <formula>#REF!</formula>
    </cfRule>
  </conditionalFormatting>
  <conditionalFormatting sqref="C12:H12">
    <cfRule type="expression" priority="802" stopIfTrue="1">
      <formula>#REF!</formula>
    </cfRule>
  </conditionalFormatting>
  <conditionalFormatting sqref="C13:H13">
    <cfRule type="expression" priority="801" stopIfTrue="1">
      <formula>#REF!</formula>
    </cfRule>
  </conditionalFormatting>
  <conditionalFormatting sqref="C5:D13">
    <cfRule type="expression" priority="800" stopIfTrue="1">
      <formula>#REF!</formula>
    </cfRule>
  </conditionalFormatting>
  <conditionalFormatting sqref="C5:D13">
    <cfRule type="expression" priority="799" stopIfTrue="1">
      <formula>#REF!</formula>
    </cfRule>
  </conditionalFormatting>
  <conditionalFormatting sqref="C5:D13">
    <cfRule type="expression" priority="798" stopIfTrue="1">
      <formula>#REF!</formula>
    </cfRule>
  </conditionalFormatting>
  <conditionalFormatting sqref="C5:D5">
    <cfRule type="expression" priority="797" stopIfTrue="1">
      <formula>#REF!</formula>
    </cfRule>
  </conditionalFormatting>
  <conditionalFormatting sqref="C5:D5">
    <cfRule type="expression" priority="796" stopIfTrue="1">
      <formula>#REF!</formula>
    </cfRule>
  </conditionalFormatting>
  <conditionalFormatting sqref="C5:D5">
    <cfRule type="expression" priority="795" stopIfTrue="1">
      <formula>#REF!</formula>
    </cfRule>
  </conditionalFormatting>
  <conditionalFormatting sqref="C6:D6">
    <cfRule type="expression" priority="794" stopIfTrue="1">
      <formula>#REF!</formula>
    </cfRule>
  </conditionalFormatting>
  <conditionalFormatting sqref="C6:D6">
    <cfRule type="expression" priority="793" stopIfTrue="1">
      <formula>#REF!</formula>
    </cfRule>
  </conditionalFormatting>
  <conditionalFormatting sqref="C6:D6">
    <cfRule type="expression" priority="792" stopIfTrue="1">
      <formula>#REF!</formula>
    </cfRule>
  </conditionalFormatting>
  <conditionalFormatting sqref="C8:D8">
    <cfRule type="expression" priority="791" stopIfTrue="1">
      <formula>#REF!</formula>
    </cfRule>
  </conditionalFormatting>
  <conditionalFormatting sqref="C8:D8">
    <cfRule type="expression" priority="790" stopIfTrue="1">
      <formula>#REF!</formula>
    </cfRule>
  </conditionalFormatting>
  <conditionalFormatting sqref="C8:D8">
    <cfRule type="expression" priority="789" stopIfTrue="1">
      <formula>#REF!</formula>
    </cfRule>
  </conditionalFormatting>
  <conditionalFormatting sqref="C9:D9">
    <cfRule type="expression" priority="788" stopIfTrue="1">
      <formula>#REF!</formula>
    </cfRule>
  </conditionalFormatting>
  <conditionalFormatting sqref="C10:D10">
    <cfRule type="expression" priority="787" stopIfTrue="1">
      <formula>#REF!</formula>
    </cfRule>
  </conditionalFormatting>
  <conditionalFormatting sqref="C11:D11">
    <cfRule type="expression" priority="786" stopIfTrue="1">
      <formula>#REF!</formula>
    </cfRule>
  </conditionalFormatting>
  <conditionalFormatting sqref="C12:D12">
    <cfRule type="expression" priority="785" stopIfTrue="1">
      <formula>#REF!</formula>
    </cfRule>
  </conditionalFormatting>
  <conditionalFormatting sqref="C13:D13">
    <cfRule type="expression" priority="784" stopIfTrue="1">
      <formula>#REF!</formula>
    </cfRule>
  </conditionalFormatting>
  <conditionalFormatting sqref="C5:D13">
    <cfRule type="expression" priority="783" stopIfTrue="1">
      <formula>#REF!</formula>
    </cfRule>
  </conditionalFormatting>
  <conditionalFormatting sqref="C5:D13">
    <cfRule type="expression" priority="782" stopIfTrue="1">
      <formula>#REF!</formula>
    </cfRule>
  </conditionalFormatting>
  <conditionalFormatting sqref="C5:D13">
    <cfRule type="expression" priority="781" stopIfTrue="1">
      <formula>#REF!</formula>
    </cfRule>
  </conditionalFormatting>
  <conditionalFormatting sqref="C5:D5">
    <cfRule type="expression" priority="780" stopIfTrue="1">
      <formula>#REF!</formula>
    </cfRule>
  </conditionalFormatting>
  <conditionalFormatting sqref="C5:D5">
    <cfRule type="expression" priority="779" stopIfTrue="1">
      <formula>#REF!</formula>
    </cfRule>
  </conditionalFormatting>
  <conditionalFormatting sqref="C5:D5">
    <cfRule type="expression" priority="778" stopIfTrue="1">
      <formula>#REF!</formula>
    </cfRule>
  </conditionalFormatting>
  <conditionalFormatting sqref="C6:D6">
    <cfRule type="expression" priority="777" stopIfTrue="1">
      <formula>#REF!</formula>
    </cfRule>
  </conditionalFormatting>
  <conditionalFormatting sqref="C6:D6">
    <cfRule type="expression" priority="776" stopIfTrue="1">
      <formula>#REF!</formula>
    </cfRule>
  </conditionalFormatting>
  <conditionalFormatting sqref="C6:D6">
    <cfRule type="expression" priority="775" stopIfTrue="1">
      <formula>#REF!</formula>
    </cfRule>
  </conditionalFormatting>
  <conditionalFormatting sqref="C8:D8">
    <cfRule type="expression" priority="774" stopIfTrue="1">
      <formula>#REF!</formula>
    </cfRule>
  </conditionalFormatting>
  <conditionalFormatting sqref="C8:D8">
    <cfRule type="expression" priority="773" stopIfTrue="1">
      <formula>#REF!</formula>
    </cfRule>
  </conditionalFormatting>
  <conditionalFormatting sqref="C8:D8">
    <cfRule type="expression" priority="772" stopIfTrue="1">
      <formula>#REF!</formula>
    </cfRule>
  </conditionalFormatting>
  <conditionalFormatting sqref="C9:D9">
    <cfRule type="expression" priority="771" stopIfTrue="1">
      <formula>#REF!</formula>
    </cfRule>
  </conditionalFormatting>
  <conditionalFormatting sqref="C10:D10">
    <cfRule type="expression" priority="770" stopIfTrue="1">
      <formula>#REF!</formula>
    </cfRule>
  </conditionalFormatting>
  <conditionalFormatting sqref="C11:D11">
    <cfRule type="expression" priority="769" stopIfTrue="1">
      <formula>#REF!</formula>
    </cfRule>
  </conditionalFormatting>
  <conditionalFormatting sqref="C12:D12">
    <cfRule type="expression" priority="768" stopIfTrue="1">
      <formula>#REF!</formula>
    </cfRule>
  </conditionalFormatting>
  <conditionalFormatting sqref="C13:D13">
    <cfRule type="expression" priority="767" stopIfTrue="1">
      <formula>#REF!</formula>
    </cfRule>
  </conditionalFormatting>
  <conditionalFormatting sqref="C5:G13">
    <cfRule type="expression" priority="766" stopIfTrue="1">
      <formula>#REF!</formula>
    </cfRule>
  </conditionalFormatting>
  <conditionalFormatting sqref="C5:D13">
    <cfRule type="expression" priority="765" stopIfTrue="1">
      <formula>#REF!</formula>
    </cfRule>
  </conditionalFormatting>
  <conditionalFormatting sqref="E5:G13">
    <cfRule type="expression" priority="764" stopIfTrue="1">
      <formula>#REF!</formula>
    </cfRule>
  </conditionalFormatting>
  <conditionalFormatting sqref="C5:D13">
    <cfRule type="expression" priority="763" stopIfTrue="1">
      <formula>#REF!</formula>
    </cfRule>
  </conditionalFormatting>
  <conditionalFormatting sqref="E5:G13">
    <cfRule type="expression" priority="762" stopIfTrue="1">
      <formula>#REF!</formula>
    </cfRule>
  </conditionalFormatting>
  <conditionalFormatting sqref="C5:G5">
    <cfRule type="expression" priority="761" stopIfTrue="1">
      <formula>#REF!</formula>
    </cfRule>
  </conditionalFormatting>
  <conditionalFormatting sqref="C5:D5">
    <cfRule type="expression" priority="760" stopIfTrue="1">
      <formula>#REF!</formula>
    </cfRule>
  </conditionalFormatting>
  <conditionalFormatting sqref="E5:G5">
    <cfRule type="expression" priority="759" stopIfTrue="1">
      <formula>#REF!</formula>
    </cfRule>
  </conditionalFormatting>
  <conditionalFormatting sqref="C5:D5">
    <cfRule type="expression" priority="758" stopIfTrue="1">
      <formula>#REF!</formula>
    </cfRule>
  </conditionalFormatting>
  <conditionalFormatting sqref="E5:G5">
    <cfRule type="expression" priority="757" stopIfTrue="1">
      <formula>#REF!</formula>
    </cfRule>
  </conditionalFormatting>
  <conditionalFormatting sqref="C6:G6">
    <cfRule type="expression" priority="756" stopIfTrue="1">
      <formula>#REF!</formula>
    </cfRule>
  </conditionalFormatting>
  <conditionalFormatting sqref="C6:D6">
    <cfRule type="expression" priority="755" stopIfTrue="1">
      <formula>#REF!</formula>
    </cfRule>
  </conditionalFormatting>
  <conditionalFormatting sqref="E6:G6">
    <cfRule type="expression" priority="754" stopIfTrue="1">
      <formula>#REF!</formula>
    </cfRule>
  </conditionalFormatting>
  <conditionalFormatting sqref="C6:D6">
    <cfRule type="expression" priority="753" stopIfTrue="1">
      <formula>#REF!</formula>
    </cfRule>
  </conditionalFormatting>
  <conditionalFormatting sqref="E6:G6">
    <cfRule type="expression" priority="752" stopIfTrue="1">
      <formula>#REF!</formula>
    </cfRule>
  </conditionalFormatting>
  <conditionalFormatting sqref="C8:G8">
    <cfRule type="expression" priority="751" stopIfTrue="1">
      <formula>#REF!</formula>
    </cfRule>
  </conditionalFormatting>
  <conditionalFormatting sqref="C8:D8">
    <cfRule type="expression" priority="750" stopIfTrue="1">
      <formula>#REF!</formula>
    </cfRule>
  </conditionalFormatting>
  <conditionalFormatting sqref="E8:G8">
    <cfRule type="expression" priority="749" stopIfTrue="1">
      <formula>#REF!</formula>
    </cfRule>
  </conditionalFormatting>
  <conditionalFormatting sqref="C8:D8">
    <cfRule type="expression" priority="748" stopIfTrue="1">
      <formula>#REF!</formula>
    </cfRule>
  </conditionalFormatting>
  <conditionalFormatting sqref="E8:G8">
    <cfRule type="expression" priority="747" stopIfTrue="1">
      <formula>#REF!</formula>
    </cfRule>
  </conditionalFormatting>
  <conditionalFormatting sqref="C9:G9">
    <cfRule type="expression" priority="746" stopIfTrue="1">
      <formula>#REF!</formula>
    </cfRule>
  </conditionalFormatting>
  <conditionalFormatting sqref="C10:G10">
    <cfRule type="expression" priority="745" stopIfTrue="1">
      <formula>#REF!</formula>
    </cfRule>
  </conditionalFormatting>
  <conditionalFormatting sqref="C11:G11">
    <cfRule type="expression" priority="744" stopIfTrue="1">
      <formula>#REF!</formula>
    </cfRule>
  </conditionalFormatting>
  <conditionalFormatting sqref="C12:G12">
    <cfRule type="expression" priority="743" stopIfTrue="1">
      <formula>#REF!</formula>
    </cfRule>
  </conditionalFormatting>
  <conditionalFormatting sqref="C13:G13">
    <cfRule type="expression" priority="742" stopIfTrue="1">
      <formula>#REF!</formula>
    </cfRule>
  </conditionalFormatting>
  <conditionalFormatting sqref="C5:D13">
    <cfRule type="expression" priority="741" stopIfTrue="1">
      <formula>#REF!</formula>
    </cfRule>
  </conditionalFormatting>
  <conditionalFormatting sqref="C5:D13">
    <cfRule type="expression" priority="740" stopIfTrue="1">
      <formula>#REF!</formula>
    </cfRule>
  </conditionalFormatting>
  <conditionalFormatting sqref="C5:D13">
    <cfRule type="expression" priority="739" stopIfTrue="1">
      <formula>#REF!</formula>
    </cfRule>
  </conditionalFormatting>
  <conditionalFormatting sqref="C5:D5">
    <cfRule type="expression" priority="738" stopIfTrue="1">
      <formula>#REF!</formula>
    </cfRule>
  </conditionalFormatting>
  <conditionalFormatting sqref="C5:D5">
    <cfRule type="expression" priority="737" stopIfTrue="1">
      <formula>#REF!</formula>
    </cfRule>
  </conditionalFormatting>
  <conditionalFormatting sqref="C5:D5">
    <cfRule type="expression" priority="736" stopIfTrue="1">
      <formula>#REF!</formula>
    </cfRule>
  </conditionalFormatting>
  <conditionalFormatting sqref="C6:D6">
    <cfRule type="expression" priority="735" stopIfTrue="1">
      <formula>#REF!</formula>
    </cfRule>
  </conditionalFormatting>
  <conditionalFormatting sqref="C6:D6">
    <cfRule type="expression" priority="734" stopIfTrue="1">
      <formula>#REF!</formula>
    </cfRule>
  </conditionalFormatting>
  <conditionalFormatting sqref="C6:D6">
    <cfRule type="expression" priority="733" stopIfTrue="1">
      <formula>#REF!</formula>
    </cfRule>
  </conditionalFormatting>
  <conditionalFormatting sqref="C8:D8">
    <cfRule type="expression" priority="732" stopIfTrue="1">
      <formula>#REF!</formula>
    </cfRule>
  </conditionalFormatting>
  <conditionalFormatting sqref="C8:D8">
    <cfRule type="expression" priority="731" stopIfTrue="1">
      <formula>#REF!</formula>
    </cfRule>
  </conditionalFormatting>
  <conditionalFormatting sqref="C8:D8">
    <cfRule type="expression" priority="730" stopIfTrue="1">
      <formula>#REF!</formula>
    </cfRule>
  </conditionalFormatting>
  <conditionalFormatting sqref="C9:D9">
    <cfRule type="expression" priority="729" stopIfTrue="1">
      <formula>#REF!</formula>
    </cfRule>
  </conditionalFormatting>
  <conditionalFormatting sqref="C10:D10">
    <cfRule type="expression" priority="728" stopIfTrue="1">
      <formula>#REF!</formula>
    </cfRule>
  </conditionalFormatting>
  <conditionalFormatting sqref="C11:D11">
    <cfRule type="expression" priority="727" stopIfTrue="1">
      <formula>#REF!</formula>
    </cfRule>
  </conditionalFormatting>
  <conditionalFormatting sqref="C12:D12">
    <cfRule type="expression" priority="726" stopIfTrue="1">
      <formula>#REF!</formula>
    </cfRule>
  </conditionalFormatting>
  <conditionalFormatting sqref="C13:D13">
    <cfRule type="expression" priority="725" stopIfTrue="1">
      <formula>#REF!</formula>
    </cfRule>
  </conditionalFormatting>
  <conditionalFormatting sqref="C5:D13">
    <cfRule type="expression" priority="724" stopIfTrue="1">
      <formula>#REF!</formula>
    </cfRule>
  </conditionalFormatting>
  <conditionalFormatting sqref="C5:D13">
    <cfRule type="expression" priority="723" stopIfTrue="1">
      <formula>#REF!</formula>
    </cfRule>
  </conditionalFormatting>
  <conditionalFormatting sqref="C5:D13">
    <cfRule type="expression" priority="722" stopIfTrue="1">
      <formula>#REF!</formula>
    </cfRule>
  </conditionalFormatting>
  <conditionalFormatting sqref="C5:D5">
    <cfRule type="expression" priority="721" stopIfTrue="1">
      <formula>#REF!</formula>
    </cfRule>
  </conditionalFormatting>
  <conditionalFormatting sqref="C5:D5">
    <cfRule type="expression" priority="720" stopIfTrue="1">
      <formula>#REF!</formula>
    </cfRule>
  </conditionalFormatting>
  <conditionalFormatting sqref="C5:D5">
    <cfRule type="expression" priority="719" stopIfTrue="1">
      <formula>#REF!</formula>
    </cfRule>
  </conditionalFormatting>
  <conditionalFormatting sqref="C6:D6">
    <cfRule type="expression" priority="718" stopIfTrue="1">
      <formula>#REF!</formula>
    </cfRule>
  </conditionalFormatting>
  <conditionalFormatting sqref="C6:D6">
    <cfRule type="expression" priority="717" stopIfTrue="1">
      <formula>#REF!</formula>
    </cfRule>
  </conditionalFormatting>
  <conditionalFormatting sqref="C6:D6">
    <cfRule type="expression" priority="716" stopIfTrue="1">
      <formula>#REF!</formula>
    </cfRule>
  </conditionalFormatting>
  <conditionalFormatting sqref="C8:D8">
    <cfRule type="expression" priority="715" stopIfTrue="1">
      <formula>#REF!</formula>
    </cfRule>
  </conditionalFormatting>
  <conditionalFormatting sqref="C8:D8">
    <cfRule type="expression" priority="714" stopIfTrue="1">
      <formula>#REF!</formula>
    </cfRule>
  </conditionalFormatting>
  <conditionalFormatting sqref="C8:D8">
    <cfRule type="expression" priority="713" stopIfTrue="1">
      <formula>#REF!</formula>
    </cfRule>
  </conditionalFormatting>
  <conditionalFormatting sqref="C9:D9">
    <cfRule type="expression" priority="712" stopIfTrue="1">
      <formula>#REF!</formula>
    </cfRule>
  </conditionalFormatting>
  <conditionalFormatting sqref="C10:D10">
    <cfRule type="expression" priority="711" stopIfTrue="1">
      <formula>#REF!</formula>
    </cfRule>
  </conditionalFormatting>
  <conditionalFormatting sqref="C11:D11">
    <cfRule type="expression" priority="710" stopIfTrue="1">
      <formula>#REF!</formula>
    </cfRule>
  </conditionalFormatting>
  <conditionalFormatting sqref="C12:D12">
    <cfRule type="expression" priority="709" stopIfTrue="1">
      <formula>#REF!</formula>
    </cfRule>
  </conditionalFormatting>
  <conditionalFormatting sqref="C13:D13">
    <cfRule type="expression" priority="708" stopIfTrue="1">
      <formula>#REF!</formula>
    </cfRule>
  </conditionalFormatting>
  <conditionalFormatting sqref="C5:H13">
    <cfRule type="expression" priority="707" stopIfTrue="1">
      <formula>#REF!</formula>
    </cfRule>
  </conditionalFormatting>
  <conditionalFormatting sqref="C5:D13">
    <cfRule type="expression" priority="706" stopIfTrue="1">
      <formula>#REF!</formula>
    </cfRule>
  </conditionalFormatting>
  <conditionalFormatting sqref="E5:G13">
    <cfRule type="expression" priority="705" stopIfTrue="1">
      <formula>#REF!</formula>
    </cfRule>
  </conditionalFormatting>
  <conditionalFormatting sqref="H5:H13">
    <cfRule type="expression" priority="704" stopIfTrue="1">
      <formula>#REF!</formula>
    </cfRule>
  </conditionalFormatting>
  <conditionalFormatting sqref="C5:D13">
    <cfRule type="expression" priority="703" stopIfTrue="1">
      <formula>#REF!</formula>
    </cfRule>
  </conditionalFormatting>
  <conditionalFormatting sqref="E5:G13">
    <cfRule type="expression" priority="702" stopIfTrue="1">
      <formula>#REF!</formula>
    </cfRule>
  </conditionalFormatting>
  <conditionalFormatting sqref="H5:H13">
    <cfRule type="expression" priority="701" stopIfTrue="1">
      <formula>#REF!</formula>
    </cfRule>
  </conditionalFormatting>
  <conditionalFormatting sqref="C5:H5">
    <cfRule type="expression" priority="700" stopIfTrue="1">
      <formula>#REF!</formula>
    </cfRule>
  </conditionalFormatting>
  <conditionalFormatting sqref="C5:D5">
    <cfRule type="expression" priority="699" stopIfTrue="1">
      <formula>#REF!</formula>
    </cfRule>
  </conditionalFormatting>
  <conditionalFormatting sqref="E5:G5">
    <cfRule type="expression" priority="698" stopIfTrue="1">
      <formula>#REF!</formula>
    </cfRule>
  </conditionalFormatting>
  <conditionalFormatting sqref="H5">
    <cfRule type="expression" priority="697" stopIfTrue="1">
      <formula>#REF!</formula>
    </cfRule>
  </conditionalFormatting>
  <conditionalFormatting sqref="C5:D5">
    <cfRule type="expression" priority="696" stopIfTrue="1">
      <formula>#REF!</formula>
    </cfRule>
  </conditionalFormatting>
  <conditionalFormatting sqref="E5:G5">
    <cfRule type="expression" priority="695" stopIfTrue="1">
      <formula>#REF!</formula>
    </cfRule>
  </conditionalFormatting>
  <conditionalFormatting sqref="H5">
    <cfRule type="expression" priority="694" stopIfTrue="1">
      <formula>#REF!</formula>
    </cfRule>
  </conditionalFormatting>
  <conditionalFormatting sqref="C6:H6">
    <cfRule type="expression" priority="693" stopIfTrue="1">
      <formula>#REF!</formula>
    </cfRule>
  </conditionalFormatting>
  <conditionalFormatting sqref="C6:D6">
    <cfRule type="expression" priority="692" stopIfTrue="1">
      <formula>#REF!</formula>
    </cfRule>
  </conditionalFormatting>
  <conditionalFormatting sqref="E6:G6">
    <cfRule type="expression" priority="691" stopIfTrue="1">
      <formula>#REF!</formula>
    </cfRule>
  </conditionalFormatting>
  <conditionalFormatting sqref="H6">
    <cfRule type="expression" priority="690" stopIfTrue="1">
      <formula>#REF!</formula>
    </cfRule>
  </conditionalFormatting>
  <conditionalFormatting sqref="C6:D6">
    <cfRule type="expression" priority="689" stopIfTrue="1">
      <formula>#REF!</formula>
    </cfRule>
  </conditionalFormatting>
  <conditionalFormatting sqref="E6:G6">
    <cfRule type="expression" priority="688" stopIfTrue="1">
      <formula>#REF!</formula>
    </cfRule>
  </conditionalFormatting>
  <conditionalFormatting sqref="H6">
    <cfRule type="expression" priority="687" stopIfTrue="1">
      <formula>#REF!</formula>
    </cfRule>
  </conditionalFormatting>
  <conditionalFormatting sqref="C8:H8">
    <cfRule type="expression" priority="686" stopIfTrue="1">
      <formula>#REF!</formula>
    </cfRule>
  </conditionalFormatting>
  <conditionalFormatting sqref="C8:D8">
    <cfRule type="expression" priority="685" stopIfTrue="1">
      <formula>#REF!</formula>
    </cfRule>
  </conditionalFormatting>
  <conditionalFormatting sqref="E8:G8">
    <cfRule type="expression" priority="684" stopIfTrue="1">
      <formula>#REF!</formula>
    </cfRule>
  </conditionalFormatting>
  <conditionalFormatting sqref="H8">
    <cfRule type="expression" priority="683" stopIfTrue="1">
      <formula>#REF!</formula>
    </cfRule>
  </conditionalFormatting>
  <conditionalFormatting sqref="C8:D8">
    <cfRule type="expression" priority="682" stopIfTrue="1">
      <formula>#REF!</formula>
    </cfRule>
  </conditionalFormatting>
  <conditionalFormatting sqref="E8:G8">
    <cfRule type="expression" priority="681" stopIfTrue="1">
      <formula>#REF!</formula>
    </cfRule>
  </conditionalFormatting>
  <conditionalFormatting sqref="H8">
    <cfRule type="expression" priority="680" stopIfTrue="1">
      <formula>#REF!</formula>
    </cfRule>
  </conditionalFormatting>
  <conditionalFormatting sqref="C9:H9">
    <cfRule type="expression" priority="679" stopIfTrue="1">
      <formula>#REF!</formula>
    </cfRule>
  </conditionalFormatting>
  <conditionalFormatting sqref="C10:H10">
    <cfRule type="expression" priority="678" stopIfTrue="1">
      <formula>#REF!</formula>
    </cfRule>
  </conditionalFormatting>
  <conditionalFormatting sqref="C11:H11">
    <cfRule type="expression" priority="677" stopIfTrue="1">
      <formula>#REF!</formula>
    </cfRule>
  </conditionalFormatting>
  <conditionalFormatting sqref="C12:H12">
    <cfRule type="expression" priority="676" stopIfTrue="1">
      <formula>#REF!</formula>
    </cfRule>
  </conditionalFormatting>
  <conditionalFormatting sqref="C13:H13">
    <cfRule type="expression" priority="675" stopIfTrue="1">
      <formula>#REF!</formula>
    </cfRule>
  </conditionalFormatting>
  <conditionalFormatting sqref="C5:D13">
    <cfRule type="expression" priority="674" stopIfTrue="1">
      <formula>#REF!</formula>
    </cfRule>
  </conditionalFormatting>
  <conditionalFormatting sqref="C5:D13">
    <cfRule type="expression" priority="673" stopIfTrue="1">
      <formula>#REF!</formula>
    </cfRule>
  </conditionalFormatting>
  <conditionalFormatting sqref="C5:D13">
    <cfRule type="expression" priority="672" stopIfTrue="1">
      <formula>#REF!</formula>
    </cfRule>
  </conditionalFormatting>
  <conditionalFormatting sqref="C5:D5">
    <cfRule type="expression" priority="671" stopIfTrue="1">
      <formula>#REF!</formula>
    </cfRule>
  </conditionalFormatting>
  <conditionalFormatting sqref="C5:D5">
    <cfRule type="expression" priority="670" stopIfTrue="1">
      <formula>#REF!</formula>
    </cfRule>
  </conditionalFormatting>
  <conditionalFormatting sqref="C5:D5">
    <cfRule type="expression" priority="669" stopIfTrue="1">
      <formula>#REF!</formula>
    </cfRule>
  </conditionalFormatting>
  <conditionalFormatting sqref="C6:D6">
    <cfRule type="expression" priority="668" stopIfTrue="1">
      <formula>#REF!</formula>
    </cfRule>
  </conditionalFormatting>
  <conditionalFormatting sqref="C6:D6">
    <cfRule type="expression" priority="667" stopIfTrue="1">
      <formula>#REF!</formula>
    </cfRule>
  </conditionalFormatting>
  <conditionalFormatting sqref="C6:D6">
    <cfRule type="expression" priority="666" stopIfTrue="1">
      <formula>#REF!</formula>
    </cfRule>
  </conditionalFormatting>
  <conditionalFormatting sqref="C8:D8">
    <cfRule type="expression" priority="665" stopIfTrue="1">
      <formula>#REF!</formula>
    </cfRule>
  </conditionalFormatting>
  <conditionalFormatting sqref="C8:D8">
    <cfRule type="expression" priority="664" stopIfTrue="1">
      <formula>#REF!</formula>
    </cfRule>
  </conditionalFormatting>
  <conditionalFormatting sqref="C8:D8">
    <cfRule type="expression" priority="663" stopIfTrue="1">
      <formula>#REF!</formula>
    </cfRule>
  </conditionalFormatting>
  <conditionalFormatting sqref="C9:D9">
    <cfRule type="expression" priority="662" stopIfTrue="1">
      <formula>#REF!</formula>
    </cfRule>
  </conditionalFormatting>
  <conditionalFormatting sqref="C10:D10">
    <cfRule type="expression" priority="661" stopIfTrue="1">
      <formula>#REF!</formula>
    </cfRule>
  </conditionalFormatting>
  <conditionalFormatting sqref="C11:D11">
    <cfRule type="expression" priority="660" stopIfTrue="1">
      <formula>#REF!</formula>
    </cfRule>
  </conditionalFormatting>
  <conditionalFormatting sqref="C12:D12">
    <cfRule type="expression" priority="659" stopIfTrue="1">
      <formula>#REF!</formula>
    </cfRule>
  </conditionalFormatting>
  <conditionalFormatting sqref="C13:D13">
    <cfRule type="expression" priority="658" stopIfTrue="1">
      <formula>#REF!</formula>
    </cfRule>
  </conditionalFormatting>
  <conditionalFormatting sqref="C5:D13">
    <cfRule type="expression" priority="657" stopIfTrue="1">
      <formula>#REF!</formula>
    </cfRule>
  </conditionalFormatting>
  <conditionalFormatting sqref="C5:D13">
    <cfRule type="expression" priority="656" stopIfTrue="1">
      <formula>#REF!</formula>
    </cfRule>
  </conditionalFormatting>
  <conditionalFormatting sqref="C5:D13">
    <cfRule type="expression" priority="655" stopIfTrue="1">
      <formula>#REF!</formula>
    </cfRule>
  </conditionalFormatting>
  <conditionalFormatting sqref="C5:D5">
    <cfRule type="expression" priority="654" stopIfTrue="1">
      <formula>#REF!</formula>
    </cfRule>
  </conditionalFormatting>
  <conditionalFormatting sqref="C5:D5">
    <cfRule type="expression" priority="653" stopIfTrue="1">
      <formula>#REF!</formula>
    </cfRule>
  </conditionalFormatting>
  <conditionalFormatting sqref="C5:D5">
    <cfRule type="expression" priority="652" stopIfTrue="1">
      <formula>#REF!</formula>
    </cfRule>
  </conditionalFormatting>
  <conditionalFormatting sqref="C6:D6">
    <cfRule type="expression" priority="651" stopIfTrue="1">
      <formula>#REF!</formula>
    </cfRule>
  </conditionalFormatting>
  <conditionalFormatting sqref="C6:D6">
    <cfRule type="expression" priority="650" stopIfTrue="1">
      <formula>#REF!</formula>
    </cfRule>
  </conditionalFormatting>
  <conditionalFormatting sqref="C6:D6">
    <cfRule type="expression" priority="649" stopIfTrue="1">
      <formula>#REF!</formula>
    </cfRule>
  </conditionalFormatting>
  <conditionalFormatting sqref="C8:D8">
    <cfRule type="expression" priority="648" stopIfTrue="1">
      <formula>#REF!</formula>
    </cfRule>
  </conditionalFormatting>
  <conditionalFormatting sqref="C8:D8">
    <cfRule type="expression" priority="647" stopIfTrue="1">
      <formula>#REF!</formula>
    </cfRule>
  </conditionalFormatting>
  <conditionalFormatting sqref="C8:D8">
    <cfRule type="expression" priority="646" stopIfTrue="1">
      <formula>#REF!</formula>
    </cfRule>
  </conditionalFormatting>
  <conditionalFormatting sqref="C9:D9">
    <cfRule type="expression" priority="645" stopIfTrue="1">
      <formula>#REF!</formula>
    </cfRule>
  </conditionalFormatting>
  <conditionalFormatting sqref="C10:D10">
    <cfRule type="expression" priority="644" stopIfTrue="1">
      <formula>#REF!</formula>
    </cfRule>
  </conditionalFormatting>
  <conditionalFormatting sqref="C11:D11">
    <cfRule type="expression" priority="643" stopIfTrue="1">
      <formula>#REF!</formula>
    </cfRule>
  </conditionalFormatting>
  <conditionalFormatting sqref="C12:D12">
    <cfRule type="expression" priority="642" stopIfTrue="1">
      <formula>#REF!</formula>
    </cfRule>
  </conditionalFormatting>
  <conditionalFormatting sqref="C13:D13">
    <cfRule type="expression" priority="641" stopIfTrue="1">
      <formula>#REF!</formula>
    </cfRule>
  </conditionalFormatting>
  <conditionalFormatting sqref="M5:M15">
    <cfRule type="expression" priority="640" stopIfTrue="1">
      <formula>#REF!</formula>
    </cfRule>
  </conditionalFormatting>
  <conditionalFormatting sqref="M5">
    <cfRule type="expression" priority="639" stopIfTrue="1">
      <formula>#REF!</formula>
    </cfRule>
  </conditionalFormatting>
  <conditionalFormatting sqref="M6">
    <cfRule type="expression" priority="638" stopIfTrue="1">
      <formula>#REF!</formula>
    </cfRule>
  </conditionalFormatting>
  <conditionalFormatting sqref="M8">
    <cfRule type="expression" priority="637" stopIfTrue="1">
      <formula>#REF!</formula>
    </cfRule>
  </conditionalFormatting>
  <conditionalFormatting sqref="M9">
    <cfRule type="expression" priority="636" stopIfTrue="1">
      <formula>#REF!</formula>
    </cfRule>
  </conditionalFormatting>
  <conditionalFormatting sqref="M10">
    <cfRule type="expression" priority="635" stopIfTrue="1">
      <formula>#REF!</formula>
    </cfRule>
  </conditionalFormatting>
  <conditionalFormatting sqref="M11">
    <cfRule type="expression" priority="634" stopIfTrue="1">
      <formula>#REF!</formula>
    </cfRule>
  </conditionalFormatting>
  <conditionalFormatting sqref="M12">
    <cfRule type="expression" priority="633" stopIfTrue="1">
      <formula>#REF!</formula>
    </cfRule>
  </conditionalFormatting>
  <conditionalFormatting sqref="M13">
    <cfRule type="expression" priority="632" stopIfTrue="1">
      <formula>#REF!</formula>
    </cfRule>
  </conditionalFormatting>
  <conditionalFormatting sqref="M5:M14">
    <cfRule type="expression" priority="631" stopIfTrue="1">
      <formula>#REF!</formula>
    </cfRule>
  </conditionalFormatting>
  <conditionalFormatting sqref="M5">
    <cfRule type="expression" priority="630" stopIfTrue="1">
      <formula>#REF!</formula>
    </cfRule>
  </conditionalFormatting>
  <conditionalFormatting sqref="M6">
    <cfRule type="expression" priority="629" stopIfTrue="1">
      <formula>#REF!</formula>
    </cfRule>
  </conditionalFormatting>
  <conditionalFormatting sqref="M8">
    <cfRule type="expression" priority="628" stopIfTrue="1">
      <formula>#REF!</formula>
    </cfRule>
  </conditionalFormatting>
  <conditionalFormatting sqref="M9">
    <cfRule type="expression" priority="627" stopIfTrue="1">
      <formula>#REF!</formula>
    </cfRule>
  </conditionalFormatting>
  <conditionalFormatting sqref="M10">
    <cfRule type="expression" priority="626" stopIfTrue="1">
      <formula>#REF!</formula>
    </cfRule>
  </conditionalFormatting>
  <conditionalFormatting sqref="M11">
    <cfRule type="expression" priority="625" stopIfTrue="1">
      <formula>#REF!</formula>
    </cfRule>
  </conditionalFormatting>
  <conditionalFormatting sqref="M12">
    <cfRule type="expression" priority="624" stopIfTrue="1">
      <formula>#REF!</formula>
    </cfRule>
  </conditionalFormatting>
  <conditionalFormatting sqref="M13">
    <cfRule type="expression" priority="623" stopIfTrue="1">
      <formula>#REF!</formula>
    </cfRule>
  </conditionalFormatting>
  <conditionalFormatting sqref="C12:H19">
    <cfRule type="expression" priority="622" stopIfTrue="1">
      <formula>#REF!</formula>
    </cfRule>
  </conditionalFormatting>
  <conditionalFormatting sqref="C12:D19">
    <cfRule type="expression" priority="621" stopIfTrue="1">
      <formula>#REF!</formula>
    </cfRule>
  </conditionalFormatting>
  <conditionalFormatting sqref="E12:G19">
    <cfRule type="expression" priority="620" stopIfTrue="1">
      <formula>#REF!</formula>
    </cfRule>
  </conditionalFormatting>
  <conditionalFormatting sqref="H12:H19">
    <cfRule type="expression" priority="619" stopIfTrue="1">
      <formula>#REF!</formula>
    </cfRule>
  </conditionalFormatting>
  <conditionalFormatting sqref="C12:D19">
    <cfRule type="expression" priority="618" stopIfTrue="1">
      <formula>#REF!</formula>
    </cfRule>
  </conditionalFormatting>
  <conditionalFormatting sqref="E12:G19">
    <cfRule type="expression" priority="617" stopIfTrue="1">
      <formula>#REF!</formula>
    </cfRule>
  </conditionalFormatting>
  <conditionalFormatting sqref="H12:H19">
    <cfRule type="expression" priority="616" stopIfTrue="1">
      <formula>#REF!</formula>
    </cfRule>
  </conditionalFormatting>
  <conditionalFormatting sqref="G12:G19 C12:C19">
    <cfRule type="expression" priority="615" stopIfTrue="1">
      <formula>#REF!</formula>
    </cfRule>
  </conditionalFormatting>
  <conditionalFormatting sqref="C12:C19">
    <cfRule type="expression" priority="614" stopIfTrue="1">
      <formula>#REF!</formula>
    </cfRule>
  </conditionalFormatting>
  <conditionalFormatting sqref="G12:G19">
    <cfRule type="expression" priority="613" stopIfTrue="1">
      <formula>#REF!</formula>
    </cfRule>
  </conditionalFormatting>
  <conditionalFormatting sqref="C12:C19">
    <cfRule type="expression" priority="612" stopIfTrue="1">
      <formula>#REF!</formula>
    </cfRule>
  </conditionalFormatting>
  <conditionalFormatting sqref="G12:G19">
    <cfRule type="expression" priority="611" stopIfTrue="1">
      <formula>#REF!</formula>
    </cfRule>
  </conditionalFormatting>
  <conditionalFormatting sqref="C12:H12">
    <cfRule type="expression" priority="610" stopIfTrue="1">
      <formula>#REF!</formula>
    </cfRule>
  </conditionalFormatting>
  <conditionalFormatting sqref="C12:D12">
    <cfRule type="expression" priority="609" stopIfTrue="1">
      <formula>#REF!</formula>
    </cfRule>
  </conditionalFormatting>
  <conditionalFormatting sqref="E12:G12">
    <cfRule type="expression" priority="608" stopIfTrue="1">
      <formula>#REF!</formula>
    </cfRule>
  </conditionalFormatting>
  <conditionalFormatting sqref="H12">
    <cfRule type="expression" priority="607" stopIfTrue="1">
      <formula>#REF!</formula>
    </cfRule>
  </conditionalFormatting>
  <conditionalFormatting sqref="C12:D12">
    <cfRule type="expression" priority="606" stopIfTrue="1">
      <formula>#REF!</formula>
    </cfRule>
  </conditionalFormatting>
  <conditionalFormatting sqref="E12:G12">
    <cfRule type="expression" priority="605" stopIfTrue="1">
      <formula>#REF!</formula>
    </cfRule>
  </conditionalFormatting>
  <conditionalFormatting sqref="H12">
    <cfRule type="expression" priority="604" stopIfTrue="1">
      <formula>#REF!</formula>
    </cfRule>
  </conditionalFormatting>
  <conditionalFormatting sqref="C13:H13">
    <cfRule type="expression" priority="603" stopIfTrue="1">
      <formula>#REF!</formula>
    </cfRule>
  </conditionalFormatting>
  <conditionalFormatting sqref="C14:H14">
    <cfRule type="expression" priority="602" stopIfTrue="1">
      <formula>#REF!</formula>
    </cfRule>
  </conditionalFormatting>
  <conditionalFormatting sqref="C15:H15">
    <cfRule type="expression" priority="601" stopIfTrue="1">
      <formula>#REF!</formula>
    </cfRule>
  </conditionalFormatting>
  <conditionalFormatting sqref="C16:H16">
    <cfRule type="expression" priority="600" stopIfTrue="1">
      <formula>#REF!</formula>
    </cfRule>
  </conditionalFormatting>
  <conditionalFormatting sqref="C17:H17">
    <cfRule type="expression" priority="599" stopIfTrue="1">
      <formula>#REF!</formula>
    </cfRule>
  </conditionalFormatting>
  <conditionalFormatting sqref="C12:D19">
    <cfRule type="expression" priority="598" stopIfTrue="1">
      <formula>#REF!</formula>
    </cfRule>
  </conditionalFormatting>
  <conditionalFormatting sqref="C12:D19">
    <cfRule type="expression" priority="597" stopIfTrue="1">
      <formula>#REF!</formula>
    </cfRule>
  </conditionalFormatting>
  <conditionalFormatting sqref="C12:D19">
    <cfRule type="expression" priority="596" stopIfTrue="1">
      <formula>#REF!</formula>
    </cfRule>
  </conditionalFormatting>
  <conditionalFormatting sqref="C12:C19">
    <cfRule type="expression" priority="595" stopIfTrue="1">
      <formula>#REF!</formula>
    </cfRule>
  </conditionalFormatting>
  <conditionalFormatting sqref="C12:C19">
    <cfRule type="expression" priority="594" stopIfTrue="1">
      <formula>#REF!</formula>
    </cfRule>
  </conditionalFormatting>
  <conditionalFormatting sqref="C12:C19">
    <cfRule type="expression" priority="593" stopIfTrue="1">
      <formula>#REF!</formula>
    </cfRule>
  </conditionalFormatting>
  <conditionalFormatting sqref="C12:D12">
    <cfRule type="expression" priority="592" stopIfTrue="1">
      <formula>#REF!</formula>
    </cfRule>
  </conditionalFormatting>
  <conditionalFormatting sqref="C12:D12">
    <cfRule type="expression" priority="591" stopIfTrue="1">
      <formula>#REF!</formula>
    </cfRule>
  </conditionalFormatting>
  <conditionalFormatting sqref="C12:D12">
    <cfRule type="expression" priority="590" stopIfTrue="1">
      <formula>#REF!</formula>
    </cfRule>
  </conditionalFormatting>
  <conditionalFormatting sqref="C13:D13">
    <cfRule type="expression" priority="589" stopIfTrue="1">
      <formula>#REF!</formula>
    </cfRule>
  </conditionalFormatting>
  <conditionalFormatting sqref="C14:D14">
    <cfRule type="expression" priority="588" stopIfTrue="1">
      <formula>#REF!</formula>
    </cfRule>
  </conditionalFormatting>
  <conditionalFormatting sqref="C15:D15">
    <cfRule type="expression" priority="587" stopIfTrue="1">
      <formula>#REF!</formula>
    </cfRule>
  </conditionalFormatting>
  <conditionalFormatting sqref="C16:D16">
    <cfRule type="expression" priority="586" stopIfTrue="1">
      <formula>#REF!</formula>
    </cfRule>
  </conditionalFormatting>
  <conditionalFormatting sqref="C17:D17">
    <cfRule type="expression" priority="585" stopIfTrue="1">
      <formula>#REF!</formula>
    </cfRule>
  </conditionalFormatting>
  <conditionalFormatting sqref="C19:D19 C12:H18">
    <cfRule type="expression" priority="584" stopIfTrue="1">
      <formula>#REF!</formula>
    </cfRule>
  </conditionalFormatting>
  <conditionalFormatting sqref="C12:D19">
    <cfRule type="expression" priority="583" stopIfTrue="1">
      <formula>#REF!</formula>
    </cfRule>
  </conditionalFormatting>
  <conditionalFormatting sqref="E12:G18">
    <cfRule type="expression" priority="582" stopIfTrue="1">
      <formula>#REF!</formula>
    </cfRule>
  </conditionalFormatting>
  <conditionalFormatting sqref="H12:H18">
    <cfRule type="expression" priority="581" stopIfTrue="1">
      <formula>#REF!</formula>
    </cfRule>
  </conditionalFormatting>
  <conditionalFormatting sqref="C12:D19">
    <cfRule type="expression" priority="580" stopIfTrue="1">
      <formula>#REF!</formula>
    </cfRule>
  </conditionalFormatting>
  <conditionalFormatting sqref="E12:G18">
    <cfRule type="expression" priority="579" stopIfTrue="1">
      <formula>#REF!</formula>
    </cfRule>
  </conditionalFormatting>
  <conditionalFormatting sqref="H12:H18">
    <cfRule type="expression" priority="578" stopIfTrue="1">
      <formula>#REF!</formula>
    </cfRule>
  </conditionalFormatting>
  <conditionalFormatting sqref="C12:H12">
    <cfRule type="expression" priority="577" stopIfTrue="1">
      <formula>#REF!</formula>
    </cfRule>
  </conditionalFormatting>
  <conditionalFormatting sqref="C12:D12">
    <cfRule type="expression" priority="576" stopIfTrue="1">
      <formula>#REF!</formula>
    </cfRule>
  </conditionalFormatting>
  <conditionalFormatting sqref="E12:G12">
    <cfRule type="expression" priority="575" stopIfTrue="1">
      <formula>#REF!</formula>
    </cfRule>
  </conditionalFormatting>
  <conditionalFormatting sqref="H12">
    <cfRule type="expression" priority="574" stopIfTrue="1">
      <formula>#REF!</formula>
    </cfRule>
  </conditionalFormatting>
  <conditionalFormatting sqref="C12:D12">
    <cfRule type="expression" priority="573" stopIfTrue="1">
      <formula>#REF!</formula>
    </cfRule>
  </conditionalFormatting>
  <conditionalFormatting sqref="E12:G12">
    <cfRule type="expression" priority="572" stopIfTrue="1">
      <formula>#REF!</formula>
    </cfRule>
  </conditionalFormatting>
  <conditionalFormatting sqref="H12">
    <cfRule type="expression" priority="571" stopIfTrue="1">
      <formula>#REF!</formula>
    </cfRule>
  </conditionalFormatting>
  <conditionalFormatting sqref="C13:H13">
    <cfRule type="expression" priority="570" stopIfTrue="1">
      <formula>#REF!</formula>
    </cfRule>
  </conditionalFormatting>
  <conditionalFormatting sqref="C14:H14">
    <cfRule type="expression" priority="569" stopIfTrue="1">
      <formula>#REF!</formula>
    </cfRule>
  </conditionalFormatting>
  <conditionalFormatting sqref="C15:H15">
    <cfRule type="expression" priority="568" stopIfTrue="1">
      <formula>#REF!</formula>
    </cfRule>
  </conditionalFormatting>
  <conditionalFormatting sqref="C16:H16">
    <cfRule type="expression" priority="567" stopIfTrue="1">
      <formula>#REF!</formula>
    </cfRule>
  </conditionalFormatting>
  <conditionalFormatting sqref="C17:H17">
    <cfRule type="expression" priority="566" stopIfTrue="1">
      <formula>#REF!</formula>
    </cfRule>
  </conditionalFormatting>
  <conditionalFormatting sqref="C12:D19">
    <cfRule type="expression" priority="565" stopIfTrue="1">
      <formula>#REF!</formula>
    </cfRule>
  </conditionalFormatting>
  <conditionalFormatting sqref="C12:D19">
    <cfRule type="expression" priority="564" stopIfTrue="1">
      <formula>#REF!</formula>
    </cfRule>
  </conditionalFormatting>
  <conditionalFormatting sqref="C12:D19">
    <cfRule type="expression" priority="563" stopIfTrue="1">
      <formula>#REF!</formula>
    </cfRule>
  </conditionalFormatting>
  <conditionalFormatting sqref="C12:D12">
    <cfRule type="expression" priority="562" stopIfTrue="1">
      <formula>#REF!</formula>
    </cfRule>
  </conditionalFormatting>
  <conditionalFormatting sqref="C12:D12">
    <cfRule type="expression" priority="561" stopIfTrue="1">
      <formula>#REF!</formula>
    </cfRule>
  </conditionalFormatting>
  <conditionalFormatting sqref="C12:D12">
    <cfRule type="expression" priority="560" stopIfTrue="1">
      <formula>#REF!</formula>
    </cfRule>
  </conditionalFormatting>
  <conditionalFormatting sqref="C13:D13">
    <cfRule type="expression" priority="559" stopIfTrue="1">
      <formula>#REF!</formula>
    </cfRule>
  </conditionalFormatting>
  <conditionalFormatting sqref="C14:D14">
    <cfRule type="expression" priority="558" stopIfTrue="1">
      <formula>#REF!</formula>
    </cfRule>
  </conditionalFormatting>
  <conditionalFormatting sqref="C15:D15">
    <cfRule type="expression" priority="557" stopIfTrue="1">
      <formula>#REF!</formula>
    </cfRule>
  </conditionalFormatting>
  <conditionalFormatting sqref="C16:D16">
    <cfRule type="expression" priority="556" stopIfTrue="1">
      <formula>#REF!</formula>
    </cfRule>
  </conditionalFormatting>
  <conditionalFormatting sqref="C17:D17">
    <cfRule type="expression" priority="555" stopIfTrue="1">
      <formula>#REF!</formula>
    </cfRule>
  </conditionalFormatting>
  <conditionalFormatting sqref="C12:D19">
    <cfRule type="expression" priority="554" stopIfTrue="1">
      <formula>#REF!</formula>
    </cfRule>
  </conditionalFormatting>
  <conditionalFormatting sqref="C12:D19">
    <cfRule type="expression" priority="553" stopIfTrue="1">
      <formula>#REF!</formula>
    </cfRule>
  </conditionalFormatting>
  <conditionalFormatting sqref="C12:D19">
    <cfRule type="expression" priority="552" stopIfTrue="1">
      <formula>#REF!</formula>
    </cfRule>
  </conditionalFormatting>
  <conditionalFormatting sqref="C12:D12">
    <cfRule type="expression" priority="551" stopIfTrue="1">
      <formula>#REF!</formula>
    </cfRule>
  </conditionalFormatting>
  <conditionalFormatting sqref="C12:D12">
    <cfRule type="expression" priority="550" stopIfTrue="1">
      <formula>#REF!</formula>
    </cfRule>
  </conditionalFormatting>
  <conditionalFormatting sqref="C12:D12">
    <cfRule type="expression" priority="549" stopIfTrue="1">
      <formula>#REF!</formula>
    </cfRule>
  </conditionalFormatting>
  <conditionalFormatting sqref="C13:D13">
    <cfRule type="expression" priority="548" stopIfTrue="1">
      <formula>#REF!</formula>
    </cfRule>
  </conditionalFormatting>
  <conditionalFormatting sqref="C14:D14">
    <cfRule type="expression" priority="547" stopIfTrue="1">
      <formula>#REF!</formula>
    </cfRule>
  </conditionalFormatting>
  <conditionalFormatting sqref="C15:D15">
    <cfRule type="expression" priority="546" stopIfTrue="1">
      <formula>#REF!</formula>
    </cfRule>
  </conditionalFormatting>
  <conditionalFormatting sqref="C16:D16">
    <cfRule type="expression" priority="545" stopIfTrue="1">
      <formula>#REF!</formula>
    </cfRule>
  </conditionalFormatting>
  <conditionalFormatting sqref="C17:D17">
    <cfRule type="expression" priority="544" stopIfTrue="1">
      <formula>#REF!</formula>
    </cfRule>
  </conditionalFormatting>
  <conditionalFormatting sqref="G19">
    <cfRule type="expression" priority="543" stopIfTrue="1">
      <formula>#REF!</formula>
    </cfRule>
  </conditionalFormatting>
  <conditionalFormatting sqref="G19">
    <cfRule type="expression" priority="542" stopIfTrue="1">
      <formula>#REF!</formula>
    </cfRule>
  </conditionalFormatting>
  <conditionalFormatting sqref="G19">
    <cfRule type="expression" priority="541" stopIfTrue="1">
      <formula>#REF!</formula>
    </cfRule>
  </conditionalFormatting>
  <conditionalFormatting sqref="G19">
    <cfRule type="expression" priority="540" stopIfTrue="1">
      <formula>#REF!</formula>
    </cfRule>
  </conditionalFormatting>
  <conditionalFormatting sqref="G19">
    <cfRule type="expression" priority="539" stopIfTrue="1">
      <formula>#REF!</formula>
    </cfRule>
  </conditionalFormatting>
  <conditionalFormatting sqref="G19">
    <cfRule type="expression" priority="538" stopIfTrue="1">
      <formula>#REF!</formula>
    </cfRule>
  </conditionalFormatting>
  <conditionalFormatting sqref="C12:H17">
    <cfRule type="expression" priority="537" stopIfTrue="1">
      <formula>#REF!</formula>
    </cfRule>
  </conditionalFormatting>
  <conditionalFormatting sqref="C12:D17">
    <cfRule type="expression" priority="536" stopIfTrue="1">
      <formula>#REF!</formula>
    </cfRule>
  </conditionalFormatting>
  <conditionalFormatting sqref="E12:G17">
    <cfRule type="expression" priority="535" stopIfTrue="1">
      <formula>#REF!</formula>
    </cfRule>
  </conditionalFormatting>
  <conditionalFormatting sqref="H12:H17">
    <cfRule type="expression" priority="534" stopIfTrue="1">
      <formula>#REF!</formula>
    </cfRule>
  </conditionalFormatting>
  <conditionalFormatting sqref="C12:D17">
    <cfRule type="expression" priority="533" stopIfTrue="1">
      <formula>#REF!</formula>
    </cfRule>
  </conditionalFormatting>
  <conditionalFormatting sqref="E12:G17">
    <cfRule type="expression" priority="532" stopIfTrue="1">
      <formula>#REF!</formula>
    </cfRule>
  </conditionalFormatting>
  <conditionalFormatting sqref="H12:H17">
    <cfRule type="expression" priority="531" stopIfTrue="1">
      <formula>#REF!</formula>
    </cfRule>
  </conditionalFormatting>
  <conditionalFormatting sqref="G12:G17 C12:C17">
    <cfRule type="expression" priority="530" stopIfTrue="1">
      <formula>#REF!</formula>
    </cfRule>
  </conditionalFormatting>
  <conditionalFormatting sqref="C12:C17">
    <cfRule type="expression" priority="529" stopIfTrue="1">
      <formula>#REF!</formula>
    </cfRule>
  </conditionalFormatting>
  <conditionalFormatting sqref="G12:G17">
    <cfRule type="expression" priority="528" stopIfTrue="1">
      <formula>#REF!</formula>
    </cfRule>
  </conditionalFormatting>
  <conditionalFormatting sqref="C12:C17">
    <cfRule type="expression" priority="527" stopIfTrue="1">
      <formula>#REF!</formula>
    </cfRule>
  </conditionalFormatting>
  <conditionalFormatting sqref="G12:G17">
    <cfRule type="expression" priority="526" stopIfTrue="1">
      <formula>#REF!</formula>
    </cfRule>
  </conditionalFormatting>
  <conditionalFormatting sqref="C12:H12">
    <cfRule type="expression" priority="525" stopIfTrue="1">
      <formula>#REF!</formula>
    </cfRule>
  </conditionalFormatting>
  <conditionalFormatting sqref="C12:D12">
    <cfRule type="expression" priority="524" stopIfTrue="1">
      <formula>#REF!</formula>
    </cfRule>
  </conditionalFormatting>
  <conditionalFormatting sqref="E12:G12">
    <cfRule type="expression" priority="523" stopIfTrue="1">
      <formula>#REF!</formula>
    </cfRule>
  </conditionalFormatting>
  <conditionalFormatting sqref="H12">
    <cfRule type="expression" priority="522" stopIfTrue="1">
      <formula>#REF!</formula>
    </cfRule>
  </conditionalFormatting>
  <conditionalFormatting sqref="C12:D12">
    <cfRule type="expression" priority="521" stopIfTrue="1">
      <formula>#REF!</formula>
    </cfRule>
  </conditionalFormatting>
  <conditionalFormatting sqref="E12:G12">
    <cfRule type="expression" priority="520" stopIfTrue="1">
      <formula>#REF!</formula>
    </cfRule>
  </conditionalFormatting>
  <conditionalFormatting sqref="H12">
    <cfRule type="expression" priority="519" stopIfTrue="1">
      <formula>#REF!</formula>
    </cfRule>
  </conditionalFormatting>
  <conditionalFormatting sqref="C13:H13">
    <cfRule type="expression" priority="518" stopIfTrue="1">
      <formula>#REF!</formula>
    </cfRule>
  </conditionalFormatting>
  <conditionalFormatting sqref="C14:H14">
    <cfRule type="expression" priority="517" stopIfTrue="1">
      <formula>#REF!</formula>
    </cfRule>
  </conditionalFormatting>
  <conditionalFormatting sqref="C15:H15">
    <cfRule type="expression" priority="516" stopIfTrue="1">
      <formula>#REF!</formula>
    </cfRule>
  </conditionalFormatting>
  <conditionalFormatting sqref="C16:H16">
    <cfRule type="expression" priority="515" stopIfTrue="1">
      <formula>#REF!</formula>
    </cfRule>
  </conditionalFormatting>
  <conditionalFormatting sqref="C17:H17">
    <cfRule type="expression" priority="514" stopIfTrue="1">
      <formula>#REF!</formula>
    </cfRule>
  </conditionalFormatting>
  <conditionalFormatting sqref="C12:D17">
    <cfRule type="expression" priority="513" stopIfTrue="1">
      <formula>#REF!</formula>
    </cfRule>
  </conditionalFormatting>
  <conditionalFormatting sqref="C12:D17">
    <cfRule type="expression" priority="512" stopIfTrue="1">
      <formula>#REF!</formula>
    </cfRule>
  </conditionalFormatting>
  <conditionalFormatting sqref="C12:D17">
    <cfRule type="expression" priority="511" stopIfTrue="1">
      <formula>#REF!</formula>
    </cfRule>
  </conditionalFormatting>
  <conditionalFormatting sqref="C12:C17">
    <cfRule type="expression" priority="510" stopIfTrue="1">
      <formula>#REF!</formula>
    </cfRule>
  </conditionalFormatting>
  <conditionalFormatting sqref="C12:C17">
    <cfRule type="expression" priority="509" stopIfTrue="1">
      <formula>#REF!</formula>
    </cfRule>
  </conditionalFormatting>
  <conditionalFormatting sqref="C12:C17">
    <cfRule type="expression" priority="508" stopIfTrue="1">
      <formula>#REF!</formula>
    </cfRule>
  </conditionalFormatting>
  <conditionalFormatting sqref="C12:D12">
    <cfRule type="expression" priority="507" stopIfTrue="1">
      <formula>#REF!</formula>
    </cfRule>
  </conditionalFormatting>
  <conditionalFormatting sqref="C12:D12">
    <cfRule type="expression" priority="506" stopIfTrue="1">
      <formula>#REF!</formula>
    </cfRule>
  </conditionalFormatting>
  <conditionalFormatting sqref="C12:D12">
    <cfRule type="expression" priority="505" stopIfTrue="1">
      <formula>#REF!</formula>
    </cfRule>
  </conditionalFormatting>
  <conditionalFormatting sqref="C13:D13">
    <cfRule type="expression" priority="504" stopIfTrue="1">
      <formula>#REF!</formula>
    </cfRule>
  </conditionalFormatting>
  <conditionalFormatting sqref="C14:D14">
    <cfRule type="expression" priority="503" stopIfTrue="1">
      <formula>#REF!</formula>
    </cfRule>
  </conditionalFormatting>
  <conditionalFormatting sqref="C15:D15">
    <cfRule type="expression" priority="502" stopIfTrue="1">
      <formula>#REF!</formula>
    </cfRule>
  </conditionalFormatting>
  <conditionalFormatting sqref="C16:D16">
    <cfRule type="expression" priority="501" stopIfTrue="1">
      <formula>#REF!</formula>
    </cfRule>
  </conditionalFormatting>
  <conditionalFormatting sqref="C17:D17">
    <cfRule type="expression" priority="500" stopIfTrue="1">
      <formula>#REF!</formula>
    </cfRule>
  </conditionalFormatting>
  <conditionalFormatting sqref="C12:H17">
    <cfRule type="expression" priority="499" stopIfTrue="1">
      <formula>#REF!</formula>
    </cfRule>
  </conditionalFormatting>
  <conditionalFormatting sqref="C12:D17">
    <cfRule type="expression" priority="498" stopIfTrue="1">
      <formula>#REF!</formula>
    </cfRule>
  </conditionalFormatting>
  <conditionalFormatting sqref="E12:G17">
    <cfRule type="expression" priority="497" stopIfTrue="1">
      <formula>#REF!</formula>
    </cfRule>
  </conditionalFormatting>
  <conditionalFormatting sqref="H12:H17">
    <cfRule type="expression" priority="496" stopIfTrue="1">
      <formula>#REF!</formula>
    </cfRule>
  </conditionalFormatting>
  <conditionalFormatting sqref="C12:D17">
    <cfRule type="expression" priority="495" stopIfTrue="1">
      <formula>#REF!</formula>
    </cfRule>
  </conditionalFormatting>
  <conditionalFormatting sqref="E12:G17">
    <cfRule type="expression" priority="494" stopIfTrue="1">
      <formula>#REF!</formula>
    </cfRule>
  </conditionalFormatting>
  <conditionalFormatting sqref="H12:H17">
    <cfRule type="expression" priority="493" stopIfTrue="1">
      <formula>#REF!</formula>
    </cfRule>
  </conditionalFormatting>
  <conditionalFormatting sqref="C12:H12">
    <cfRule type="expression" priority="492" stopIfTrue="1">
      <formula>#REF!</formula>
    </cfRule>
  </conditionalFormatting>
  <conditionalFormatting sqref="C12:D12">
    <cfRule type="expression" priority="491" stopIfTrue="1">
      <formula>#REF!</formula>
    </cfRule>
  </conditionalFormatting>
  <conditionalFormatting sqref="E12:G12">
    <cfRule type="expression" priority="490" stopIfTrue="1">
      <formula>#REF!</formula>
    </cfRule>
  </conditionalFormatting>
  <conditionalFormatting sqref="H12">
    <cfRule type="expression" priority="489" stopIfTrue="1">
      <formula>#REF!</formula>
    </cfRule>
  </conditionalFormatting>
  <conditionalFormatting sqref="C12:D12">
    <cfRule type="expression" priority="488" stopIfTrue="1">
      <formula>#REF!</formula>
    </cfRule>
  </conditionalFormatting>
  <conditionalFormatting sqref="E12:G12">
    <cfRule type="expression" priority="487" stopIfTrue="1">
      <formula>#REF!</formula>
    </cfRule>
  </conditionalFormatting>
  <conditionalFormatting sqref="H12">
    <cfRule type="expression" priority="486" stopIfTrue="1">
      <formula>#REF!</formula>
    </cfRule>
  </conditionalFormatting>
  <conditionalFormatting sqref="C13:H13">
    <cfRule type="expression" priority="485" stopIfTrue="1">
      <formula>#REF!</formula>
    </cfRule>
  </conditionalFormatting>
  <conditionalFormatting sqref="C14:H14">
    <cfRule type="expression" priority="484" stopIfTrue="1">
      <formula>#REF!</formula>
    </cfRule>
  </conditionalFormatting>
  <conditionalFormatting sqref="C15:H15">
    <cfRule type="expression" priority="483" stopIfTrue="1">
      <formula>#REF!</formula>
    </cfRule>
  </conditionalFormatting>
  <conditionalFormatting sqref="C16:H16">
    <cfRule type="expression" priority="482" stopIfTrue="1">
      <formula>#REF!</formula>
    </cfRule>
  </conditionalFormatting>
  <conditionalFormatting sqref="C17:H17">
    <cfRule type="expression" priority="481" stopIfTrue="1">
      <formula>#REF!</formula>
    </cfRule>
  </conditionalFormatting>
  <conditionalFormatting sqref="C12:D17">
    <cfRule type="expression" priority="480" stopIfTrue="1">
      <formula>#REF!</formula>
    </cfRule>
  </conditionalFormatting>
  <conditionalFormatting sqref="C12:D17">
    <cfRule type="expression" priority="479" stopIfTrue="1">
      <formula>#REF!</formula>
    </cfRule>
  </conditionalFormatting>
  <conditionalFormatting sqref="C12:D17">
    <cfRule type="expression" priority="478" stopIfTrue="1">
      <formula>#REF!</formula>
    </cfRule>
  </conditionalFormatting>
  <conditionalFormatting sqref="C12:D12">
    <cfRule type="expression" priority="477" stopIfTrue="1">
      <formula>#REF!</formula>
    </cfRule>
  </conditionalFormatting>
  <conditionalFormatting sqref="C12:D12">
    <cfRule type="expression" priority="476" stopIfTrue="1">
      <formula>#REF!</formula>
    </cfRule>
  </conditionalFormatting>
  <conditionalFormatting sqref="C12:D12">
    <cfRule type="expression" priority="475" stopIfTrue="1">
      <formula>#REF!</formula>
    </cfRule>
  </conditionalFormatting>
  <conditionalFormatting sqref="C13:D13">
    <cfRule type="expression" priority="474" stopIfTrue="1">
      <formula>#REF!</formula>
    </cfRule>
  </conditionalFormatting>
  <conditionalFormatting sqref="C14:D14">
    <cfRule type="expression" priority="473" stopIfTrue="1">
      <formula>#REF!</formula>
    </cfRule>
  </conditionalFormatting>
  <conditionalFormatting sqref="C15:D15">
    <cfRule type="expression" priority="472" stopIfTrue="1">
      <formula>#REF!</formula>
    </cfRule>
  </conditionalFormatting>
  <conditionalFormatting sqref="C16:D16">
    <cfRule type="expression" priority="471" stopIfTrue="1">
      <formula>#REF!</formula>
    </cfRule>
  </conditionalFormatting>
  <conditionalFormatting sqref="C17:D17">
    <cfRule type="expression" priority="470" stopIfTrue="1">
      <formula>#REF!</formula>
    </cfRule>
  </conditionalFormatting>
  <conditionalFormatting sqref="C12:D17">
    <cfRule type="expression" priority="469" stopIfTrue="1">
      <formula>#REF!</formula>
    </cfRule>
  </conditionalFormatting>
  <conditionalFormatting sqref="C12:D17">
    <cfRule type="expression" priority="468" stopIfTrue="1">
      <formula>#REF!</formula>
    </cfRule>
  </conditionalFormatting>
  <conditionalFormatting sqref="C12:D17">
    <cfRule type="expression" priority="467" stopIfTrue="1">
      <formula>#REF!</formula>
    </cfRule>
  </conditionalFormatting>
  <conditionalFormatting sqref="C12:D12">
    <cfRule type="expression" priority="466" stopIfTrue="1">
      <formula>#REF!</formula>
    </cfRule>
  </conditionalFormatting>
  <conditionalFormatting sqref="C12:D12">
    <cfRule type="expression" priority="465" stopIfTrue="1">
      <formula>#REF!</formula>
    </cfRule>
  </conditionalFormatting>
  <conditionalFormatting sqref="C12:D12">
    <cfRule type="expression" priority="464" stopIfTrue="1">
      <formula>#REF!</formula>
    </cfRule>
  </conditionalFormatting>
  <conditionalFormatting sqref="C13:D13">
    <cfRule type="expression" priority="463" stopIfTrue="1">
      <formula>#REF!</formula>
    </cfRule>
  </conditionalFormatting>
  <conditionalFormatting sqref="C14:D14">
    <cfRule type="expression" priority="462" stopIfTrue="1">
      <formula>#REF!</formula>
    </cfRule>
  </conditionalFormatting>
  <conditionalFormatting sqref="C15:D15">
    <cfRule type="expression" priority="461" stopIfTrue="1">
      <formula>#REF!</formula>
    </cfRule>
  </conditionalFormatting>
  <conditionalFormatting sqref="C16:D16">
    <cfRule type="expression" priority="460" stopIfTrue="1">
      <formula>#REF!</formula>
    </cfRule>
  </conditionalFormatting>
  <conditionalFormatting sqref="C17:D17">
    <cfRule type="expression" priority="459" stopIfTrue="1">
      <formula>#REF!</formula>
    </cfRule>
  </conditionalFormatting>
  <conditionalFormatting sqref="C12:G17">
    <cfRule type="expression" priority="458" stopIfTrue="1">
      <formula>#REF!</formula>
    </cfRule>
  </conditionalFormatting>
  <conditionalFormatting sqref="C12:D17">
    <cfRule type="expression" priority="457" stopIfTrue="1">
      <formula>#REF!</formula>
    </cfRule>
  </conditionalFormatting>
  <conditionalFormatting sqref="E12:G17">
    <cfRule type="expression" priority="456" stopIfTrue="1">
      <formula>#REF!</formula>
    </cfRule>
  </conditionalFormatting>
  <conditionalFormatting sqref="C12:D17">
    <cfRule type="expression" priority="455" stopIfTrue="1">
      <formula>#REF!</formula>
    </cfRule>
  </conditionalFormatting>
  <conditionalFormatting sqref="E12:G17">
    <cfRule type="expression" priority="454" stopIfTrue="1">
      <formula>#REF!</formula>
    </cfRule>
  </conditionalFormatting>
  <conditionalFormatting sqref="C12:G12">
    <cfRule type="expression" priority="453" stopIfTrue="1">
      <formula>#REF!</formula>
    </cfRule>
  </conditionalFormatting>
  <conditionalFormatting sqref="C12:D12">
    <cfRule type="expression" priority="452" stopIfTrue="1">
      <formula>#REF!</formula>
    </cfRule>
  </conditionalFormatting>
  <conditionalFormatting sqref="E12:G12">
    <cfRule type="expression" priority="451" stopIfTrue="1">
      <formula>#REF!</formula>
    </cfRule>
  </conditionalFormatting>
  <conditionalFormatting sqref="C12:D12">
    <cfRule type="expression" priority="450" stopIfTrue="1">
      <formula>#REF!</formula>
    </cfRule>
  </conditionalFormatting>
  <conditionalFormatting sqref="E12:G12">
    <cfRule type="expression" priority="449" stopIfTrue="1">
      <formula>#REF!</formula>
    </cfRule>
  </conditionalFormatting>
  <conditionalFormatting sqref="C13:G13">
    <cfRule type="expression" priority="448" stopIfTrue="1">
      <formula>#REF!</formula>
    </cfRule>
  </conditionalFormatting>
  <conditionalFormatting sqref="C14:G14">
    <cfRule type="expression" priority="447" stopIfTrue="1">
      <formula>#REF!</formula>
    </cfRule>
  </conditionalFormatting>
  <conditionalFormatting sqref="C15:G15">
    <cfRule type="expression" priority="446" stopIfTrue="1">
      <formula>#REF!</formula>
    </cfRule>
  </conditionalFormatting>
  <conditionalFormatting sqref="C16:G16">
    <cfRule type="expression" priority="445" stopIfTrue="1">
      <formula>#REF!</formula>
    </cfRule>
  </conditionalFormatting>
  <conditionalFormatting sqref="C17:G17">
    <cfRule type="expression" priority="444" stopIfTrue="1">
      <formula>#REF!</formula>
    </cfRule>
  </conditionalFormatting>
  <conditionalFormatting sqref="C12:D17">
    <cfRule type="expression" priority="443" stopIfTrue="1">
      <formula>#REF!</formula>
    </cfRule>
  </conditionalFormatting>
  <conditionalFormatting sqref="C12:D17">
    <cfRule type="expression" priority="442" stopIfTrue="1">
      <formula>#REF!</formula>
    </cfRule>
  </conditionalFormatting>
  <conditionalFormatting sqref="C12:D17">
    <cfRule type="expression" priority="441" stopIfTrue="1">
      <formula>#REF!</formula>
    </cfRule>
  </conditionalFormatting>
  <conditionalFormatting sqref="C12:D12">
    <cfRule type="expression" priority="440" stopIfTrue="1">
      <formula>#REF!</formula>
    </cfRule>
  </conditionalFormatting>
  <conditionalFormatting sqref="C12:D12">
    <cfRule type="expression" priority="439" stopIfTrue="1">
      <formula>#REF!</formula>
    </cfRule>
  </conditionalFormatting>
  <conditionalFormatting sqref="C12:D12">
    <cfRule type="expression" priority="438" stopIfTrue="1">
      <formula>#REF!</formula>
    </cfRule>
  </conditionalFormatting>
  <conditionalFormatting sqref="C13:D13">
    <cfRule type="expression" priority="437" stopIfTrue="1">
      <formula>#REF!</formula>
    </cfRule>
  </conditionalFormatting>
  <conditionalFormatting sqref="C14:D14">
    <cfRule type="expression" priority="436" stopIfTrue="1">
      <formula>#REF!</formula>
    </cfRule>
  </conditionalFormatting>
  <conditionalFormatting sqref="C15:D15">
    <cfRule type="expression" priority="435" stopIfTrue="1">
      <formula>#REF!</formula>
    </cfRule>
  </conditionalFormatting>
  <conditionalFormatting sqref="C16:D16">
    <cfRule type="expression" priority="434" stopIfTrue="1">
      <formula>#REF!</formula>
    </cfRule>
  </conditionalFormatting>
  <conditionalFormatting sqref="C17:D17">
    <cfRule type="expression" priority="433" stopIfTrue="1">
      <formula>#REF!</formula>
    </cfRule>
  </conditionalFormatting>
  <conditionalFormatting sqref="C12:D17">
    <cfRule type="expression" priority="432" stopIfTrue="1">
      <formula>#REF!</formula>
    </cfRule>
  </conditionalFormatting>
  <conditionalFormatting sqref="C12:D17">
    <cfRule type="expression" priority="431" stopIfTrue="1">
      <formula>#REF!</formula>
    </cfRule>
  </conditionalFormatting>
  <conditionalFormatting sqref="C12:D17">
    <cfRule type="expression" priority="430" stopIfTrue="1">
      <formula>#REF!</formula>
    </cfRule>
  </conditionalFormatting>
  <conditionalFormatting sqref="C12:D12">
    <cfRule type="expression" priority="429" stopIfTrue="1">
      <formula>#REF!</formula>
    </cfRule>
  </conditionalFormatting>
  <conditionalFormatting sqref="C12:D12">
    <cfRule type="expression" priority="428" stopIfTrue="1">
      <formula>#REF!</formula>
    </cfRule>
  </conditionalFormatting>
  <conditionalFormatting sqref="C12:D12">
    <cfRule type="expression" priority="427" stopIfTrue="1">
      <formula>#REF!</formula>
    </cfRule>
  </conditionalFormatting>
  <conditionalFormatting sqref="C13:D13">
    <cfRule type="expression" priority="426" stopIfTrue="1">
      <formula>#REF!</formula>
    </cfRule>
  </conditionalFormatting>
  <conditionalFormatting sqref="C14:D14">
    <cfRule type="expression" priority="425" stopIfTrue="1">
      <formula>#REF!</formula>
    </cfRule>
  </conditionalFormatting>
  <conditionalFormatting sqref="C15:D15">
    <cfRule type="expression" priority="424" stopIfTrue="1">
      <formula>#REF!</formula>
    </cfRule>
  </conditionalFormatting>
  <conditionalFormatting sqref="C16:D16">
    <cfRule type="expression" priority="423" stopIfTrue="1">
      <formula>#REF!</formula>
    </cfRule>
  </conditionalFormatting>
  <conditionalFormatting sqref="C17:D17">
    <cfRule type="expression" priority="422" stopIfTrue="1">
      <formula>#REF!</formula>
    </cfRule>
  </conditionalFormatting>
  <conditionalFormatting sqref="C12:H17">
    <cfRule type="expression" priority="421" stopIfTrue="1">
      <formula>#REF!</formula>
    </cfRule>
  </conditionalFormatting>
  <conditionalFormatting sqref="C12:D17">
    <cfRule type="expression" priority="420" stopIfTrue="1">
      <formula>#REF!</formula>
    </cfRule>
  </conditionalFormatting>
  <conditionalFormatting sqref="E12:G17">
    <cfRule type="expression" priority="419" stopIfTrue="1">
      <formula>#REF!</formula>
    </cfRule>
  </conditionalFormatting>
  <conditionalFormatting sqref="H12:H17">
    <cfRule type="expression" priority="418" stopIfTrue="1">
      <formula>#REF!</formula>
    </cfRule>
  </conditionalFormatting>
  <conditionalFormatting sqref="C12:D17">
    <cfRule type="expression" priority="417" stopIfTrue="1">
      <formula>#REF!</formula>
    </cfRule>
  </conditionalFormatting>
  <conditionalFormatting sqref="E12:G17">
    <cfRule type="expression" priority="416" stopIfTrue="1">
      <formula>#REF!</formula>
    </cfRule>
  </conditionalFormatting>
  <conditionalFormatting sqref="H12:H17">
    <cfRule type="expression" priority="415" stopIfTrue="1">
      <formula>#REF!</formula>
    </cfRule>
  </conditionalFormatting>
  <conditionalFormatting sqref="C12:H12">
    <cfRule type="expression" priority="414" stopIfTrue="1">
      <formula>#REF!</formula>
    </cfRule>
  </conditionalFormatting>
  <conditionalFormatting sqref="C12:D12">
    <cfRule type="expression" priority="413" stopIfTrue="1">
      <formula>#REF!</formula>
    </cfRule>
  </conditionalFormatting>
  <conditionalFormatting sqref="E12:G12">
    <cfRule type="expression" priority="412" stopIfTrue="1">
      <formula>#REF!</formula>
    </cfRule>
  </conditionalFormatting>
  <conditionalFormatting sqref="H12">
    <cfRule type="expression" priority="411" stopIfTrue="1">
      <formula>#REF!</formula>
    </cfRule>
  </conditionalFormatting>
  <conditionalFormatting sqref="C12:D12">
    <cfRule type="expression" priority="410" stopIfTrue="1">
      <formula>#REF!</formula>
    </cfRule>
  </conditionalFormatting>
  <conditionalFormatting sqref="E12:G12">
    <cfRule type="expression" priority="409" stopIfTrue="1">
      <formula>#REF!</formula>
    </cfRule>
  </conditionalFormatting>
  <conditionalFormatting sqref="H12">
    <cfRule type="expression" priority="408" stopIfTrue="1">
      <formula>#REF!</formula>
    </cfRule>
  </conditionalFormatting>
  <conditionalFormatting sqref="C13:H13">
    <cfRule type="expression" priority="407" stopIfTrue="1">
      <formula>#REF!</formula>
    </cfRule>
  </conditionalFormatting>
  <conditionalFormatting sqref="C14:H14">
    <cfRule type="expression" priority="406" stopIfTrue="1">
      <formula>#REF!</formula>
    </cfRule>
  </conditionalFormatting>
  <conditionalFormatting sqref="C15:H15">
    <cfRule type="expression" priority="405" stopIfTrue="1">
      <formula>#REF!</formula>
    </cfRule>
  </conditionalFormatting>
  <conditionalFormatting sqref="C16:H16">
    <cfRule type="expression" priority="404" stopIfTrue="1">
      <formula>#REF!</formula>
    </cfRule>
  </conditionalFormatting>
  <conditionalFormatting sqref="C17:H17">
    <cfRule type="expression" priority="403" stopIfTrue="1">
      <formula>#REF!</formula>
    </cfRule>
  </conditionalFormatting>
  <conditionalFormatting sqref="C12:D17">
    <cfRule type="expression" priority="402" stopIfTrue="1">
      <formula>#REF!</formula>
    </cfRule>
  </conditionalFormatting>
  <conditionalFormatting sqref="C12:D17">
    <cfRule type="expression" priority="401" stopIfTrue="1">
      <formula>#REF!</formula>
    </cfRule>
  </conditionalFormatting>
  <conditionalFormatting sqref="C12:D17">
    <cfRule type="expression" priority="400" stopIfTrue="1">
      <formula>#REF!</formula>
    </cfRule>
  </conditionalFormatting>
  <conditionalFormatting sqref="C12:D12">
    <cfRule type="expression" priority="399" stopIfTrue="1">
      <formula>#REF!</formula>
    </cfRule>
  </conditionalFormatting>
  <conditionalFormatting sqref="C12:D12">
    <cfRule type="expression" priority="398" stopIfTrue="1">
      <formula>#REF!</formula>
    </cfRule>
  </conditionalFormatting>
  <conditionalFormatting sqref="C12:D12">
    <cfRule type="expression" priority="397" stopIfTrue="1">
      <formula>#REF!</formula>
    </cfRule>
  </conditionalFormatting>
  <conditionalFormatting sqref="C13:D13">
    <cfRule type="expression" priority="396" stopIfTrue="1">
      <formula>#REF!</formula>
    </cfRule>
  </conditionalFormatting>
  <conditionalFormatting sqref="C14:D14">
    <cfRule type="expression" priority="395" stopIfTrue="1">
      <formula>#REF!</formula>
    </cfRule>
  </conditionalFormatting>
  <conditionalFormatting sqref="C15:D15">
    <cfRule type="expression" priority="394" stopIfTrue="1">
      <formula>#REF!</formula>
    </cfRule>
  </conditionalFormatting>
  <conditionalFormatting sqref="C16:D16">
    <cfRule type="expression" priority="393" stopIfTrue="1">
      <formula>#REF!</formula>
    </cfRule>
  </conditionalFormatting>
  <conditionalFormatting sqref="C17:D17">
    <cfRule type="expression" priority="392" stopIfTrue="1">
      <formula>#REF!</formula>
    </cfRule>
  </conditionalFormatting>
  <conditionalFormatting sqref="C12:D17">
    <cfRule type="expression" priority="391" stopIfTrue="1">
      <formula>#REF!</formula>
    </cfRule>
  </conditionalFormatting>
  <conditionalFormatting sqref="C12:D17">
    <cfRule type="expression" priority="390" stopIfTrue="1">
      <formula>#REF!</formula>
    </cfRule>
  </conditionalFormatting>
  <conditionalFormatting sqref="C12:D17">
    <cfRule type="expression" priority="389" stopIfTrue="1">
      <formula>#REF!</formula>
    </cfRule>
  </conditionalFormatting>
  <conditionalFormatting sqref="C12:D12">
    <cfRule type="expression" priority="388" stopIfTrue="1">
      <formula>#REF!</formula>
    </cfRule>
  </conditionalFormatting>
  <conditionalFormatting sqref="C12:D12">
    <cfRule type="expression" priority="387" stopIfTrue="1">
      <formula>#REF!</formula>
    </cfRule>
  </conditionalFormatting>
  <conditionalFormatting sqref="C12:D12">
    <cfRule type="expression" priority="386" stopIfTrue="1">
      <formula>#REF!</formula>
    </cfRule>
  </conditionalFormatting>
  <conditionalFormatting sqref="C13:D13">
    <cfRule type="expression" priority="385" stopIfTrue="1">
      <formula>#REF!</formula>
    </cfRule>
  </conditionalFormatting>
  <conditionalFormatting sqref="C14:D14">
    <cfRule type="expression" priority="384" stopIfTrue="1">
      <formula>#REF!</formula>
    </cfRule>
  </conditionalFormatting>
  <conditionalFormatting sqref="C15:D15">
    <cfRule type="expression" priority="383" stopIfTrue="1">
      <formula>#REF!</formula>
    </cfRule>
  </conditionalFormatting>
  <conditionalFormatting sqref="C16:D16">
    <cfRule type="expression" priority="382" stopIfTrue="1">
      <formula>#REF!</formula>
    </cfRule>
  </conditionalFormatting>
  <conditionalFormatting sqref="C17:D17">
    <cfRule type="expression" priority="381" stopIfTrue="1">
      <formula>#REF!</formula>
    </cfRule>
  </conditionalFormatting>
  <conditionalFormatting sqref="M12:M19">
    <cfRule type="expression" priority="380" stopIfTrue="1">
      <formula>#REF!</formula>
    </cfRule>
  </conditionalFormatting>
  <conditionalFormatting sqref="M12">
    <cfRule type="expression" priority="379" stopIfTrue="1">
      <formula>#REF!</formula>
    </cfRule>
  </conditionalFormatting>
  <conditionalFormatting sqref="M13">
    <cfRule type="expression" priority="378" stopIfTrue="1">
      <formula>#REF!</formula>
    </cfRule>
  </conditionalFormatting>
  <conditionalFormatting sqref="M14">
    <cfRule type="expression" priority="377" stopIfTrue="1">
      <formula>#REF!</formula>
    </cfRule>
  </conditionalFormatting>
  <conditionalFormatting sqref="M15">
    <cfRule type="expression" priority="376" stopIfTrue="1">
      <formula>#REF!</formula>
    </cfRule>
  </conditionalFormatting>
  <conditionalFormatting sqref="M16">
    <cfRule type="expression" priority="375" stopIfTrue="1">
      <formula>#REF!</formula>
    </cfRule>
  </conditionalFormatting>
  <conditionalFormatting sqref="M17">
    <cfRule type="expression" priority="374" stopIfTrue="1">
      <formula>#REF!</formula>
    </cfRule>
  </conditionalFormatting>
  <conditionalFormatting sqref="M12:M18">
    <cfRule type="expression" priority="373" stopIfTrue="1">
      <formula>#REF!</formula>
    </cfRule>
  </conditionalFormatting>
  <conditionalFormatting sqref="M12">
    <cfRule type="expression" priority="372" stopIfTrue="1">
      <formula>#REF!</formula>
    </cfRule>
  </conditionalFormatting>
  <conditionalFormatting sqref="M13">
    <cfRule type="expression" priority="371" stopIfTrue="1">
      <formula>#REF!</formula>
    </cfRule>
  </conditionalFormatting>
  <conditionalFormatting sqref="M14">
    <cfRule type="expression" priority="370" stopIfTrue="1">
      <formula>#REF!</formula>
    </cfRule>
  </conditionalFormatting>
  <conditionalFormatting sqref="M15">
    <cfRule type="expression" priority="369" stopIfTrue="1">
      <formula>#REF!</formula>
    </cfRule>
  </conditionalFormatting>
  <conditionalFormatting sqref="M16">
    <cfRule type="expression" priority="368" stopIfTrue="1">
      <formula>#REF!</formula>
    </cfRule>
  </conditionalFormatting>
  <conditionalFormatting sqref="M17">
    <cfRule type="expression" priority="367" stopIfTrue="1">
      <formula>#REF!</formula>
    </cfRule>
  </conditionalFormatting>
  <conditionalFormatting sqref="E11:H11">
    <cfRule type="expression" priority="366" stopIfTrue="1">
      <formula>#REF!</formula>
    </cfRule>
  </conditionalFormatting>
  <conditionalFormatting sqref="E11:G11">
    <cfRule type="expression" priority="365" stopIfTrue="1">
      <formula>#REF!</formula>
    </cfRule>
  </conditionalFormatting>
  <conditionalFormatting sqref="H11">
    <cfRule type="expression" priority="364" stopIfTrue="1">
      <formula>#REF!</formula>
    </cfRule>
  </conditionalFormatting>
  <conditionalFormatting sqref="E11:G11">
    <cfRule type="expression" priority="363" stopIfTrue="1">
      <formula>#REF!</formula>
    </cfRule>
  </conditionalFormatting>
  <conditionalFormatting sqref="H11">
    <cfRule type="expression" priority="362" stopIfTrue="1">
      <formula>#REF!</formula>
    </cfRule>
  </conditionalFormatting>
  <conditionalFormatting sqref="E11:H11">
    <cfRule type="expression" priority="361" stopIfTrue="1">
      <formula>#REF!</formula>
    </cfRule>
  </conditionalFormatting>
  <conditionalFormatting sqref="E11:G11">
    <cfRule type="expression" priority="360" stopIfTrue="1">
      <formula>#REF!</formula>
    </cfRule>
  </conditionalFormatting>
  <conditionalFormatting sqref="H11">
    <cfRule type="expression" priority="359" stopIfTrue="1">
      <formula>#REF!</formula>
    </cfRule>
  </conditionalFormatting>
  <conditionalFormatting sqref="E11:G11">
    <cfRule type="expression" priority="358" stopIfTrue="1">
      <formula>#REF!</formula>
    </cfRule>
  </conditionalFormatting>
  <conditionalFormatting sqref="H11">
    <cfRule type="expression" priority="357" stopIfTrue="1">
      <formula>#REF!</formula>
    </cfRule>
  </conditionalFormatting>
  <conditionalFormatting sqref="E11:H11">
    <cfRule type="expression" priority="356" stopIfTrue="1">
      <formula>#REF!</formula>
    </cfRule>
  </conditionalFormatting>
  <conditionalFormatting sqref="E11:G11">
    <cfRule type="expression" priority="355" stopIfTrue="1">
      <formula>#REF!</formula>
    </cfRule>
  </conditionalFormatting>
  <conditionalFormatting sqref="H11">
    <cfRule type="expression" priority="354" stopIfTrue="1">
      <formula>#REF!</formula>
    </cfRule>
  </conditionalFormatting>
  <conditionalFormatting sqref="E11:G11">
    <cfRule type="expression" priority="353" stopIfTrue="1">
      <formula>#REF!</formula>
    </cfRule>
  </conditionalFormatting>
  <conditionalFormatting sqref="H11">
    <cfRule type="expression" priority="352" stopIfTrue="1">
      <formula>#REF!</formula>
    </cfRule>
  </conditionalFormatting>
  <conditionalFormatting sqref="E11:H11">
    <cfRule type="expression" priority="351" stopIfTrue="1">
      <formula>#REF!</formula>
    </cfRule>
  </conditionalFormatting>
  <conditionalFormatting sqref="E11:G11">
    <cfRule type="expression" priority="350" stopIfTrue="1">
      <formula>#REF!</formula>
    </cfRule>
  </conditionalFormatting>
  <conditionalFormatting sqref="H11">
    <cfRule type="expression" priority="349" stopIfTrue="1">
      <formula>#REF!</formula>
    </cfRule>
  </conditionalFormatting>
  <conditionalFormatting sqref="E11:G11">
    <cfRule type="expression" priority="348" stopIfTrue="1">
      <formula>#REF!</formula>
    </cfRule>
  </conditionalFormatting>
  <conditionalFormatting sqref="H11">
    <cfRule type="expression" priority="347" stopIfTrue="1">
      <formula>#REF!</formula>
    </cfRule>
  </conditionalFormatting>
  <conditionalFormatting sqref="E11:G11">
    <cfRule type="expression" priority="346" stopIfTrue="1">
      <formula>#REF!</formula>
    </cfRule>
  </conditionalFormatting>
  <conditionalFormatting sqref="E11:G11">
    <cfRule type="expression" priority="345" stopIfTrue="1">
      <formula>#REF!</formula>
    </cfRule>
  </conditionalFormatting>
  <conditionalFormatting sqref="E11:G11">
    <cfRule type="expression" priority="344" stopIfTrue="1">
      <formula>#REF!</formula>
    </cfRule>
  </conditionalFormatting>
  <conditionalFormatting sqref="E11:H11">
    <cfRule type="expression" priority="343" stopIfTrue="1">
      <formula>#REF!</formula>
    </cfRule>
  </conditionalFormatting>
  <conditionalFormatting sqref="E11:G11">
    <cfRule type="expression" priority="342" stopIfTrue="1">
      <formula>#REF!</formula>
    </cfRule>
  </conditionalFormatting>
  <conditionalFormatting sqref="H11">
    <cfRule type="expression" priority="341" stopIfTrue="1">
      <formula>#REF!</formula>
    </cfRule>
  </conditionalFormatting>
  <conditionalFormatting sqref="E11:G11">
    <cfRule type="expression" priority="340" stopIfTrue="1">
      <formula>#REF!</formula>
    </cfRule>
  </conditionalFormatting>
  <conditionalFormatting sqref="H11">
    <cfRule type="expression" priority="339" stopIfTrue="1">
      <formula>#REF!</formula>
    </cfRule>
  </conditionalFormatting>
  <conditionalFormatting sqref="E11:H11">
    <cfRule type="expression" priority="338" stopIfTrue="1">
      <formula>#REF!</formula>
    </cfRule>
  </conditionalFormatting>
  <conditionalFormatting sqref="E11:G11">
    <cfRule type="expression" priority="337" stopIfTrue="1">
      <formula>#REF!</formula>
    </cfRule>
  </conditionalFormatting>
  <conditionalFormatting sqref="H11">
    <cfRule type="expression" priority="336" stopIfTrue="1">
      <formula>#REF!</formula>
    </cfRule>
  </conditionalFormatting>
  <conditionalFormatting sqref="E11:G11">
    <cfRule type="expression" priority="335" stopIfTrue="1">
      <formula>#REF!</formula>
    </cfRule>
  </conditionalFormatting>
  <conditionalFormatting sqref="H11">
    <cfRule type="expression" priority="334" stopIfTrue="1">
      <formula>#REF!</formula>
    </cfRule>
  </conditionalFormatting>
  <conditionalFormatting sqref="E11:H11">
    <cfRule type="expression" priority="333" stopIfTrue="1">
      <formula>#REF!</formula>
    </cfRule>
  </conditionalFormatting>
  <conditionalFormatting sqref="E11:G11">
    <cfRule type="expression" priority="332" stopIfTrue="1">
      <formula>#REF!</formula>
    </cfRule>
  </conditionalFormatting>
  <conditionalFormatting sqref="H11">
    <cfRule type="expression" priority="331" stopIfTrue="1">
      <formula>#REF!</formula>
    </cfRule>
  </conditionalFormatting>
  <conditionalFormatting sqref="E11:G11">
    <cfRule type="expression" priority="330" stopIfTrue="1">
      <formula>#REF!</formula>
    </cfRule>
  </conditionalFormatting>
  <conditionalFormatting sqref="H11">
    <cfRule type="expression" priority="329" stopIfTrue="1">
      <formula>#REF!</formula>
    </cfRule>
  </conditionalFormatting>
  <conditionalFormatting sqref="E11:H11">
    <cfRule type="expression" priority="328" stopIfTrue="1">
      <formula>#REF!</formula>
    </cfRule>
  </conditionalFormatting>
  <conditionalFormatting sqref="E11:G11">
    <cfRule type="expression" priority="327" stopIfTrue="1">
      <formula>#REF!</formula>
    </cfRule>
  </conditionalFormatting>
  <conditionalFormatting sqref="H11">
    <cfRule type="expression" priority="326" stopIfTrue="1">
      <formula>#REF!</formula>
    </cfRule>
  </conditionalFormatting>
  <conditionalFormatting sqref="E11:G11">
    <cfRule type="expression" priority="325" stopIfTrue="1">
      <formula>#REF!</formula>
    </cfRule>
  </conditionalFormatting>
  <conditionalFormatting sqref="H11">
    <cfRule type="expression" priority="324" stopIfTrue="1">
      <formula>#REF!</formula>
    </cfRule>
  </conditionalFormatting>
  <conditionalFormatting sqref="E11:H11">
    <cfRule type="expression" priority="323" stopIfTrue="1">
      <formula>#REF!</formula>
    </cfRule>
  </conditionalFormatting>
  <conditionalFormatting sqref="E11:G11">
    <cfRule type="expression" priority="322" stopIfTrue="1">
      <formula>#REF!</formula>
    </cfRule>
  </conditionalFormatting>
  <conditionalFormatting sqref="H11">
    <cfRule type="expression" priority="321" stopIfTrue="1">
      <formula>#REF!</formula>
    </cfRule>
  </conditionalFormatting>
  <conditionalFormatting sqref="E11:G11">
    <cfRule type="expression" priority="320" stopIfTrue="1">
      <formula>#REF!</formula>
    </cfRule>
  </conditionalFormatting>
  <conditionalFormatting sqref="H11">
    <cfRule type="expression" priority="319" stopIfTrue="1">
      <formula>#REF!</formula>
    </cfRule>
  </conditionalFormatting>
  <conditionalFormatting sqref="E11:H11">
    <cfRule type="expression" priority="318" stopIfTrue="1">
      <formula>#REF!</formula>
    </cfRule>
  </conditionalFormatting>
  <conditionalFormatting sqref="E11:G11">
    <cfRule type="expression" priority="317" stopIfTrue="1">
      <formula>#REF!</formula>
    </cfRule>
  </conditionalFormatting>
  <conditionalFormatting sqref="H11">
    <cfRule type="expression" priority="316" stopIfTrue="1">
      <formula>#REF!</formula>
    </cfRule>
  </conditionalFormatting>
  <conditionalFormatting sqref="E11:G11">
    <cfRule type="expression" priority="315" stopIfTrue="1">
      <formula>#REF!</formula>
    </cfRule>
  </conditionalFormatting>
  <conditionalFormatting sqref="H11">
    <cfRule type="expression" priority="314" stopIfTrue="1">
      <formula>#REF!</formula>
    </cfRule>
  </conditionalFormatting>
  <conditionalFormatting sqref="E11:G11">
    <cfRule type="expression" priority="313" stopIfTrue="1">
      <formula>#REF!</formula>
    </cfRule>
  </conditionalFormatting>
  <conditionalFormatting sqref="E11:G11">
    <cfRule type="expression" priority="312" stopIfTrue="1">
      <formula>#REF!</formula>
    </cfRule>
  </conditionalFormatting>
  <conditionalFormatting sqref="E11:G11">
    <cfRule type="expression" priority="311" stopIfTrue="1">
      <formula>#REF!</formula>
    </cfRule>
  </conditionalFormatting>
  <conditionalFormatting sqref="E11:H11">
    <cfRule type="expression" priority="310" stopIfTrue="1">
      <formula>#REF!</formula>
    </cfRule>
  </conditionalFormatting>
  <conditionalFormatting sqref="E11:G11">
    <cfRule type="expression" priority="309" stopIfTrue="1">
      <formula>#REF!</formula>
    </cfRule>
  </conditionalFormatting>
  <conditionalFormatting sqref="H11">
    <cfRule type="expression" priority="308" stopIfTrue="1">
      <formula>#REF!</formula>
    </cfRule>
  </conditionalFormatting>
  <conditionalFormatting sqref="E11:G11">
    <cfRule type="expression" priority="307" stopIfTrue="1">
      <formula>#REF!</formula>
    </cfRule>
  </conditionalFormatting>
  <conditionalFormatting sqref="H11">
    <cfRule type="expression" priority="306" stopIfTrue="1">
      <formula>#REF!</formula>
    </cfRule>
  </conditionalFormatting>
  <conditionalFormatting sqref="E8:H8">
    <cfRule type="expression" priority="305" stopIfTrue="1">
      <formula>#REF!</formula>
    </cfRule>
  </conditionalFormatting>
  <conditionalFormatting sqref="E8:H8">
    <cfRule type="expression" priority="304" stopIfTrue="1">
      <formula>#REF!</formula>
    </cfRule>
  </conditionalFormatting>
  <conditionalFormatting sqref="E8:H8">
    <cfRule type="expression" priority="303" stopIfTrue="1">
      <formula>#REF!</formula>
    </cfRule>
  </conditionalFormatting>
  <conditionalFormatting sqref="E8:H8">
    <cfRule type="expression" priority="302" stopIfTrue="1">
      <formula>#REF!</formula>
    </cfRule>
  </conditionalFormatting>
  <conditionalFormatting sqref="E8:G8">
    <cfRule type="expression" priority="301" stopIfTrue="1">
      <formula>#REF!</formula>
    </cfRule>
  </conditionalFormatting>
  <conditionalFormatting sqref="E8:H8">
    <cfRule type="expression" priority="300" stopIfTrue="1">
      <formula>#REF!</formula>
    </cfRule>
  </conditionalFormatting>
  <conditionalFormatting sqref="E8:H8">
    <cfRule type="expression" priority="299" stopIfTrue="1">
      <formula>#REF!</formula>
    </cfRule>
  </conditionalFormatting>
  <conditionalFormatting sqref="E8:H8">
    <cfRule type="expression" priority="298" stopIfTrue="1">
      <formula>#REF!</formula>
    </cfRule>
  </conditionalFormatting>
  <conditionalFormatting sqref="E8:H8">
    <cfRule type="expression" priority="297" stopIfTrue="1">
      <formula>#REF!</formula>
    </cfRule>
  </conditionalFormatting>
  <conditionalFormatting sqref="E8:H8">
    <cfRule type="expression" priority="296" stopIfTrue="1">
      <formula>#REF!</formula>
    </cfRule>
  </conditionalFormatting>
  <conditionalFormatting sqref="E8:H8">
    <cfRule type="expression" priority="295" stopIfTrue="1">
      <formula>#REF!</formula>
    </cfRule>
  </conditionalFormatting>
  <conditionalFormatting sqref="E8:G8">
    <cfRule type="expression" priority="294" stopIfTrue="1">
      <formula>#REF!</formula>
    </cfRule>
  </conditionalFormatting>
  <conditionalFormatting sqref="E8:H8">
    <cfRule type="expression" priority="293" stopIfTrue="1">
      <formula>#REF!</formula>
    </cfRule>
  </conditionalFormatting>
  <conditionalFormatting sqref="C15:D15">
    <cfRule type="expression" priority="292" stopIfTrue="1">
      <formula>#REF!</formula>
    </cfRule>
  </conditionalFormatting>
  <conditionalFormatting sqref="C15:D15">
    <cfRule type="expression" priority="291" stopIfTrue="1">
      <formula>#REF!</formula>
    </cfRule>
  </conditionalFormatting>
  <conditionalFormatting sqref="C15:D15">
    <cfRule type="expression" priority="290" stopIfTrue="1">
      <formula>#REF!</formula>
    </cfRule>
  </conditionalFormatting>
  <conditionalFormatting sqref="C15:H15">
    <cfRule type="expression" priority="289" stopIfTrue="1">
      <formula>#REF!</formula>
    </cfRule>
  </conditionalFormatting>
  <conditionalFormatting sqref="C15:D15">
    <cfRule type="expression" priority="288" stopIfTrue="1">
      <formula>#REF!</formula>
    </cfRule>
  </conditionalFormatting>
  <conditionalFormatting sqref="C15:H15">
    <cfRule type="expression" priority="287" stopIfTrue="1">
      <formula>#REF!</formula>
    </cfRule>
  </conditionalFormatting>
  <conditionalFormatting sqref="C15:D15">
    <cfRule type="expression" priority="286" stopIfTrue="1">
      <formula>#REF!</formula>
    </cfRule>
  </conditionalFormatting>
  <conditionalFormatting sqref="C15:D15">
    <cfRule type="expression" priority="285" stopIfTrue="1">
      <formula>#REF!</formula>
    </cfRule>
  </conditionalFormatting>
  <conditionalFormatting sqref="C15:H15">
    <cfRule type="expression" priority="284" stopIfTrue="1">
      <formula>#REF!</formula>
    </cfRule>
  </conditionalFormatting>
  <conditionalFormatting sqref="C15:D15">
    <cfRule type="expression" priority="283" stopIfTrue="1">
      <formula>#REF!</formula>
    </cfRule>
  </conditionalFormatting>
  <conditionalFormatting sqref="C15:H15">
    <cfRule type="expression" priority="282" stopIfTrue="1">
      <formula>#REF!</formula>
    </cfRule>
  </conditionalFormatting>
  <conditionalFormatting sqref="C15:D15">
    <cfRule type="expression" priority="281" stopIfTrue="1">
      <formula>#REF!</formula>
    </cfRule>
  </conditionalFormatting>
  <conditionalFormatting sqref="C15:D15">
    <cfRule type="expression" priority="280" stopIfTrue="1">
      <formula>#REF!</formula>
    </cfRule>
  </conditionalFormatting>
  <conditionalFormatting sqref="C15:G15">
    <cfRule type="expression" priority="279" stopIfTrue="1">
      <formula>#REF!</formula>
    </cfRule>
  </conditionalFormatting>
  <conditionalFormatting sqref="C15:D15">
    <cfRule type="expression" priority="278" stopIfTrue="1">
      <formula>#REF!</formula>
    </cfRule>
  </conditionalFormatting>
  <conditionalFormatting sqref="C15:D15">
    <cfRule type="expression" priority="277" stopIfTrue="1">
      <formula>#REF!</formula>
    </cfRule>
  </conditionalFormatting>
  <conditionalFormatting sqref="C15:H15">
    <cfRule type="expression" priority="276" stopIfTrue="1">
      <formula>#REF!</formula>
    </cfRule>
  </conditionalFormatting>
  <conditionalFormatting sqref="C15:D15">
    <cfRule type="expression" priority="275" stopIfTrue="1">
      <formula>#REF!</formula>
    </cfRule>
  </conditionalFormatting>
  <conditionalFormatting sqref="C15:D15">
    <cfRule type="expression" priority="274" stopIfTrue="1">
      <formula>#REF!</formula>
    </cfRule>
  </conditionalFormatting>
  <conditionalFormatting sqref="G16">
    <cfRule type="expression" priority="273" stopIfTrue="1">
      <formula>#REF!</formula>
    </cfRule>
  </conditionalFormatting>
  <conditionalFormatting sqref="G16">
    <cfRule type="expression" priority="272" stopIfTrue="1">
      <formula>#REF!</formula>
    </cfRule>
  </conditionalFormatting>
  <conditionalFormatting sqref="G16">
    <cfRule type="expression" priority="271" stopIfTrue="1">
      <formula>#REF!</formula>
    </cfRule>
  </conditionalFormatting>
  <conditionalFormatting sqref="G16">
    <cfRule type="expression" priority="270" stopIfTrue="1">
      <formula>#REF!</formula>
    </cfRule>
  </conditionalFormatting>
  <conditionalFormatting sqref="G16">
    <cfRule type="expression" priority="269" stopIfTrue="1">
      <formula>#REF!</formula>
    </cfRule>
  </conditionalFormatting>
  <conditionalFormatting sqref="G16">
    <cfRule type="expression" priority="268" stopIfTrue="1">
      <formula>#REF!</formula>
    </cfRule>
  </conditionalFormatting>
  <conditionalFormatting sqref="C17:D17">
    <cfRule type="expression" priority="267" stopIfTrue="1">
      <formula>#REF!</formula>
    </cfRule>
  </conditionalFormatting>
  <conditionalFormatting sqref="C17:D17">
    <cfRule type="expression" priority="266" stopIfTrue="1">
      <formula>#REF!</formula>
    </cfRule>
  </conditionalFormatting>
  <conditionalFormatting sqref="C17:D17">
    <cfRule type="expression" priority="265" stopIfTrue="1">
      <formula>#REF!</formula>
    </cfRule>
  </conditionalFormatting>
  <conditionalFormatting sqref="G17">
    <cfRule type="expression" priority="264" stopIfTrue="1">
      <formula>#REF!</formula>
    </cfRule>
  </conditionalFormatting>
  <conditionalFormatting sqref="G17">
    <cfRule type="expression" priority="263" stopIfTrue="1">
      <formula>#REF!</formula>
    </cfRule>
  </conditionalFormatting>
  <conditionalFormatting sqref="G17">
    <cfRule type="expression" priority="262" stopIfTrue="1">
      <formula>#REF!</formula>
    </cfRule>
  </conditionalFormatting>
  <conditionalFormatting sqref="G17">
    <cfRule type="expression" priority="261" stopIfTrue="1">
      <formula>#REF!</formula>
    </cfRule>
  </conditionalFormatting>
  <conditionalFormatting sqref="G17">
    <cfRule type="expression" priority="260" stopIfTrue="1">
      <formula>#REF!</formula>
    </cfRule>
  </conditionalFormatting>
  <conditionalFormatting sqref="G17">
    <cfRule type="expression" priority="259" stopIfTrue="1">
      <formula>#REF!</formula>
    </cfRule>
  </conditionalFormatting>
  <conditionalFormatting sqref="G17">
    <cfRule type="expression" priority="258" stopIfTrue="1">
      <formula>#REF!</formula>
    </cfRule>
  </conditionalFormatting>
  <conditionalFormatting sqref="G17">
    <cfRule type="expression" priority="257" stopIfTrue="1">
      <formula>#REF!</formula>
    </cfRule>
  </conditionalFormatting>
  <conditionalFormatting sqref="M15">
    <cfRule type="expression" priority="256" stopIfTrue="1">
      <formula>#REF!</formula>
    </cfRule>
  </conditionalFormatting>
  <conditionalFormatting sqref="M15">
    <cfRule type="expression" priority="255" stopIfTrue="1">
      <formula>#REF!</formula>
    </cfRule>
  </conditionalFormatting>
  <conditionalFormatting sqref="C18:D18">
    <cfRule type="expression" priority="254" stopIfTrue="1">
      <formula>#REF!</formula>
    </cfRule>
  </conditionalFormatting>
  <conditionalFormatting sqref="G18">
    <cfRule type="expression" priority="253" stopIfTrue="1">
      <formula>#REF!</formula>
    </cfRule>
  </conditionalFormatting>
  <conditionalFormatting sqref="G18">
    <cfRule type="expression" priority="252" stopIfTrue="1">
      <formula>#REF!</formula>
    </cfRule>
  </conditionalFormatting>
  <conditionalFormatting sqref="H6">
    <cfRule type="expression" priority="251" stopIfTrue="1">
      <formula>#REF!</formula>
    </cfRule>
  </conditionalFormatting>
  <conditionalFormatting sqref="H6">
    <cfRule type="expression" priority="250" stopIfTrue="1">
      <formula>#REF!</formula>
    </cfRule>
  </conditionalFormatting>
  <conditionalFormatting sqref="C6:H6">
    <cfRule type="expression" priority="249" stopIfTrue="1">
      <formula>#REF!</formula>
    </cfRule>
  </conditionalFormatting>
  <conditionalFormatting sqref="C6:D6">
    <cfRule type="expression" priority="248" stopIfTrue="1">
      <formula>#REF!</formula>
    </cfRule>
  </conditionalFormatting>
  <conditionalFormatting sqref="E6:G6">
    <cfRule type="expression" priority="247" stopIfTrue="1">
      <formula>#REF!</formula>
    </cfRule>
  </conditionalFormatting>
  <conditionalFormatting sqref="H6">
    <cfRule type="expression" priority="246" stopIfTrue="1">
      <formula>#REF!</formula>
    </cfRule>
  </conditionalFormatting>
  <conditionalFormatting sqref="C6:D6">
    <cfRule type="expression" priority="245" stopIfTrue="1">
      <formula>#REF!</formula>
    </cfRule>
  </conditionalFormatting>
  <conditionalFormatting sqref="E6:G6">
    <cfRule type="expression" priority="244" stopIfTrue="1">
      <formula>#REF!</formula>
    </cfRule>
  </conditionalFormatting>
  <conditionalFormatting sqref="H6">
    <cfRule type="expression" priority="243" stopIfTrue="1">
      <formula>#REF!</formula>
    </cfRule>
  </conditionalFormatting>
  <conditionalFormatting sqref="C6:D6">
    <cfRule type="expression" priority="242" stopIfTrue="1">
      <formula>#REF!</formula>
    </cfRule>
  </conditionalFormatting>
  <conditionalFormatting sqref="C6:D6">
    <cfRule type="expression" priority="241" stopIfTrue="1">
      <formula>#REF!</formula>
    </cfRule>
  </conditionalFormatting>
  <conditionalFormatting sqref="C6:D6">
    <cfRule type="expression" priority="240" stopIfTrue="1">
      <formula>#REF!</formula>
    </cfRule>
  </conditionalFormatting>
  <conditionalFormatting sqref="C6:D6">
    <cfRule type="expression" priority="239" stopIfTrue="1">
      <formula>#REF!</formula>
    </cfRule>
  </conditionalFormatting>
  <conditionalFormatting sqref="C6:D6">
    <cfRule type="expression" priority="238" stopIfTrue="1">
      <formula>#REF!</formula>
    </cfRule>
  </conditionalFormatting>
  <conditionalFormatting sqref="C6:D6">
    <cfRule type="expression" priority="237" stopIfTrue="1">
      <formula>#REF!</formula>
    </cfRule>
  </conditionalFormatting>
  <conditionalFormatting sqref="H6">
    <cfRule type="expression" priority="236" stopIfTrue="1">
      <formula>#REF!</formula>
    </cfRule>
  </conditionalFormatting>
  <conditionalFormatting sqref="H6">
    <cfRule type="expression" priority="235" stopIfTrue="1">
      <formula>#REF!</formula>
    </cfRule>
  </conditionalFormatting>
  <conditionalFormatting sqref="C6:H6">
    <cfRule type="expression" priority="234" stopIfTrue="1">
      <formula>#REF!</formula>
    </cfRule>
  </conditionalFormatting>
  <conditionalFormatting sqref="C6:D6">
    <cfRule type="expression" priority="233" stopIfTrue="1">
      <formula>#REF!</formula>
    </cfRule>
  </conditionalFormatting>
  <conditionalFormatting sqref="E6:G6">
    <cfRule type="expression" priority="232" stopIfTrue="1">
      <formula>#REF!</formula>
    </cfRule>
  </conditionalFormatting>
  <conditionalFormatting sqref="H6">
    <cfRule type="expression" priority="231" stopIfTrue="1">
      <formula>#REF!</formula>
    </cfRule>
  </conditionalFormatting>
  <conditionalFormatting sqref="C6:D6">
    <cfRule type="expression" priority="230" stopIfTrue="1">
      <formula>#REF!</formula>
    </cfRule>
  </conditionalFormatting>
  <conditionalFormatting sqref="E6:G6">
    <cfRule type="expression" priority="229" stopIfTrue="1">
      <formula>#REF!</formula>
    </cfRule>
  </conditionalFormatting>
  <conditionalFormatting sqref="H6">
    <cfRule type="expression" priority="228" stopIfTrue="1">
      <formula>#REF!</formula>
    </cfRule>
  </conditionalFormatting>
  <conditionalFormatting sqref="C6:D6">
    <cfRule type="expression" priority="227" stopIfTrue="1">
      <formula>#REF!</formula>
    </cfRule>
  </conditionalFormatting>
  <conditionalFormatting sqref="C6:D6">
    <cfRule type="expression" priority="226" stopIfTrue="1">
      <formula>#REF!</formula>
    </cfRule>
  </conditionalFormatting>
  <conditionalFormatting sqref="C6:D6">
    <cfRule type="expression" priority="225" stopIfTrue="1">
      <formula>#REF!</formula>
    </cfRule>
  </conditionalFormatting>
  <conditionalFormatting sqref="C6:D6">
    <cfRule type="expression" priority="224" stopIfTrue="1">
      <formula>#REF!</formula>
    </cfRule>
  </conditionalFormatting>
  <conditionalFormatting sqref="C6:D6">
    <cfRule type="expression" priority="223" stopIfTrue="1">
      <formula>#REF!</formula>
    </cfRule>
  </conditionalFormatting>
  <conditionalFormatting sqref="C6:D6">
    <cfRule type="expression" priority="222" stopIfTrue="1">
      <formula>#REF!</formula>
    </cfRule>
  </conditionalFormatting>
  <conditionalFormatting sqref="C6:G6">
    <cfRule type="expression" priority="221" stopIfTrue="1">
      <formula>#REF!</formula>
    </cfRule>
  </conditionalFormatting>
  <conditionalFormatting sqref="C6:D6">
    <cfRule type="expression" priority="220" stopIfTrue="1">
      <formula>#REF!</formula>
    </cfRule>
  </conditionalFormatting>
  <conditionalFormatting sqref="E6:G6">
    <cfRule type="expression" priority="219" stopIfTrue="1">
      <formula>#REF!</formula>
    </cfRule>
  </conditionalFormatting>
  <conditionalFormatting sqref="C6:D6">
    <cfRule type="expression" priority="218" stopIfTrue="1">
      <formula>#REF!</formula>
    </cfRule>
  </conditionalFormatting>
  <conditionalFormatting sqref="E6:G6">
    <cfRule type="expression" priority="217" stopIfTrue="1">
      <formula>#REF!</formula>
    </cfRule>
  </conditionalFormatting>
  <conditionalFormatting sqref="C6:D6">
    <cfRule type="expression" priority="216" stopIfTrue="1">
      <formula>#REF!</formula>
    </cfRule>
  </conditionalFormatting>
  <conditionalFormatting sqref="C6:D6">
    <cfRule type="expression" priority="215" stopIfTrue="1">
      <formula>#REF!</formula>
    </cfRule>
  </conditionalFormatting>
  <conditionalFormatting sqref="C6:D6">
    <cfRule type="expression" priority="214" stopIfTrue="1">
      <formula>#REF!</formula>
    </cfRule>
  </conditionalFormatting>
  <conditionalFormatting sqref="C6:D6">
    <cfRule type="expression" priority="213" stopIfTrue="1">
      <formula>#REF!</formula>
    </cfRule>
  </conditionalFormatting>
  <conditionalFormatting sqref="C6:D6">
    <cfRule type="expression" priority="212" stopIfTrue="1">
      <formula>#REF!</formula>
    </cfRule>
  </conditionalFormatting>
  <conditionalFormatting sqref="C6:D6">
    <cfRule type="expression" priority="211" stopIfTrue="1">
      <formula>#REF!</formula>
    </cfRule>
  </conditionalFormatting>
  <conditionalFormatting sqref="C6:H6">
    <cfRule type="expression" priority="210" stopIfTrue="1">
      <formula>#REF!</formula>
    </cfRule>
  </conditionalFormatting>
  <conditionalFormatting sqref="C6:D6">
    <cfRule type="expression" priority="209" stopIfTrue="1">
      <formula>#REF!</formula>
    </cfRule>
  </conditionalFormatting>
  <conditionalFormatting sqref="E6:G6">
    <cfRule type="expression" priority="208" stopIfTrue="1">
      <formula>#REF!</formula>
    </cfRule>
  </conditionalFormatting>
  <conditionalFormatting sqref="H6">
    <cfRule type="expression" priority="207" stopIfTrue="1">
      <formula>#REF!</formula>
    </cfRule>
  </conditionalFormatting>
  <conditionalFormatting sqref="C6:D6">
    <cfRule type="expression" priority="206" stopIfTrue="1">
      <formula>#REF!</formula>
    </cfRule>
  </conditionalFormatting>
  <conditionalFormatting sqref="E6:G6">
    <cfRule type="expression" priority="205" stopIfTrue="1">
      <formula>#REF!</formula>
    </cfRule>
  </conditionalFormatting>
  <conditionalFormatting sqref="H6">
    <cfRule type="expression" priority="204" stopIfTrue="1">
      <formula>#REF!</formula>
    </cfRule>
  </conditionalFormatting>
  <conditionalFormatting sqref="C6:D6">
    <cfRule type="expression" priority="203" stopIfTrue="1">
      <formula>#REF!</formula>
    </cfRule>
  </conditionalFormatting>
  <conditionalFormatting sqref="C6:D6">
    <cfRule type="expression" priority="202" stopIfTrue="1">
      <formula>#REF!</formula>
    </cfRule>
  </conditionalFormatting>
  <conditionalFormatting sqref="C6:D6">
    <cfRule type="expression" priority="201" stopIfTrue="1">
      <formula>#REF!</formula>
    </cfRule>
  </conditionalFormatting>
  <conditionalFormatting sqref="C6:D6">
    <cfRule type="expression" priority="200" stopIfTrue="1">
      <formula>#REF!</formula>
    </cfRule>
  </conditionalFormatting>
  <conditionalFormatting sqref="C6:D6">
    <cfRule type="expression" priority="199" stopIfTrue="1">
      <formula>#REF!</formula>
    </cfRule>
  </conditionalFormatting>
  <conditionalFormatting sqref="C6:D6">
    <cfRule type="expression" priority="198" stopIfTrue="1">
      <formula>#REF!</formula>
    </cfRule>
  </conditionalFormatting>
  <conditionalFormatting sqref="C6:H6">
    <cfRule type="expression" priority="197" stopIfTrue="1">
      <formula>#REF!</formula>
    </cfRule>
  </conditionalFormatting>
  <conditionalFormatting sqref="C6:D6">
    <cfRule type="expression" priority="196" stopIfTrue="1">
      <formula>#REF!</formula>
    </cfRule>
  </conditionalFormatting>
  <conditionalFormatting sqref="E6:G6">
    <cfRule type="expression" priority="195" stopIfTrue="1">
      <formula>#REF!</formula>
    </cfRule>
  </conditionalFormatting>
  <conditionalFormatting sqref="H6">
    <cfRule type="expression" priority="194" stopIfTrue="1">
      <formula>#REF!</formula>
    </cfRule>
  </conditionalFormatting>
  <conditionalFormatting sqref="C6:D6">
    <cfRule type="expression" priority="193" stopIfTrue="1">
      <formula>#REF!</formula>
    </cfRule>
  </conditionalFormatting>
  <conditionalFormatting sqref="E6:G6">
    <cfRule type="expression" priority="192" stopIfTrue="1">
      <formula>#REF!</formula>
    </cfRule>
  </conditionalFormatting>
  <conditionalFormatting sqref="H6">
    <cfRule type="expression" priority="191" stopIfTrue="1">
      <formula>#REF!</formula>
    </cfRule>
  </conditionalFormatting>
  <conditionalFormatting sqref="H6">
    <cfRule type="expression" priority="190" stopIfTrue="1">
      <formula>#REF!</formula>
    </cfRule>
  </conditionalFormatting>
  <conditionalFormatting sqref="H6">
    <cfRule type="expression" priority="189" stopIfTrue="1">
      <formula>#REF!</formula>
    </cfRule>
  </conditionalFormatting>
  <conditionalFormatting sqref="C6:H6">
    <cfRule type="expression" priority="188" stopIfTrue="1">
      <formula>#REF!</formula>
    </cfRule>
  </conditionalFormatting>
  <conditionalFormatting sqref="C6:D6">
    <cfRule type="expression" priority="187" stopIfTrue="1">
      <formula>#REF!</formula>
    </cfRule>
  </conditionalFormatting>
  <conditionalFormatting sqref="E6:G6">
    <cfRule type="expression" priority="186" stopIfTrue="1">
      <formula>#REF!</formula>
    </cfRule>
  </conditionalFormatting>
  <conditionalFormatting sqref="H6">
    <cfRule type="expression" priority="185" stopIfTrue="1">
      <formula>#REF!</formula>
    </cfRule>
  </conditionalFormatting>
  <conditionalFormatting sqref="C6:D6">
    <cfRule type="expression" priority="184" stopIfTrue="1">
      <formula>#REF!</formula>
    </cfRule>
  </conditionalFormatting>
  <conditionalFormatting sqref="E6:G6">
    <cfRule type="expression" priority="183" stopIfTrue="1">
      <formula>#REF!</formula>
    </cfRule>
  </conditionalFormatting>
  <conditionalFormatting sqref="H6">
    <cfRule type="expression" priority="182" stopIfTrue="1">
      <formula>#REF!</formula>
    </cfRule>
  </conditionalFormatting>
  <conditionalFormatting sqref="C6:D6">
    <cfRule type="expression" priority="181" stopIfTrue="1">
      <formula>#REF!</formula>
    </cfRule>
  </conditionalFormatting>
  <conditionalFormatting sqref="C6:D6">
    <cfRule type="expression" priority="180" stopIfTrue="1">
      <formula>#REF!</formula>
    </cfRule>
  </conditionalFormatting>
  <conditionalFormatting sqref="C6:D6">
    <cfRule type="expression" priority="179" stopIfTrue="1">
      <formula>#REF!</formula>
    </cfRule>
  </conditionalFormatting>
  <conditionalFormatting sqref="C6:D6">
    <cfRule type="expression" priority="178" stopIfTrue="1">
      <formula>#REF!</formula>
    </cfRule>
  </conditionalFormatting>
  <conditionalFormatting sqref="C6:D6">
    <cfRule type="expression" priority="177" stopIfTrue="1">
      <formula>#REF!</formula>
    </cfRule>
  </conditionalFormatting>
  <conditionalFormatting sqref="C6:D6">
    <cfRule type="expression" priority="176" stopIfTrue="1">
      <formula>#REF!</formula>
    </cfRule>
  </conditionalFormatting>
  <conditionalFormatting sqref="H6">
    <cfRule type="expression" priority="175" stopIfTrue="1">
      <formula>#REF!</formula>
    </cfRule>
  </conditionalFormatting>
  <conditionalFormatting sqref="H6">
    <cfRule type="expression" priority="174" stopIfTrue="1">
      <formula>#REF!</formula>
    </cfRule>
  </conditionalFormatting>
  <conditionalFormatting sqref="C6:H6">
    <cfRule type="expression" priority="173" stopIfTrue="1">
      <formula>#REF!</formula>
    </cfRule>
  </conditionalFormatting>
  <conditionalFormatting sqref="C6:D6">
    <cfRule type="expression" priority="172" stopIfTrue="1">
      <formula>#REF!</formula>
    </cfRule>
  </conditionalFormatting>
  <conditionalFormatting sqref="E6:G6">
    <cfRule type="expression" priority="171" stopIfTrue="1">
      <formula>#REF!</formula>
    </cfRule>
  </conditionalFormatting>
  <conditionalFormatting sqref="H6">
    <cfRule type="expression" priority="170" stopIfTrue="1">
      <formula>#REF!</formula>
    </cfRule>
  </conditionalFormatting>
  <conditionalFormatting sqref="C6:D6">
    <cfRule type="expression" priority="169" stopIfTrue="1">
      <formula>#REF!</formula>
    </cfRule>
  </conditionalFormatting>
  <conditionalFormatting sqref="E6:G6">
    <cfRule type="expression" priority="168" stopIfTrue="1">
      <formula>#REF!</formula>
    </cfRule>
  </conditionalFormatting>
  <conditionalFormatting sqref="H6">
    <cfRule type="expression" priority="167" stopIfTrue="1">
      <formula>#REF!</formula>
    </cfRule>
  </conditionalFormatting>
  <conditionalFormatting sqref="C6:D6">
    <cfRule type="expression" priority="166" stopIfTrue="1">
      <formula>#REF!</formula>
    </cfRule>
  </conditionalFormatting>
  <conditionalFormatting sqref="C6:D6">
    <cfRule type="expression" priority="165" stopIfTrue="1">
      <formula>#REF!</formula>
    </cfRule>
  </conditionalFormatting>
  <conditionalFormatting sqref="C6:D6">
    <cfRule type="expression" priority="164" stopIfTrue="1">
      <formula>#REF!</formula>
    </cfRule>
  </conditionalFormatting>
  <conditionalFormatting sqref="C6:D6">
    <cfRule type="expression" priority="163" stopIfTrue="1">
      <formula>#REF!</formula>
    </cfRule>
  </conditionalFormatting>
  <conditionalFormatting sqref="C6:D6">
    <cfRule type="expression" priority="162" stopIfTrue="1">
      <formula>#REF!</formula>
    </cfRule>
  </conditionalFormatting>
  <conditionalFormatting sqref="C6:D6">
    <cfRule type="expression" priority="161" stopIfTrue="1">
      <formula>#REF!</formula>
    </cfRule>
  </conditionalFormatting>
  <conditionalFormatting sqref="C6:G6">
    <cfRule type="expression" priority="160" stopIfTrue="1">
      <formula>#REF!</formula>
    </cfRule>
  </conditionalFormatting>
  <conditionalFormatting sqref="C6:D6">
    <cfRule type="expression" priority="159" stopIfTrue="1">
      <formula>#REF!</formula>
    </cfRule>
  </conditionalFormatting>
  <conditionalFormatting sqref="E6:G6">
    <cfRule type="expression" priority="158" stopIfTrue="1">
      <formula>#REF!</formula>
    </cfRule>
  </conditionalFormatting>
  <conditionalFormatting sqref="C6:D6">
    <cfRule type="expression" priority="157" stopIfTrue="1">
      <formula>#REF!</formula>
    </cfRule>
  </conditionalFormatting>
  <conditionalFormatting sqref="E6:G6">
    <cfRule type="expression" priority="156" stopIfTrue="1">
      <formula>#REF!</formula>
    </cfRule>
  </conditionalFormatting>
  <conditionalFormatting sqref="C6:D6">
    <cfRule type="expression" priority="155" stopIfTrue="1">
      <formula>#REF!</formula>
    </cfRule>
  </conditionalFormatting>
  <conditionalFormatting sqref="C6:D6">
    <cfRule type="expression" priority="154" stopIfTrue="1">
      <formula>#REF!</formula>
    </cfRule>
  </conditionalFormatting>
  <conditionalFormatting sqref="C6:D6">
    <cfRule type="expression" priority="153" stopIfTrue="1">
      <formula>#REF!</formula>
    </cfRule>
  </conditionalFormatting>
  <conditionalFormatting sqref="C6:D6">
    <cfRule type="expression" priority="152" stopIfTrue="1">
      <formula>#REF!</formula>
    </cfRule>
  </conditionalFormatting>
  <conditionalFormatting sqref="C6:D6">
    <cfRule type="expression" priority="151" stopIfTrue="1">
      <formula>#REF!</formula>
    </cfRule>
  </conditionalFormatting>
  <conditionalFormatting sqref="C6:D6">
    <cfRule type="expression" priority="150" stopIfTrue="1">
      <formula>#REF!</formula>
    </cfRule>
  </conditionalFormatting>
  <conditionalFormatting sqref="C6:H6">
    <cfRule type="expression" priority="149" stopIfTrue="1">
      <formula>#REF!</formula>
    </cfRule>
  </conditionalFormatting>
  <conditionalFormatting sqref="C6:D6">
    <cfRule type="expression" priority="148" stopIfTrue="1">
      <formula>#REF!</formula>
    </cfRule>
  </conditionalFormatting>
  <conditionalFormatting sqref="E6:G6">
    <cfRule type="expression" priority="147" stopIfTrue="1">
      <formula>#REF!</formula>
    </cfRule>
  </conditionalFormatting>
  <conditionalFormatting sqref="H6">
    <cfRule type="expression" priority="146" stopIfTrue="1">
      <formula>#REF!</formula>
    </cfRule>
  </conditionalFormatting>
  <conditionalFormatting sqref="C6:D6">
    <cfRule type="expression" priority="145" stopIfTrue="1">
      <formula>#REF!</formula>
    </cfRule>
  </conditionalFormatting>
  <conditionalFormatting sqref="E6:G6">
    <cfRule type="expression" priority="144" stopIfTrue="1">
      <formula>#REF!</formula>
    </cfRule>
  </conditionalFormatting>
  <conditionalFormatting sqref="H6">
    <cfRule type="expression" priority="143" stopIfTrue="1">
      <formula>#REF!</formula>
    </cfRule>
  </conditionalFormatting>
  <conditionalFormatting sqref="C6:D6">
    <cfRule type="expression" priority="142" stopIfTrue="1">
      <formula>#REF!</formula>
    </cfRule>
  </conditionalFormatting>
  <conditionalFormatting sqref="C6:D6">
    <cfRule type="expression" priority="141" stopIfTrue="1">
      <formula>#REF!</formula>
    </cfRule>
  </conditionalFormatting>
  <conditionalFormatting sqref="C6:D6">
    <cfRule type="expression" priority="140" stopIfTrue="1">
      <formula>#REF!</formula>
    </cfRule>
  </conditionalFormatting>
  <conditionalFormatting sqref="C6:D6">
    <cfRule type="expression" priority="139" stopIfTrue="1">
      <formula>#REF!</formula>
    </cfRule>
  </conditionalFormatting>
  <conditionalFormatting sqref="C6:D6">
    <cfRule type="expression" priority="138" stopIfTrue="1">
      <formula>#REF!</formula>
    </cfRule>
  </conditionalFormatting>
  <conditionalFormatting sqref="C6:D6">
    <cfRule type="expression" priority="137" stopIfTrue="1">
      <formula>#REF!</formula>
    </cfRule>
  </conditionalFormatting>
  <conditionalFormatting sqref="M6">
    <cfRule type="expression" priority="136" stopIfTrue="1">
      <formula>#REF!</formula>
    </cfRule>
  </conditionalFormatting>
  <conditionalFormatting sqref="M6">
    <cfRule type="expression" priority="135" stopIfTrue="1">
      <formula>#REF!</formula>
    </cfRule>
  </conditionalFormatting>
  <conditionalFormatting sqref="M6">
    <cfRule type="expression" priority="134" stopIfTrue="1">
      <formula>#REF!</formula>
    </cfRule>
  </conditionalFormatting>
  <conditionalFormatting sqref="M6">
    <cfRule type="expression" priority="133" stopIfTrue="1">
      <formula>#REF!</formula>
    </cfRule>
  </conditionalFormatting>
  <conditionalFormatting sqref="C5:D5">
    <cfRule type="expression" priority="132" stopIfTrue="1">
      <formula>#REF!</formula>
    </cfRule>
  </conditionalFormatting>
  <conditionalFormatting sqref="C5:D5">
    <cfRule type="expression" priority="131" stopIfTrue="1">
      <formula>#REF!</formula>
    </cfRule>
  </conditionalFormatting>
  <conditionalFormatting sqref="C5:D5">
    <cfRule type="expression" priority="130" stopIfTrue="1">
      <formula>#REF!</formula>
    </cfRule>
  </conditionalFormatting>
  <conditionalFormatting sqref="G5">
    <cfRule type="expression" priority="129" stopIfTrue="1">
      <formula>#REF!</formula>
    </cfRule>
  </conditionalFormatting>
  <conditionalFormatting sqref="G5">
    <cfRule type="expression" priority="128" stopIfTrue="1">
      <formula>#REF!</formula>
    </cfRule>
  </conditionalFormatting>
  <conditionalFormatting sqref="G5">
    <cfRule type="expression" priority="127" stopIfTrue="1">
      <formula>#REF!</formula>
    </cfRule>
  </conditionalFormatting>
  <conditionalFormatting sqref="C5:H5">
    <cfRule type="expression" priority="126" stopIfTrue="1">
      <formula>#REF!</formula>
    </cfRule>
  </conditionalFormatting>
  <conditionalFormatting sqref="C5:D5">
    <cfRule type="expression" priority="125" stopIfTrue="1">
      <formula>#REF!</formula>
    </cfRule>
  </conditionalFormatting>
  <conditionalFormatting sqref="E5:G5">
    <cfRule type="expression" priority="124" stopIfTrue="1">
      <formula>#REF!</formula>
    </cfRule>
  </conditionalFormatting>
  <conditionalFormatting sqref="H5">
    <cfRule type="expression" priority="123" stopIfTrue="1">
      <formula>#REF!</formula>
    </cfRule>
  </conditionalFormatting>
  <conditionalFormatting sqref="C5:D5">
    <cfRule type="expression" priority="122" stopIfTrue="1">
      <formula>#REF!</formula>
    </cfRule>
  </conditionalFormatting>
  <conditionalFormatting sqref="E5:G5">
    <cfRule type="expression" priority="121" stopIfTrue="1">
      <formula>#REF!</formula>
    </cfRule>
  </conditionalFormatting>
  <conditionalFormatting sqref="H5">
    <cfRule type="expression" priority="120" stopIfTrue="1">
      <formula>#REF!</formula>
    </cfRule>
  </conditionalFormatting>
  <conditionalFormatting sqref="G5 C5">
    <cfRule type="expression" priority="119" stopIfTrue="1">
      <formula>#REF!</formula>
    </cfRule>
  </conditionalFormatting>
  <conditionalFormatting sqref="C5">
    <cfRule type="expression" priority="118" stopIfTrue="1">
      <formula>#REF!</formula>
    </cfRule>
  </conditionalFormatting>
  <conditionalFormatting sqref="G5">
    <cfRule type="expression" priority="117" stopIfTrue="1">
      <formula>#REF!</formula>
    </cfRule>
  </conditionalFormatting>
  <conditionalFormatting sqref="C5">
    <cfRule type="expression" priority="116" stopIfTrue="1">
      <formula>#REF!</formula>
    </cfRule>
  </conditionalFormatting>
  <conditionalFormatting sqref="G5">
    <cfRule type="expression" priority="115" stopIfTrue="1">
      <formula>#REF!</formula>
    </cfRule>
  </conditionalFormatting>
  <conditionalFormatting sqref="C5:H5">
    <cfRule type="expression" priority="114" stopIfTrue="1">
      <formula>#REF!</formula>
    </cfRule>
  </conditionalFormatting>
  <conditionalFormatting sqref="C5:D5">
    <cfRule type="expression" priority="113" stopIfTrue="1">
      <formula>#REF!</formula>
    </cfRule>
  </conditionalFormatting>
  <conditionalFormatting sqref="C5:D5">
    <cfRule type="expression" priority="112" stopIfTrue="1">
      <formula>#REF!</formula>
    </cfRule>
  </conditionalFormatting>
  <conditionalFormatting sqref="C5:D5">
    <cfRule type="expression" priority="111" stopIfTrue="1">
      <formula>#REF!</formula>
    </cfRule>
  </conditionalFormatting>
  <conditionalFormatting sqref="C5">
    <cfRule type="expression" priority="110" stopIfTrue="1">
      <formula>#REF!</formula>
    </cfRule>
  </conditionalFormatting>
  <conditionalFormatting sqref="C5">
    <cfRule type="expression" priority="109" stopIfTrue="1">
      <formula>#REF!</formula>
    </cfRule>
  </conditionalFormatting>
  <conditionalFormatting sqref="C5">
    <cfRule type="expression" priority="108" stopIfTrue="1">
      <formula>#REF!</formula>
    </cfRule>
  </conditionalFormatting>
  <conditionalFormatting sqref="C5:D5">
    <cfRule type="expression" priority="107" stopIfTrue="1">
      <formula>#REF!</formula>
    </cfRule>
  </conditionalFormatting>
  <conditionalFormatting sqref="C5:H5">
    <cfRule type="expression" priority="106" stopIfTrue="1">
      <formula>#REF!</formula>
    </cfRule>
  </conditionalFormatting>
  <conditionalFormatting sqref="C5:D5">
    <cfRule type="expression" priority="105" stopIfTrue="1">
      <formula>#REF!</formula>
    </cfRule>
  </conditionalFormatting>
  <conditionalFormatting sqref="E5:G5">
    <cfRule type="expression" priority="104" stopIfTrue="1">
      <formula>#REF!</formula>
    </cfRule>
  </conditionalFormatting>
  <conditionalFormatting sqref="H5">
    <cfRule type="expression" priority="103" stopIfTrue="1">
      <formula>#REF!</formula>
    </cfRule>
  </conditionalFormatting>
  <conditionalFormatting sqref="C5:D5">
    <cfRule type="expression" priority="102" stopIfTrue="1">
      <formula>#REF!</formula>
    </cfRule>
  </conditionalFormatting>
  <conditionalFormatting sqref="E5:G5">
    <cfRule type="expression" priority="101" stopIfTrue="1">
      <formula>#REF!</formula>
    </cfRule>
  </conditionalFormatting>
  <conditionalFormatting sqref="H5">
    <cfRule type="expression" priority="100" stopIfTrue="1">
      <formula>#REF!</formula>
    </cfRule>
  </conditionalFormatting>
  <conditionalFormatting sqref="C5:H5">
    <cfRule type="expression" priority="99" stopIfTrue="1">
      <formula>#REF!</formula>
    </cfRule>
  </conditionalFormatting>
  <conditionalFormatting sqref="C5:D5">
    <cfRule type="expression" priority="98" stopIfTrue="1">
      <formula>#REF!</formula>
    </cfRule>
  </conditionalFormatting>
  <conditionalFormatting sqref="C5:D5">
    <cfRule type="expression" priority="97" stopIfTrue="1">
      <formula>#REF!</formula>
    </cfRule>
  </conditionalFormatting>
  <conditionalFormatting sqref="C5:D5">
    <cfRule type="expression" priority="96" stopIfTrue="1">
      <formula>#REF!</formula>
    </cfRule>
  </conditionalFormatting>
  <conditionalFormatting sqref="C5:D5">
    <cfRule type="expression" priority="95" stopIfTrue="1">
      <formula>#REF!</formula>
    </cfRule>
  </conditionalFormatting>
  <conditionalFormatting sqref="C5:D5">
    <cfRule type="expression" priority="94" stopIfTrue="1">
      <formula>#REF!</formula>
    </cfRule>
  </conditionalFormatting>
  <conditionalFormatting sqref="C5:D5">
    <cfRule type="expression" priority="93" stopIfTrue="1">
      <formula>#REF!</formula>
    </cfRule>
  </conditionalFormatting>
  <conditionalFormatting sqref="C5:D5">
    <cfRule type="expression" priority="92" stopIfTrue="1">
      <formula>#REF!</formula>
    </cfRule>
  </conditionalFormatting>
  <conditionalFormatting sqref="C5:D5">
    <cfRule type="expression" priority="91" stopIfTrue="1">
      <formula>#REF!</formula>
    </cfRule>
  </conditionalFormatting>
  <conditionalFormatting sqref="C5:H5">
    <cfRule type="expression" priority="90" stopIfTrue="1">
      <formula>#REF!</formula>
    </cfRule>
  </conditionalFormatting>
  <conditionalFormatting sqref="C5:D5">
    <cfRule type="expression" priority="89" stopIfTrue="1">
      <formula>#REF!</formula>
    </cfRule>
  </conditionalFormatting>
  <conditionalFormatting sqref="E5:G5">
    <cfRule type="expression" priority="88" stopIfTrue="1">
      <formula>#REF!</formula>
    </cfRule>
  </conditionalFormatting>
  <conditionalFormatting sqref="H5">
    <cfRule type="expression" priority="87" stopIfTrue="1">
      <formula>#REF!</formula>
    </cfRule>
  </conditionalFormatting>
  <conditionalFormatting sqref="C5:D5">
    <cfRule type="expression" priority="86" stopIfTrue="1">
      <formula>#REF!</formula>
    </cfRule>
  </conditionalFormatting>
  <conditionalFormatting sqref="E5:G5">
    <cfRule type="expression" priority="85" stopIfTrue="1">
      <formula>#REF!</formula>
    </cfRule>
  </conditionalFormatting>
  <conditionalFormatting sqref="H5">
    <cfRule type="expression" priority="84" stopIfTrue="1">
      <formula>#REF!</formula>
    </cfRule>
  </conditionalFormatting>
  <conditionalFormatting sqref="G5 C5">
    <cfRule type="expression" priority="83" stopIfTrue="1">
      <formula>#REF!</formula>
    </cfRule>
  </conditionalFormatting>
  <conditionalFormatting sqref="C5">
    <cfRule type="expression" priority="82" stopIfTrue="1">
      <formula>#REF!</formula>
    </cfRule>
  </conditionalFormatting>
  <conditionalFormatting sqref="G5">
    <cfRule type="expression" priority="81" stopIfTrue="1">
      <formula>#REF!</formula>
    </cfRule>
  </conditionalFormatting>
  <conditionalFormatting sqref="C5">
    <cfRule type="expression" priority="80" stopIfTrue="1">
      <formula>#REF!</formula>
    </cfRule>
  </conditionalFormatting>
  <conditionalFormatting sqref="G5">
    <cfRule type="expression" priority="79" stopIfTrue="1">
      <formula>#REF!</formula>
    </cfRule>
  </conditionalFormatting>
  <conditionalFormatting sqref="C5:H5">
    <cfRule type="expression" priority="78" stopIfTrue="1">
      <formula>#REF!</formula>
    </cfRule>
  </conditionalFormatting>
  <conditionalFormatting sqref="C5:D5">
    <cfRule type="expression" priority="77" stopIfTrue="1">
      <formula>#REF!</formula>
    </cfRule>
  </conditionalFormatting>
  <conditionalFormatting sqref="C5:D5">
    <cfRule type="expression" priority="76" stopIfTrue="1">
      <formula>#REF!</formula>
    </cfRule>
  </conditionalFormatting>
  <conditionalFormatting sqref="C5:D5">
    <cfRule type="expression" priority="75" stopIfTrue="1">
      <formula>#REF!</formula>
    </cfRule>
  </conditionalFormatting>
  <conditionalFormatting sqref="C5">
    <cfRule type="expression" priority="74" stopIfTrue="1">
      <formula>#REF!</formula>
    </cfRule>
  </conditionalFormatting>
  <conditionalFormatting sqref="C5">
    <cfRule type="expression" priority="73" stopIfTrue="1">
      <formula>#REF!</formula>
    </cfRule>
  </conditionalFormatting>
  <conditionalFormatting sqref="C5">
    <cfRule type="expression" priority="72" stopIfTrue="1">
      <formula>#REF!</formula>
    </cfRule>
  </conditionalFormatting>
  <conditionalFormatting sqref="C5:D5">
    <cfRule type="expression" priority="71" stopIfTrue="1">
      <formula>#REF!</formula>
    </cfRule>
  </conditionalFormatting>
  <conditionalFormatting sqref="C5:H5">
    <cfRule type="expression" priority="70" stopIfTrue="1">
      <formula>#REF!</formula>
    </cfRule>
  </conditionalFormatting>
  <conditionalFormatting sqref="C5:D5">
    <cfRule type="expression" priority="69" stopIfTrue="1">
      <formula>#REF!</formula>
    </cfRule>
  </conditionalFormatting>
  <conditionalFormatting sqref="E5:G5">
    <cfRule type="expression" priority="68" stopIfTrue="1">
      <formula>#REF!</formula>
    </cfRule>
  </conditionalFormatting>
  <conditionalFormatting sqref="H5">
    <cfRule type="expression" priority="67" stopIfTrue="1">
      <formula>#REF!</formula>
    </cfRule>
  </conditionalFormatting>
  <conditionalFormatting sqref="C5:D5">
    <cfRule type="expression" priority="66" stopIfTrue="1">
      <formula>#REF!</formula>
    </cfRule>
  </conditionalFormatting>
  <conditionalFormatting sqref="E5:G5">
    <cfRule type="expression" priority="65" stopIfTrue="1">
      <formula>#REF!</formula>
    </cfRule>
  </conditionalFormatting>
  <conditionalFormatting sqref="H5">
    <cfRule type="expression" priority="64" stopIfTrue="1">
      <formula>#REF!</formula>
    </cfRule>
  </conditionalFormatting>
  <conditionalFormatting sqref="C5:H5">
    <cfRule type="expression" priority="63" stopIfTrue="1">
      <formula>#REF!</formula>
    </cfRule>
  </conditionalFormatting>
  <conditionalFormatting sqref="C5:D5">
    <cfRule type="expression" priority="62" stopIfTrue="1">
      <formula>#REF!</formula>
    </cfRule>
  </conditionalFormatting>
  <conditionalFormatting sqref="C5:D5">
    <cfRule type="expression" priority="61" stopIfTrue="1">
      <formula>#REF!</formula>
    </cfRule>
  </conditionalFormatting>
  <conditionalFormatting sqref="C5:D5">
    <cfRule type="expression" priority="60" stopIfTrue="1">
      <formula>#REF!</formula>
    </cfRule>
  </conditionalFormatting>
  <conditionalFormatting sqref="C5:D5">
    <cfRule type="expression" priority="59" stopIfTrue="1">
      <formula>#REF!</formula>
    </cfRule>
  </conditionalFormatting>
  <conditionalFormatting sqref="C5:D5">
    <cfRule type="expression" priority="58" stopIfTrue="1">
      <formula>#REF!</formula>
    </cfRule>
  </conditionalFormatting>
  <conditionalFormatting sqref="C5:D5">
    <cfRule type="expression" priority="57" stopIfTrue="1">
      <formula>#REF!</formula>
    </cfRule>
  </conditionalFormatting>
  <conditionalFormatting sqref="C5:D5">
    <cfRule type="expression" priority="56" stopIfTrue="1">
      <formula>#REF!</formula>
    </cfRule>
  </conditionalFormatting>
  <conditionalFormatting sqref="C5:D5">
    <cfRule type="expression" priority="55" stopIfTrue="1">
      <formula>#REF!</formula>
    </cfRule>
  </conditionalFormatting>
  <conditionalFormatting sqref="C5:G5">
    <cfRule type="expression" priority="54" stopIfTrue="1">
      <formula>#REF!</formula>
    </cfRule>
  </conditionalFormatting>
  <conditionalFormatting sqref="C5:D5">
    <cfRule type="expression" priority="53" stopIfTrue="1">
      <formula>#REF!</formula>
    </cfRule>
  </conditionalFormatting>
  <conditionalFormatting sqref="E5:G5">
    <cfRule type="expression" priority="52" stopIfTrue="1">
      <formula>#REF!</formula>
    </cfRule>
  </conditionalFormatting>
  <conditionalFormatting sqref="C5:D5">
    <cfRule type="expression" priority="51" stopIfTrue="1">
      <formula>#REF!</formula>
    </cfRule>
  </conditionalFormatting>
  <conditionalFormatting sqref="E5:G5">
    <cfRule type="expression" priority="50" stopIfTrue="1">
      <formula>#REF!</formula>
    </cfRule>
  </conditionalFormatting>
  <conditionalFormatting sqref="C5:G5">
    <cfRule type="expression" priority="49" stopIfTrue="1">
      <formula>#REF!</formula>
    </cfRule>
  </conditionalFormatting>
  <conditionalFormatting sqref="C5:D5">
    <cfRule type="expression" priority="48" stopIfTrue="1">
      <formula>#REF!</formula>
    </cfRule>
  </conditionalFormatting>
  <conditionalFormatting sqref="C5:D5">
    <cfRule type="expression" priority="47" stopIfTrue="1">
      <formula>#REF!</formula>
    </cfRule>
  </conditionalFormatting>
  <conditionalFormatting sqref="C5:D5">
    <cfRule type="expression" priority="46" stopIfTrue="1">
      <formula>#REF!</formula>
    </cfRule>
  </conditionalFormatting>
  <conditionalFormatting sqref="C5:D5">
    <cfRule type="expression" priority="45" stopIfTrue="1">
      <formula>#REF!</formula>
    </cfRule>
  </conditionalFormatting>
  <conditionalFormatting sqref="C5:D5">
    <cfRule type="expression" priority="44" stopIfTrue="1">
      <formula>#REF!</formula>
    </cfRule>
  </conditionalFormatting>
  <conditionalFormatting sqref="C5:D5">
    <cfRule type="expression" priority="43" stopIfTrue="1">
      <formula>#REF!</formula>
    </cfRule>
  </conditionalFormatting>
  <conditionalFormatting sqref="C5:D5">
    <cfRule type="expression" priority="42" stopIfTrue="1">
      <formula>#REF!</formula>
    </cfRule>
  </conditionalFormatting>
  <conditionalFormatting sqref="C5:D5">
    <cfRule type="expression" priority="41" stopIfTrue="1">
      <formula>#REF!</formula>
    </cfRule>
  </conditionalFormatting>
  <conditionalFormatting sqref="C5:H5">
    <cfRule type="expression" priority="40" stopIfTrue="1">
      <formula>#REF!</formula>
    </cfRule>
  </conditionalFormatting>
  <conditionalFormatting sqref="C5:D5">
    <cfRule type="expression" priority="39" stopIfTrue="1">
      <formula>#REF!</formula>
    </cfRule>
  </conditionalFormatting>
  <conditionalFormatting sqref="E5:G5">
    <cfRule type="expression" priority="38" stopIfTrue="1">
      <formula>#REF!</formula>
    </cfRule>
  </conditionalFormatting>
  <conditionalFormatting sqref="H5">
    <cfRule type="expression" priority="37" stopIfTrue="1">
      <formula>#REF!</formula>
    </cfRule>
  </conditionalFormatting>
  <conditionalFormatting sqref="C5:D5">
    <cfRule type="expression" priority="36" stopIfTrue="1">
      <formula>#REF!</formula>
    </cfRule>
  </conditionalFormatting>
  <conditionalFormatting sqref="E5:G5">
    <cfRule type="expression" priority="35" stopIfTrue="1">
      <formula>#REF!</formula>
    </cfRule>
  </conditionalFormatting>
  <conditionalFormatting sqref="H5">
    <cfRule type="expression" priority="34" stopIfTrue="1">
      <formula>#REF!</formula>
    </cfRule>
  </conditionalFormatting>
  <conditionalFormatting sqref="C5:H5">
    <cfRule type="expression" priority="33" stopIfTrue="1">
      <formula>#REF!</formula>
    </cfRule>
  </conditionalFormatting>
  <conditionalFormatting sqref="C5:D5">
    <cfRule type="expression" priority="32" stopIfTrue="1">
      <formula>#REF!</formula>
    </cfRule>
  </conditionalFormatting>
  <conditionalFormatting sqref="C5:D5">
    <cfRule type="expression" priority="31" stopIfTrue="1">
      <formula>#REF!</formula>
    </cfRule>
  </conditionalFormatting>
  <conditionalFormatting sqref="C5:D5">
    <cfRule type="expression" priority="30" stopIfTrue="1">
      <formula>#REF!</formula>
    </cfRule>
  </conditionalFormatting>
  <conditionalFormatting sqref="C5:D5">
    <cfRule type="expression" priority="29" stopIfTrue="1">
      <formula>#REF!</formula>
    </cfRule>
  </conditionalFormatting>
  <conditionalFormatting sqref="C5:D5">
    <cfRule type="expression" priority="28" stopIfTrue="1">
      <formula>#REF!</formula>
    </cfRule>
  </conditionalFormatting>
  <conditionalFormatting sqref="C5:D5">
    <cfRule type="expression" priority="27" stopIfTrue="1">
      <formula>#REF!</formula>
    </cfRule>
  </conditionalFormatting>
  <conditionalFormatting sqref="C5:D5">
    <cfRule type="expression" priority="26" stopIfTrue="1">
      <formula>#REF!</formula>
    </cfRule>
  </conditionalFormatting>
  <conditionalFormatting sqref="C5:D5">
    <cfRule type="expression" priority="25" stopIfTrue="1">
      <formula>#REF!</formula>
    </cfRule>
  </conditionalFormatting>
  <conditionalFormatting sqref="C5:D5">
    <cfRule type="expression" priority="24" stopIfTrue="1">
      <formula>#REF!</formula>
    </cfRule>
  </conditionalFormatting>
  <conditionalFormatting sqref="C5:D5">
    <cfRule type="expression" priority="23" stopIfTrue="1">
      <formula>#REF!</formula>
    </cfRule>
  </conditionalFormatting>
  <conditionalFormatting sqref="C5:D5">
    <cfRule type="expression" priority="22" stopIfTrue="1">
      <formula>#REF!</formula>
    </cfRule>
  </conditionalFormatting>
  <conditionalFormatting sqref="G5">
    <cfRule type="expression" priority="21" stopIfTrue="1">
      <formula>#REF!</formula>
    </cfRule>
  </conditionalFormatting>
  <conditionalFormatting sqref="G5">
    <cfRule type="expression" priority="20" stopIfTrue="1">
      <formula>#REF!</formula>
    </cfRule>
  </conditionalFormatting>
  <conditionalFormatting sqref="G5">
    <cfRule type="expression" priority="19" stopIfTrue="1">
      <formula>#REF!</formula>
    </cfRule>
  </conditionalFormatting>
  <conditionalFormatting sqref="G5">
    <cfRule type="expression" priority="18" stopIfTrue="1">
      <formula>#REF!</formula>
    </cfRule>
  </conditionalFormatting>
  <conditionalFormatting sqref="G5">
    <cfRule type="expression" priority="17" stopIfTrue="1">
      <formula>#REF!</formula>
    </cfRule>
  </conditionalFormatting>
  <conditionalFormatting sqref="G5">
    <cfRule type="expression" priority="16" stopIfTrue="1">
      <formula>#REF!</formula>
    </cfRule>
  </conditionalFormatting>
  <conditionalFormatting sqref="G5">
    <cfRule type="expression" priority="15" stopIfTrue="1">
      <formula>#REF!</formula>
    </cfRule>
  </conditionalFormatting>
  <conditionalFormatting sqref="G5">
    <cfRule type="expression" priority="14" stopIfTrue="1">
      <formula>#REF!</formula>
    </cfRule>
  </conditionalFormatting>
  <conditionalFormatting sqref="M5">
    <cfRule type="expression" priority="13" stopIfTrue="1">
      <formula>#REF!</formula>
    </cfRule>
  </conditionalFormatting>
  <conditionalFormatting sqref="M5">
    <cfRule type="expression" priority="12" stopIfTrue="1">
      <formula>#REF!</formula>
    </cfRule>
  </conditionalFormatting>
  <conditionalFormatting sqref="M5">
    <cfRule type="expression" priority="11" stopIfTrue="1">
      <formula>#REF!</formula>
    </cfRule>
  </conditionalFormatting>
  <conditionalFormatting sqref="M5">
    <cfRule type="expression" priority="10" stopIfTrue="1">
      <formula>#REF!</formula>
    </cfRule>
  </conditionalFormatting>
  <conditionalFormatting sqref="G17">
    <cfRule type="expression" priority="9" stopIfTrue="1">
      <formula>#REF!</formula>
    </cfRule>
  </conditionalFormatting>
  <conditionalFormatting sqref="G17">
    <cfRule type="expression" priority="8" stopIfTrue="1">
      <formula>#REF!</formula>
    </cfRule>
  </conditionalFormatting>
  <conditionalFormatting sqref="G17">
    <cfRule type="expression" priority="7" stopIfTrue="1">
      <formula>#REF!</formula>
    </cfRule>
  </conditionalFormatting>
  <conditionalFormatting sqref="G17">
    <cfRule type="expression" priority="6" stopIfTrue="1">
      <formula>#REF!</formula>
    </cfRule>
  </conditionalFormatting>
  <conditionalFormatting sqref="G17">
    <cfRule type="expression" priority="5" stopIfTrue="1">
      <formula>#REF!</formula>
    </cfRule>
  </conditionalFormatting>
  <conditionalFormatting sqref="G17">
    <cfRule type="expression" priority="4" stopIfTrue="1">
      <formula>#REF!</formula>
    </cfRule>
  </conditionalFormatting>
  <conditionalFormatting sqref="C17:D17">
    <cfRule type="expression" priority="3" stopIfTrue="1">
      <formula>#REF!</formula>
    </cfRule>
  </conditionalFormatting>
  <conditionalFormatting sqref="G17">
    <cfRule type="expression" priority="2" stopIfTrue="1">
      <formula>#REF!</formula>
    </cfRule>
  </conditionalFormatting>
  <conditionalFormatting sqref="G17">
    <cfRule type="expression" priority="1" stopIfTrue="1">
      <formula>#REF!</formula>
    </cfRule>
  </conditionalFormatting>
  <dataValidations count="7">
    <dataValidation type="list" allowBlank="1" showInputMessage="1" showErrorMessage="1" sqref="G5:G54">
      <formula1>"1971,1972,1973,1974,1975,1976,1977,1978,1979,1980,1981,1982,1983,1984,1985,1986,1987,1988,1989,1990,1991,1992,1993,1994,1995 ,1996 ,1997 ,1998 , 1999 ,2000,2001,2002,2003,2004,2005,2006,2007,2008,2009,2010,2011,2012,2013,2014,2015,2016,2017,2018,2019,2020"</formula1>
    </dataValidation>
    <dataValidation type="list" allowBlank="1" showInputMessage="1" showErrorMessage="1" sqref="E5:E54">
      <formula1>"1,2,3,4,5,6,7,8,9,10,11,12,13,14,15,16,17,18,19,20,21,22,23,24,25,26,27,28,29,30,31"</formula1>
    </dataValidation>
    <dataValidation type="list" allowBlank="1" showInputMessage="1" showErrorMessage="1" sqref="I5:I54">
      <formula1>"ذكر,انثى"</formula1>
    </dataValidation>
    <dataValidation type="list" allowBlank="1" showInputMessage="1" showErrorMessage="1" sqref="J5:J54">
      <formula1>"معيد , غير معيد السنة"</formula1>
    </dataValidation>
    <dataValidation type="list" allowBlank="1" showInputMessage="1" showErrorMessage="1" sqref="S5:S54 F5:F54">
      <formula1>"يناير,فيفري,مارس,افريل,ماي,جوان,جويلية,اوت,سبتمبر,اكتوبر,نوفمبر,ديسمبر"</formula1>
    </dataValidation>
    <dataValidation type="list" allowBlank="1" showInputMessage="1" showErrorMessage="1" error="يجب ادخال المستوى من القائمة المنسدلة" sqref="I1:M1">
      <formula1>"السنة الاولى ابتدائي,السنة الثانية ابتدائي,السنة الثالثة ابتدائي,السنة الرابعة ابتدائي,السنة الخامسة ابتدائي"</formula1>
    </dataValidation>
    <dataValidation type="list" allowBlank="1" showInputMessage="1" showErrorMessage="1" sqref="R5:R54">
      <formula1>"انقطع (ت) عن الدراسة,انتقل (ت) الى مدرسة اخرى,توفي(ت)"</formula1>
    </dataValidation>
  </dataValidations>
  <hyperlinks>
    <hyperlink ref="T2:V2" location="'1'!A1" display="عودة للخلف"/>
  </hyperlinks>
  <printOptions horizontalCentered="1"/>
  <pageMargins left="0" right="0" top="0" bottom="0" header="0" footer="0"/>
  <pageSetup paperSize="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0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الغياب'!I10</f>
        <v>2014</v>
      </c>
      <c r="M2" s="485"/>
      <c r="N2" s="486"/>
      <c r="O2" s="487" t="s">
        <v>114</v>
      </c>
      <c r="P2" s="487"/>
      <c r="Q2" s="487"/>
      <c r="R2" s="488"/>
      <c r="S2" s="489" t="s">
        <v>115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>
        <f t="shared" ref="L3:AD3" si="0">IF(L5="ج","",IF(L5="س","",L4))</f>
        <v>0</v>
      </c>
      <c r="M3" s="30">
        <f t="shared" si="0"/>
        <v>0</v>
      </c>
      <c r="N3" s="30">
        <f t="shared" si="0"/>
        <v>0</v>
      </c>
      <c r="O3" s="30" t="str">
        <f t="shared" si="0"/>
        <v/>
      </c>
      <c r="P3" s="30" t="str">
        <f t="shared" si="0"/>
        <v/>
      </c>
      <c r="Q3" s="30">
        <f t="shared" si="0"/>
        <v>0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 t="str">
        <f t="shared" si="0"/>
        <v/>
      </c>
      <c r="W3" s="30" t="str">
        <f t="shared" si="0"/>
        <v/>
      </c>
      <c r="X3" s="30">
        <f t="shared" si="0"/>
        <v>0</v>
      </c>
      <c r="Y3" s="30">
        <f t="shared" si="0"/>
        <v>0</v>
      </c>
      <c r="Z3" s="30">
        <f t="shared" si="0"/>
        <v>0</v>
      </c>
      <c r="AA3" s="30">
        <f t="shared" si="0"/>
        <v>0</v>
      </c>
      <c r="AB3" s="30">
        <f t="shared" si="0"/>
        <v>0</v>
      </c>
      <c r="AC3" s="30" t="str">
        <f t="shared" si="0"/>
        <v/>
      </c>
      <c r="AD3" s="30" t="str">
        <f t="shared" si="0"/>
        <v/>
      </c>
      <c r="AE3" s="30">
        <f>IF(AE5="ج","",IF(AE5="س","",AE4))</f>
        <v>0</v>
      </c>
      <c r="AF3" s="30">
        <f t="shared" ref="AF3:AP3" si="1">IF(AF5="ج","",IF(AF5="س","",AF4))</f>
        <v>0</v>
      </c>
      <c r="AG3" s="30">
        <f t="shared" si="1"/>
        <v>0</v>
      </c>
      <c r="AH3" s="30">
        <f t="shared" si="1"/>
        <v>0</v>
      </c>
      <c r="AI3" s="30">
        <f t="shared" si="1"/>
        <v>0</v>
      </c>
      <c r="AJ3" s="30" t="str">
        <f t="shared" si="1"/>
        <v/>
      </c>
      <c r="AK3" s="30" t="str">
        <f t="shared" si="1"/>
        <v/>
      </c>
      <c r="AL3" s="30">
        <f t="shared" si="1"/>
        <v>0</v>
      </c>
      <c r="AM3" s="30">
        <f t="shared" si="1"/>
        <v>0</v>
      </c>
      <c r="AN3" s="31">
        <f t="shared" si="1"/>
        <v>0</v>
      </c>
      <c r="AO3" s="31">
        <f t="shared" si="1"/>
        <v>0</v>
      </c>
      <c r="AP3" s="31">
        <f t="shared" si="1"/>
        <v>0</v>
      </c>
    </row>
    <row r="4" spans="2:61" ht="19.5" customHeight="1" thickBot="1">
      <c r="J4" s="25" t="s">
        <v>102</v>
      </c>
      <c r="K4" s="54">
        <f>COUNTIF(L5:AP5,"س")</f>
        <v>4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8</v>
      </c>
      <c r="K5" s="33">
        <f>31-K6</f>
        <v>30</v>
      </c>
      <c r="L5" s="34" t="str">
        <f>IF(L6="","",VLOOKUP(AY37,روزنامة3!R3:S47,2,))</f>
        <v/>
      </c>
      <c r="M5" s="34" t="str">
        <f>IF(M6="","",VLOOKUP(AY36,روزنامة3!R3:S47,2,))</f>
        <v>ا</v>
      </c>
      <c r="N5" s="34" t="str">
        <f>IF(N6="","",VLOOKUP(AY35,روزنامة3!R3:S47,2,))</f>
        <v>ح</v>
      </c>
      <c r="O5" s="34" t="str">
        <f>VLOOKUP(AY34,روزنامة3!R3:S47,2,)</f>
        <v>س</v>
      </c>
      <c r="P5" s="34" t="str">
        <f>VLOOKUP(AY33,روزنامة3!R3:S47,2,)</f>
        <v>ج</v>
      </c>
      <c r="Q5" s="34" t="str">
        <f>VLOOKUP(AY32,روزنامة3!R3:S47,2,)</f>
        <v>خ</v>
      </c>
      <c r="R5" s="34" t="str">
        <f>VLOOKUP(AY31,روزنامة3!R3:S47,2,)</f>
        <v>ر</v>
      </c>
      <c r="S5" s="34" t="str">
        <f>VLOOKUP(AY30,روزنامة3!R3:S47,2,)</f>
        <v>ث</v>
      </c>
      <c r="T5" s="34" t="str">
        <f>VLOOKUP(AY29,روزنامة3!R3:S47,2,)</f>
        <v>ا</v>
      </c>
      <c r="U5" s="34" t="str">
        <f>VLOOKUP(AY28,روزنامة3!R3:S47,2,)</f>
        <v>ح</v>
      </c>
      <c r="V5" s="34" t="str">
        <f>VLOOKUP(AY27,روزنامة3!R3:S47,2,)</f>
        <v>س</v>
      </c>
      <c r="W5" s="34" t="str">
        <f>VLOOKUP(AY26,روزنامة3!R3:S47,2,)</f>
        <v>ج</v>
      </c>
      <c r="X5" s="34" t="str">
        <f>VLOOKUP(AY25,روزنامة3!R3:S47,2,)</f>
        <v>خ</v>
      </c>
      <c r="Y5" s="34" t="str">
        <f>VLOOKUP(AY24,روزنامة3!R3:S47,2,)</f>
        <v>ر</v>
      </c>
      <c r="Z5" s="34" t="str">
        <f>VLOOKUP(AY23,روزنامة3!R3:S47,2,)</f>
        <v>ث</v>
      </c>
      <c r="AA5" s="34" t="str">
        <f>VLOOKUP(AY22,روزنامة3!R3:S47,2,)</f>
        <v>ا</v>
      </c>
      <c r="AB5" s="34" t="str">
        <f>VLOOKUP(AY21,روزنامة3!R3:S47,2,)</f>
        <v>ح</v>
      </c>
      <c r="AC5" s="34" t="str">
        <f>VLOOKUP(AY20,روزنامة3!R3:S47,2,)</f>
        <v>س</v>
      </c>
      <c r="AD5" s="34" t="str">
        <f>VLOOKUP(AY19,روزنامة3!R3:S47,2,)</f>
        <v>ج</v>
      </c>
      <c r="AE5" s="34" t="str">
        <f>VLOOKUP(AY18,روزنامة3!R3:S47,2,)</f>
        <v>خ</v>
      </c>
      <c r="AF5" s="34" t="str">
        <f>VLOOKUP(AY17,روزنامة3!R3:S47,2,)</f>
        <v>ر</v>
      </c>
      <c r="AG5" s="34" t="str">
        <f>VLOOKUP(AY16,روزنامة3!R3:S47,2,)</f>
        <v>ث</v>
      </c>
      <c r="AH5" s="34" t="str">
        <f>VLOOKUP(AY15,روزنامة3!R3:S47,2,)</f>
        <v>ا</v>
      </c>
      <c r="AI5" s="34" t="str">
        <f>VLOOKUP(AY14,روزنامة3!R3:S47,2,)</f>
        <v>ح</v>
      </c>
      <c r="AJ5" s="34" t="str">
        <f>VLOOKUP(AY13,روزنامة3!R3:S47,2,)</f>
        <v>س</v>
      </c>
      <c r="AK5" s="34" t="str">
        <f>VLOOKUP(AY12,روزنامة3!R3:S47,2,)</f>
        <v>ج</v>
      </c>
      <c r="AL5" s="34" t="str">
        <f>VLOOKUP(AY11,روزنامة3!R3:S47,2,)</f>
        <v>خ</v>
      </c>
      <c r="AM5" s="34" t="str">
        <f>VLOOKUP(AY10,روزنامة3!R3:S47,2,)</f>
        <v>ر</v>
      </c>
      <c r="AN5" s="34" t="str">
        <f>VLOOKUP(AY9,روزنامة3!R3:S47,2,)</f>
        <v>ث</v>
      </c>
      <c r="AO5" s="34" t="str">
        <f>VLOOKUP(AY8,روزنامة3!R3:S47,2,)</f>
        <v>ا</v>
      </c>
      <c r="AP5" s="34" t="str">
        <f>VLOOKUP(AY7,روزنامة3!R3:S47,2,)</f>
        <v>ح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1</v>
      </c>
      <c r="L6" s="36" t="str">
        <f>IF(BA7&lt;31,"","31")</f>
        <v/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44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44</v>
      </c>
      <c r="J7" s="38">
        <f>K5-J5</f>
        <v>22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MIN(روزنامة3!R3:R47)</f>
        <v>41791</v>
      </c>
      <c r="AZ7" s="247">
        <v>1</v>
      </c>
      <c r="BA7" s="244">
        <f>COUNTIF(روزنامة3!Q3:Q47,"&gt;1")</f>
        <v>30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44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44</v>
      </c>
      <c r="J8" s="38">
        <f>J7</f>
        <v>22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41792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44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44</v>
      </c>
      <c r="J9" s="38">
        <f t="shared" ref="J9:J72" si="11">J8</f>
        <v>22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41793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44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44</v>
      </c>
      <c r="J10" s="38">
        <f t="shared" si="11"/>
        <v>22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41794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44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44</v>
      </c>
      <c r="J11" s="38">
        <f t="shared" si="11"/>
        <v>22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41795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44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44</v>
      </c>
      <c r="J12" s="38">
        <f t="shared" si="11"/>
        <v>22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41796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572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44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44</v>
      </c>
      <c r="J13" s="38">
        <f t="shared" si="11"/>
        <v>22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41797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44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44</v>
      </c>
      <c r="J14" s="38">
        <f t="shared" si="11"/>
        <v>22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41798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44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44</v>
      </c>
      <c r="J15" s="38">
        <f t="shared" si="11"/>
        <v>22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41799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44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44</v>
      </c>
      <c r="J16" s="38">
        <f t="shared" si="11"/>
        <v>22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41800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44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44</v>
      </c>
      <c r="J17" s="38">
        <f t="shared" si="11"/>
        <v>22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41801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572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44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44</v>
      </c>
      <c r="J18" s="38">
        <f t="shared" si="11"/>
        <v>22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41802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44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44</v>
      </c>
      <c r="J19" s="38">
        <f t="shared" si="11"/>
        <v>22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41803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22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41804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22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41805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22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41806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22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41807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22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41808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22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41809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22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41810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22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41811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22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41812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22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41813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22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41814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22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41815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22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41816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22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41817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22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41818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22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41819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22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41820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22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41821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22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41822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22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41823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22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41824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22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41825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22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41826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22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41827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22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41828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22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41829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22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41830</v>
      </c>
      <c r="AZ46" s="247">
        <v>40</v>
      </c>
      <c r="BB46" s="41" t="str">
        <f t="shared" si="10"/>
        <v/>
      </c>
      <c r="BC46" s="252"/>
      <c r="BD46" s="46"/>
    </row>
    <row r="47" spans="2:56" s="298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22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98">
        <f t="shared" si="12"/>
        <v>41831</v>
      </c>
      <c r="AZ47" s="298">
        <v>41</v>
      </c>
      <c r="BB47" s="41" t="str">
        <f t="shared" si="10"/>
        <v/>
      </c>
      <c r="BC47" s="252"/>
      <c r="BD47" s="46"/>
    </row>
    <row r="48" spans="2:56" s="298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22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98">
        <f t="shared" si="12"/>
        <v>41832</v>
      </c>
      <c r="AZ48" s="298">
        <v>42</v>
      </c>
      <c r="BB48" s="41" t="str">
        <f t="shared" si="10"/>
        <v/>
      </c>
      <c r="BC48" s="252"/>
      <c r="BD48" s="46"/>
    </row>
    <row r="49" spans="1:58" s="298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22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98">
        <f t="shared" si="12"/>
        <v>41833</v>
      </c>
      <c r="AZ49" s="298">
        <v>43</v>
      </c>
      <c r="BB49" s="41" t="str">
        <f t="shared" si="10"/>
        <v/>
      </c>
      <c r="BC49" s="252"/>
      <c r="BD49" s="46"/>
    </row>
    <row r="50" spans="1:58" s="298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22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98">
        <f t="shared" si="12"/>
        <v>41834</v>
      </c>
      <c r="AZ50" s="298">
        <v>44</v>
      </c>
      <c r="BB50" s="41" t="str">
        <f t="shared" si="10"/>
        <v/>
      </c>
      <c r="BC50" s="252"/>
      <c r="BD50" s="46"/>
    </row>
    <row r="51" spans="1:58" s="298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22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98">
        <f t="shared" si="12"/>
        <v>41835</v>
      </c>
      <c r="AZ51" s="298">
        <v>45</v>
      </c>
      <c r="BB51" s="41" t="str">
        <f t="shared" si="10"/>
        <v/>
      </c>
      <c r="BC51" s="252"/>
      <c r="BD51" s="46"/>
    </row>
    <row r="52" spans="1:58" s="298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22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98">
        <f t="shared" si="12"/>
        <v>41836</v>
      </c>
      <c r="AZ52" s="298">
        <v>46</v>
      </c>
      <c r="BB52" s="41" t="str">
        <f t="shared" si="10"/>
        <v/>
      </c>
      <c r="BC52" s="252"/>
      <c r="BD52" s="46"/>
    </row>
    <row r="53" spans="1:58" s="298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22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98">
        <f t="shared" si="12"/>
        <v>41837</v>
      </c>
      <c r="AZ53" s="298">
        <v>47</v>
      </c>
      <c r="BB53" s="41" t="str">
        <f t="shared" si="10"/>
        <v/>
      </c>
      <c r="BC53" s="252"/>
      <c r="BD53" s="46"/>
    </row>
    <row r="54" spans="1:58" s="298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22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98">
        <f t="shared" si="12"/>
        <v>41838</v>
      </c>
      <c r="AZ54" s="298">
        <v>48</v>
      </c>
      <c r="BB54" s="41" t="str">
        <f t="shared" si="10"/>
        <v/>
      </c>
      <c r="BC54" s="252"/>
      <c r="BD54" s="46"/>
    </row>
    <row r="55" spans="1:58" s="298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22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98">
        <f t="shared" si="12"/>
        <v>41839</v>
      </c>
      <c r="AZ55" s="298">
        <v>49</v>
      </c>
      <c r="BB55" s="41" t="str">
        <f t="shared" si="10"/>
        <v/>
      </c>
      <c r="BC55" s="252"/>
      <c r="BD55" s="46"/>
    </row>
    <row r="56" spans="1:58" s="298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22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98">
        <f t="shared" si="12"/>
        <v>41840</v>
      </c>
      <c r="AZ56" s="298">
        <v>50</v>
      </c>
      <c r="BB56" s="41" t="str">
        <f t="shared" si="10"/>
        <v/>
      </c>
      <c r="BC56" s="252"/>
      <c r="BD56" s="46"/>
    </row>
    <row r="57" spans="1:58" s="298" customFormat="1" ht="37.5" hidden="1" customHeight="1">
      <c r="A57" s="200">
        <f>50-B57</f>
        <v>0</v>
      </c>
      <c r="B57" s="298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22</v>
      </c>
      <c r="AX57" s="27"/>
      <c r="AY57" s="298">
        <f>AY56+1</f>
        <v>41841</v>
      </c>
      <c r="BA57" s="298">
        <f>MAX(AX7:AX57)-BB57</f>
        <v>13</v>
      </c>
      <c r="BB57" s="298">
        <f>COUNTIF(BB7:BB56,"انقطع ( ت )")</f>
        <v>0</v>
      </c>
      <c r="BC57" s="41" t="s">
        <v>136</v>
      </c>
      <c r="BD57" s="46"/>
      <c r="BF57" s="298">
        <f>BA57</f>
        <v>13</v>
      </c>
    </row>
    <row r="58" spans="1:58" s="298" customFormat="1" ht="18" hidden="1" customHeight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22</v>
      </c>
      <c r="AX58" s="27"/>
      <c r="BA58" s="298">
        <f>BA57</f>
        <v>13</v>
      </c>
      <c r="BC58" s="41" t="s">
        <v>136</v>
      </c>
      <c r="BD58" s="46"/>
      <c r="BF58" s="298">
        <f t="shared" ref="BF58:BF131" si="13">BA58</f>
        <v>13</v>
      </c>
    </row>
    <row r="59" spans="1:58" s="298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22</v>
      </c>
      <c r="AX59" s="27"/>
      <c r="BA59" s="298">
        <f t="shared" ref="BA59:BA122" si="14">BA58</f>
        <v>13</v>
      </c>
      <c r="BC59" s="41" t="s">
        <v>136</v>
      </c>
      <c r="BD59" s="46"/>
      <c r="BF59" s="298">
        <f t="shared" si="13"/>
        <v>13</v>
      </c>
    </row>
    <row r="60" spans="1:58" s="298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22</v>
      </c>
      <c r="AX60" s="27"/>
      <c r="BA60" s="298">
        <f t="shared" si="14"/>
        <v>13</v>
      </c>
      <c r="BC60" s="41" t="s">
        <v>136</v>
      </c>
      <c r="BD60" s="46"/>
      <c r="BF60" s="298">
        <f t="shared" si="13"/>
        <v>13</v>
      </c>
    </row>
    <row r="61" spans="1:58" s="298" customFormat="1" ht="18" hidden="1" customHeight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22</v>
      </c>
      <c r="AX61" s="27"/>
      <c r="BA61" s="298">
        <f t="shared" si="14"/>
        <v>13</v>
      </c>
      <c r="BC61" s="41" t="s">
        <v>136</v>
      </c>
      <c r="BD61" s="46"/>
      <c r="BF61" s="298">
        <f t="shared" si="13"/>
        <v>13</v>
      </c>
    </row>
    <row r="62" spans="1:58" s="298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22</v>
      </c>
      <c r="AX62" s="27"/>
      <c r="BA62" s="298">
        <f t="shared" si="14"/>
        <v>13</v>
      </c>
      <c r="BC62" s="41" t="s">
        <v>136</v>
      </c>
      <c r="BD62" s="46"/>
      <c r="BF62" s="298">
        <f t="shared" si="13"/>
        <v>13</v>
      </c>
    </row>
    <row r="63" spans="1:58" s="298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22</v>
      </c>
      <c r="AX63" s="27"/>
      <c r="BA63" s="298">
        <f t="shared" si="14"/>
        <v>13</v>
      </c>
      <c r="BC63" s="41" t="s">
        <v>136</v>
      </c>
      <c r="BD63" s="46"/>
      <c r="BF63" s="298">
        <f t="shared" si="13"/>
        <v>13</v>
      </c>
    </row>
    <row r="64" spans="1:58" s="298" customFormat="1" ht="18" hidden="1" customHeight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22</v>
      </c>
      <c r="AX64" s="27"/>
      <c r="BA64" s="298">
        <f t="shared" si="14"/>
        <v>13</v>
      </c>
      <c r="BC64" s="41" t="s">
        <v>136</v>
      </c>
      <c r="BD64" s="46"/>
      <c r="BF64" s="298">
        <f t="shared" si="13"/>
        <v>13</v>
      </c>
    </row>
    <row r="65" spans="3:58" s="298" customFormat="1" ht="18" hidden="1" customHeight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22</v>
      </c>
      <c r="AX65" s="27"/>
      <c r="BA65" s="298">
        <f t="shared" si="14"/>
        <v>13</v>
      </c>
      <c r="BC65" s="41" t="s">
        <v>136</v>
      </c>
      <c r="BD65" s="46"/>
      <c r="BF65" s="298">
        <f t="shared" si="13"/>
        <v>13</v>
      </c>
    </row>
    <row r="66" spans="3:58" s="298" customFormat="1" ht="18" hidden="1" customHeight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22</v>
      </c>
      <c r="AX66" s="27"/>
      <c r="BA66" s="298">
        <f t="shared" si="14"/>
        <v>13</v>
      </c>
      <c r="BC66" s="41" t="s">
        <v>136</v>
      </c>
      <c r="BD66" s="46"/>
      <c r="BF66" s="298">
        <f t="shared" si="13"/>
        <v>13</v>
      </c>
    </row>
    <row r="67" spans="3:58" s="298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22</v>
      </c>
      <c r="AX67" s="27"/>
      <c r="BA67" s="298">
        <f t="shared" si="14"/>
        <v>13</v>
      </c>
      <c r="BC67" s="41" t="s">
        <v>136</v>
      </c>
      <c r="BD67" s="46"/>
      <c r="BF67" s="298">
        <f t="shared" si="13"/>
        <v>13</v>
      </c>
    </row>
    <row r="68" spans="3:58" s="298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22</v>
      </c>
      <c r="AX68" s="27"/>
      <c r="BA68" s="298">
        <f t="shared" si="14"/>
        <v>13</v>
      </c>
      <c r="BC68" s="41" t="s">
        <v>136</v>
      </c>
      <c r="BD68" s="46"/>
      <c r="BF68" s="298">
        <f t="shared" si="13"/>
        <v>13</v>
      </c>
    </row>
    <row r="69" spans="3:58" s="298" customFormat="1" ht="18" hidden="1" customHeight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22</v>
      </c>
      <c r="AX69" s="27"/>
      <c r="BA69" s="298">
        <f t="shared" si="14"/>
        <v>13</v>
      </c>
      <c r="BC69" s="41" t="s">
        <v>136</v>
      </c>
      <c r="BD69" s="46"/>
      <c r="BF69" s="298">
        <f t="shared" si="13"/>
        <v>13</v>
      </c>
    </row>
    <row r="70" spans="3:58" s="298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22</v>
      </c>
      <c r="AX70" s="27"/>
      <c r="BA70" s="298">
        <f t="shared" si="14"/>
        <v>13</v>
      </c>
      <c r="BC70" s="41" t="s">
        <v>136</v>
      </c>
      <c r="BD70" s="46"/>
      <c r="BF70" s="298">
        <f t="shared" si="13"/>
        <v>13</v>
      </c>
    </row>
    <row r="71" spans="3:58" s="298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22</v>
      </c>
      <c r="AX71" s="27"/>
      <c r="BA71" s="298">
        <f t="shared" si="14"/>
        <v>13</v>
      </c>
      <c r="BC71" s="41" t="s">
        <v>136</v>
      </c>
      <c r="BD71" s="46"/>
      <c r="BF71" s="298">
        <f t="shared" si="13"/>
        <v>13</v>
      </c>
    </row>
    <row r="72" spans="3:58" s="298" customFormat="1" ht="18" hidden="1" customHeight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22</v>
      </c>
      <c r="AX72" s="27"/>
      <c r="BA72" s="298">
        <f t="shared" si="14"/>
        <v>13</v>
      </c>
      <c r="BC72" s="41" t="s">
        <v>136</v>
      </c>
      <c r="BD72" s="46"/>
      <c r="BF72" s="298">
        <f t="shared" si="13"/>
        <v>13</v>
      </c>
    </row>
    <row r="73" spans="3:58" s="298" customFormat="1" ht="18" hidden="1" customHeight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22</v>
      </c>
      <c r="AX73" s="27"/>
      <c r="BA73" s="298">
        <f t="shared" si="14"/>
        <v>13</v>
      </c>
      <c r="BC73" s="41" t="s">
        <v>136</v>
      </c>
      <c r="BD73" s="46"/>
      <c r="BF73" s="298">
        <f t="shared" si="13"/>
        <v>13</v>
      </c>
    </row>
    <row r="74" spans="3:58" s="298" customFormat="1" ht="18" hidden="1" customHeight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22</v>
      </c>
      <c r="AX74" s="27"/>
      <c r="BA74" s="298">
        <f t="shared" si="14"/>
        <v>13</v>
      </c>
      <c r="BC74" s="41" t="s">
        <v>136</v>
      </c>
      <c r="BD74" s="46"/>
      <c r="BF74" s="298">
        <f t="shared" si="13"/>
        <v>13</v>
      </c>
    </row>
    <row r="75" spans="3:58" s="298" customFormat="1" ht="18" hidden="1" customHeight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22</v>
      </c>
      <c r="AX75" s="27"/>
      <c r="BA75" s="298">
        <f t="shared" si="14"/>
        <v>13</v>
      </c>
      <c r="BC75" s="41" t="s">
        <v>136</v>
      </c>
      <c r="BD75" s="46"/>
      <c r="BF75" s="298">
        <f t="shared" si="13"/>
        <v>13</v>
      </c>
    </row>
    <row r="76" spans="3:58" s="298" customFormat="1" ht="18" hidden="1" customHeight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22</v>
      </c>
      <c r="AX76" s="27"/>
      <c r="BA76" s="298">
        <f t="shared" si="14"/>
        <v>13</v>
      </c>
      <c r="BC76" s="41" t="s">
        <v>136</v>
      </c>
      <c r="BD76" s="46"/>
      <c r="BF76" s="298">
        <f t="shared" si="13"/>
        <v>13</v>
      </c>
    </row>
    <row r="77" spans="3:58" s="298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22</v>
      </c>
      <c r="AX77" s="27"/>
      <c r="BA77" s="298">
        <f t="shared" si="14"/>
        <v>13</v>
      </c>
      <c r="BC77" s="41" t="s">
        <v>136</v>
      </c>
      <c r="BD77" s="46"/>
      <c r="BF77" s="298">
        <f t="shared" si="13"/>
        <v>13</v>
      </c>
    </row>
    <row r="78" spans="3:58" s="298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22</v>
      </c>
      <c r="AX78" s="27"/>
      <c r="BA78" s="298">
        <f t="shared" si="14"/>
        <v>13</v>
      </c>
      <c r="BC78" s="41" t="s">
        <v>136</v>
      </c>
      <c r="BD78" s="46"/>
      <c r="BF78" s="298">
        <f t="shared" si="13"/>
        <v>13</v>
      </c>
    </row>
    <row r="79" spans="3:58" s="298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22</v>
      </c>
      <c r="AX79" s="27"/>
      <c r="BA79" s="298">
        <f t="shared" si="14"/>
        <v>13</v>
      </c>
      <c r="BC79" s="41" t="s">
        <v>136</v>
      </c>
      <c r="BD79" s="46"/>
      <c r="BF79" s="298">
        <f t="shared" si="13"/>
        <v>13</v>
      </c>
    </row>
    <row r="80" spans="3:58" s="298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22</v>
      </c>
      <c r="AX80" s="27"/>
      <c r="BA80" s="298">
        <f t="shared" si="14"/>
        <v>13</v>
      </c>
      <c r="BC80" s="41" t="s">
        <v>136</v>
      </c>
      <c r="BD80" s="46"/>
      <c r="BF80" s="298">
        <f t="shared" si="13"/>
        <v>13</v>
      </c>
    </row>
    <row r="81" spans="3:58" s="298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22</v>
      </c>
      <c r="AX81" s="27"/>
      <c r="BA81" s="298">
        <f t="shared" si="14"/>
        <v>13</v>
      </c>
      <c r="BC81" s="41" t="s">
        <v>136</v>
      </c>
      <c r="BD81" s="46"/>
      <c r="BF81" s="298">
        <f t="shared" si="13"/>
        <v>13</v>
      </c>
    </row>
    <row r="82" spans="3:58" s="298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22</v>
      </c>
      <c r="AX82" s="27"/>
      <c r="BA82" s="298">
        <f t="shared" si="14"/>
        <v>13</v>
      </c>
      <c r="BC82" s="41" t="s">
        <v>136</v>
      </c>
      <c r="BD82" s="46"/>
      <c r="BF82" s="298">
        <f t="shared" si="13"/>
        <v>13</v>
      </c>
    </row>
    <row r="83" spans="3:58" s="298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22</v>
      </c>
      <c r="AX83" s="27"/>
      <c r="BA83" s="298">
        <f t="shared" si="14"/>
        <v>13</v>
      </c>
      <c r="BC83" s="41" t="s">
        <v>136</v>
      </c>
      <c r="BD83" s="46"/>
      <c r="BF83" s="298">
        <f t="shared" si="13"/>
        <v>13</v>
      </c>
    </row>
    <row r="84" spans="3:58" s="298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22</v>
      </c>
      <c r="AX84" s="27"/>
      <c r="BA84" s="298">
        <f t="shared" si="14"/>
        <v>13</v>
      </c>
      <c r="BC84" s="41" t="s">
        <v>136</v>
      </c>
      <c r="BD84" s="46"/>
      <c r="BF84" s="298">
        <f t="shared" si="13"/>
        <v>13</v>
      </c>
    </row>
    <row r="85" spans="3:58" s="298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22</v>
      </c>
      <c r="AX85" s="27"/>
      <c r="BA85" s="298">
        <f t="shared" si="14"/>
        <v>13</v>
      </c>
      <c r="BC85" s="41" t="s">
        <v>136</v>
      </c>
      <c r="BD85" s="46"/>
      <c r="BF85" s="298">
        <f t="shared" si="13"/>
        <v>13</v>
      </c>
    </row>
    <row r="86" spans="3:58" s="298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22</v>
      </c>
      <c r="AX86" s="27"/>
      <c r="BA86" s="298">
        <f t="shared" si="14"/>
        <v>13</v>
      </c>
      <c r="BC86" s="41" t="s">
        <v>136</v>
      </c>
      <c r="BD86" s="46"/>
      <c r="BF86" s="298">
        <f t="shared" si="13"/>
        <v>13</v>
      </c>
    </row>
    <row r="87" spans="3:58" s="298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22</v>
      </c>
      <c r="AX87" s="27"/>
      <c r="BA87" s="298">
        <f t="shared" si="14"/>
        <v>13</v>
      </c>
      <c r="BC87" s="41" t="s">
        <v>136</v>
      </c>
      <c r="BD87" s="46"/>
      <c r="BF87" s="298">
        <f t="shared" si="13"/>
        <v>13</v>
      </c>
    </row>
    <row r="88" spans="3:58" s="298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22</v>
      </c>
      <c r="AX88" s="27"/>
      <c r="BA88" s="298">
        <f t="shared" si="14"/>
        <v>13</v>
      </c>
      <c r="BC88" s="41" t="s">
        <v>136</v>
      </c>
      <c r="BD88" s="46"/>
      <c r="BF88" s="298">
        <f t="shared" si="13"/>
        <v>13</v>
      </c>
    </row>
    <row r="89" spans="3:58" s="298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22</v>
      </c>
      <c r="AX89" s="27"/>
      <c r="BA89" s="298">
        <f t="shared" si="14"/>
        <v>13</v>
      </c>
      <c r="BC89" s="41" t="s">
        <v>136</v>
      </c>
      <c r="BD89" s="46"/>
      <c r="BF89" s="298">
        <f t="shared" si="13"/>
        <v>13</v>
      </c>
    </row>
    <row r="90" spans="3:58" s="298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22</v>
      </c>
      <c r="AX90" s="27"/>
      <c r="BA90" s="298">
        <f t="shared" si="14"/>
        <v>13</v>
      </c>
      <c r="BC90" s="41" t="s">
        <v>136</v>
      </c>
      <c r="BD90" s="46"/>
      <c r="BF90" s="298">
        <f t="shared" si="13"/>
        <v>13</v>
      </c>
    </row>
    <row r="91" spans="3:58" s="298" customFormat="1" ht="18" hidden="1" customHeight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22</v>
      </c>
      <c r="AX91" s="27"/>
      <c r="BA91" s="298">
        <f t="shared" si="14"/>
        <v>13</v>
      </c>
      <c r="BC91" s="41" t="s">
        <v>136</v>
      </c>
      <c r="BD91" s="46"/>
      <c r="BF91" s="298">
        <f t="shared" si="13"/>
        <v>13</v>
      </c>
    </row>
    <row r="92" spans="3:58" s="298" customFormat="1" ht="18" hidden="1" customHeight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22</v>
      </c>
      <c r="AX92" s="27"/>
      <c r="BA92" s="298">
        <f t="shared" si="14"/>
        <v>13</v>
      </c>
      <c r="BC92" s="41" t="s">
        <v>136</v>
      </c>
      <c r="BD92" s="46"/>
      <c r="BF92" s="298">
        <f t="shared" si="13"/>
        <v>13</v>
      </c>
    </row>
    <row r="93" spans="3:58" s="298" customFormat="1" ht="18" hidden="1" customHeight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22</v>
      </c>
      <c r="AX93" s="27"/>
      <c r="BA93" s="298">
        <f t="shared" si="14"/>
        <v>13</v>
      </c>
      <c r="BC93" s="41" t="s">
        <v>136</v>
      </c>
      <c r="BD93" s="46"/>
      <c r="BF93" s="298">
        <f t="shared" si="13"/>
        <v>13</v>
      </c>
    </row>
    <row r="94" spans="3:58" s="298" customFormat="1" ht="18" hidden="1" customHeight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22</v>
      </c>
      <c r="AX94" s="27"/>
      <c r="BA94" s="298">
        <f t="shared" si="14"/>
        <v>13</v>
      </c>
      <c r="BC94" s="41" t="s">
        <v>136</v>
      </c>
      <c r="BD94" s="46"/>
      <c r="BF94" s="298">
        <f t="shared" si="13"/>
        <v>13</v>
      </c>
    </row>
    <row r="95" spans="3:58" s="298" customFormat="1" ht="18" hidden="1" customHeight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22</v>
      </c>
      <c r="AX95" s="27"/>
      <c r="BA95" s="298">
        <f t="shared" si="14"/>
        <v>13</v>
      </c>
      <c r="BC95" s="41" t="s">
        <v>136</v>
      </c>
      <c r="BD95" s="46"/>
      <c r="BF95" s="298">
        <f t="shared" si="13"/>
        <v>13</v>
      </c>
    </row>
    <row r="96" spans="3:58" s="298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22</v>
      </c>
      <c r="AX96" s="27"/>
      <c r="BA96" s="298">
        <f t="shared" si="14"/>
        <v>13</v>
      </c>
      <c r="BC96" s="41" t="s">
        <v>136</v>
      </c>
      <c r="BD96" s="46"/>
      <c r="BF96" s="298">
        <f t="shared" si="13"/>
        <v>13</v>
      </c>
    </row>
    <row r="97" spans="3:58" s="298" customFormat="1" ht="18" hidden="1" customHeight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22</v>
      </c>
      <c r="AX97" s="27"/>
      <c r="BA97" s="298">
        <f t="shared" si="14"/>
        <v>13</v>
      </c>
      <c r="BC97" s="41" t="s">
        <v>136</v>
      </c>
      <c r="BD97" s="46"/>
      <c r="BF97" s="298">
        <f t="shared" si="13"/>
        <v>13</v>
      </c>
    </row>
    <row r="98" spans="3:58" s="298" customFormat="1" ht="18" hidden="1" customHeight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22</v>
      </c>
      <c r="AX98" s="27"/>
      <c r="BA98" s="298">
        <f t="shared" si="14"/>
        <v>13</v>
      </c>
      <c r="BC98" s="41" t="s">
        <v>136</v>
      </c>
      <c r="BD98" s="46"/>
      <c r="BF98" s="298">
        <f t="shared" si="13"/>
        <v>13</v>
      </c>
    </row>
    <row r="99" spans="3:58" s="298" customFormat="1" ht="18" hidden="1" customHeight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98" customFormat="1" ht="18" hidden="1" customHeight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98" customFormat="1" ht="18" hidden="1" customHeight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98" customFormat="1" ht="18" hidden="1" customHeight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98" customFormat="1" ht="18" hidden="1" customHeight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98" customFormat="1" ht="18" hidden="1" customHeight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98" customFormat="1" ht="18" hidden="1" customHeight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98" customFormat="1" ht="18" hidden="1" customHeight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98" customFormat="1" ht="18" hidden="1" customHeight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98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98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22</v>
      </c>
      <c r="AX109" s="27"/>
      <c r="BA109" s="298">
        <f>BA98</f>
        <v>13</v>
      </c>
      <c r="BC109" s="41" t="s">
        <v>136</v>
      </c>
      <c r="BD109" s="46"/>
      <c r="BF109" s="298">
        <f t="shared" si="13"/>
        <v>13</v>
      </c>
    </row>
    <row r="110" spans="3:58" s="298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22</v>
      </c>
      <c r="AX110" s="27"/>
      <c r="BA110" s="298">
        <f t="shared" si="14"/>
        <v>13</v>
      </c>
      <c r="BC110" s="41" t="s">
        <v>136</v>
      </c>
      <c r="BD110" s="46"/>
      <c r="BF110" s="298">
        <f t="shared" si="13"/>
        <v>13</v>
      </c>
    </row>
    <row r="111" spans="3:58" s="298" customFormat="1" ht="18" hidden="1" customHeight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22</v>
      </c>
      <c r="AX111" s="27"/>
      <c r="BA111" s="298">
        <f t="shared" si="14"/>
        <v>13</v>
      </c>
      <c r="BC111" s="41" t="s">
        <v>136</v>
      </c>
      <c r="BD111" s="46"/>
      <c r="BF111" s="298">
        <f t="shared" si="13"/>
        <v>13</v>
      </c>
    </row>
    <row r="112" spans="3:58" s="298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22</v>
      </c>
      <c r="AX112" s="27"/>
      <c r="BA112" s="298">
        <f t="shared" si="14"/>
        <v>13</v>
      </c>
      <c r="BC112" s="41" t="s">
        <v>136</v>
      </c>
      <c r="BD112" s="46"/>
      <c r="BF112" s="298">
        <f t="shared" si="13"/>
        <v>13</v>
      </c>
    </row>
    <row r="113" spans="3:58" s="298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22</v>
      </c>
      <c r="AX113" s="27"/>
      <c r="BA113" s="298">
        <f t="shared" si="14"/>
        <v>13</v>
      </c>
      <c r="BC113" s="41" t="s">
        <v>136</v>
      </c>
      <c r="BD113" s="46"/>
      <c r="BF113" s="298">
        <f t="shared" si="13"/>
        <v>13</v>
      </c>
    </row>
    <row r="114" spans="3:58" s="298" customFormat="1" ht="18" hidden="1" customHeight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22</v>
      </c>
      <c r="AX114" s="27"/>
      <c r="BA114" s="298">
        <f t="shared" si="14"/>
        <v>13</v>
      </c>
      <c r="BC114" s="41" t="s">
        <v>136</v>
      </c>
      <c r="BD114" s="46"/>
      <c r="BF114" s="298">
        <f t="shared" si="13"/>
        <v>13</v>
      </c>
    </row>
    <row r="115" spans="3:58" s="298" customFormat="1" ht="18" hidden="1" customHeight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22</v>
      </c>
      <c r="AX115" s="27"/>
      <c r="BA115" s="298">
        <f t="shared" si="14"/>
        <v>13</v>
      </c>
      <c r="BC115" s="41" t="s">
        <v>136</v>
      </c>
      <c r="BD115" s="46"/>
      <c r="BF115" s="298">
        <f t="shared" si="13"/>
        <v>13</v>
      </c>
    </row>
    <row r="116" spans="3:58" s="298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22</v>
      </c>
      <c r="AX116" s="27"/>
      <c r="BA116" s="298">
        <f t="shared" si="14"/>
        <v>13</v>
      </c>
      <c r="BC116" s="41" t="s">
        <v>136</v>
      </c>
      <c r="BD116" s="46"/>
      <c r="BF116" s="298">
        <f t="shared" si="13"/>
        <v>13</v>
      </c>
    </row>
    <row r="117" spans="3:58" s="298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22</v>
      </c>
      <c r="AX117" s="27"/>
      <c r="BA117" s="298">
        <f t="shared" si="14"/>
        <v>13</v>
      </c>
      <c r="BC117" s="41" t="s">
        <v>136</v>
      </c>
      <c r="BD117" s="46"/>
      <c r="BF117" s="298">
        <f t="shared" si="13"/>
        <v>13</v>
      </c>
    </row>
    <row r="118" spans="3:58" s="298" customFormat="1" ht="18" hidden="1" customHeight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22</v>
      </c>
      <c r="AX118" s="27"/>
      <c r="BA118" s="298">
        <f t="shared" si="14"/>
        <v>13</v>
      </c>
      <c r="BC118" s="41" t="s">
        <v>136</v>
      </c>
      <c r="BD118" s="46"/>
      <c r="BF118" s="298">
        <f t="shared" si="13"/>
        <v>13</v>
      </c>
    </row>
    <row r="119" spans="3:58" s="298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22</v>
      </c>
      <c r="AX119" s="27"/>
      <c r="BA119" s="298">
        <f t="shared" si="14"/>
        <v>13</v>
      </c>
      <c r="BC119" s="41" t="s">
        <v>136</v>
      </c>
      <c r="BD119" s="46"/>
      <c r="BF119" s="298">
        <f t="shared" si="13"/>
        <v>13</v>
      </c>
    </row>
    <row r="120" spans="3:58" s="298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22</v>
      </c>
      <c r="AX120" s="27"/>
      <c r="BA120" s="298">
        <f t="shared" si="14"/>
        <v>13</v>
      </c>
      <c r="BC120" s="41" t="s">
        <v>136</v>
      </c>
      <c r="BD120" s="46"/>
      <c r="BF120" s="298">
        <f t="shared" si="13"/>
        <v>13</v>
      </c>
    </row>
    <row r="121" spans="3:58" s="298" customFormat="1" ht="18" hidden="1" customHeight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22</v>
      </c>
      <c r="AX121" s="27"/>
      <c r="BA121" s="298">
        <f t="shared" si="14"/>
        <v>13</v>
      </c>
      <c r="BC121" s="41" t="s">
        <v>136</v>
      </c>
      <c r="BD121" s="46"/>
      <c r="BF121" s="298">
        <f t="shared" si="13"/>
        <v>13</v>
      </c>
    </row>
    <row r="122" spans="3:58" s="298" customFormat="1" ht="18" hidden="1" customHeight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22</v>
      </c>
      <c r="AX122" s="27"/>
      <c r="BA122" s="298">
        <f t="shared" si="14"/>
        <v>13</v>
      </c>
      <c r="BC122" s="41" t="s">
        <v>136</v>
      </c>
      <c r="BD122" s="46"/>
      <c r="BF122" s="298">
        <f t="shared" si="13"/>
        <v>13</v>
      </c>
    </row>
    <row r="123" spans="3:58" s="298" customFormat="1" ht="18" hidden="1" customHeight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22</v>
      </c>
      <c r="AX123" s="27"/>
      <c r="BA123" s="298">
        <f t="shared" ref="BA123:BA186" si="20">BA122</f>
        <v>13</v>
      </c>
      <c r="BC123" s="41" t="s">
        <v>136</v>
      </c>
      <c r="BD123" s="46"/>
      <c r="BF123" s="298">
        <f t="shared" si="13"/>
        <v>13</v>
      </c>
    </row>
    <row r="124" spans="3:58" s="298" customFormat="1" ht="18" hidden="1" customHeight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22</v>
      </c>
      <c r="AX124" s="27"/>
      <c r="BA124" s="298">
        <f t="shared" si="20"/>
        <v>13</v>
      </c>
      <c r="BC124" s="41" t="s">
        <v>136</v>
      </c>
      <c r="BD124" s="46"/>
      <c r="BF124" s="298">
        <f t="shared" si="13"/>
        <v>13</v>
      </c>
    </row>
    <row r="125" spans="3:58" s="298" customFormat="1" ht="18" hidden="1" customHeight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22</v>
      </c>
      <c r="AX125" s="27"/>
      <c r="BA125" s="298">
        <f t="shared" si="20"/>
        <v>13</v>
      </c>
      <c r="BC125" s="41" t="s">
        <v>136</v>
      </c>
      <c r="BD125" s="46"/>
      <c r="BF125" s="298">
        <f t="shared" si="13"/>
        <v>13</v>
      </c>
    </row>
    <row r="126" spans="3:58" s="298" customFormat="1" ht="18" hidden="1" customHeight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22</v>
      </c>
      <c r="AX126" s="27"/>
      <c r="BA126" s="298">
        <f t="shared" si="20"/>
        <v>13</v>
      </c>
      <c r="BC126" s="41" t="s">
        <v>136</v>
      </c>
      <c r="BD126" s="46"/>
      <c r="BF126" s="298">
        <f t="shared" si="13"/>
        <v>13</v>
      </c>
    </row>
    <row r="127" spans="3:58" s="298" customFormat="1" ht="18" hidden="1" customHeight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22</v>
      </c>
      <c r="AX127" s="27"/>
      <c r="BA127" s="298">
        <f t="shared" si="20"/>
        <v>13</v>
      </c>
      <c r="BC127" s="41" t="s">
        <v>136</v>
      </c>
      <c r="BD127" s="46"/>
      <c r="BF127" s="298">
        <f t="shared" si="13"/>
        <v>13</v>
      </c>
    </row>
    <row r="128" spans="3:58" s="298" customFormat="1" ht="18" hidden="1" customHeight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22</v>
      </c>
      <c r="AX128" s="27"/>
      <c r="BA128" s="298">
        <f t="shared" si="20"/>
        <v>13</v>
      </c>
      <c r="BC128" s="41" t="s">
        <v>136</v>
      </c>
      <c r="BD128" s="46"/>
      <c r="BF128" s="298">
        <f t="shared" si="13"/>
        <v>13</v>
      </c>
    </row>
    <row r="129" spans="3:58" s="298" customFormat="1" ht="18" hidden="1" customHeight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22</v>
      </c>
      <c r="AX129" s="27"/>
      <c r="BA129" s="298">
        <f t="shared" si="20"/>
        <v>13</v>
      </c>
      <c r="BC129" s="41" t="s">
        <v>136</v>
      </c>
      <c r="BD129" s="46"/>
      <c r="BF129" s="298">
        <f t="shared" si="13"/>
        <v>13</v>
      </c>
    </row>
    <row r="130" spans="3:58" s="298" customFormat="1" ht="18" hidden="1" customHeight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22</v>
      </c>
      <c r="AX130" s="27"/>
      <c r="BA130" s="298">
        <f t="shared" si="20"/>
        <v>13</v>
      </c>
      <c r="BC130" s="41" t="s">
        <v>136</v>
      </c>
      <c r="BD130" s="46"/>
      <c r="BF130" s="298">
        <f t="shared" si="13"/>
        <v>13</v>
      </c>
    </row>
    <row r="131" spans="3:58" s="298" customFormat="1" ht="18" hidden="1" customHeight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22</v>
      </c>
      <c r="AX131" s="27"/>
      <c r="BA131" s="298">
        <f t="shared" si="20"/>
        <v>13</v>
      </c>
      <c r="BC131" s="41" t="s">
        <v>136</v>
      </c>
      <c r="BD131" s="46"/>
      <c r="BF131" s="298">
        <f t="shared" si="13"/>
        <v>13</v>
      </c>
    </row>
    <row r="132" spans="3:58" s="298" customFormat="1" ht="18" hidden="1" customHeight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22</v>
      </c>
      <c r="AX132" s="27"/>
      <c r="BA132" s="298">
        <f t="shared" si="20"/>
        <v>13</v>
      </c>
      <c r="BC132" s="41" t="s">
        <v>136</v>
      </c>
      <c r="BD132" s="46"/>
      <c r="BF132" s="298">
        <f t="shared" ref="BF132:BF188" si="21">BA132</f>
        <v>13</v>
      </c>
    </row>
    <row r="133" spans="3:58" s="298" customFormat="1" ht="18" hidden="1" customHeight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22</v>
      </c>
      <c r="AX133" s="27"/>
      <c r="BA133" s="298">
        <f t="shared" si="20"/>
        <v>13</v>
      </c>
      <c r="BC133" s="41" t="s">
        <v>136</v>
      </c>
      <c r="BD133" s="46"/>
      <c r="BF133" s="298">
        <f t="shared" si="21"/>
        <v>13</v>
      </c>
    </row>
    <row r="134" spans="3:58" s="298" customFormat="1" ht="18" hidden="1" customHeight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22</v>
      </c>
      <c r="AX134" s="27"/>
      <c r="BA134" s="298">
        <f t="shared" si="20"/>
        <v>13</v>
      </c>
      <c r="BC134" s="41" t="s">
        <v>136</v>
      </c>
      <c r="BD134" s="46"/>
      <c r="BF134" s="298">
        <f t="shared" si="21"/>
        <v>13</v>
      </c>
    </row>
    <row r="135" spans="3:58" s="298" customFormat="1" ht="18" hidden="1" customHeight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22</v>
      </c>
      <c r="AX135" s="27"/>
      <c r="BA135" s="298">
        <f t="shared" si="20"/>
        <v>13</v>
      </c>
      <c r="BC135" s="41" t="s">
        <v>136</v>
      </c>
      <c r="BD135" s="46"/>
      <c r="BF135" s="298">
        <f t="shared" si="21"/>
        <v>13</v>
      </c>
    </row>
    <row r="136" spans="3:58" s="298" customFormat="1" ht="18" hidden="1" customHeight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22</v>
      </c>
      <c r="AX136" s="27"/>
      <c r="BA136" s="298">
        <f t="shared" si="20"/>
        <v>13</v>
      </c>
      <c r="BC136" s="41" t="s">
        <v>136</v>
      </c>
      <c r="BD136" s="46"/>
      <c r="BF136" s="298">
        <f t="shared" si="21"/>
        <v>13</v>
      </c>
    </row>
    <row r="137" spans="3:58" s="298" customFormat="1" ht="18" hidden="1" customHeight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22</v>
      </c>
      <c r="AX137" s="27"/>
      <c r="BA137" s="298">
        <f t="shared" si="20"/>
        <v>13</v>
      </c>
      <c r="BC137" s="41" t="s">
        <v>136</v>
      </c>
      <c r="BD137" s="46"/>
      <c r="BF137" s="298">
        <f t="shared" si="21"/>
        <v>13</v>
      </c>
    </row>
    <row r="138" spans="3:58" s="298" customFormat="1" ht="18" hidden="1" customHeight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22</v>
      </c>
      <c r="AX138" s="27"/>
      <c r="BA138" s="298">
        <f t="shared" si="20"/>
        <v>13</v>
      </c>
      <c r="BC138" s="41" t="s">
        <v>136</v>
      </c>
      <c r="BD138" s="46"/>
      <c r="BF138" s="298">
        <f t="shared" si="21"/>
        <v>13</v>
      </c>
    </row>
    <row r="139" spans="3:58" s="298" customFormat="1" ht="18" hidden="1" customHeight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22</v>
      </c>
      <c r="AX139" s="27"/>
      <c r="BA139" s="298">
        <f t="shared" si="20"/>
        <v>13</v>
      </c>
      <c r="BC139" s="41" t="s">
        <v>136</v>
      </c>
      <c r="BD139" s="46"/>
      <c r="BF139" s="298">
        <f t="shared" si="21"/>
        <v>13</v>
      </c>
    </row>
    <row r="140" spans="3:58" s="298" customFormat="1" ht="18" hidden="1" customHeight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22</v>
      </c>
      <c r="AX140" s="27"/>
      <c r="BA140" s="298">
        <f t="shared" si="20"/>
        <v>13</v>
      </c>
      <c r="BC140" s="41" t="s">
        <v>136</v>
      </c>
      <c r="BD140" s="46"/>
      <c r="BF140" s="298">
        <f t="shared" si="21"/>
        <v>13</v>
      </c>
    </row>
    <row r="141" spans="3:58" s="298" customFormat="1" ht="18" hidden="1" customHeight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22</v>
      </c>
      <c r="AX141" s="27"/>
      <c r="BA141" s="298">
        <f t="shared" si="20"/>
        <v>13</v>
      </c>
      <c r="BC141" s="41" t="s">
        <v>136</v>
      </c>
      <c r="BD141" s="46"/>
      <c r="BF141" s="298">
        <f t="shared" si="21"/>
        <v>13</v>
      </c>
    </row>
    <row r="142" spans="3:58" s="298" customFormat="1" ht="18" hidden="1" customHeight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22</v>
      </c>
      <c r="AX142" s="27"/>
      <c r="BA142" s="298">
        <f t="shared" si="20"/>
        <v>13</v>
      </c>
      <c r="BC142" s="41" t="s">
        <v>136</v>
      </c>
      <c r="BD142" s="46"/>
      <c r="BF142" s="298">
        <f t="shared" si="21"/>
        <v>13</v>
      </c>
    </row>
    <row r="143" spans="3:58" s="298" customFormat="1" ht="18" hidden="1" customHeight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22</v>
      </c>
      <c r="AX143" s="27"/>
      <c r="BA143" s="298">
        <f t="shared" si="20"/>
        <v>13</v>
      </c>
      <c r="BC143" s="41" t="s">
        <v>136</v>
      </c>
      <c r="BD143" s="46"/>
      <c r="BF143" s="298">
        <f t="shared" si="21"/>
        <v>13</v>
      </c>
    </row>
    <row r="144" spans="3:58" s="298" customFormat="1" ht="18" hidden="1" customHeight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22</v>
      </c>
      <c r="AX144" s="27"/>
      <c r="BA144" s="298">
        <f t="shared" si="20"/>
        <v>13</v>
      </c>
      <c r="BC144" s="41" t="s">
        <v>136</v>
      </c>
      <c r="BD144" s="46"/>
      <c r="BF144" s="298">
        <f t="shared" si="21"/>
        <v>13</v>
      </c>
    </row>
    <row r="145" spans="3:58" s="298" customFormat="1" ht="18" hidden="1" customHeight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22</v>
      </c>
      <c r="AX145" s="27"/>
      <c r="BA145" s="298">
        <f t="shared" si="20"/>
        <v>13</v>
      </c>
      <c r="BC145" s="41" t="s">
        <v>136</v>
      </c>
      <c r="BD145" s="46"/>
      <c r="BF145" s="298">
        <f t="shared" si="21"/>
        <v>13</v>
      </c>
    </row>
    <row r="146" spans="3:58" s="298" customFormat="1" ht="18" hidden="1" customHeight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22</v>
      </c>
      <c r="AX146" s="27"/>
      <c r="BA146" s="298">
        <f t="shared" si="20"/>
        <v>13</v>
      </c>
      <c r="BC146" s="41" t="s">
        <v>136</v>
      </c>
      <c r="BD146" s="46"/>
      <c r="BF146" s="298">
        <f t="shared" si="21"/>
        <v>13</v>
      </c>
    </row>
    <row r="147" spans="3:58" s="298" customFormat="1" ht="18" hidden="1" customHeight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22</v>
      </c>
      <c r="AX147" s="27"/>
      <c r="BA147" s="298">
        <f t="shared" si="20"/>
        <v>13</v>
      </c>
      <c r="BC147" s="41" t="s">
        <v>136</v>
      </c>
      <c r="BD147" s="46"/>
      <c r="BF147" s="298">
        <f t="shared" si="21"/>
        <v>13</v>
      </c>
    </row>
    <row r="148" spans="3:58" s="298" customFormat="1" ht="18" hidden="1" customHeight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22</v>
      </c>
      <c r="AX148" s="27"/>
      <c r="BA148" s="298">
        <f t="shared" si="20"/>
        <v>13</v>
      </c>
      <c r="BC148" s="41" t="s">
        <v>136</v>
      </c>
      <c r="BD148" s="46"/>
      <c r="BF148" s="298">
        <f t="shared" si="21"/>
        <v>13</v>
      </c>
    </row>
    <row r="149" spans="3:58" s="298" customFormat="1" ht="18" hidden="1" customHeight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22</v>
      </c>
      <c r="AX149" s="27"/>
      <c r="BA149" s="298">
        <f t="shared" si="20"/>
        <v>13</v>
      </c>
      <c r="BC149" s="41" t="s">
        <v>136</v>
      </c>
      <c r="BD149" s="46"/>
      <c r="BF149" s="298">
        <f t="shared" si="21"/>
        <v>13</v>
      </c>
    </row>
    <row r="150" spans="3:58" s="298" customFormat="1" ht="18" hidden="1" customHeight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22</v>
      </c>
      <c r="AX150" s="27"/>
      <c r="BA150" s="298">
        <f t="shared" si="20"/>
        <v>13</v>
      </c>
      <c r="BC150" s="41" t="s">
        <v>136</v>
      </c>
      <c r="BD150" s="46"/>
      <c r="BF150" s="298">
        <f t="shared" si="21"/>
        <v>13</v>
      </c>
    </row>
    <row r="151" spans="3:58" s="298" customFormat="1" ht="18" hidden="1" customHeight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22</v>
      </c>
      <c r="AX151" s="27"/>
      <c r="BA151" s="298">
        <f t="shared" si="20"/>
        <v>13</v>
      </c>
      <c r="BC151" s="41" t="s">
        <v>136</v>
      </c>
      <c r="BD151" s="46"/>
      <c r="BF151" s="298">
        <f t="shared" si="21"/>
        <v>13</v>
      </c>
    </row>
    <row r="152" spans="3:58" s="298" customFormat="1" ht="18" hidden="1" customHeight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22</v>
      </c>
      <c r="AX152" s="27"/>
      <c r="BA152" s="298">
        <f t="shared" si="20"/>
        <v>13</v>
      </c>
      <c r="BC152" s="41" t="s">
        <v>136</v>
      </c>
      <c r="BD152" s="46"/>
      <c r="BF152" s="298">
        <f t="shared" si="21"/>
        <v>13</v>
      </c>
    </row>
    <row r="153" spans="3:58" s="298" customFormat="1" ht="18" hidden="1" customHeight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22</v>
      </c>
      <c r="AX153" s="27"/>
      <c r="BA153" s="298">
        <f t="shared" si="20"/>
        <v>13</v>
      </c>
      <c r="BC153" s="41" t="s">
        <v>136</v>
      </c>
      <c r="BD153" s="46"/>
      <c r="BF153" s="298">
        <f t="shared" si="21"/>
        <v>13</v>
      </c>
    </row>
    <row r="154" spans="3:58" s="298" customFormat="1" ht="18" hidden="1" customHeight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22</v>
      </c>
      <c r="AX154" s="27"/>
      <c r="BA154" s="298">
        <f t="shared" si="20"/>
        <v>13</v>
      </c>
      <c r="BC154" s="41" t="s">
        <v>136</v>
      </c>
      <c r="BD154" s="46"/>
      <c r="BF154" s="298">
        <f t="shared" si="21"/>
        <v>13</v>
      </c>
    </row>
    <row r="155" spans="3:58" s="298" customFormat="1" ht="18" hidden="1" customHeight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22</v>
      </c>
      <c r="AX155" s="27"/>
      <c r="BA155" s="298">
        <f t="shared" si="20"/>
        <v>13</v>
      </c>
      <c r="BC155" s="41" t="s">
        <v>136</v>
      </c>
      <c r="BD155" s="46"/>
      <c r="BF155" s="298">
        <f t="shared" si="21"/>
        <v>13</v>
      </c>
    </row>
    <row r="156" spans="3:58" s="298" customFormat="1" ht="18" hidden="1" customHeight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22</v>
      </c>
      <c r="AX156" s="27"/>
      <c r="BA156" s="298">
        <f t="shared" si="20"/>
        <v>13</v>
      </c>
      <c r="BC156" s="41" t="s">
        <v>136</v>
      </c>
      <c r="BD156" s="46"/>
      <c r="BF156" s="298">
        <f t="shared" si="21"/>
        <v>13</v>
      </c>
    </row>
    <row r="157" spans="3:58" s="298" customFormat="1" ht="18" hidden="1" customHeight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22</v>
      </c>
      <c r="AX157" s="27"/>
      <c r="BA157" s="298">
        <f t="shared" si="20"/>
        <v>13</v>
      </c>
      <c r="BC157" s="41" t="s">
        <v>136</v>
      </c>
      <c r="BD157" s="46"/>
      <c r="BF157" s="298">
        <f t="shared" si="21"/>
        <v>13</v>
      </c>
    </row>
    <row r="158" spans="3:58" s="298" customFormat="1" ht="18" hidden="1" customHeight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22</v>
      </c>
      <c r="AX158" s="27"/>
      <c r="BA158" s="298">
        <f t="shared" si="20"/>
        <v>13</v>
      </c>
      <c r="BC158" s="41" t="s">
        <v>136</v>
      </c>
      <c r="BD158" s="46"/>
      <c r="BF158" s="298">
        <f t="shared" si="21"/>
        <v>13</v>
      </c>
    </row>
    <row r="159" spans="3:58" s="298" customFormat="1" ht="18" hidden="1" customHeight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22</v>
      </c>
      <c r="AX159" s="27"/>
      <c r="BA159" s="298">
        <f t="shared" si="20"/>
        <v>13</v>
      </c>
      <c r="BC159" s="41" t="s">
        <v>136</v>
      </c>
      <c r="BD159" s="46"/>
      <c r="BF159" s="298">
        <f t="shared" si="21"/>
        <v>13</v>
      </c>
    </row>
    <row r="160" spans="3:58" s="298" customFormat="1" ht="18" hidden="1" customHeight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22</v>
      </c>
      <c r="AX160" s="27"/>
      <c r="BA160" s="298">
        <f t="shared" si="20"/>
        <v>13</v>
      </c>
      <c r="BC160" s="41" t="s">
        <v>136</v>
      </c>
      <c r="BD160" s="46"/>
      <c r="BF160" s="298">
        <f t="shared" si="21"/>
        <v>13</v>
      </c>
    </row>
    <row r="161" spans="3:58" s="298" customFormat="1" ht="18" hidden="1" customHeight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22</v>
      </c>
      <c r="AX161" s="27"/>
      <c r="BA161" s="298">
        <f t="shared" si="20"/>
        <v>13</v>
      </c>
      <c r="BC161" s="41" t="s">
        <v>136</v>
      </c>
      <c r="BD161" s="46"/>
      <c r="BF161" s="298">
        <f t="shared" si="21"/>
        <v>13</v>
      </c>
    </row>
    <row r="162" spans="3:58" s="298" customFormat="1" ht="18" hidden="1" customHeight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22</v>
      </c>
      <c r="AX162" s="27"/>
      <c r="BA162" s="298">
        <f t="shared" si="20"/>
        <v>13</v>
      </c>
      <c r="BC162" s="41" t="s">
        <v>136</v>
      </c>
      <c r="BD162" s="46"/>
      <c r="BF162" s="298">
        <f t="shared" si="21"/>
        <v>13</v>
      </c>
    </row>
    <row r="163" spans="3:58" s="298" customFormat="1" ht="18" hidden="1" customHeight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22</v>
      </c>
      <c r="AX163" s="27"/>
      <c r="BA163" s="298">
        <f t="shared" si="20"/>
        <v>13</v>
      </c>
      <c r="BC163" s="41" t="s">
        <v>136</v>
      </c>
      <c r="BD163" s="46"/>
      <c r="BF163" s="298">
        <f t="shared" si="21"/>
        <v>13</v>
      </c>
    </row>
    <row r="164" spans="3:58" s="298" customFormat="1" ht="18" hidden="1" customHeight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22</v>
      </c>
      <c r="AX164" s="27"/>
      <c r="BA164" s="298">
        <f t="shared" si="20"/>
        <v>13</v>
      </c>
      <c r="BC164" s="41" t="s">
        <v>136</v>
      </c>
      <c r="BD164" s="46"/>
      <c r="BF164" s="298">
        <f t="shared" si="21"/>
        <v>13</v>
      </c>
    </row>
    <row r="165" spans="3:58" s="298" customFormat="1" ht="18" hidden="1" customHeight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22</v>
      </c>
      <c r="AX165" s="27"/>
      <c r="BA165" s="298">
        <f t="shared" si="20"/>
        <v>13</v>
      </c>
      <c r="BC165" s="41" t="s">
        <v>136</v>
      </c>
      <c r="BD165" s="46"/>
      <c r="BF165" s="298">
        <f t="shared" si="21"/>
        <v>13</v>
      </c>
    </row>
    <row r="166" spans="3:58" s="298" customFormat="1" ht="18" hidden="1" customHeight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22</v>
      </c>
      <c r="AX166" s="27"/>
      <c r="BA166" s="298">
        <f t="shared" si="20"/>
        <v>13</v>
      </c>
      <c r="BC166" s="41" t="s">
        <v>136</v>
      </c>
      <c r="BD166" s="46"/>
      <c r="BF166" s="298">
        <f t="shared" si="21"/>
        <v>13</v>
      </c>
    </row>
    <row r="167" spans="3:58" s="298" customFormat="1" ht="18" hidden="1" customHeight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22</v>
      </c>
      <c r="AX167" s="27"/>
      <c r="BA167" s="298">
        <f t="shared" si="20"/>
        <v>13</v>
      </c>
      <c r="BC167" s="41" t="s">
        <v>136</v>
      </c>
      <c r="BD167" s="46"/>
      <c r="BF167" s="298">
        <f t="shared" si="21"/>
        <v>13</v>
      </c>
    </row>
    <row r="168" spans="3:58" s="298" customFormat="1" ht="18" hidden="1" customHeight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22</v>
      </c>
      <c r="AX168" s="27"/>
      <c r="BA168" s="298">
        <f t="shared" si="20"/>
        <v>13</v>
      </c>
      <c r="BC168" s="41" t="s">
        <v>136</v>
      </c>
      <c r="BD168" s="46"/>
      <c r="BF168" s="298">
        <f t="shared" si="21"/>
        <v>13</v>
      </c>
    </row>
    <row r="169" spans="3:58" s="298" customFormat="1" ht="18" hidden="1" customHeight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22</v>
      </c>
      <c r="AX169" s="27"/>
      <c r="BA169" s="298">
        <f t="shared" si="20"/>
        <v>13</v>
      </c>
      <c r="BC169" s="41" t="s">
        <v>136</v>
      </c>
      <c r="BD169" s="46"/>
      <c r="BF169" s="298">
        <f t="shared" si="21"/>
        <v>13</v>
      </c>
    </row>
    <row r="170" spans="3:58" s="298" customFormat="1" ht="18" hidden="1" customHeight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22</v>
      </c>
      <c r="AX170" s="27"/>
      <c r="BA170" s="298">
        <f t="shared" si="20"/>
        <v>13</v>
      </c>
      <c r="BC170" s="41" t="s">
        <v>136</v>
      </c>
      <c r="BD170" s="46"/>
      <c r="BF170" s="298">
        <f t="shared" si="21"/>
        <v>13</v>
      </c>
    </row>
    <row r="171" spans="3:58" s="298" customFormat="1" ht="18" hidden="1" customHeight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22</v>
      </c>
      <c r="AX171" s="27"/>
      <c r="BA171" s="298">
        <f t="shared" si="20"/>
        <v>13</v>
      </c>
      <c r="BC171" s="41" t="s">
        <v>136</v>
      </c>
      <c r="BD171" s="46"/>
      <c r="BF171" s="298">
        <f t="shared" si="21"/>
        <v>13</v>
      </c>
    </row>
    <row r="172" spans="3:58" s="298" customFormat="1" ht="18" hidden="1" customHeight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22</v>
      </c>
      <c r="AX172" s="27"/>
      <c r="BA172" s="298">
        <f t="shared" si="20"/>
        <v>13</v>
      </c>
      <c r="BC172" s="41" t="s">
        <v>136</v>
      </c>
      <c r="BD172" s="46"/>
      <c r="BF172" s="298">
        <f t="shared" si="21"/>
        <v>13</v>
      </c>
    </row>
    <row r="173" spans="3:58" s="298" customFormat="1" ht="18" hidden="1" customHeight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22</v>
      </c>
      <c r="AX173" s="27"/>
      <c r="BA173" s="298">
        <f t="shared" si="20"/>
        <v>13</v>
      </c>
      <c r="BC173" s="41" t="s">
        <v>136</v>
      </c>
      <c r="BD173" s="46"/>
      <c r="BF173" s="298">
        <f t="shared" si="21"/>
        <v>13</v>
      </c>
    </row>
    <row r="174" spans="3:58" s="298" customFormat="1" ht="18" hidden="1" customHeight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22</v>
      </c>
      <c r="AX174" s="27"/>
      <c r="BA174" s="298">
        <f t="shared" si="20"/>
        <v>13</v>
      </c>
      <c r="BC174" s="41" t="s">
        <v>136</v>
      </c>
      <c r="BD174" s="46"/>
      <c r="BF174" s="298">
        <f t="shared" si="21"/>
        <v>13</v>
      </c>
    </row>
    <row r="175" spans="3:58" s="298" customFormat="1" ht="18" hidden="1" customHeight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22</v>
      </c>
      <c r="AX175" s="27"/>
      <c r="BA175" s="298">
        <f t="shared" si="20"/>
        <v>13</v>
      </c>
      <c r="BC175" s="41" t="s">
        <v>136</v>
      </c>
      <c r="BD175" s="46"/>
      <c r="BF175" s="298">
        <f t="shared" si="21"/>
        <v>13</v>
      </c>
    </row>
    <row r="176" spans="3:58" s="298" customFormat="1" ht="18" hidden="1" customHeight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22</v>
      </c>
      <c r="AX176" s="27"/>
      <c r="BA176" s="298">
        <f t="shared" si="20"/>
        <v>13</v>
      </c>
      <c r="BC176" s="41" t="s">
        <v>136</v>
      </c>
      <c r="BD176" s="46"/>
      <c r="BF176" s="298">
        <f t="shared" si="21"/>
        <v>13</v>
      </c>
    </row>
    <row r="177" spans="3:58" s="298" customFormat="1" ht="18" hidden="1" customHeight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22</v>
      </c>
      <c r="AX177" s="27"/>
      <c r="BA177" s="298">
        <f t="shared" si="20"/>
        <v>13</v>
      </c>
      <c r="BC177" s="41" t="s">
        <v>136</v>
      </c>
      <c r="BD177" s="46"/>
      <c r="BF177" s="298">
        <f t="shared" si="21"/>
        <v>13</v>
      </c>
    </row>
    <row r="178" spans="3:58" s="298" customFormat="1" ht="18" hidden="1" customHeight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22</v>
      </c>
      <c r="AX178" s="27"/>
      <c r="BA178" s="298">
        <f t="shared" si="20"/>
        <v>13</v>
      </c>
      <c r="BC178" s="41" t="s">
        <v>136</v>
      </c>
      <c r="BD178" s="46"/>
      <c r="BF178" s="298">
        <f t="shared" si="21"/>
        <v>13</v>
      </c>
    </row>
    <row r="179" spans="3:58" s="298" customFormat="1" ht="18" hidden="1" customHeight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22</v>
      </c>
      <c r="AX179" s="27"/>
      <c r="BA179" s="298">
        <f t="shared" si="20"/>
        <v>13</v>
      </c>
      <c r="BC179" s="41" t="s">
        <v>136</v>
      </c>
      <c r="BD179" s="46"/>
      <c r="BF179" s="298">
        <f t="shared" si="21"/>
        <v>13</v>
      </c>
    </row>
    <row r="180" spans="3:58" s="298" customFormat="1" ht="18" hidden="1" customHeight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22</v>
      </c>
      <c r="AX180" s="27"/>
      <c r="BA180" s="298">
        <f t="shared" si="20"/>
        <v>13</v>
      </c>
      <c r="BC180" s="41" t="s">
        <v>136</v>
      </c>
      <c r="BD180" s="46"/>
      <c r="BF180" s="298">
        <f t="shared" si="21"/>
        <v>13</v>
      </c>
    </row>
    <row r="181" spans="3:58" s="298" customFormat="1" ht="18" hidden="1" customHeight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22</v>
      </c>
      <c r="AX181" s="27"/>
      <c r="BA181" s="298">
        <f t="shared" si="20"/>
        <v>13</v>
      </c>
      <c r="BC181" s="41" t="s">
        <v>136</v>
      </c>
      <c r="BD181" s="46"/>
      <c r="BF181" s="298">
        <f t="shared" si="21"/>
        <v>13</v>
      </c>
    </row>
    <row r="182" spans="3:58" s="298" customFormat="1" ht="18" hidden="1" customHeight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22</v>
      </c>
      <c r="AX182" s="27"/>
      <c r="BA182" s="298">
        <f t="shared" si="20"/>
        <v>13</v>
      </c>
      <c r="BC182" s="41" t="s">
        <v>136</v>
      </c>
      <c r="BD182" s="46"/>
      <c r="BF182" s="298">
        <f t="shared" si="21"/>
        <v>13</v>
      </c>
    </row>
    <row r="183" spans="3:58" s="298" customFormat="1" ht="18" hidden="1" customHeight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22</v>
      </c>
      <c r="AX183" s="27"/>
      <c r="BA183" s="298">
        <f t="shared" si="20"/>
        <v>13</v>
      </c>
      <c r="BC183" s="41" t="s">
        <v>136</v>
      </c>
      <c r="BD183" s="46"/>
      <c r="BF183" s="298">
        <f t="shared" si="21"/>
        <v>13</v>
      </c>
    </row>
    <row r="184" spans="3:58" s="298" customFormat="1" ht="18" hidden="1" customHeight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22</v>
      </c>
      <c r="AX184" s="27"/>
      <c r="BA184" s="298">
        <f t="shared" si="20"/>
        <v>13</v>
      </c>
      <c r="BC184" s="41" t="s">
        <v>136</v>
      </c>
      <c r="BD184" s="46"/>
      <c r="BF184" s="298">
        <f t="shared" si="21"/>
        <v>13</v>
      </c>
    </row>
    <row r="185" spans="3:58" s="298" customFormat="1" ht="18" hidden="1" customHeight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22</v>
      </c>
      <c r="AX185" s="27"/>
      <c r="BA185" s="298">
        <f t="shared" si="20"/>
        <v>13</v>
      </c>
      <c r="BC185" s="41" t="s">
        <v>136</v>
      </c>
      <c r="BD185" s="46"/>
      <c r="BF185" s="298">
        <f t="shared" si="21"/>
        <v>13</v>
      </c>
    </row>
    <row r="186" spans="3:58" s="298" customFormat="1" ht="18" hidden="1" customHeight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22</v>
      </c>
      <c r="AX186" s="27"/>
      <c r="BA186" s="298">
        <f t="shared" si="20"/>
        <v>13</v>
      </c>
      <c r="BC186" s="41" t="s">
        <v>136</v>
      </c>
      <c r="BD186" s="46"/>
      <c r="BF186" s="298">
        <f t="shared" si="21"/>
        <v>13</v>
      </c>
    </row>
    <row r="187" spans="3:58" s="298" customFormat="1" ht="18" hidden="1" customHeight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22</v>
      </c>
      <c r="AX187" s="27"/>
      <c r="BA187" s="298">
        <f>BA186</f>
        <v>13</v>
      </c>
      <c r="BC187" s="41" t="s">
        <v>136</v>
      </c>
      <c r="BD187" s="46"/>
      <c r="BF187" s="298">
        <f t="shared" si="21"/>
        <v>13</v>
      </c>
    </row>
    <row r="188" spans="3:58" s="298" customFormat="1" ht="18" hidden="1" customHeight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22</v>
      </c>
      <c r="AX188" s="27"/>
      <c r="BA188" s="298">
        <f>BA187</f>
        <v>13</v>
      </c>
      <c r="BC188" s="41" t="s">
        <v>136</v>
      </c>
      <c r="BD188" s="46"/>
      <c r="BF188" s="298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8301" priority="636">
      <formula>$AP$5="س"</formula>
    </cfRule>
    <cfRule type="expression" dxfId="8300" priority="637">
      <formula>$AP$5="ج"</formula>
    </cfRule>
    <cfRule type="expression" dxfId="8299" priority="638">
      <formula>$AP$4="س"</formula>
    </cfRule>
    <cfRule type="expression" dxfId="8298" priority="639">
      <formula>$AP$5="ج"</formula>
    </cfRule>
    <cfRule type="expression" dxfId="8297" priority="640">
      <formula>$AP$4="ع"</formula>
    </cfRule>
    <cfRule type="expression" dxfId="8296" priority="641">
      <formula>$AP$4="ع"</formula>
    </cfRule>
  </conditionalFormatting>
  <conditionalFormatting sqref="AO7:AO46">
    <cfRule type="expression" dxfId="8295" priority="633">
      <formula>$AO$5="س"</formula>
    </cfRule>
    <cfRule type="expression" dxfId="8294" priority="634">
      <formula>$AO$5="ج"</formula>
    </cfRule>
    <cfRule type="expression" dxfId="8293" priority="635">
      <formula>$AO$4="ع"</formula>
    </cfRule>
  </conditionalFormatting>
  <conditionalFormatting sqref="AN7:AN46">
    <cfRule type="expression" dxfId="8292" priority="630">
      <formula>$AN$5="س"</formula>
    </cfRule>
    <cfRule type="expression" dxfId="8291" priority="631">
      <formula>$AN$5="ج"</formula>
    </cfRule>
    <cfRule type="expression" dxfId="8290" priority="632">
      <formula>$AN$4="ع"</formula>
    </cfRule>
  </conditionalFormatting>
  <conditionalFormatting sqref="AM7:AM46">
    <cfRule type="expression" dxfId="8289" priority="627">
      <formula>$AM$5="س"</formula>
    </cfRule>
    <cfRule type="expression" dxfId="8288" priority="628">
      <formula>$AM$5="ج"</formula>
    </cfRule>
    <cfRule type="expression" dxfId="8287" priority="629">
      <formula>$AM$4="ع"</formula>
    </cfRule>
  </conditionalFormatting>
  <conditionalFormatting sqref="AL7:AL46">
    <cfRule type="expression" dxfId="8286" priority="624">
      <formula>$AL$5="س"</formula>
    </cfRule>
    <cfRule type="expression" dxfId="8285" priority="625">
      <formula>$AL$5="ج"</formula>
    </cfRule>
    <cfRule type="expression" dxfId="8284" priority="626">
      <formula>$AL$4="ع"</formula>
    </cfRule>
  </conditionalFormatting>
  <conditionalFormatting sqref="AK7:AK46">
    <cfRule type="expression" dxfId="8283" priority="621">
      <formula>$AK$5="س"</formula>
    </cfRule>
    <cfRule type="expression" dxfId="8282" priority="622">
      <formula>$AK$5="ج"</formula>
    </cfRule>
    <cfRule type="expression" dxfId="8281" priority="623">
      <formula>$AK$4="ع"</formula>
    </cfRule>
  </conditionalFormatting>
  <conditionalFormatting sqref="AJ7:AJ46">
    <cfRule type="expression" dxfId="8280" priority="618">
      <formula>$AJ$5="س"</formula>
    </cfRule>
    <cfRule type="expression" dxfId="8279" priority="619">
      <formula>$AJ$5="ج"</formula>
    </cfRule>
    <cfRule type="expression" dxfId="8278" priority="620">
      <formula>$AJ$4="ع"</formula>
    </cfRule>
  </conditionalFormatting>
  <conditionalFormatting sqref="AI7:AI46">
    <cfRule type="expression" dxfId="8277" priority="614">
      <formula>$AI$5="ج"</formula>
    </cfRule>
    <cfRule type="expression" dxfId="8276" priority="615">
      <formula>$AI$5="س"</formula>
    </cfRule>
    <cfRule type="expression" dxfId="8275" priority="616">
      <formula>$AI$5="ع"</formula>
    </cfRule>
    <cfRule type="expression" dxfId="8274" priority="617">
      <formula>$AI$4="ع"</formula>
    </cfRule>
  </conditionalFormatting>
  <conditionalFormatting sqref="AH7:AH46">
    <cfRule type="expression" dxfId="8273" priority="611">
      <formula>$AH$5="س"</formula>
    </cfRule>
    <cfRule type="expression" dxfId="8272" priority="612">
      <formula>$AH$5="ج"</formula>
    </cfRule>
    <cfRule type="expression" dxfId="8271" priority="613">
      <formula>$AH$4="ع"</formula>
    </cfRule>
  </conditionalFormatting>
  <conditionalFormatting sqref="AG7:AG46">
    <cfRule type="expression" dxfId="8270" priority="608">
      <formula>$AG$5="س"</formula>
    </cfRule>
    <cfRule type="expression" dxfId="8269" priority="609">
      <formula>$AG$5="ج"</formula>
    </cfRule>
    <cfRule type="expression" dxfId="8268" priority="610">
      <formula>$AG$4="ع"</formula>
    </cfRule>
  </conditionalFormatting>
  <conditionalFormatting sqref="AF7:AF46">
    <cfRule type="expression" dxfId="8267" priority="605">
      <formula>$AF$5="س"</formula>
    </cfRule>
    <cfRule type="expression" dxfId="8266" priority="606">
      <formula>$AF$5="ج"</formula>
    </cfRule>
    <cfRule type="expression" dxfId="8265" priority="607">
      <formula>$AF$4="ع"</formula>
    </cfRule>
  </conditionalFormatting>
  <conditionalFormatting sqref="AE7:AE46">
    <cfRule type="expression" dxfId="8264" priority="602">
      <formula>$AE$5="س"</formula>
    </cfRule>
    <cfRule type="expression" dxfId="8263" priority="603">
      <formula>$AE$5="ج"</formula>
    </cfRule>
    <cfRule type="expression" dxfId="8262" priority="604">
      <formula>$AE$4="ع"</formula>
    </cfRule>
  </conditionalFormatting>
  <conditionalFormatting sqref="AD7:AD46">
    <cfRule type="expression" dxfId="8261" priority="599">
      <formula>$AD$5="س"</formula>
    </cfRule>
    <cfRule type="expression" dxfId="8260" priority="600">
      <formula>$AD$5="ج"</formula>
    </cfRule>
    <cfRule type="expression" dxfId="8259" priority="601">
      <formula>$AD$4="ع"</formula>
    </cfRule>
  </conditionalFormatting>
  <conditionalFormatting sqref="AC7:AC46">
    <cfRule type="expression" dxfId="8258" priority="596">
      <formula>$AC$5="س"</formula>
    </cfRule>
    <cfRule type="expression" dxfId="8257" priority="597">
      <formula>$AC$5="ج"</formula>
    </cfRule>
    <cfRule type="expression" dxfId="8256" priority="598">
      <formula>$AC$4="ع"</formula>
    </cfRule>
  </conditionalFormatting>
  <conditionalFormatting sqref="AB7:AB46">
    <cfRule type="expression" dxfId="8255" priority="593">
      <formula>$AB$5="س"</formula>
    </cfRule>
    <cfRule type="expression" dxfId="8254" priority="594">
      <formula>$AB$5="ج"</formula>
    </cfRule>
    <cfRule type="expression" dxfId="8253" priority="595">
      <formula>$AB$4="ع"</formula>
    </cfRule>
  </conditionalFormatting>
  <conditionalFormatting sqref="AA7:AA46">
    <cfRule type="expression" dxfId="8252" priority="590">
      <formula>$AA$5="س"</formula>
    </cfRule>
    <cfRule type="expression" dxfId="8251" priority="591">
      <formula>$AA$5="ج"</formula>
    </cfRule>
    <cfRule type="expression" dxfId="8250" priority="592">
      <formula>$AA$4="ع"</formula>
    </cfRule>
  </conditionalFormatting>
  <conditionalFormatting sqref="Z7:Z46">
    <cfRule type="expression" dxfId="8249" priority="587">
      <formula>$Z$5="س"</formula>
    </cfRule>
    <cfRule type="expression" dxfId="8248" priority="588">
      <formula>$Z$5="ج"</formula>
    </cfRule>
    <cfRule type="expression" dxfId="8247" priority="589">
      <formula>$Z$4="ع"</formula>
    </cfRule>
  </conditionalFormatting>
  <conditionalFormatting sqref="Y7:Y46">
    <cfRule type="expression" dxfId="8246" priority="584">
      <formula>$Y$5="س"</formula>
    </cfRule>
    <cfRule type="expression" dxfId="8245" priority="585">
      <formula>$Y$5="ج"</formula>
    </cfRule>
    <cfRule type="expression" dxfId="8244" priority="586">
      <formula>$Y$4="ع"</formula>
    </cfRule>
  </conditionalFormatting>
  <conditionalFormatting sqref="X7:X46">
    <cfRule type="expression" dxfId="8243" priority="581">
      <formula>$X$5="س"</formula>
    </cfRule>
    <cfRule type="expression" dxfId="8242" priority="582">
      <formula>$X$5="ج"</formula>
    </cfRule>
    <cfRule type="expression" dxfId="8241" priority="583">
      <formula>$X$4="ع"</formula>
    </cfRule>
  </conditionalFormatting>
  <conditionalFormatting sqref="W7:W46">
    <cfRule type="expression" dxfId="8240" priority="578">
      <formula>$W$5="س"</formula>
    </cfRule>
    <cfRule type="expression" dxfId="8239" priority="579">
      <formula>$W$5="ج"</formula>
    </cfRule>
    <cfRule type="expression" dxfId="8238" priority="580">
      <formula>$W$4="ع"</formula>
    </cfRule>
  </conditionalFormatting>
  <conditionalFormatting sqref="V7:V46">
    <cfRule type="expression" dxfId="8237" priority="575">
      <formula>$V$5="س"</formula>
    </cfRule>
    <cfRule type="expression" dxfId="8236" priority="576">
      <formula>$V$5="ج"</formula>
    </cfRule>
    <cfRule type="expression" dxfId="8235" priority="577">
      <formula>$V$4="ع"</formula>
    </cfRule>
  </conditionalFormatting>
  <conditionalFormatting sqref="U7:U46">
    <cfRule type="expression" dxfId="8234" priority="572">
      <formula>$U$5="س"</formula>
    </cfRule>
    <cfRule type="expression" dxfId="8233" priority="573">
      <formula>$U$5="ج"</formula>
    </cfRule>
    <cfRule type="expression" dxfId="8232" priority="574">
      <formula>$U$4="ع"</formula>
    </cfRule>
  </conditionalFormatting>
  <conditionalFormatting sqref="T7:T46">
    <cfRule type="expression" dxfId="8231" priority="569">
      <formula>$T$5="س"</formula>
    </cfRule>
    <cfRule type="expression" dxfId="8230" priority="570">
      <formula>$T$5="ج"</formula>
    </cfRule>
    <cfRule type="expression" dxfId="8229" priority="571">
      <formula>$T$4="ع"</formula>
    </cfRule>
  </conditionalFormatting>
  <conditionalFormatting sqref="S7:S46">
    <cfRule type="expression" dxfId="8228" priority="566">
      <formula>$S$5="س"</formula>
    </cfRule>
    <cfRule type="expression" dxfId="8227" priority="567">
      <formula>$S$5="ج"</formula>
    </cfRule>
    <cfRule type="expression" dxfId="8226" priority="568">
      <formula>$S$4="ع"</formula>
    </cfRule>
  </conditionalFormatting>
  <conditionalFormatting sqref="R7:R46">
    <cfRule type="expression" dxfId="8225" priority="563">
      <formula>$R$5="س"</formula>
    </cfRule>
    <cfRule type="expression" dxfId="8224" priority="564">
      <formula>$R$5="ج"</formula>
    </cfRule>
    <cfRule type="expression" dxfId="8223" priority="565">
      <formula>$R$4="ع"</formula>
    </cfRule>
  </conditionalFormatting>
  <conditionalFormatting sqref="Q7:Q46">
    <cfRule type="expression" dxfId="8222" priority="560">
      <formula>$Q$5="س"</formula>
    </cfRule>
    <cfRule type="expression" dxfId="8221" priority="561">
      <formula>$Q$5="ج"</formula>
    </cfRule>
    <cfRule type="expression" dxfId="8220" priority="562">
      <formula>$Q$4="ع"</formula>
    </cfRule>
  </conditionalFormatting>
  <conditionalFormatting sqref="P7:P46">
    <cfRule type="expression" dxfId="8219" priority="557">
      <formula>$P$5="س"</formula>
    </cfRule>
    <cfRule type="expression" dxfId="8218" priority="558">
      <formula>$P$5="ج"</formula>
    </cfRule>
    <cfRule type="expression" dxfId="8217" priority="559">
      <formula>$P$4="ع"</formula>
    </cfRule>
  </conditionalFormatting>
  <conditionalFormatting sqref="O7:O46">
    <cfRule type="expression" dxfId="8216" priority="554">
      <formula>$O$5="س"</formula>
    </cfRule>
    <cfRule type="expression" dxfId="8215" priority="555">
      <formula>$O$5="ج"</formula>
    </cfRule>
    <cfRule type="expression" dxfId="8214" priority="556">
      <formula>$O$4="ع"</formula>
    </cfRule>
  </conditionalFormatting>
  <conditionalFormatting sqref="N7:N46">
    <cfRule type="expression" dxfId="8213" priority="551">
      <formula>$N$5="س"</formula>
    </cfRule>
    <cfRule type="expression" dxfId="8212" priority="552">
      <formula>$N$5="ج"</formula>
    </cfRule>
    <cfRule type="expression" dxfId="8211" priority="553">
      <formula>$N$4="ع"</formula>
    </cfRule>
  </conditionalFormatting>
  <conditionalFormatting sqref="M7:M46">
    <cfRule type="expression" dxfId="8210" priority="548">
      <formula>$M$5="س"</formula>
    </cfRule>
    <cfRule type="expression" dxfId="8209" priority="549">
      <formula>$M$5="ج"</formula>
    </cfRule>
    <cfRule type="expression" dxfId="8208" priority="550">
      <formula>$M$4="ع"</formula>
    </cfRule>
  </conditionalFormatting>
  <conditionalFormatting sqref="L7:L46">
    <cfRule type="expression" dxfId="8207" priority="545">
      <formula>$L$5="س"</formula>
    </cfRule>
    <cfRule type="expression" dxfId="8206" priority="546">
      <formula>$L$5="ج"</formula>
    </cfRule>
    <cfRule type="expression" dxfId="8205" priority="547">
      <formula>$L$4="ع"</formula>
    </cfRule>
  </conditionalFormatting>
  <conditionalFormatting sqref="A7:AS7 C8:C46 G8:I46 I57:I168">
    <cfRule type="expression" dxfId="8204" priority="544">
      <formula>$AX$7=""</formula>
    </cfRule>
  </conditionalFormatting>
  <conditionalFormatting sqref="C7:AS7 C8:C46 J8:J168 G8:I46 I57:I168">
    <cfRule type="expression" dxfId="8203" priority="543">
      <formula>$AX$7=""</formula>
    </cfRule>
  </conditionalFormatting>
  <conditionalFormatting sqref="C17:AX17">
    <cfRule type="expression" dxfId="8202" priority="541">
      <formula>$BB$17="انقطع ( ت )"</formula>
    </cfRule>
    <cfRule type="expression" dxfId="8201" priority="542">
      <formula>$AX$17=""</formula>
    </cfRule>
  </conditionalFormatting>
  <conditionalFormatting sqref="C18:AX18">
    <cfRule type="expression" dxfId="8200" priority="538">
      <formula>$BB$18="انقطع ( ت )"</formula>
    </cfRule>
    <cfRule type="expression" dxfId="8199" priority="539">
      <formula>$BB$18="انقطع ( ت )"</formula>
    </cfRule>
    <cfRule type="expression" dxfId="8198" priority="540">
      <formula>$AX$18=""</formula>
    </cfRule>
  </conditionalFormatting>
  <conditionalFormatting sqref="A19:AX19">
    <cfRule type="expression" dxfId="8197" priority="537">
      <formula>$AX$19=""</formula>
    </cfRule>
  </conditionalFormatting>
  <conditionalFormatting sqref="A20:AX20">
    <cfRule type="expression" dxfId="8196" priority="536">
      <formula>$AX$20=""</formula>
    </cfRule>
  </conditionalFormatting>
  <conditionalFormatting sqref="C21:AX21">
    <cfRule type="expression" dxfId="8195" priority="535">
      <formula>$AX$21=""</formula>
    </cfRule>
  </conditionalFormatting>
  <conditionalFormatting sqref="C22:AX22">
    <cfRule type="expression" dxfId="8194" priority="533">
      <formula>$BB$22="انقطع ( ت )"</formula>
    </cfRule>
    <cfRule type="expression" dxfId="8193" priority="534">
      <formula>$AX$22=""</formula>
    </cfRule>
  </conditionalFormatting>
  <conditionalFormatting sqref="C23:AX23">
    <cfRule type="expression" dxfId="8192" priority="531">
      <formula>$BB$23="انقطع ( ت )"</formula>
    </cfRule>
    <cfRule type="expression" dxfId="8191" priority="532">
      <formula>$AX$23=""</formula>
    </cfRule>
  </conditionalFormatting>
  <conditionalFormatting sqref="C24:AX24">
    <cfRule type="expression" dxfId="8190" priority="529">
      <formula>$BB$24="انقطع ( ت )"</formula>
    </cfRule>
    <cfRule type="expression" dxfId="8189" priority="530">
      <formula>$AX$24=""</formula>
    </cfRule>
  </conditionalFormatting>
  <conditionalFormatting sqref="A25:AX25">
    <cfRule type="expression" dxfId="8188" priority="528">
      <formula>$AX$25=""</formula>
    </cfRule>
  </conditionalFormatting>
  <conditionalFormatting sqref="C26:AX26">
    <cfRule type="expression" dxfId="8187" priority="526">
      <formula>$BB$26="انقطع ( ت )"</formula>
    </cfRule>
    <cfRule type="expression" dxfId="8186" priority="527">
      <formula>$AX$26=""</formula>
    </cfRule>
  </conditionalFormatting>
  <conditionalFormatting sqref="C27:AX27">
    <cfRule type="expression" dxfId="8185" priority="524">
      <formula>$BB$27="انقطع ( ت )"</formula>
    </cfRule>
    <cfRule type="expression" dxfId="8184" priority="525">
      <formula>$AX$27=""</formula>
    </cfRule>
  </conditionalFormatting>
  <conditionalFormatting sqref="A28:AX28">
    <cfRule type="expression" dxfId="8183" priority="523">
      <formula>$AX$28=""</formula>
    </cfRule>
  </conditionalFormatting>
  <conditionalFormatting sqref="C29:AX29">
    <cfRule type="expression" dxfId="8182" priority="521">
      <formula>$BB$29="انقطع ( ت )"</formula>
    </cfRule>
    <cfRule type="expression" dxfId="8181" priority="522">
      <formula>$AX$29=""</formula>
    </cfRule>
  </conditionalFormatting>
  <conditionalFormatting sqref="C30:AX30">
    <cfRule type="expression" dxfId="8180" priority="520">
      <formula>$AX$30=""</formula>
    </cfRule>
  </conditionalFormatting>
  <conditionalFormatting sqref="A31:AX31">
    <cfRule type="expression" dxfId="8179" priority="519">
      <formula>$AX$31=""</formula>
    </cfRule>
  </conditionalFormatting>
  <conditionalFormatting sqref="C32:AX32">
    <cfRule type="expression" dxfId="8178" priority="517">
      <formula>$BB$32="انقطع ( ت )"</formula>
    </cfRule>
    <cfRule type="expression" dxfId="8177" priority="518">
      <formula>$AX$32=""</formula>
    </cfRule>
  </conditionalFormatting>
  <conditionalFormatting sqref="C33:AX33">
    <cfRule type="expression" dxfId="8176" priority="515">
      <formula>$BB$33="انقطع ( ت )"</formula>
    </cfRule>
    <cfRule type="expression" dxfId="8175" priority="516">
      <formula>$AX$33=""</formula>
    </cfRule>
  </conditionalFormatting>
  <conditionalFormatting sqref="C34:AX34">
    <cfRule type="expression" dxfId="8174" priority="513">
      <formula>$BB$34="انقطع ( ت )"</formula>
    </cfRule>
    <cfRule type="expression" dxfId="8173" priority="514">
      <formula>$AX$34=""</formula>
    </cfRule>
  </conditionalFormatting>
  <conditionalFormatting sqref="C35:AX35">
    <cfRule type="expression" dxfId="8172" priority="511">
      <formula>$BB$35="انقطع ( ت )"</formula>
    </cfRule>
    <cfRule type="expression" dxfId="8171" priority="512">
      <formula>$AX$35=""</formula>
    </cfRule>
  </conditionalFormatting>
  <conditionalFormatting sqref="C36:AX36">
    <cfRule type="expression" dxfId="8170" priority="510">
      <formula>$AX$36=""</formula>
    </cfRule>
  </conditionalFormatting>
  <conditionalFormatting sqref="C37:AX37">
    <cfRule type="expression" dxfId="8169" priority="508">
      <formula>$BB$37="انقطع ( ت )"</formula>
    </cfRule>
    <cfRule type="expression" dxfId="8168" priority="509">
      <formula>$AX$37=""</formula>
    </cfRule>
  </conditionalFormatting>
  <conditionalFormatting sqref="C38:AX38">
    <cfRule type="expression" dxfId="8167" priority="506">
      <formula>$BB$38="انقطع ( ت )"</formula>
    </cfRule>
    <cfRule type="expression" dxfId="8166" priority="507">
      <formula>$AX$38=""</formula>
    </cfRule>
  </conditionalFormatting>
  <conditionalFormatting sqref="C39:AX39">
    <cfRule type="expression" dxfId="8165" priority="504">
      <formula>$BB$39="انقطع ( ت )"</formula>
    </cfRule>
    <cfRule type="expression" dxfId="8164" priority="505">
      <formula>$AX$39=""</formula>
    </cfRule>
  </conditionalFormatting>
  <conditionalFormatting sqref="C40:AX40">
    <cfRule type="expression" dxfId="8163" priority="502">
      <formula>$BB$40="انقطع ( ت )"</formula>
    </cfRule>
    <cfRule type="expression" dxfId="8162" priority="503">
      <formula>$AX$40=""</formula>
    </cfRule>
  </conditionalFormatting>
  <conditionalFormatting sqref="C41:AX41">
    <cfRule type="expression" dxfId="8161" priority="500">
      <formula>$BB$41="انقطع ( ت )"</formula>
    </cfRule>
    <cfRule type="expression" dxfId="8160" priority="501">
      <formula>$AX$41=""</formula>
    </cfRule>
  </conditionalFormatting>
  <conditionalFormatting sqref="C42:AX42">
    <cfRule type="expression" dxfId="8159" priority="498">
      <formula>$BB$42="انقطع ( ت )"</formula>
    </cfRule>
    <cfRule type="expression" dxfId="8158" priority="499">
      <formula>$AX$42=""</formula>
    </cfRule>
  </conditionalFormatting>
  <conditionalFormatting sqref="A43:AX43">
    <cfRule type="expression" dxfId="8157" priority="497">
      <formula>$AX$43=""</formula>
    </cfRule>
  </conditionalFormatting>
  <conditionalFormatting sqref="C44:AX44">
    <cfRule type="expression" dxfId="8156" priority="496">
      <formula>$AX$44=""</formula>
    </cfRule>
  </conditionalFormatting>
  <conditionalFormatting sqref="C45:AX45">
    <cfRule type="expression" dxfId="8155" priority="494">
      <formula>$BB$45="انقطع ( ت )"</formula>
    </cfRule>
    <cfRule type="expression" dxfId="8154" priority="495">
      <formula>$AX$45=""</formula>
    </cfRule>
  </conditionalFormatting>
  <conditionalFormatting sqref="C46:AX46">
    <cfRule type="expression" dxfId="8153" priority="492">
      <formula>$BB$46="انقطع ( ت )"</formula>
    </cfRule>
    <cfRule type="expression" dxfId="8152" priority="493">
      <formula>$AX$46=""</formula>
    </cfRule>
  </conditionalFormatting>
  <conditionalFormatting sqref="C7:AX7 C8:C46 G8:I46 I57:I168">
    <cfRule type="expression" dxfId="8151" priority="490">
      <formula>$BB$7="انقطع ( ت )"</formula>
    </cfRule>
    <cfRule type="expression" dxfId="8150" priority="491">
      <formula>$AX$7=""</formula>
    </cfRule>
  </conditionalFormatting>
  <conditionalFormatting sqref="C8:AX8 J9:J168">
    <cfRule type="expression" dxfId="8149" priority="488">
      <formula>$BB$8="انقطع ( ت )"</formula>
    </cfRule>
    <cfRule type="expression" dxfId="8148" priority="489">
      <formula>$AX$8=""</formula>
    </cfRule>
  </conditionalFormatting>
  <conditionalFormatting sqref="C9:AX9">
    <cfRule type="expression" dxfId="8147" priority="486">
      <formula>$BB$9="انقطع ( ت )"</formula>
    </cfRule>
    <cfRule type="expression" dxfId="8146" priority="487">
      <formula>$AX$9=""</formula>
    </cfRule>
  </conditionalFormatting>
  <conditionalFormatting sqref="C10:AX10">
    <cfRule type="expression" dxfId="8145" priority="485">
      <formula>$AX$10=""</formula>
    </cfRule>
  </conditionalFormatting>
  <conditionalFormatting sqref="C11:AX11">
    <cfRule type="expression" dxfId="8144" priority="483">
      <formula>$BB$11="انقطع ( ت )"</formula>
    </cfRule>
    <cfRule type="expression" dxfId="8143" priority="484">
      <formula>$AX$11=""</formula>
    </cfRule>
  </conditionalFormatting>
  <conditionalFormatting sqref="A12:AX12">
    <cfRule type="expression" dxfId="8142" priority="482">
      <formula>$AX$12=""</formula>
    </cfRule>
  </conditionalFormatting>
  <conditionalFormatting sqref="C13:AX13">
    <cfRule type="expression" dxfId="8141" priority="480">
      <formula>$BB$13="انقطع ( ت )"</formula>
    </cfRule>
    <cfRule type="expression" dxfId="8140" priority="481">
      <formula>$AX$13=""</formula>
    </cfRule>
  </conditionalFormatting>
  <conditionalFormatting sqref="C14:AX14">
    <cfRule type="expression" dxfId="8139" priority="479">
      <formula>$AX$14=""</formula>
    </cfRule>
  </conditionalFormatting>
  <conditionalFormatting sqref="C15:AX15">
    <cfRule type="expression" dxfId="8138" priority="478">
      <formula>$AX$15=""</formula>
    </cfRule>
  </conditionalFormatting>
  <conditionalFormatting sqref="A16:AX16">
    <cfRule type="expression" dxfId="8137" priority="477">
      <formula>$AX$16=""</formula>
    </cfRule>
  </conditionalFormatting>
  <conditionalFormatting sqref="A10:AX10">
    <cfRule type="expression" dxfId="8136" priority="476">
      <formula>$BB$10="انقطع ( ت )"</formula>
    </cfRule>
  </conditionalFormatting>
  <conditionalFormatting sqref="C12:AX12">
    <cfRule type="expression" dxfId="8135" priority="475">
      <formula>$BB$12="انقطع ( ت )"</formula>
    </cfRule>
  </conditionalFormatting>
  <conditionalFormatting sqref="A14:BA14">
    <cfRule type="expression" dxfId="8134" priority="474">
      <formula>$BB$14="انقطع ( ت )"</formula>
    </cfRule>
  </conditionalFormatting>
  <conditionalFormatting sqref="C15:BA15">
    <cfRule type="expression" dxfId="8133" priority="473">
      <formula>$BB$15="انقطع ( ت )"</formula>
    </cfRule>
  </conditionalFormatting>
  <conditionalFormatting sqref="C16:BA16">
    <cfRule type="expression" dxfId="8132" priority="472">
      <formula>$BB$16="انقطع ( ت )"</formula>
    </cfRule>
  </conditionalFormatting>
  <conditionalFormatting sqref="C17:BA17 BC17:BC168">
    <cfRule type="expression" dxfId="8131" priority="471">
      <formula>$BB$17="انقطع ( ت )"</formula>
    </cfRule>
  </conditionalFormatting>
  <conditionalFormatting sqref="C19:AX19">
    <cfRule type="expression" dxfId="8130" priority="469">
      <formula>$BB$19="انقطع ( ت )"</formula>
    </cfRule>
    <cfRule type="expression" dxfId="8129" priority="470">
      <formula>$BB$19="انقطع ( ت )"</formula>
    </cfRule>
  </conditionalFormatting>
  <conditionalFormatting sqref="BC7">
    <cfRule type="expression" dxfId="8128" priority="468">
      <formula>$AX$7=""</formula>
    </cfRule>
  </conditionalFormatting>
  <conditionalFormatting sqref="BC17:BC168">
    <cfRule type="expression" dxfId="8127" priority="467">
      <formula>$AX$17=""</formula>
    </cfRule>
  </conditionalFormatting>
  <conditionalFormatting sqref="BC18">
    <cfRule type="expression" dxfId="8126" priority="466">
      <formula>$AX$18=""</formula>
    </cfRule>
  </conditionalFormatting>
  <conditionalFormatting sqref="BC19">
    <cfRule type="expression" dxfId="8125" priority="465">
      <formula>$AX$19=""</formula>
    </cfRule>
  </conditionalFormatting>
  <conditionalFormatting sqref="BC20">
    <cfRule type="expression" dxfId="8124" priority="464">
      <formula>$AX$20=""</formula>
    </cfRule>
  </conditionalFormatting>
  <conditionalFormatting sqref="BC21">
    <cfRule type="expression" dxfId="8123" priority="463">
      <formula>$AX$21=""</formula>
    </cfRule>
  </conditionalFormatting>
  <conditionalFormatting sqref="BC22">
    <cfRule type="expression" dxfId="8122" priority="462">
      <formula>$BC$22=""</formula>
    </cfRule>
  </conditionalFormatting>
  <conditionalFormatting sqref="BC23">
    <cfRule type="expression" dxfId="8121" priority="461">
      <formula>$AX$23=""</formula>
    </cfRule>
  </conditionalFormatting>
  <conditionalFormatting sqref="C20:AX20">
    <cfRule type="expression" dxfId="8120" priority="460">
      <formula>$BB$20="انقطع ( ت )"</formula>
    </cfRule>
  </conditionalFormatting>
  <conditionalFormatting sqref="A21:AX21">
    <cfRule type="expression" dxfId="8119" priority="459">
      <formula>$BB$21="انقطع ( ت )"</formula>
    </cfRule>
  </conditionalFormatting>
  <conditionalFormatting sqref="C25:AX25">
    <cfRule type="expression" dxfId="8118" priority="458">
      <formula>$BB$25="انقطع ( ت )"</formula>
    </cfRule>
  </conditionalFormatting>
  <conditionalFormatting sqref="C28:AX28">
    <cfRule type="expression" dxfId="8117" priority="456">
      <formula>$BB$28="انقطع ( ت )"</formula>
    </cfRule>
    <cfRule type="expression" dxfId="8116" priority="457">
      <formula>$BB$28="انقطع ( ت )"</formula>
    </cfRule>
  </conditionalFormatting>
  <conditionalFormatting sqref="A30:AX30">
    <cfRule type="expression" dxfId="8115" priority="455">
      <formula>$BB$30="انقطع ( ت )"</formula>
    </cfRule>
  </conditionalFormatting>
  <conditionalFormatting sqref="C31:AX31">
    <cfRule type="expression" dxfId="8114" priority="454">
      <formula>$BB$31="انقطع ( ت )"</formula>
    </cfRule>
  </conditionalFormatting>
  <conditionalFormatting sqref="A36:AX36">
    <cfRule type="expression" dxfId="8113" priority="453">
      <formula>$BB$36="انقطع ( ت )"</formula>
    </cfRule>
  </conditionalFormatting>
  <conditionalFormatting sqref="C43:AX43">
    <cfRule type="expression" dxfId="8112" priority="452">
      <formula>$BB$43="انقطع ( ت )"</formula>
    </cfRule>
  </conditionalFormatting>
  <conditionalFormatting sqref="A44:AX44">
    <cfRule type="expression" dxfId="8111" priority="451">
      <formula>$BB$44="انقطع ( ت )"</formula>
    </cfRule>
  </conditionalFormatting>
  <conditionalFormatting sqref="C7:AX7 G8:G46">
    <cfRule type="expression" dxfId="8110" priority="450">
      <formula>$BC$7="انقطع ( ت )"</formula>
    </cfRule>
  </conditionalFormatting>
  <conditionalFormatting sqref="C8:I8">
    <cfRule type="expression" dxfId="8109" priority="448">
      <formula>$BC$8=""</formula>
    </cfRule>
    <cfRule type="expression" dxfId="8108" priority="449">
      <formula>$BC$8=""</formula>
    </cfRule>
  </conditionalFormatting>
  <conditionalFormatting sqref="C9:I9">
    <cfRule type="expression" dxfId="8107" priority="447">
      <formula>$BC$9=""</formula>
    </cfRule>
  </conditionalFormatting>
  <conditionalFormatting sqref="C10:I10">
    <cfRule type="expression" dxfId="8106" priority="445">
      <formula>$BC$10=""</formula>
    </cfRule>
    <cfRule type="expression" dxfId="8105" priority="446">
      <formula>$BC$10=""</formula>
    </cfRule>
  </conditionalFormatting>
  <conditionalFormatting sqref="C11:I11">
    <cfRule type="expression" dxfId="8104" priority="444">
      <formula>$BC$11=""</formula>
    </cfRule>
  </conditionalFormatting>
  <conditionalFormatting sqref="C12:I12">
    <cfRule type="expression" dxfId="8103" priority="443">
      <formula>$BC$12=""</formula>
    </cfRule>
  </conditionalFormatting>
  <conditionalFormatting sqref="A13:I13">
    <cfRule type="expression" dxfId="8102" priority="442">
      <formula>$BC$13=""</formula>
    </cfRule>
  </conditionalFormatting>
  <conditionalFormatting sqref="A14:I14">
    <cfRule type="expression" dxfId="8101" priority="441">
      <formula>$BC$14=""</formula>
    </cfRule>
  </conditionalFormatting>
  <conditionalFormatting sqref="C15:I15">
    <cfRule type="expression" dxfId="8100" priority="440">
      <formula>$BC$15=""</formula>
    </cfRule>
  </conditionalFormatting>
  <conditionalFormatting sqref="C16:I16">
    <cfRule type="expression" dxfId="8099" priority="439">
      <formula>$BC$16=""</formula>
    </cfRule>
  </conditionalFormatting>
  <conditionalFormatting sqref="C17:I17">
    <cfRule type="expression" dxfId="8098" priority="438">
      <formula>$BC$17=""</formula>
    </cfRule>
  </conditionalFormatting>
  <conditionalFormatting sqref="A18:I18">
    <cfRule type="expression" dxfId="8097" priority="437">
      <formula>$BC$18=""</formula>
    </cfRule>
  </conditionalFormatting>
  <conditionalFormatting sqref="C19:I19">
    <cfRule type="expression" dxfId="8096" priority="436">
      <formula>$BC$19=""</formula>
    </cfRule>
  </conditionalFormatting>
  <conditionalFormatting sqref="C20:I20">
    <cfRule type="expression" dxfId="8095" priority="435">
      <formula>$BC$20=""</formula>
    </cfRule>
  </conditionalFormatting>
  <conditionalFormatting sqref="C21:I21">
    <cfRule type="expression" dxfId="8094" priority="434">
      <formula>$BC$21=""</formula>
    </cfRule>
  </conditionalFormatting>
  <conditionalFormatting sqref="C22:I22">
    <cfRule type="expression" dxfId="8093" priority="433">
      <formula>$BC$22=""</formula>
    </cfRule>
  </conditionalFormatting>
  <conditionalFormatting sqref="A23:I23">
    <cfRule type="expression" dxfId="8092" priority="432">
      <formula>$BC$23=""</formula>
    </cfRule>
  </conditionalFormatting>
  <conditionalFormatting sqref="C24:I24">
    <cfRule type="expression" dxfId="8091" priority="431">
      <formula>$BC$24=""</formula>
    </cfRule>
  </conditionalFormatting>
  <conditionalFormatting sqref="C25:I25">
    <cfRule type="expression" dxfId="8090" priority="430">
      <formula>$BC$25=""</formula>
    </cfRule>
  </conditionalFormatting>
  <conditionalFormatting sqref="C26:I26">
    <cfRule type="expression" dxfId="8089" priority="429">
      <formula>$BC$26=""</formula>
    </cfRule>
  </conditionalFormatting>
  <conditionalFormatting sqref="C27:I27">
    <cfRule type="expression" dxfId="8088" priority="428">
      <formula>$BC$27=""</formula>
    </cfRule>
  </conditionalFormatting>
  <conditionalFormatting sqref="C28:I28">
    <cfRule type="expression" dxfId="8087" priority="427">
      <formula>$BC$28=""</formula>
    </cfRule>
  </conditionalFormatting>
  <conditionalFormatting sqref="C29:I29">
    <cfRule type="expression" dxfId="8086" priority="426">
      <formula>$BC$29=""</formula>
    </cfRule>
  </conditionalFormatting>
  <conditionalFormatting sqref="A30:I30">
    <cfRule type="expression" dxfId="8085" priority="425">
      <formula>$BC$30=""</formula>
    </cfRule>
  </conditionalFormatting>
  <conditionalFormatting sqref="A31:I31">
    <cfRule type="expression" dxfId="8084" priority="424">
      <formula>$BC$31=""</formula>
    </cfRule>
  </conditionalFormatting>
  <conditionalFormatting sqref="C32:I32">
    <cfRule type="expression" dxfId="8083" priority="423">
      <formula>$BC$32=""</formula>
    </cfRule>
  </conditionalFormatting>
  <conditionalFormatting sqref="A33:I33">
    <cfRule type="expression" dxfId="8082" priority="422">
      <formula>$BC$33=""</formula>
    </cfRule>
  </conditionalFormatting>
  <conditionalFormatting sqref="C34:I34">
    <cfRule type="expression" dxfId="8081" priority="421">
      <formula>$BC$34=""</formula>
    </cfRule>
  </conditionalFormatting>
  <conditionalFormatting sqref="C35:I35">
    <cfRule type="expression" dxfId="8080" priority="420">
      <formula>$BC$35=""</formula>
    </cfRule>
  </conditionalFormatting>
  <conditionalFormatting sqref="A36:I36">
    <cfRule type="expression" dxfId="8079" priority="419">
      <formula>$BC$36=""</formula>
    </cfRule>
  </conditionalFormatting>
  <conditionalFormatting sqref="C37:I37">
    <cfRule type="expression" dxfId="8078" priority="418">
      <formula>$BC$37=""</formula>
    </cfRule>
  </conditionalFormatting>
  <conditionalFormatting sqref="A38:I38">
    <cfRule type="expression" dxfId="8077" priority="417">
      <formula>$BC$38=""</formula>
    </cfRule>
  </conditionalFormatting>
  <conditionalFormatting sqref="C39:I39">
    <cfRule type="expression" dxfId="8076" priority="416">
      <formula>$BC$39=""</formula>
    </cfRule>
  </conditionalFormatting>
  <conditionalFormatting sqref="C40:I40">
    <cfRule type="expression" dxfId="8075" priority="415">
      <formula>$BC$40=""</formula>
    </cfRule>
  </conditionalFormatting>
  <conditionalFormatting sqref="C41:I41">
    <cfRule type="expression" dxfId="8074" priority="414">
      <formula>$BC$41=""</formula>
    </cfRule>
  </conditionalFormatting>
  <conditionalFormatting sqref="C42:I42">
    <cfRule type="expression" dxfId="8073" priority="413">
      <formula>$BC$42=""</formula>
    </cfRule>
  </conditionalFormatting>
  <conditionalFormatting sqref="C43:I43">
    <cfRule type="expression" dxfId="8072" priority="412">
      <formula>$BC$43=""</formula>
    </cfRule>
  </conditionalFormatting>
  <conditionalFormatting sqref="C44:I44">
    <cfRule type="expression" dxfId="8071" priority="411">
      <formula>$BC$44=""</formula>
    </cfRule>
  </conditionalFormatting>
  <conditionalFormatting sqref="C45:I45">
    <cfRule type="expression" dxfId="8070" priority="410">
      <formula>$BC$45=""</formula>
    </cfRule>
  </conditionalFormatting>
  <conditionalFormatting sqref="C46:I46">
    <cfRule type="expression" dxfId="8069" priority="409">
      <formula>$BC$46=""</formula>
    </cfRule>
  </conditionalFormatting>
  <conditionalFormatting sqref="I57:I168">
    <cfRule type="expression" dxfId="8068" priority="408">
      <formula>$AX$7=""</formula>
    </cfRule>
  </conditionalFormatting>
  <conditionalFormatting sqref="J47:J168 I57:I168">
    <cfRule type="expression" dxfId="8067" priority="407">
      <formula>$AX$7=""</formula>
    </cfRule>
  </conditionalFormatting>
  <conditionalFormatting sqref="I57:I168">
    <cfRule type="expression" dxfId="8066" priority="405">
      <formula>$BB$7="انقطع ( ت )"</formula>
    </cfRule>
    <cfRule type="expression" dxfId="8065" priority="406">
      <formula>$AX$7=""</formula>
    </cfRule>
  </conditionalFormatting>
  <conditionalFormatting sqref="J47:J168">
    <cfRule type="expression" dxfId="8064" priority="403">
      <formula>$BB$8="انقطع ( ت )"</formula>
    </cfRule>
    <cfRule type="expression" dxfId="8063" priority="404">
      <formula>$AX$8=""</formula>
    </cfRule>
  </conditionalFormatting>
  <conditionalFormatting sqref="BC47:BC168">
    <cfRule type="expression" dxfId="8062" priority="402">
      <formula>$BB$17="انقطع ( ت )"</formula>
    </cfRule>
  </conditionalFormatting>
  <conditionalFormatting sqref="BC47:BC168">
    <cfRule type="expression" dxfId="8061" priority="401">
      <formula>$AX$17=""</formula>
    </cfRule>
  </conditionalFormatting>
  <conditionalFormatting sqref="I57:I168">
    <cfRule type="expression" dxfId="8060" priority="400">
      <formula>$AX$7=""</formula>
    </cfRule>
  </conditionalFormatting>
  <conditionalFormatting sqref="J47:J168 I57:I168">
    <cfRule type="expression" dxfId="8059" priority="399">
      <formula>$AX$7=""</formula>
    </cfRule>
  </conditionalFormatting>
  <conditionalFormatting sqref="I57:I168">
    <cfRule type="expression" dxfId="8058" priority="397">
      <formula>$BB$7="انقطع ( ت )"</formula>
    </cfRule>
    <cfRule type="expression" dxfId="8057" priority="398">
      <formula>$AX$7=""</formula>
    </cfRule>
  </conditionalFormatting>
  <conditionalFormatting sqref="J47:J168">
    <cfRule type="expression" dxfId="8056" priority="395">
      <formula>$BB$8="انقطع ( ت )"</formula>
    </cfRule>
    <cfRule type="expression" dxfId="8055" priority="396">
      <formula>$AX$8=""</formula>
    </cfRule>
  </conditionalFormatting>
  <conditionalFormatting sqref="BC47:BC168">
    <cfRule type="expression" dxfId="8054" priority="394">
      <formula>$BB$17="انقطع ( ت )"</formula>
    </cfRule>
  </conditionalFormatting>
  <conditionalFormatting sqref="BC47:BC168">
    <cfRule type="expression" dxfId="8053" priority="393">
      <formula>$AX$17=""</formula>
    </cfRule>
  </conditionalFormatting>
  <conditionalFormatting sqref="AP47:AP56">
    <cfRule type="expression" dxfId="8052" priority="387">
      <formula>$AP$5="س"</formula>
    </cfRule>
    <cfRule type="expression" dxfId="8051" priority="388">
      <formula>$AP$5="ج"</formula>
    </cfRule>
    <cfRule type="expression" dxfId="8050" priority="389">
      <formula>$AP$4="س"</formula>
    </cfRule>
    <cfRule type="expression" dxfId="8049" priority="390">
      <formula>$AP$5="ج"</formula>
    </cfRule>
    <cfRule type="expression" dxfId="8048" priority="391">
      <formula>$AP$4="ع"</formula>
    </cfRule>
    <cfRule type="expression" dxfId="8047" priority="392">
      <formula>$AP$4="ع"</formula>
    </cfRule>
  </conditionalFormatting>
  <conditionalFormatting sqref="AO47:AO54 AO56">
    <cfRule type="expression" dxfId="8046" priority="384">
      <formula>$AO$5="س"</formula>
    </cfRule>
    <cfRule type="expression" dxfId="8045" priority="385">
      <formula>$AO$5="ج"</formula>
    </cfRule>
    <cfRule type="expression" dxfId="8044" priority="386">
      <formula>$AO$4="ع"</formula>
    </cfRule>
  </conditionalFormatting>
  <conditionalFormatting sqref="AN47:AN54 AN56">
    <cfRule type="expression" dxfId="8043" priority="381">
      <formula>$AN$5="س"</formula>
    </cfRule>
    <cfRule type="expression" dxfId="8042" priority="382">
      <formula>$AN$5="ج"</formula>
    </cfRule>
    <cfRule type="expression" dxfId="8041" priority="383">
      <formula>$AN$4="ع"</formula>
    </cfRule>
  </conditionalFormatting>
  <conditionalFormatting sqref="AM47:AM54 AM56">
    <cfRule type="expression" dxfId="8040" priority="378">
      <formula>$AM$5="س"</formula>
    </cfRule>
    <cfRule type="expression" dxfId="8039" priority="379">
      <formula>$AM$5="ج"</formula>
    </cfRule>
    <cfRule type="expression" dxfId="8038" priority="380">
      <formula>$AM$4="ع"</formula>
    </cfRule>
  </conditionalFormatting>
  <conditionalFormatting sqref="AL47:AL56">
    <cfRule type="expression" dxfId="8037" priority="375">
      <formula>$AL$5="س"</formula>
    </cfRule>
    <cfRule type="expression" dxfId="8036" priority="376">
      <formula>$AL$5="ج"</formula>
    </cfRule>
    <cfRule type="expression" dxfId="8035" priority="377">
      <formula>$AL$4="ع"</formula>
    </cfRule>
  </conditionalFormatting>
  <conditionalFormatting sqref="AK47:AK56">
    <cfRule type="expression" dxfId="8034" priority="372">
      <formula>$AK$5="س"</formula>
    </cfRule>
    <cfRule type="expression" dxfId="8033" priority="373">
      <formula>$AK$5="ج"</formula>
    </cfRule>
    <cfRule type="expression" dxfId="8032" priority="374">
      <formula>$AK$4="ع"</formula>
    </cfRule>
  </conditionalFormatting>
  <conditionalFormatting sqref="AJ47:AJ56">
    <cfRule type="expression" dxfId="8031" priority="369">
      <formula>$AJ$5="س"</formula>
    </cfRule>
    <cfRule type="expression" dxfId="8030" priority="370">
      <formula>$AJ$5="ج"</formula>
    </cfRule>
    <cfRule type="expression" dxfId="8029" priority="371">
      <formula>$AJ$4="ع"</formula>
    </cfRule>
  </conditionalFormatting>
  <conditionalFormatting sqref="AI47:AI56">
    <cfRule type="expression" dxfId="8028" priority="365">
      <formula>$AI$5="ج"</formula>
    </cfRule>
    <cfRule type="expression" dxfId="8027" priority="366">
      <formula>$AI$5="س"</formula>
    </cfRule>
    <cfRule type="expression" dxfId="8026" priority="367">
      <formula>$AI$5="ع"</formula>
    </cfRule>
    <cfRule type="expression" dxfId="8025" priority="368">
      <formula>$AI$4="ع"</formula>
    </cfRule>
  </conditionalFormatting>
  <conditionalFormatting sqref="AH47:AH56">
    <cfRule type="expression" dxfId="8024" priority="362">
      <formula>$AH$5="س"</formula>
    </cfRule>
    <cfRule type="expression" dxfId="8023" priority="363">
      <formula>$AH$5="ج"</formula>
    </cfRule>
    <cfRule type="expression" dxfId="8022" priority="364">
      <formula>$AH$4="ع"</formula>
    </cfRule>
  </conditionalFormatting>
  <conditionalFormatting sqref="AG47:AG56">
    <cfRule type="expression" dxfId="8021" priority="359">
      <formula>$AG$5="س"</formula>
    </cfRule>
    <cfRule type="expression" dxfId="8020" priority="360">
      <formula>$AG$5="ج"</formula>
    </cfRule>
    <cfRule type="expression" dxfId="8019" priority="361">
      <formula>$AG$4="ع"</formula>
    </cfRule>
  </conditionalFormatting>
  <conditionalFormatting sqref="AF47:AF56">
    <cfRule type="expression" dxfId="8018" priority="356">
      <formula>$AF$5="س"</formula>
    </cfRule>
    <cfRule type="expression" dxfId="8017" priority="357">
      <formula>$AF$5="ج"</formula>
    </cfRule>
    <cfRule type="expression" dxfId="8016" priority="358">
      <formula>$AF$4="ع"</formula>
    </cfRule>
  </conditionalFormatting>
  <conditionalFormatting sqref="AE47:AE56">
    <cfRule type="expression" dxfId="8015" priority="353">
      <formula>$AE$5="س"</formula>
    </cfRule>
    <cfRule type="expression" dxfId="8014" priority="354">
      <formula>$AE$5="ج"</formula>
    </cfRule>
    <cfRule type="expression" dxfId="8013" priority="355">
      <formula>$AE$4="ع"</formula>
    </cfRule>
  </conditionalFormatting>
  <conditionalFormatting sqref="AD47:AD56">
    <cfRule type="expression" dxfId="8012" priority="350">
      <formula>$AD$5="س"</formula>
    </cfRule>
    <cfRule type="expression" dxfId="8011" priority="351">
      <formula>$AD$5="ج"</formula>
    </cfRule>
    <cfRule type="expression" dxfId="8010" priority="352">
      <formula>$AD$4="ع"</formula>
    </cfRule>
  </conditionalFormatting>
  <conditionalFormatting sqref="AC47:AC56">
    <cfRule type="expression" dxfId="8009" priority="347">
      <formula>$AC$5="س"</formula>
    </cfRule>
    <cfRule type="expression" dxfId="8008" priority="348">
      <formula>$AC$5="ج"</formula>
    </cfRule>
    <cfRule type="expression" dxfId="8007" priority="349">
      <formula>$AC$4="ع"</formula>
    </cfRule>
  </conditionalFormatting>
  <conditionalFormatting sqref="AB47:AB56">
    <cfRule type="expression" dxfId="8006" priority="344">
      <formula>$AB$5="س"</formula>
    </cfRule>
    <cfRule type="expression" dxfId="8005" priority="345">
      <formula>$AB$5="ج"</formula>
    </cfRule>
    <cfRule type="expression" dxfId="8004" priority="346">
      <formula>$AB$4="ع"</formula>
    </cfRule>
  </conditionalFormatting>
  <conditionalFormatting sqref="AA47:AA56">
    <cfRule type="expression" dxfId="8003" priority="341">
      <formula>$AA$5="س"</formula>
    </cfRule>
    <cfRule type="expression" dxfId="8002" priority="342">
      <formula>$AA$5="ج"</formula>
    </cfRule>
    <cfRule type="expression" dxfId="8001" priority="343">
      <formula>$AA$4="ع"</formula>
    </cfRule>
  </conditionalFormatting>
  <conditionalFormatting sqref="Z47:Z56">
    <cfRule type="expression" dxfId="8000" priority="338">
      <formula>$Z$5="س"</formula>
    </cfRule>
    <cfRule type="expression" dxfId="7999" priority="339">
      <formula>$Z$5="ج"</formula>
    </cfRule>
    <cfRule type="expression" dxfId="7998" priority="340">
      <formula>$Z$4="ع"</formula>
    </cfRule>
  </conditionalFormatting>
  <conditionalFormatting sqref="Y47:Y56">
    <cfRule type="expression" dxfId="7997" priority="335">
      <formula>$Y$5="س"</formula>
    </cfRule>
    <cfRule type="expression" dxfId="7996" priority="336">
      <formula>$Y$5="ج"</formula>
    </cfRule>
    <cfRule type="expression" dxfId="7995" priority="337">
      <formula>$Y$4="ع"</formula>
    </cfRule>
  </conditionalFormatting>
  <conditionalFormatting sqref="X47:X56">
    <cfRule type="expression" dxfId="7994" priority="332">
      <formula>$X$5="س"</formula>
    </cfRule>
    <cfRule type="expression" dxfId="7993" priority="333">
      <formula>$X$5="ج"</formula>
    </cfRule>
    <cfRule type="expression" dxfId="7992" priority="334">
      <formula>$X$4="ع"</formula>
    </cfRule>
  </conditionalFormatting>
  <conditionalFormatting sqref="W47:W56">
    <cfRule type="expression" dxfId="7991" priority="329">
      <formula>$W$5="س"</formula>
    </cfRule>
    <cfRule type="expression" dxfId="7990" priority="330">
      <formula>$W$5="ج"</formula>
    </cfRule>
    <cfRule type="expression" dxfId="7989" priority="331">
      <formula>$W$4="ع"</formula>
    </cfRule>
  </conditionalFormatting>
  <conditionalFormatting sqref="V47:V56">
    <cfRule type="expression" dxfId="7988" priority="326">
      <formula>$V$5="س"</formula>
    </cfRule>
    <cfRule type="expression" dxfId="7987" priority="327">
      <formula>$V$5="ج"</formula>
    </cfRule>
    <cfRule type="expression" dxfId="7986" priority="328">
      <formula>$V$4="ع"</formula>
    </cfRule>
  </conditionalFormatting>
  <conditionalFormatting sqref="U47:U56">
    <cfRule type="expression" dxfId="7985" priority="323">
      <formula>$U$5="س"</formula>
    </cfRule>
    <cfRule type="expression" dxfId="7984" priority="324">
      <formula>$U$5="ج"</formula>
    </cfRule>
    <cfRule type="expression" dxfId="7983" priority="325">
      <formula>$U$4="ع"</formula>
    </cfRule>
  </conditionalFormatting>
  <conditionalFormatting sqref="T47:T56">
    <cfRule type="expression" dxfId="7982" priority="320">
      <formula>$T$5="س"</formula>
    </cfRule>
    <cfRule type="expression" dxfId="7981" priority="321">
      <formula>$T$5="ج"</formula>
    </cfRule>
    <cfRule type="expression" dxfId="7980" priority="322">
      <formula>$T$4="ع"</formula>
    </cfRule>
  </conditionalFormatting>
  <conditionalFormatting sqref="S47:S56">
    <cfRule type="expression" dxfId="7979" priority="317">
      <formula>$S$5="س"</formula>
    </cfRule>
    <cfRule type="expression" dxfId="7978" priority="318">
      <formula>$S$5="ج"</formula>
    </cfRule>
    <cfRule type="expression" dxfId="7977" priority="319">
      <formula>$S$4="ع"</formula>
    </cfRule>
  </conditionalFormatting>
  <conditionalFormatting sqref="R47:R56">
    <cfRule type="expression" dxfId="7976" priority="314">
      <formula>$R$5="س"</formula>
    </cfRule>
    <cfRule type="expression" dxfId="7975" priority="315">
      <formula>$R$5="ج"</formula>
    </cfRule>
    <cfRule type="expression" dxfId="7974" priority="316">
      <formula>$R$4="ع"</formula>
    </cfRule>
  </conditionalFormatting>
  <conditionalFormatting sqref="Q47:Q56">
    <cfRule type="expression" dxfId="7973" priority="311">
      <formula>$Q$5="س"</formula>
    </cfRule>
    <cfRule type="expression" dxfId="7972" priority="312">
      <formula>$Q$5="ج"</formula>
    </cfRule>
    <cfRule type="expression" dxfId="7971" priority="313">
      <formula>$Q$4="ع"</formula>
    </cfRule>
  </conditionalFormatting>
  <conditionalFormatting sqref="P47:P56">
    <cfRule type="expression" dxfId="7970" priority="308">
      <formula>$P$5="س"</formula>
    </cfRule>
    <cfRule type="expression" dxfId="7969" priority="309">
      <formula>$P$5="ج"</formula>
    </cfRule>
    <cfRule type="expression" dxfId="7968" priority="310">
      <formula>$P$4="ع"</formula>
    </cfRule>
  </conditionalFormatting>
  <conditionalFormatting sqref="O47:O56">
    <cfRule type="expression" dxfId="7967" priority="305">
      <formula>$O$5="س"</formula>
    </cfRule>
    <cfRule type="expression" dxfId="7966" priority="306">
      <formula>$O$5="ج"</formula>
    </cfRule>
    <cfRule type="expression" dxfId="7965" priority="307">
      <formula>$O$4="ع"</formula>
    </cfRule>
  </conditionalFormatting>
  <conditionalFormatting sqref="N47:N56">
    <cfRule type="expression" dxfId="7964" priority="302">
      <formula>$N$5="س"</formula>
    </cfRule>
    <cfRule type="expression" dxfId="7963" priority="303">
      <formula>$N$5="ج"</formula>
    </cfRule>
    <cfRule type="expression" dxfId="7962" priority="304">
      <formula>$N$4="ع"</formula>
    </cfRule>
  </conditionalFormatting>
  <conditionalFormatting sqref="M47:M56">
    <cfRule type="expression" dxfId="7961" priority="299">
      <formula>$M$5="س"</formula>
    </cfRule>
    <cfRule type="expression" dxfId="7960" priority="300">
      <formula>$M$5="ج"</formula>
    </cfRule>
    <cfRule type="expression" dxfId="7959" priority="301">
      <formula>$M$4="ع"</formula>
    </cfRule>
  </conditionalFormatting>
  <conditionalFormatting sqref="L47:L56">
    <cfRule type="expression" dxfId="7958" priority="296">
      <formula>$L$5="س"</formula>
    </cfRule>
    <cfRule type="expression" dxfId="7957" priority="297">
      <formula>$L$5="ج"</formula>
    </cfRule>
    <cfRule type="expression" dxfId="7956" priority="298">
      <formula>$L$4="ع"</formula>
    </cfRule>
  </conditionalFormatting>
  <conditionalFormatting sqref="I57:I188">
    <cfRule type="expression" dxfId="7955" priority="295">
      <formula>$AX$7=""</formula>
    </cfRule>
  </conditionalFormatting>
  <conditionalFormatting sqref="I57:I188 J47:J188">
    <cfRule type="expression" dxfId="7954" priority="294">
      <formula>$AX$7=""</formula>
    </cfRule>
  </conditionalFormatting>
  <conditionalFormatting sqref="AM56:AO56 AP47:AX56 AM47:AO54 J47:AL56">
    <cfRule type="expression" dxfId="7953" priority="292">
      <formula>$BB$46="انقطع ( ت )"</formula>
    </cfRule>
    <cfRule type="expression" dxfId="7952" priority="293">
      <formula>$AX$46=""</formula>
    </cfRule>
  </conditionalFormatting>
  <conditionalFormatting sqref="I57:I188">
    <cfRule type="expression" dxfId="7951" priority="290">
      <formula>$BB$7="انقطع ( ت )"</formula>
    </cfRule>
    <cfRule type="expression" dxfId="7950" priority="291">
      <formula>$AX$7=""</formula>
    </cfRule>
  </conditionalFormatting>
  <conditionalFormatting sqref="J47:J188">
    <cfRule type="expression" dxfId="7949" priority="288">
      <formula>$BB$8="انقطع ( ت )"</formula>
    </cfRule>
    <cfRule type="expression" dxfId="7948" priority="289">
      <formula>$AX$8=""</formula>
    </cfRule>
  </conditionalFormatting>
  <conditionalFormatting sqref="BC47:BC188">
    <cfRule type="expression" dxfId="7947" priority="287">
      <formula>$BB$17="انقطع ( ت )"</formula>
    </cfRule>
  </conditionalFormatting>
  <conditionalFormatting sqref="BC47:BC188">
    <cfRule type="expression" dxfId="7946" priority="286">
      <formula>$AX$17=""</formula>
    </cfRule>
  </conditionalFormatting>
  <conditionalFormatting sqref="BC47:BC56">
    <cfRule type="expression" dxfId="7945" priority="284">
      <formula>$BB$17="انقطع ( ت )"</formula>
    </cfRule>
  </conditionalFormatting>
  <conditionalFormatting sqref="BC47:BC56">
    <cfRule type="expression" dxfId="7944" priority="283">
      <formula>$AX$17=""</formula>
    </cfRule>
  </conditionalFormatting>
  <conditionalFormatting sqref="AP47:AP56">
    <cfRule type="expression" dxfId="7943" priority="280">
      <formula>$AP$5="ج"</formula>
    </cfRule>
    <cfRule type="expression" dxfId="7942" priority="281">
      <formula>$AP$5="س"</formula>
    </cfRule>
    <cfRule type="expression" dxfId="7941" priority="282">
      <formula>$AP$4="ع"</formula>
    </cfRule>
  </conditionalFormatting>
  <conditionalFormatting sqref="AO47:AO54 AO56">
    <cfRule type="expression" dxfId="7940" priority="277">
      <formula>$AO$5="ج"</formula>
    </cfRule>
    <cfRule type="expression" dxfId="7939" priority="278">
      <formula>$AO$5="س"</formula>
    </cfRule>
    <cfRule type="expression" dxfId="7938" priority="279">
      <formula>$AO$4="ع"</formula>
    </cfRule>
  </conditionalFormatting>
  <conditionalFormatting sqref="AN47:AN54 AN56">
    <cfRule type="expression" dxfId="7937" priority="274">
      <formula>$AN$5="ج"</formula>
    </cfRule>
    <cfRule type="expression" dxfId="7936" priority="275">
      <formula>$AN$5="س"</formula>
    </cfRule>
    <cfRule type="expression" dxfId="7935" priority="276">
      <formula>$AN$4="ع"</formula>
    </cfRule>
  </conditionalFormatting>
  <conditionalFormatting sqref="AM47:AM54 AM56">
    <cfRule type="expression" dxfId="7934" priority="271">
      <formula>$AM$5="ج"</formula>
    </cfRule>
    <cfRule type="expression" dxfId="7933" priority="272">
      <formula>$AM$5="س"</formula>
    </cfRule>
    <cfRule type="expression" dxfId="7932" priority="273">
      <formula>$AM$4="ع"</formula>
    </cfRule>
  </conditionalFormatting>
  <conditionalFormatting sqref="AL47:AL56">
    <cfRule type="expression" dxfId="7931" priority="268">
      <formula>$AL$5="ج"</formula>
    </cfRule>
    <cfRule type="expression" dxfId="7930" priority="269">
      <formula>$AL$5="س"</formula>
    </cfRule>
    <cfRule type="expression" dxfId="7929" priority="270">
      <formula>$AL$4="ع"</formula>
    </cfRule>
  </conditionalFormatting>
  <conditionalFormatting sqref="AK47:AK56">
    <cfRule type="expression" dxfId="7928" priority="265">
      <formula>$AK$5="ع"</formula>
    </cfRule>
    <cfRule type="expression" dxfId="7927" priority="266">
      <formula>$AK$5="س"</formula>
    </cfRule>
    <cfRule type="expression" dxfId="7926" priority="267">
      <formula>$AK$4="ع"</formula>
    </cfRule>
  </conditionalFormatting>
  <conditionalFormatting sqref="AJ47:AJ56">
    <cfRule type="expression" dxfId="7925" priority="262">
      <formula>$AJ$5="ج"</formula>
    </cfRule>
    <cfRule type="expression" dxfId="7924" priority="263">
      <formula>$AJ$5="س"</formula>
    </cfRule>
    <cfRule type="expression" dxfId="7923" priority="264">
      <formula>$AJ$4="ع"</formula>
    </cfRule>
  </conditionalFormatting>
  <conditionalFormatting sqref="AI47:AI56">
    <cfRule type="expression" dxfId="7922" priority="259">
      <formula>$AI$5="ج"</formula>
    </cfRule>
    <cfRule type="expression" dxfId="7921" priority="260">
      <formula>$AI$5="س"</formula>
    </cfRule>
    <cfRule type="expression" dxfId="7920" priority="261">
      <formula>$AI$4="ع"</formula>
    </cfRule>
  </conditionalFormatting>
  <conditionalFormatting sqref="AH47:AH56">
    <cfRule type="expression" dxfId="7919" priority="256">
      <formula>$AH$5="ج"</formula>
    </cfRule>
    <cfRule type="expression" dxfId="7918" priority="257">
      <formula>$AH$5="س"</formula>
    </cfRule>
    <cfRule type="expression" dxfId="7917" priority="258">
      <formula>$AH$4="ع"</formula>
    </cfRule>
  </conditionalFormatting>
  <conditionalFormatting sqref="AG47:AG56">
    <cfRule type="expression" dxfId="7916" priority="253">
      <formula>$AG$5="ج"</formula>
    </cfRule>
    <cfRule type="expression" dxfId="7915" priority="254">
      <formula>$AG$5="س"</formula>
    </cfRule>
    <cfRule type="expression" dxfId="7914" priority="255">
      <formula>$AG$4="ع"</formula>
    </cfRule>
  </conditionalFormatting>
  <conditionalFormatting sqref="AF47:AF56">
    <cfRule type="expression" dxfId="7913" priority="250">
      <formula>$AF$5="ج"</formula>
    </cfRule>
    <cfRule type="expression" dxfId="7912" priority="251">
      <formula>$AF$5="س"</formula>
    </cfRule>
    <cfRule type="expression" dxfId="7911" priority="252">
      <formula>$AF$4="ع"</formula>
    </cfRule>
  </conditionalFormatting>
  <conditionalFormatting sqref="AE47:AE56">
    <cfRule type="expression" dxfId="7910" priority="247">
      <formula>$AE$5="ج"</formula>
    </cfRule>
    <cfRule type="expression" dxfId="7909" priority="248">
      <formula>$AE$5="س"</formula>
    </cfRule>
    <cfRule type="expression" dxfId="7908" priority="249">
      <formula>$AE$4="ع"</formula>
    </cfRule>
  </conditionalFormatting>
  <conditionalFormatting sqref="AD47:AD56">
    <cfRule type="expression" dxfId="7907" priority="244">
      <formula>$AD$5="ج"</formula>
    </cfRule>
    <cfRule type="expression" dxfId="7906" priority="245">
      <formula>$AD$5="س"</formula>
    </cfRule>
    <cfRule type="expression" dxfId="7905" priority="246">
      <formula>$AD$4="ع"</formula>
    </cfRule>
  </conditionalFormatting>
  <conditionalFormatting sqref="AC47:AC56">
    <cfRule type="expression" dxfId="7904" priority="241">
      <formula>$AC$5="ج"</formula>
    </cfRule>
    <cfRule type="expression" dxfId="7903" priority="242">
      <formula>$AC$5="س"</formula>
    </cfRule>
    <cfRule type="expression" dxfId="7902" priority="243">
      <formula>$AC$4="ع"</formula>
    </cfRule>
  </conditionalFormatting>
  <conditionalFormatting sqref="AB47:AB56">
    <cfRule type="expression" dxfId="7901" priority="238">
      <formula>$AB$5="ج"</formula>
    </cfRule>
    <cfRule type="expression" dxfId="7900" priority="239">
      <formula>$AB$5="س"</formula>
    </cfRule>
    <cfRule type="expression" dxfId="7899" priority="240">
      <formula>$AB$4="ع"</formula>
    </cfRule>
  </conditionalFormatting>
  <conditionalFormatting sqref="AA47:AA56">
    <cfRule type="expression" dxfId="7898" priority="235">
      <formula>$AA$5="ج"</formula>
    </cfRule>
    <cfRule type="expression" dxfId="7897" priority="236">
      <formula>$AA$5="س"</formula>
    </cfRule>
    <cfRule type="expression" dxfId="7896" priority="237">
      <formula>$AA$4="ع"</formula>
    </cfRule>
  </conditionalFormatting>
  <conditionalFormatting sqref="Z47:Z56">
    <cfRule type="expression" dxfId="7895" priority="232">
      <formula>$Z$5="ج"</formula>
    </cfRule>
    <cfRule type="expression" dxfId="7894" priority="233">
      <formula>$Z$5="س"</formula>
    </cfRule>
    <cfRule type="expression" dxfId="7893" priority="234">
      <formula>$Z$4="ع"</formula>
    </cfRule>
  </conditionalFormatting>
  <conditionalFormatting sqref="Y47:Y56">
    <cfRule type="expression" dxfId="7892" priority="229">
      <formula>$Y$5="ج"</formula>
    </cfRule>
    <cfRule type="expression" dxfId="7891" priority="230">
      <formula>$Y$5="س"</formula>
    </cfRule>
    <cfRule type="expression" dxfId="7890" priority="231">
      <formula>$Y$4="ع"</formula>
    </cfRule>
  </conditionalFormatting>
  <conditionalFormatting sqref="X47:X56">
    <cfRule type="expression" dxfId="7889" priority="226">
      <formula>$X$5="ج"</formula>
    </cfRule>
    <cfRule type="expression" dxfId="7888" priority="227">
      <formula>$X$5="س"</formula>
    </cfRule>
    <cfRule type="expression" dxfId="7887" priority="228">
      <formula>$X$4="ع"</formula>
    </cfRule>
  </conditionalFormatting>
  <conditionalFormatting sqref="W47:W56">
    <cfRule type="expression" dxfId="7886" priority="223">
      <formula>$W$5="ج"</formula>
    </cfRule>
    <cfRule type="expression" dxfId="7885" priority="224">
      <formula>$W$5="س"</formula>
    </cfRule>
    <cfRule type="expression" dxfId="7884" priority="225">
      <formula>$W$4="ع"</formula>
    </cfRule>
  </conditionalFormatting>
  <conditionalFormatting sqref="V47:V56">
    <cfRule type="expression" dxfId="7883" priority="220">
      <formula>$V$5="ج"</formula>
    </cfRule>
    <cfRule type="expression" dxfId="7882" priority="221">
      <formula>$V$5="س"</formula>
    </cfRule>
    <cfRule type="expression" dxfId="7881" priority="222">
      <formula>$V$4="ع"</formula>
    </cfRule>
  </conditionalFormatting>
  <conditionalFormatting sqref="U47:U56">
    <cfRule type="expression" dxfId="7880" priority="217">
      <formula>$U$5="ج"</formula>
    </cfRule>
    <cfRule type="expression" dxfId="7879" priority="218">
      <formula>$U$5="س"</formula>
    </cfRule>
    <cfRule type="expression" dxfId="7878" priority="219">
      <formula>$U$5="ع"</formula>
    </cfRule>
  </conditionalFormatting>
  <conditionalFormatting sqref="T47:T56">
    <cfRule type="expression" dxfId="7877" priority="214">
      <formula>$T$5="ج"</formula>
    </cfRule>
    <cfRule type="expression" dxfId="7876" priority="215">
      <formula>$T$5="س"</formula>
    </cfRule>
    <cfRule type="expression" dxfId="7875" priority="216">
      <formula>$T$4="ع"</formula>
    </cfRule>
  </conditionalFormatting>
  <conditionalFormatting sqref="S47:S56">
    <cfRule type="expression" dxfId="7874" priority="210">
      <formula>$S$5="ج"</formula>
    </cfRule>
    <cfRule type="expression" dxfId="7873" priority="211">
      <formula>$S$5="س"</formula>
    </cfRule>
    <cfRule type="expression" dxfId="7872" priority="212">
      <formula>$S$5="ع"</formula>
    </cfRule>
    <cfRule type="expression" dxfId="7871" priority="213">
      <formula>$S$4="ع"</formula>
    </cfRule>
  </conditionalFormatting>
  <conditionalFormatting sqref="R47:R56">
    <cfRule type="expression" dxfId="7870" priority="207">
      <formula>$R$5="ج"</formula>
    </cfRule>
    <cfRule type="expression" dxfId="7869" priority="208">
      <formula>$R$5="س"</formula>
    </cfRule>
    <cfRule type="expression" dxfId="7868" priority="209">
      <formula>$R$4="ع"</formula>
    </cfRule>
  </conditionalFormatting>
  <conditionalFormatting sqref="Q47:Q56">
    <cfRule type="expression" dxfId="7867" priority="204">
      <formula>$Q$5="ج"</formula>
    </cfRule>
    <cfRule type="expression" dxfId="7866" priority="205">
      <formula>$Q$5="س"</formula>
    </cfRule>
    <cfRule type="expression" dxfId="7865" priority="206">
      <formula>$Q$4="ع"</formula>
    </cfRule>
  </conditionalFormatting>
  <conditionalFormatting sqref="P47:P56">
    <cfRule type="expression" dxfId="7864" priority="201">
      <formula>$P$5="ج"</formula>
    </cfRule>
    <cfRule type="expression" dxfId="7863" priority="202">
      <formula>$P$5="س"</formula>
    </cfRule>
    <cfRule type="expression" dxfId="7862" priority="203">
      <formula>$P$4="ع"</formula>
    </cfRule>
  </conditionalFormatting>
  <conditionalFormatting sqref="O47:O56">
    <cfRule type="expression" dxfId="7861" priority="198">
      <formula>$O$5="ج"</formula>
    </cfRule>
    <cfRule type="expression" dxfId="7860" priority="199">
      <formula>$O$5="س"</formula>
    </cfRule>
    <cfRule type="expression" dxfId="7859" priority="200">
      <formula>$O$4="ع"</formula>
    </cfRule>
  </conditionalFormatting>
  <conditionalFormatting sqref="N47:N56">
    <cfRule type="expression" dxfId="7858" priority="195">
      <formula>$N$5="ج"</formula>
    </cfRule>
    <cfRule type="expression" dxfId="7857" priority="196">
      <formula>$N$5="س"</formula>
    </cfRule>
    <cfRule type="expression" dxfId="7856" priority="197">
      <formula>$N$4="ع"</formula>
    </cfRule>
  </conditionalFormatting>
  <conditionalFormatting sqref="M47:M56">
    <cfRule type="expression" dxfId="7855" priority="192">
      <formula>$M$5="ج"</formula>
    </cfRule>
    <cfRule type="expression" dxfId="7854" priority="193">
      <formula>$M$5="س"</formula>
    </cfRule>
    <cfRule type="expression" dxfId="7853" priority="194">
      <formula>$M$4="ع"</formula>
    </cfRule>
  </conditionalFormatting>
  <conditionalFormatting sqref="L47:L56">
    <cfRule type="expression" dxfId="7852" priority="189">
      <formula>$L$5="ج"</formula>
    </cfRule>
    <cfRule type="expression" dxfId="7851" priority="190">
      <formula>$L$5="س"</formula>
    </cfRule>
    <cfRule type="expression" dxfId="7850" priority="191">
      <formula>$L$4="ع"</formula>
    </cfRule>
  </conditionalFormatting>
  <conditionalFormatting sqref="U47:U56">
    <cfRule type="expression" dxfId="7849" priority="188">
      <formula>$U$4="ع"</formula>
    </cfRule>
  </conditionalFormatting>
  <conditionalFormatting sqref="AK47:AK56">
    <cfRule type="expression" dxfId="7848" priority="187">
      <formula>$AK$5="ج"</formula>
    </cfRule>
  </conditionalFormatting>
  <conditionalFormatting sqref="J47:AX47">
    <cfRule type="expression" dxfId="7847" priority="185">
      <formula>$AX$47=""</formula>
    </cfRule>
    <cfRule type="expression" dxfId="7846" priority="186">
      <formula>$BC$47="انقطع ( ت )"</formula>
    </cfRule>
  </conditionalFormatting>
  <conditionalFormatting sqref="BA48:BC48 J48:AY48">
    <cfRule type="expression" dxfId="7845" priority="184">
      <formula>$BC$48="انقطع ( ت )"</formula>
    </cfRule>
  </conditionalFormatting>
  <conditionalFormatting sqref="BA49:BC49 J49:AY49">
    <cfRule type="expression" dxfId="7844" priority="183">
      <formula>$BC$49="انقطع ( ت )"</formula>
    </cfRule>
  </conditionalFormatting>
  <conditionalFormatting sqref="BA50:BC50 J50:AY50">
    <cfRule type="expression" dxfId="7843" priority="182">
      <formula>$BC$50="انقطع ( ت )"</formula>
    </cfRule>
  </conditionalFormatting>
  <conditionalFormatting sqref="BA51:BC51 A51:B51 J51:AY51">
    <cfRule type="expression" dxfId="7842" priority="181">
      <formula>$BC$51="انقطع ( ت )"</formula>
    </cfRule>
  </conditionalFormatting>
  <conditionalFormatting sqref="BA52:BC52 J52:AY52">
    <cfRule type="expression" dxfId="7841" priority="180">
      <formula>$BC$52="انقطع ( ت )"</formula>
    </cfRule>
  </conditionalFormatting>
  <conditionalFormatting sqref="BA53:BC53 A53:B53 J53:AY53">
    <cfRule type="expression" dxfId="7840" priority="179">
      <formula>$BC$53="انقطع ( ت )"</formula>
    </cfRule>
  </conditionalFormatting>
  <conditionalFormatting sqref="BA54:BC54 J54:AY54">
    <cfRule type="expression" dxfId="7839" priority="178">
      <formula>$BC$54="انقطع ( ت )"</formula>
    </cfRule>
  </conditionalFormatting>
  <conditionalFormatting sqref="BA55:BC55 AP55:AY55 J55:AL55">
    <cfRule type="expression" dxfId="7838" priority="177">
      <formula>$BC$55="انقطع ( ت )"</formula>
    </cfRule>
  </conditionalFormatting>
  <conditionalFormatting sqref="BA56:BC56 J56:AY56">
    <cfRule type="expression" dxfId="7837" priority="176">
      <formula>$BC$56="انقطع ( ت )"</formula>
    </cfRule>
  </conditionalFormatting>
  <conditionalFormatting sqref="J48:AX48">
    <cfRule type="expression" dxfId="7836" priority="175">
      <formula>$AX$48=""</formula>
    </cfRule>
  </conditionalFormatting>
  <conditionalFormatting sqref="J49:AX49">
    <cfRule type="expression" dxfId="7835" priority="174">
      <formula>$AX$49=""</formula>
    </cfRule>
  </conditionalFormatting>
  <conditionalFormatting sqref="J50:AX50">
    <cfRule type="expression" dxfId="7834" priority="173">
      <formula>$AX$50=""</formula>
    </cfRule>
  </conditionalFormatting>
  <conditionalFormatting sqref="J51:AX51">
    <cfRule type="expression" dxfId="7833" priority="172">
      <formula>$AX$51=""</formula>
    </cfRule>
  </conditionalFormatting>
  <conditionalFormatting sqref="J52:AX52">
    <cfRule type="expression" dxfId="7832" priority="171">
      <formula>$AX$52=""</formula>
    </cfRule>
  </conditionalFormatting>
  <conditionalFormatting sqref="J53:AX53">
    <cfRule type="expression" dxfId="7831" priority="170">
      <formula>$AX$53=""</formula>
    </cfRule>
  </conditionalFormatting>
  <conditionalFormatting sqref="J54:AX54">
    <cfRule type="expression" dxfId="7830" priority="169">
      <formula>$AX$54=""</formula>
    </cfRule>
  </conditionalFormatting>
  <conditionalFormatting sqref="AP55:AX55 J55:AL55">
    <cfRule type="expression" dxfId="7829" priority="168">
      <formula>$AX$55=""</formula>
    </cfRule>
  </conditionalFormatting>
  <conditionalFormatting sqref="J56:AX56">
    <cfRule type="expression" dxfId="7828" priority="167">
      <formula>$AX$56=""</formula>
    </cfRule>
  </conditionalFormatting>
  <conditionalFormatting sqref="AO55">
    <cfRule type="expression" dxfId="7827" priority="164">
      <formula>$AO$5="ج"</formula>
    </cfRule>
    <cfRule type="expression" dxfId="7826" priority="165">
      <formula>$AO$5="س"</formula>
    </cfRule>
    <cfRule type="expression" dxfId="7825" priority="166">
      <formula>$AO$4="ع"</formula>
    </cfRule>
  </conditionalFormatting>
  <conditionalFormatting sqref="AN55">
    <cfRule type="expression" dxfId="7824" priority="161">
      <formula>$AN$5="ج"</formula>
    </cfRule>
    <cfRule type="expression" dxfId="7823" priority="162">
      <formula>$AN$5="س"</formula>
    </cfRule>
    <cfRule type="expression" dxfId="7822" priority="163">
      <formula>$AN$4="ع"</formula>
    </cfRule>
  </conditionalFormatting>
  <conditionalFormatting sqref="AM55">
    <cfRule type="expression" dxfId="7821" priority="158">
      <formula>$AM$5="ج"</formula>
    </cfRule>
    <cfRule type="expression" dxfId="7820" priority="159">
      <formula>$AM$5="س"</formula>
    </cfRule>
    <cfRule type="expression" dxfId="7819" priority="160">
      <formula>$AM$4="ع"</formula>
    </cfRule>
  </conditionalFormatting>
  <conditionalFormatting sqref="C7:I7 C8:C46 G8:I46 I57:I168">
    <cfRule type="expression" dxfId="7818" priority="157">
      <formula>$AX$7=""</formula>
    </cfRule>
  </conditionalFormatting>
  <conditionalFormatting sqref="C7:I7 C8:C46 G8:I46 I57:I168">
    <cfRule type="expression" dxfId="7817" priority="156">
      <formula>$AX$7=""</formula>
    </cfRule>
  </conditionalFormatting>
  <conditionalFormatting sqref="C17:I17">
    <cfRule type="expression" dxfId="7816" priority="154">
      <formula>$BB$17="انقطع ( ت )"</formula>
    </cfRule>
    <cfRule type="expression" dxfId="7815" priority="155">
      <formula>$AX$17=""</formula>
    </cfRule>
  </conditionalFormatting>
  <conditionalFormatting sqref="C18:I18">
    <cfRule type="expression" dxfId="7814" priority="151">
      <formula>$BB$18="انقطع ( ت )"</formula>
    </cfRule>
    <cfRule type="expression" dxfId="7813" priority="152">
      <formula>$BB$18="انقطع ( ت )"</formula>
    </cfRule>
    <cfRule type="expression" dxfId="7812" priority="153">
      <formula>$AX$18=""</formula>
    </cfRule>
  </conditionalFormatting>
  <conditionalFormatting sqref="C19:I19">
    <cfRule type="expression" dxfId="7811" priority="150">
      <formula>$AX$19=""</formula>
    </cfRule>
  </conditionalFormatting>
  <conditionalFormatting sqref="C20:I20">
    <cfRule type="expression" dxfId="7810" priority="149">
      <formula>$AX$20=""</formula>
    </cfRule>
  </conditionalFormatting>
  <conditionalFormatting sqref="C21:I21">
    <cfRule type="expression" dxfId="7809" priority="148">
      <formula>$AX$21=""</formula>
    </cfRule>
  </conditionalFormatting>
  <conditionalFormatting sqref="C22:I22">
    <cfRule type="expression" dxfId="7808" priority="146">
      <formula>$BB$22="انقطع ( ت )"</formula>
    </cfRule>
    <cfRule type="expression" dxfId="7807" priority="147">
      <formula>$AX$22=""</formula>
    </cfRule>
  </conditionalFormatting>
  <conditionalFormatting sqref="C23:I23">
    <cfRule type="expression" dxfId="7806" priority="144">
      <formula>$BB$23="انقطع ( ت )"</formula>
    </cfRule>
    <cfRule type="expression" dxfId="7805" priority="145">
      <formula>$AX$23=""</formula>
    </cfRule>
  </conditionalFormatting>
  <conditionalFormatting sqref="C24:I24">
    <cfRule type="expression" dxfId="7804" priority="142">
      <formula>$BB$24="انقطع ( ت )"</formula>
    </cfRule>
    <cfRule type="expression" dxfId="7803" priority="143">
      <formula>$AX$24=""</formula>
    </cfRule>
  </conditionalFormatting>
  <conditionalFormatting sqref="C25:I25">
    <cfRule type="expression" dxfId="7802" priority="141">
      <formula>$AX$25=""</formula>
    </cfRule>
  </conditionalFormatting>
  <conditionalFormatting sqref="C26:I26">
    <cfRule type="expression" dxfId="7801" priority="139">
      <formula>$BB$26="انقطع ( ت )"</formula>
    </cfRule>
    <cfRule type="expression" dxfId="7800" priority="140">
      <formula>$AX$26=""</formula>
    </cfRule>
  </conditionalFormatting>
  <conditionalFormatting sqref="C27:I27">
    <cfRule type="expression" dxfId="7799" priority="137">
      <formula>$BB$27="انقطع ( ت )"</formula>
    </cfRule>
    <cfRule type="expression" dxfId="7798" priority="138">
      <formula>$AX$27=""</formula>
    </cfRule>
  </conditionalFormatting>
  <conditionalFormatting sqref="C28:I28">
    <cfRule type="expression" dxfId="7797" priority="136">
      <formula>$AX$28=""</formula>
    </cfRule>
  </conditionalFormatting>
  <conditionalFormatting sqref="C29:I29">
    <cfRule type="expression" dxfId="7796" priority="134">
      <formula>$BB$29="انقطع ( ت )"</formula>
    </cfRule>
    <cfRule type="expression" dxfId="7795" priority="135">
      <formula>$AX$29=""</formula>
    </cfRule>
  </conditionalFormatting>
  <conditionalFormatting sqref="C30:I30">
    <cfRule type="expression" dxfId="7794" priority="133">
      <formula>$AX$30=""</formula>
    </cfRule>
  </conditionalFormatting>
  <conditionalFormatting sqref="C31:I31">
    <cfRule type="expression" dxfId="7793" priority="132">
      <formula>$AX$31=""</formula>
    </cfRule>
  </conditionalFormatting>
  <conditionalFormatting sqref="C32:I32">
    <cfRule type="expression" dxfId="7792" priority="130">
      <formula>$BB$32="انقطع ( ت )"</formula>
    </cfRule>
    <cfRule type="expression" dxfId="7791" priority="131">
      <formula>$AX$32=""</formula>
    </cfRule>
  </conditionalFormatting>
  <conditionalFormatting sqref="C33:I33">
    <cfRule type="expression" dxfId="7790" priority="128">
      <formula>$BB$33="انقطع ( ت )"</formula>
    </cfRule>
    <cfRule type="expression" dxfId="7789" priority="129">
      <formula>$AX$33=""</formula>
    </cfRule>
  </conditionalFormatting>
  <conditionalFormatting sqref="C34:I34">
    <cfRule type="expression" dxfId="7788" priority="126">
      <formula>$BB$34="انقطع ( ت )"</formula>
    </cfRule>
    <cfRule type="expression" dxfId="7787" priority="127">
      <formula>$AX$34=""</formula>
    </cfRule>
  </conditionalFormatting>
  <conditionalFormatting sqref="C35:I35">
    <cfRule type="expression" dxfId="7786" priority="124">
      <formula>$BB$35="انقطع ( ت )"</formula>
    </cfRule>
    <cfRule type="expression" dxfId="7785" priority="125">
      <formula>$AX$35=""</formula>
    </cfRule>
  </conditionalFormatting>
  <conditionalFormatting sqref="C36:I36">
    <cfRule type="expression" dxfId="7784" priority="123">
      <formula>$AX$36=""</formula>
    </cfRule>
  </conditionalFormatting>
  <conditionalFormatting sqref="C37:I37">
    <cfRule type="expression" dxfId="7783" priority="121">
      <formula>$BB$37="انقطع ( ت )"</formula>
    </cfRule>
    <cfRule type="expression" dxfId="7782" priority="122">
      <formula>$AX$37=""</formula>
    </cfRule>
  </conditionalFormatting>
  <conditionalFormatting sqref="C38:I38">
    <cfRule type="expression" dxfId="7781" priority="119">
      <formula>$BB$38="انقطع ( ت )"</formula>
    </cfRule>
    <cfRule type="expression" dxfId="7780" priority="120">
      <formula>$AX$38=""</formula>
    </cfRule>
  </conditionalFormatting>
  <conditionalFormatting sqref="C39:I39">
    <cfRule type="expression" dxfId="7779" priority="117">
      <formula>$BB$39="انقطع ( ت )"</formula>
    </cfRule>
    <cfRule type="expression" dxfId="7778" priority="118">
      <formula>$AX$39=""</formula>
    </cfRule>
  </conditionalFormatting>
  <conditionalFormatting sqref="C40:I40">
    <cfRule type="expression" dxfId="7777" priority="115">
      <formula>$BB$40="انقطع ( ت )"</formula>
    </cfRule>
    <cfRule type="expression" dxfId="7776" priority="116">
      <formula>$AX$40=""</formula>
    </cfRule>
  </conditionalFormatting>
  <conditionalFormatting sqref="C41:I41">
    <cfRule type="expression" dxfId="7775" priority="113">
      <formula>$BB$41="انقطع ( ت )"</formula>
    </cfRule>
    <cfRule type="expression" dxfId="7774" priority="114">
      <formula>$AX$41=""</formula>
    </cfRule>
  </conditionalFormatting>
  <conditionalFormatting sqref="C42:I42">
    <cfRule type="expression" dxfId="7773" priority="111">
      <formula>$BB$42="انقطع ( ت )"</formula>
    </cfRule>
    <cfRule type="expression" dxfId="7772" priority="112">
      <formula>$AX$42=""</formula>
    </cfRule>
  </conditionalFormatting>
  <conditionalFormatting sqref="C43:I43">
    <cfRule type="expression" dxfId="7771" priority="110">
      <formula>$AX$43=""</formula>
    </cfRule>
  </conditionalFormatting>
  <conditionalFormatting sqref="C44:I44">
    <cfRule type="expression" dxfId="7770" priority="109">
      <formula>$AX$44=""</formula>
    </cfRule>
  </conditionalFormatting>
  <conditionalFormatting sqref="C45:I45">
    <cfRule type="expression" dxfId="7769" priority="107">
      <formula>$BB$45="انقطع ( ت )"</formula>
    </cfRule>
    <cfRule type="expression" dxfId="7768" priority="108">
      <formula>$AX$45=""</formula>
    </cfRule>
  </conditionalFormatting>
  <conditionalFormatting sqref="C46:I46">
    <cfRule type="expression" dxfId="7767" priority="105">
      <formula>$BB$46="انقطع ( ت )"</formula>
    </cfRule>
    <cfRule type="expression" dxfId="7766" priority="106">
      <formula>$AX$46=""</formula>
    </cfRule>
  </conditionalFormatting>
  <conditionalFormatting sqref="C7:I7 C8:C46 G8:I46 I57:I168">
    <cfRule type="expression" dxfId="7765" priority="103">
      <formula>$BB$7="انقطع ( ت )"</formula>
    </cfRule>
    <cfRule type="expression" dxfId="7764" priority="104">
      <formula>$AX$7=""</formula>
    </cfRule>
  </conditionalFormatting>
  <conditionalFormatting sqref="C8:I8">
    <cfRule type="expression" dxfId="7763" priority="101">
      <formula>$BB$8="انقطع ( ت )"</formula>
    </cfRule>
    <cfRule type="expression" dxfId="7762" priority="102">
      <formula>$AX$8=""</formula>
    </cfRule>
  </conditionalFormatting>
  <conditionalFormatting sqref="C9:I9">
    <cfRule type="expression" dxfId="7761" priority="99">
      <formula>$BB$9="انقطع ( ت )"</formula>
    </cfRule>
    <cfRule type="expression" dxfId="7760" priority="100">
      <formula>$AX$9=""</formula>
    </cfRule>
  </conditionalFormatting>
  <conditionalFormatting sqref="C10:I10">
    <cfRule type="expression" dxfId="7759" priority="98">
      <formula>$AX$10=""</formula>
    </cfRule>
  </conditionalFormatting>
  <conditionalFormatting sqref="C11:I11">
    <cfRule type="expression" dxfId="7758" priority="96">
      <formula>$BB$11="انقطع ( ت )"</formula>
    </cfRule>
    <cfRule type="expression" dxfId="7757" priority="97">
      <formula>$AX$11=""</formula>
    </cfRule>
  </conditionalFormatting>
  <conditionalFormatting sqref="C12:I12">
    <cfRule type="expression" dxfId="7756" priority="95">
      <formula>$AX$12=""</formula>
    </cfRule>
  </conditionalFormatting>
  <conditionalFormatting sqref="C13:I13">
    <cfRule type="expression" dxfId="7755" priority="93">
      <formula>$BB$13="انقطع ( ت )"</formula>
    </cfRule>
    <cfRule type="expression" dxfId="7754" priority="94">
      <formula>$AX$13=""</formula>
    </cfRule>
  </conditionalFormatting>
  <conditionalFormatting sqref="C14:I14">
    <cfRule type="expression" dxfId="7753" priority="92">
      <formula>$AX$14=""</formula>
    </cfRule>
  </conditionalFormatting>
  <conditionalFormatting sqref="C15:I15">
    <cfRule type="expression" dxfId="7752" priority="91">
      <formula>$AX$15=""</formula>
    </cfRule>
  </conditionalFormatting>
  <conditionalFormatting sqref="C16:I16">
    <cfRule type="expression" dxfId="7751" priority="90">
      <formula>$AX$16=""</formula>
    </cfRule>
  </conditionalFormatting>
  <conditionalFormatting sqref="C10:I10">
    <cfRule type="expression" dxfId="7750" priority="89">
      <formula>$BB$10="انقطع ( ت )"</formula>
    </cfRule>
  </conditionalFormatting>
  <conditionalFormatting sqref="C12:I12">
    <cfRule type="expression" dxfId="7749" priority="88">
      <formula>$BB$12="انقطع ( ت )"</formula>
    </cfRule>
  </conditionalFormatting>
  <conditionalFormatting sqref="C14:I14">
    <cfRule type="expression" dxfId="7748" priority="87">
      <formula>$BB$14="انقطع ( ت )"</formula>
    </cfRule>
  </conditionalFormatting>
  <conditionalFormatting sqref="C15:I15">
    <cfRule type="expression" dxfId="7747" priority="86">
      <formula>$BB$15="انقطع ( ت )"</formula>
    </cfRule>
  </conditionalFormatting>
  <conditionalFormatting sqref="C16:I16">
    <cfRule type="expression" dxfId="7746" priority="85">
      <formula>$BB$16="انقطع ( ت )"</formula>
    </cfRule>
  </conditionalFormatting>
  <conditionalFormatting sqref="C17:I17">
    <cfRule type="expression" dxfId="7745" priority="84">
      <formula>$BB$17="انقطع ( ت )"</formula>
    </cfRule>
  </conditionalFormatting>
  <conditionalFormatting sqref="C19:I19">
    <cfRule type="expression" dxfId="7744" priority="82">
      <formula>$BB$19="انقطع ( ت )"</formula>
    </cfRule>
    <cfRule type="expression" dxfId="7743" priority="83">
      <formula>$BB$19="انقطع ( ت )"</formula>
    </cfRule>
  </conditionalFormatting>
  <conditionalFormatting sqref="C20:I20">
    <cfRule type="expression" dxfId="7742" priority="81">
      <formula>$BB$20="انقطع ( ت )"</formula>
    </cfRule>
  </conditionalFormatting>
  <conditionalFormatting sqref="C21:I21">
    <cfRule type="expression" dxfId="7741" priority="80">
      <formula>$BB$21="انقطع ( ت )"</formula>
    </cfRule>
  </conditionalFormatting>
  <conditionalFormatting sqref="C25:I25">
    <cfRule type="expression" dxfId="7740" priority="79">
      <formula>$BB$25="انقطع ( ت )"</formula>
    </cfRule>
  </conditionalFormatting>
  <conditionalFormatting sqref="C28:I28">
    <cfRule type="expression" dxfId="7739" priority="77">
      <formula>$BB$28="انقطع ( ت )"</formula>
    </cfRule>
    <cfRule type="expression" dxfId="7738" priority="78">
      <formula>$BB$28="انقطع ( ت )"</formula>
    </cfRule>
  </conditionalFormatting>
  <conditionalFormatting sqref="C30:I30">
    <cfRule type="expression" dxfId="7737" priority="76">
      <formula>$BB$30="انقطع ( ت )"</formula>
    </cfRule>
  </conditionalFormatting>
  <conditionalFormatting sqref="C31:I31">
    <cfRule type="expression" dxfId="7736" priority="75">
      <formula>$BB$31="انقطع ( ت )"</formula>
    </cfRule>
  </conditionalFormatting>
  <conditionalFormatting sqref="C36:I36">
    <cfRule type="expression" dxfId="7735" priority="74">
      <formula>$BB$36="انقطع ( ت )"</formula>
    </cfRule>
  </conditionalFormatting>
  <conditionalFormatting sqref="C43:I43">
    <cfRule type="expression" dxfId="7734" priority="73">
      <formula>$BB$43="انقطع ( ت )"</formula>
    </cfRule>
  </conditionalFormatting>
  <conditionalFormatting sqref="C44:I44">
    <cfRule type="expression" dxfId="7733" priority="72">
      <formula>$BB$44="انقطع ( ت )"</formula>
    </cfRule>
  </conditionalFormatting>
  <conditionalFormatting sqref="C7:I7 G8:G46">
    <cfRule type="expression" dxfId="7732" priority="71">
      <formula>$BC$7="انقطع ( ت )"</formula>
    </cfRule>
  </conditionalFormatting>
  <conditionalFormatting sqref="C8:I8">
    <cfRule type="expression" dxfId="7731" priority="69">
      <formula>$BC$8=""</formula>
    </cfRule>
    <cfRule type="expression" dxfId="7730" priority="70">
      <formula>$BC$8=""</formula>
    </cfRule>
  </conditionalFormatting>
  <conditionalFormatting sqref="C9:I9">
    <cfRule type="expression" dxfId="7729" priority="68">
      <formula>$BC$9=""</formula>
    </cfRule>
  </conditionalFormatting>
  <conditionalFormatting sqref="C10:I10">
    <cfRule type="expression" dxfId="7728" priority="66">
      <formula>$BC$10=""</formula>
    </cfRule>
    <cfRule type="expression" dxfId="7727" priority="67">
      <formula>$BC$10=""</formula>
    </cfRule>
  </conditionalFormatting>
  <conditionalFormatting sqref="C11:I11">
    <cfRule type="expression" dxfId="7726" priority="65">
      <formula>$BC$11=""</formula>
    </cfRule>
  </conditionalFormatting>
  <conditionalFormatting sqref="C12:I12">
    <cfRule type="expression" dxfId="7725" priority="64">
      <formula>$BC$12=""</formula>
    </cfRule>
  </conditionalFormatting>
  <conditionalFormatting sqref="C13:I13">
    <cfRule type="expression" dxfId="7724" priority="63">
      <formula>$BC$13=""</formula>
    </cfRule>
  </conditionalFormatting>
  <conditionalFormatting sqref="C14:I14">
    <cfRule type="expression" dxfId="7723" priority="62">
      <formula>$BC$14=""</formula>
    </cfRule>
  </conditionalFormatting>
  <conditionalFormatting sqref="C15:I15">
    <cfRule type="expression" dxfId="7722" priority="61">
      <formula>$BC$15=""</formula>
    </cfRule>
  </conditionalFormatting>
  <conditionalFormatting sqref="C16:I16">
    <cfRule type="expression" dxfId="7721" priority="60">
      <formula>$BC$16=""</formula>
    </cfRule>
  </conditionalFormatting>
  <conditionalFormatting sqref="C17:I17">
    <cfRule type="expression" dxfId="7720" priority="59">
      <formula>$BC$17=""</formula>
    </cfRule>
  </conditionalFormatting>
  <conditionalFormatting sqref="C18:I18">
    <cfRule type="expression" dxfId="7719" priority="58">
      <formula>$BC$18=""</formula>
    </cfRule>
  </conditionalFormatting>
  <conditionalFormatting sqref="C19:I19">
    <cfRule type="expression" dxfId="7718" priority="57">
      <formula>$BC$19=""</formula>
    </cfRule>
  </conditionalFormatting>
  <conditionalFormatting sqref="C20:I20">
    <cfRule type="expression" dxfId="7717" priority="56">
      <formula>$BC$20=""</formula>
    </cfRule>
  </conditionalFormatting>
  <conditionalFormatting sqref="C21:I21">
    <cfRule type="expression" dxfId="7716" priority="55">
      <formula>$BC$21=""</formula>
    </cfRule>
  </conditionalFormatting>
  <conditionalFormatting sqref="C22:I22">
    <cfRule type="expression" dxfId="7715" priority="54">
      <formula>$BC$22=""</formula>
    </cfRule>
  </conditionalFormatting>
  <conditionalFormatting sqref="C23:I23">
    <cfRule type="expression" dxfId="7714" priority="53">
      <formula>$BC$23=""</formula>
    </cfRule>
  </conditionalFormatting>
  <conditionalFormatting sqref="C24:I24">
    <cfRule type="expression" dxfId="7713" priority="52">
      <formula>$BC$24=""</formula>
    </cfRule>
  </conditionalFormatting>
  <conditionalFormatting sqref="C25:I25">
    <cfRule type="expression" dxfId="7712" priority="51">
      <formula>$BC$25=""</formula>
    </cfRule>
  </conditionalFormatting>
  <conditionalFormatting sqref="C26:I26">
    <cfRule type="expression" dxfId="7711" priority="50">
      <formula>$BC$26=""</formula>
    </cfRule>
  </conditionalFormatting>
  <conditionalFormatting sqref="C27:I27">
    <cfRule type="expression" dxfId="7710" priority="49">
      <formula>$BC$27=""</formula>
    </cfRule>
  </conditionalFormatting>
  <conditionalFormatting sqref="C28:I28">
    <cfRule type="expression" dxfId="7709" priority="48">
      <formula>$BC$28=""</formula>
    </cfRule>
  </conditionalFormatting>
  <conditionalFormatting sqref="C29:I29">
    <cfRule type="expression" dxfId="7708" priority="47">
      <formula>$BC$29=""</formula>
    </cfRule>
  </conditionalFormatting>
  <conditionalFormatting sqref="C30:I30">
    <cfRule type="expression" dxfId="7707" priority="46">
      <formula>$BC$30=""</formula>
    </cfRule>
  </conditionalFormatting>
  <conditionalFormatting sqref="C31:I31">
    <cfRule type="expression" dxfId="7706" priority="45">
      <formula>$BC$31=""</formula>
    </cfRule>
  </conditionalFormatting>
  <conditionalFormatting sqref="C32:I32">
    <cfRule type="expression" dxfId="7705" priority="44">
      <formula>$BC$32=""</formula>
    </cfRule>
  </conditionalFormatting>
  <conditionalFormatting sqref="C33:I33">
    <cfRule type="expression" dxfId="7704" priority="43">
      <formula>$BC$33=""</formula>
    </cfRule>
  </conditionalFormatting>
  <conditionalFormatting sqref="C34:I34">
    <cfRule type="expression" dxfId="7703" priority="42">
      <formula>$BC$34=""</formula>
    </cfRule>
  </conditionalFormatting>
  <conditionalFormatting sqref="C35:I35">
    <cfRule type="expression" dxfId="7702" priority="41">
      <formula>$BC$35=""</formula>
    </cfRule>
  </conditionalFormatting>
  <conditionalFormatting sqref="C36:I36">
    <cfRule type="expression" dxfId="7701" priority="40">
      <formula>$BC$36=""</formula>
    </cfRule>
  </conditionalFormatting>
  <conditionalFormatting sqref="C37:I37">
    <cfRule type="expression" dxfId="7700" priority="39">
      <formula>$BC$37=""</formula>
    </cfRule>
  </conditionalFormatting>
  <conditionalFormatting sqref="C38:I38">
    <cfRule type="expression" dxfId="7699" priority="38">
      <formula>$BC$38=""</formula>
    </cfRule>
  </conditionalFormatting>
  <conditionalFormatting sqref="C39:I39">
    <cfRule type="expression" dxfId="7698" priority="37">
      <formula>$BC$39=""</formula>
    </cfRule>
  </conditionalFormatting>
  <conditionalFormatting sqref="C40:I40">
    <cfRule type="expression" dxfId="7697" priority="36">
      <formula>$BC$40=""</formula>
    </cfRule>
  </conditionalFormatting>
  <conditionalFormatting sqref="C41:I41">
    <cfRule type="expression" dxfId="7696" priority="35">
      <formula>$BC$41=""</formula>
    </cfRule>
  </conditionalFormatting>
  <conditionalFormatting sqref="C42:I42">
    <cfRule type="expression" dxfId="7695" priority="34">
      <formula>$BC$42=""</formula>
    </cfRule>
  </conditionalFormatting>
  <conditionalFormatting sqref="C43:I43">
    <cfRule type="expression" dxfId="7694" priority="33">
      <formula>$BC$43=""</formula>
    </cfRule>
  </conditionalFormatting>
  <conditionalFormatting sqref="C44:I44">
    <cfRule type="expression" dxfId="7693" priority="32">
      <formula>$BC$44=""</formula>
    </cfRule>
  </conditionalFormatting>
  <conditionalFormatting sqref="C45:I45">
    <cfRule type="expression" dxfId="7692" priority="31">
      <formula>$BC$45=""</formula>
    </cfRule>
  </conditionalFormatting>
  <conditionalFormatting sqref="C46:I46">
    <cfRule type="expression" dxfId="7691" priority="30">
      <formula>$BC$46=""</formula>
    </cfRule>
  </conditionalFormatting>
  <conditionalFormatting sqref="I57:I168">
    <cfRule type="expression" dxfId="7690" priority="29">
      <formula>$AX$7=""</formula>
    </cfRule>
  </conditionalFormatting>
  <conditionalFormatting sqref="I57:I168">
    <cfRule type="expression" dxfId="7689" priority="28">
      <formula>$AX$7=""</formula>
    </cfRule>
  </conditionalFormatting>
  <conditionalFormatting sqref="I57:I168">
    <cfRule type="expression" dxfId="7688" priority="26">
      <formula>$BB$7="انقطع ( ت )"</formula>
    </cfRule>
    <cfRule type="expression" dxfId="7687" priority="27">
      <formula>$AX$7=""</formula>
    </cfRule>
  </conditionalFormatting>
  <conditionalFormatting sqref="I57:I188">
    <cfRule type="expression" dxfId="7686" priority="25">
      <formula>$AX$7=""</formula>
    </cfRule>
  </conditionalFormatting>
  <conditionalFormatting sqref="I57:I188">
    <cfRule type="expression" dxfId="7685" priority="24">
      <formula>$AX$7=""</formula>
    </cfRule>
  </conditionalFormatting>
  <conditionalFormatting sqref="I57:I188">
    <cfRule type="expression" dxfId="7684" priority="22">
      <formula>$BB$7="انقطع ( ت )"</formula>
    </cfRule>
    <cfRule type="expression" dxfId="7683" priority="23">
      <formula>$AX$7=""</formula>
    </cfRule>
  </conditionalFormatting>
  <conditionalFormatting sqref="C47:I47">
    <cfRule type="expression" dxfId="7682" priority="20">
      <formula>$AX$47=""</formula>
    </cfRule>
    <cfRule type="expression" dxfId="7681" priority="21">
      <formula>$BC$47="انقطع ( ت )"</formula>
    </cfRule>
  </conditionalFormatting>
  <conditionalFormatting sqref="C48:I48">
    <cfRule type="expression" dxfId="7680" priority="18">
      <formula>$AX$48=""</formula>
    </cfRule>
    <cfRule type="expression" dxfId="7679" priority="19">
      <formula>$BC$48="انقطع ( ت )"</formula>
    </cfRule>
  </conditionalFormatting>
  <conditionalFormatting sqref="C49:I49">
    <cfRule type="expression" dxfId="7678" priority="16">
      <formula>$AX$49=""</formula>
    </cfRule>
    <cfRule type="expression" dxfId="7677" priority="17">
      <formula>$BC$49="انقطع ( ت )"</formula>
    </cfRule>
  </conditionalFormatting>
  <conditionalFormatting sqref="C50:I50">
    <cfRule type="expression" dxfId="7676" priority="14">
      <formula>$AX$50=""</formula>
    </cfRule>
    <cfRule type="expression" dxfId="7675" priority="15">
      <formula>$BC$50="انقطع ( ت )"</formula>
    </cfRule>
  </conditionalFormatting>
  <conditionalFormatting sqref="C51:I51">
    <cfRule type="expression" dxfId="7674" priority="12">
      <formula>$AX$51=""</formula>
    </cfRule>
    <cfRule type="expression" dxfId="7673" priority="13">
      <formula>$BC$51="انقطع ( ت )"</formula>
    </cfRule>
  </conditionalFormatting>
  <conditionalFormatting sqref="C52:I52">
    <cfRule type="expression" dxfId="7672" priority="10">
      <formula>$AX$52=""</formula>
    </cfRule>
    <cfRule type="expression" dxfId="7671" priority="11">
      <formula>$BC$52="انقطع ( ت )"</formula>
    </cfRule>
  </conditionalFormatting>
  <conditionalFormatting sqref="C53:I53">
    <cfRule type="expression" dxfId="7670" priority="9">
      <formula>$BC$53="انقطع ( ت )"</formula>
    </cfRule>
  </conditionalFormatting>
  <conditionalFormatting sqref="C54:I54">
    <cfRule type="expression" dxfId="7669" priority="7">
      <formula>$AX$54=""</formula>
    </cfRule>
    <cfRule type="expression" dxfId="7668" priority="8">
      <formula>$BC$54="انقطع ( ت )"</formula>
    </cfRule>
  </conditionalFormatting>
  <conditionalFormatting sqref="C55:I55">
    <cfRule type="expression" dxfId="7667" priority="6">
      <formula>$BC$55="انقطع ( ت )"</formula>
    </cfRule>
  </conditionalFormatting>
  <conditionalFormatting sqref="C56:I56">
    <cfRule type="expression" dxfId="7666" priority="5">
      <formula>$BC$56="انقطع ( ت )"</formula>
    </cfRule>
  </conditionalFormatting>
  <conditionalFormatting sqref="C53:I53">
    <cfRule type="expression" dxfId="7665" priority="4">
      <formula>$AX$53=""</formula>
    </cfRule>
  </conditionalFormatting>
  <conditionalFormatting sqref="C55:I55">
    <cfRule type="expression" dxfId="7664" priority="3">
      <formula>$AX$55=""</formula>
    </cfRule>
  </conditionalFormatting>
  <conditionalFormatting sqref="C56:I56">
    <cfRule type="expression" dxfId="7663" priority="2">
      <formula>$AX$56=""</formula>
    </cfRule>
  </conditionalFormatting>
  <conditionalFormatting sqref="AM55:AO55">
    <cfRule type="expression" dxfId="7662" priority="1">
      <formula>$AX$55=""</formula>
    </cfRule>
  </conditionalFormatting>
  <dataValidations count="5">
    <dataValidation type="list" allowBlank="1" showInputMessage="1" showErrorMessage="1" sqref="BC7:BD188">
      <formula1>"انقطع ( ت )"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topLeftCell="C1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1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5</v>
      </c>
      <c r="L2" s="484">
        <f>'متابعة الغياب'!I10</f>
        <v>2014</v>
      </c>
      <c r="M2" s="485"/>
      <c r="N2" s="486"/>
      <c r="O2" s="487" t="s">
        <v>114</v>
      </c>
      <c r="P2" s="487"/>
      <c r="Q2" s="487"/>
      <c r="R2" s="488"/>
      <c r="S2" s="489" t="s">
        <v>88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 t="str">
        <f t="shared" ref="L3:AD3" si="0">IF(L5="ج","",IF(L5="س","",L4))</f>
        <v/>
      </c>
      <c r="M3" s="30" t="str">
        <f t="shared" si="0"/>
        <v/>
      </c>
      <c r="N3" s="30">
        <f t="shared" si="0"/>
        <v>0</v>
      </c>
      <c r="O3" s="30">
        <f t="shared" si="0"/>
        <v>0</v>
      </c>
      <c r="P3" s="30">
        <f t="shared" si="0"/>
        <v>0</v>
      </c>
      <c r="Q3" s="30">
        <f t="shared" si="0"/>
        <v>0</v>
      </c>
      <c r="R3" s="30">
        <f t="shared" si="0"/>
        <v>0</v>
      </c>
      <c r="S3" s="30" t="str">
        <f t="shared" si="0"/>
        <v/>
      </c>
      <c r="T3" s="30" t="str">
        <f t="shared" si="0"/>
        <v/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>
        <f t="shared" si="0"/>
        <v>0</v>
      </c>
      <c r="Y3" s="30">
        <f t="shared" si="0"/>
        <v>0</v>
      </c>
      <c r="Z3" s="30" t="str">
        <f t="shared" si="0"/>
        <v/>
      </c>
      <c r="AA3" s="30" t="str">
        <f t="shared" si="0"/>
        <v/>
      </c>
      <c r="AB3" s="30">
        <f t="shared" si="0"/>
        <v>0</v>
      </c>
      <c r="AC3" s="30">
        <f t="shared" si="0"/>
        <v>0</v>
      </c>
      <c r="AD3" s="30">
        <f t="shared" si="0"/>
        <v>0</v>
      </c>
      <c r="AE3" s="30">
        <f>IF(AE5="ج","",IF(AE5="س","",AE4))</f>
        <v>0</v>
      </c>
      <c r="AF3" s="30">
        <f t="shared" ref="AF3:AP3" si="1">IF(AF5="ج","",IF(AF5="س","",AF4))</f>
        <v>0</v>
      </c>
      <c r="AG3" s="30" t="str">
        <f t="shared" si="1"/>
        <v/>
      </c>
      <c r="AH3" s="30" t="str">
        <f t="shared" si="1"/>
        <v/>
      </c>
      <c r="AI3" s="30">
        <f t="shared" si="1"/>
        <v>0</v>
      </c>
      <c r="AJ3" s="30">
        <f t="shared" si="1"/>
        <v>0</v>
      </c>
      <c r="AK3" s="30">
        <f t="shared" si="1"/>
        <v>0</v>
      </c>
      <c r="AL3" s="30">
        <f t="shared" si="1"/>
        <v>0</v>
      </c>
      <c r="AM3" s="30">
        <f t="shared" si="1"/>
        <v>0</v>
      </c>
      <c r="AN3" s="31" t="str">
        <f t="shared" si="1"/>
        <v/>
      </c>
      <c r="AO3" s="31" t="str">
        <f t="shared" si="1"/>
        <v/>
      </c>
      <c r="AP3" s="31" t="str">
        <f t="shared" si="1"/>
        <v>ع</v>
      </c>
    </row>
    <row r="4" spans="2:61" ht="19.5" customHeight="1" thickBot="1">
      <c r="J4" s="25" t="s">
        <v>102</v>
      </c>
      <c r="K4" s="54">
        <f>COUNTIF(L5:AP5,"س")</f>
        <v>5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 t="s">
        <v>113</v>
      </c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11</v>
      </c>
      <c r="K5" s="33">
        <f>31-K6</f>
        <v>31</v>
      </c>
      <c r="L5" s="34" t="str">
        <f>IF(L6="","",VLOOKUP(AY37,روزنامة3!O3:P47,2,))</f>
        <v>س</v>
      </c>
      <c r="M5" s="34" t="str">
        <f>IF(M6="","",VLOOKUP(AY36,روزنامة3!O3:P47,2,))</f>
        <v>ج</v>
      </c>
      <c r="N5" s="34" t="str">
        <f>IF(N6="","",VLOOKUP(AY35,روزنامة3!O3:P47,2,))</f>
        <v>خ</v>
      </c>
      <c r="O5" s="34" t="str">
        <f>VLOOKUP(AY34,روزنامة3!O3:P47,2,)</f>
        <v>ر</v>
      </c>
      <c r="P5" s="34" t="str">
        <f>VLOOKUP(AY33,روزنامة3!O3:P47,2,)</f>
        <v>ث</v>
      </c>
      <c r="Q5" s="34" t="str">
        <f>VLOOKUP(AY32,روزنامة3!O3:P47,2,)</f>
        <v>ا</v>
      </c>
      <c r="R5" s="34" t="str">
        <f>VLOOKUP(AY31,روزنامة3!O3:P47,2,)</f>
        <v>ح</v>
      </c>
      <c r="S5" s="34" t="str">
        <f>VLOOKUP(AY30,روزنامة3!O3:P47,2,)</f>
        <v>س</v>
      </c>
      <c r="T5" s="34" t="str">
        <f>VLOOKUP(AY29,روزنامة3!O3:P47,2,)</f>
        <v>ج</v>
      </c>
      <c r="U5" s="34" t="str">
        <f>VLOOKUP(AY28,روزنامة3!O3:P47,2,)</f>
        <v>خ</v>
      </c>
      <c r="V5" s="34" t="str">
        <f>VLOOKUP(AY27,روزنامة3!O3:P47,2,)</f>
        <v>ر</v>
      </c>
      <c r="W5" s="34" t="str">
        <f>VLOOKUP(AY26,روزنامة3!O3:P47,2,)</f>
        <v>ث</v>
      </c>
      <c r="X5" s="34" t="str">
        <f>VLOOKUP(AY25,روزنامة3!O3:P47,2,)</f>
        <v>ا</v>
      </c>
      <c r="Y5" s="34" t="str">
        <f>VLOOKUP(AY24,روزنامة3!O3:P47,2,)</f>
        <v>ح</v>
      </c>
      <c r="Z5" s="34" t="str">
        <f>VLOOKUP(AY23,روزنامة3!O3:P47,2,)</f>
        <v>س</v>
      </c>
      <c r="AA5" s="34" t="str">
        <f>VLOOKUP(AY22,روزنامة3!O3:P47,2,)</f>
        <v>ج</v>
      </c>
      <c r="AB5" s="34" t="str">
        <f>VLOOKUP(AY21,روزنامة3!O3:P47,2,)</f>
        <v>خ</v>
      </c>
      <c r="AC5" s="34" t="str">
        <f>VLOOKUP(AY20,روزنامة3!O3:P47,2,)</f>
        <v>ر</v>
      </c>
      <c r="AD5" s="34" t="str">
        <f>VLOOKUP(AY19,روزنامة3!O3:P47,2,)</f>
        <v>ث</v>
      </c>
      <c r="AE5" s="34" t="str">
        <f>VLOOKUP(AY18,روزنامة3!O3:P47,2,)</f>
        <v>ا</v>
      </c>
      <c r="AF5" s="34" t="str">
        <f>VLOOKUP(AY17,روزنامة3!O3:P47,2,)</f>
        <v>ح</v>
      </c>
      <c r="AG5" s="34" t="str">
        <f>VLOOKUP(AY16,روزنامة3!O3:P47,2,)</f>
        <v>س</v>
      </c>
      <c r="AH5" s="34" t="str">
        <f>VLOOKUP(AY15,روزنامة3!O3:P47,2,)</f>
        <v>ج</v>
      </c>
      <c r="AI5" s="34" t="str">
        <f>VLOOKUP(AY14,روزنامة3!O3:P47,2,)</f>
        <v>خ</v>
      </c>
      <c r="AJ5" s="34" t="str">
        <f>VLOOKUP(AY13,روزنامة3!O3:P47,2,)</f>
        <v>ر</v>
      </c>
      <c r="AK5" s="34" t="str">
        <f>VLOOKUP(AY12,روزنامة3!O3:P47,2,)</f>
        <v>ث</v>
      </c>
      <c r="AL5" s="34" t="str">
        <f>VLOOKUP(AY11,روزنامة3!O3:P47,2,)</f>
        <v>ا</v>
      </c>
      <c r="AM5" s="34" t="str">
        <f>VLOOKUP(AY10,روزنامة3!O3:P47,2,)</f>
        <v>ح</v>
      </c>
      <c r="AN5" s="34" t="str">
        <f>VLOOKUP(AY9,روزنامة3!O3:P47,2,)</f>
        <v>س</v>
      </c>
      <c r="AO5" s="34" t="str">
        <f>VLOOKUP(AY8,روزنامة3!O3:P47,2,)</f>
        <v>ج</v>
      </c>
      <c r="AP5" s="34" t="str">
        <f>VLOOKUP(AY7,روزنامة3!O3:P47,2,)</f>
        <v>خ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0</v>
      </c>
      <c r="L6" s="36" t="str">
        <f>IF(BA7&lt;31,"","31")</f>
        <v>31</v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40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40</v>
      </c>
      <c r="J7" s="38">
        <f>K5-J5</f>
        <v>20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MIN(روزنامة3!O3:O47)</f>
        <v>41760</v>
      </c>
      <c r="AZ7" s="247">
        <v>1</v>
      </c>
      <c r="BA7" s="244">
        <f>COUNTIF(روزنامة3!N3:N47,"&gt;1")</f>
        <v>31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40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40</v>
      </c>
      <c r="J8" s="38">
        <f>J7</f>
        <v>20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41761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40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40</v>
      </c>
      <c r="J9" s="38">
        <f t="shared" ref="J9:J72" si="11">J8</f>
        <v>20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41762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40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40</v>
      </c>
      <c r="J10" s="38">
        <f t="shared" si="11"/>
        <v>20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41763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40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40</v>
      </c>
      <c r="J11" s="38">
        <f t="shared" si="11"/>
        <v>20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41764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40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40</v>
      </c>
      <c r="J12" s="38">
        <f t="shared" si="11"/>
        <v>20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41765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520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40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40</v>
      </c>
      <c r="J13" s="38">
        <f t="shared" si="11"/>
        <v>20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41766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40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40</v>
      </c>
      <c r="J14" s="38">
        <f t="shared" si="11"/>
        <v>20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41767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40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40</v>
      </c>
      <c r="J15" s="38">
        <f t="shared" si="11"/>
        <v>20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41768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40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40</v>
      </c>
      <c r="J16" s="38">
        <f t="shared" si="11"/>
        <v>20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41769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40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40</v>
      </c>
      <c r="J17" s="38">
        <f t="shared" si="11"/>
        <v>20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41770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520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40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40</v>
      </c>
      <c r="J18" s="38">
        <f t="shared" si="11"/>
        <v>20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41771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40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40</v>
      </c>
      <c r="J19" s="38">
        <f t="shared" si="11"/>
        <v>20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41772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20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41773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20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41774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20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41775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20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41776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20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41777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20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41778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20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41779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20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41780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20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41781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20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41782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20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41783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20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41784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20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41785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20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41786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20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41787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20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41788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20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41789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20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41790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20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41791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20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41792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20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41793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20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41794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20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41795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20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41796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20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41797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20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41798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20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41799</v>
      </c>
      <c r="AZ46" s="247">
        <v>40</v>
      </c>
      <c r="BB46" s="41" t="str">
        <f t="shared" si="10"/>
        <v/>
      </c>
      <c r="BC46" s="252"/>
      <c r="BD46" s="46"/>
    </row>
    <row r="47" spans="2:56" s="298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20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98">
        <f t="shared" si="12"/>
        <v>41800</v>
      </c>
      <c r="AZ47" s="298">
        <v>41</v>
      </c>
      <c r="BB47" s="41" t="str">
        <f t="shared" si="10"/>
        <v/>
      </c>
      <c r="BC47" s="252"/>
      <c r="BD47" s="46"/>
    </row>
    <row r="48" spans="2:56" s="298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20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98">
        <f t="shared" si="12"/>
        <v>41801</v>
      </c>
      <c r="AZ48" s="298">
        <v>42</v>
      </c>
      <c r="BB48" s="41" t="str">
        <f t="shared" si="10"/>
        <v/>
      </c>
      <c r="BC48" s="252"/>
      <c r="BD48" s="46"/>
    </row>
    <row r="49" spans="1:58" s="298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20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98">
        <f t="shared" si="12"/>
        <v>41802</v>
      </c>
      <c r="AZ49" s="298">
        <v>43</v>
      </c>
      <c r="BB49" s="41" t="str">
        <f t="shared" si="10"/>
        <v/>
      </c>
      <c r="BC49" s="252"/>
      <c r="BD49" s="46"/>
    </row>
    <row r="50" spans="1:58" s="298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20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98">
        <f t="shared" si="12"/>
        <v>41803</v>
      </c>
      <c r="AZ50" s="298">
        <v>44</v>
      </c>
      <c r="BB50" s="41" t="str">
        <f t="shared" si="10"/>
        <v/>
      </c>
      <c r="BC50" s="252"/>
      <c r="BD50" s="46"/>
    </row>
    <row r="51" spans="1:58" s="298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20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98">
        <f t="shared" si="12"/>
        <v>41804</v>
      </c>
      <c r="AZ51" s="298">
        <v>45</v>
      </c>
      <c r="BB51" s="41" t="str">
        <f t="shared" si="10"/>
        <v/>
      </c>
      <c r="BC51" s="252"/>
      <c r="BD51" s="46"/>
    </row>
    <row r="52" spans="1:58" s="298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20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98">
        <f t="shared" si="12"/>
        <v>41805</v>
      </c>
      <c r="AZ52" s="298">
        <v>46</v>
      </c>
      <c r="BB52" s="41" t="str">
        <f t="shared" si="10"/>
        <v/>
      </c>
      <c r="BC52" s="252"/>
      <c r="BD52" s="46"/>
    </row>
    <row r="53" spans="1:58" s="298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20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98">
        <f t="shared" si="12"/>
        <v>41806</v>
      </c>
      <c r="AZ53" s="298">
        <v>47</v>
      </c>
      <c r="BB53" s="41" t="str">
        <f t="shared" si="10"/>
        <v/>
      </c>
      <c r="BC53" s="252"/>
      <c r="BD53" s="46"/>
    </row>
    <row r="54" spans="1:58" s="298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20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98">
        <f t="shared" si="12"/>
        <v>41807</v>
      </c>
      <c r="AZ54" s="298">
        <v>48</v>
      </c>
      <c r="BB54" s="41" t="str">
        <f t="shared" si="10"/>
        <v/>
      </c>
      <c r="BC54" s="252"/>
      <c r="BD54" s="46"/>
    </row>
    <row r="55" spans="1:58" s="298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20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98">
        <f t="shared" si="12"/>
        <v>41808</v>
      </c>
      <c r="AZ55" s="298">
        <v>49</v>
      </c>
      <c r="BB55" s="41" t="str">
        <f t="shared" si="10"/>
        <v/>
      </c>
      <c r="BC55" s="252"/>
      <c r="BD55" s="46"/>
    </row>
    <row r="56" spans="1:58" s="298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20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98">
        <f t="shared" si="12"/>
        <v>41809</v>
      </c>
      <c r="AZ56" s="298">
        <v>50</v>
      </c>
      <c r="BB56" s="41" t="str">
        <f t="shared" si="10"/>
        <v/>
      </c>
      <c r="BC56" s="252"/>
      <c r="BD56" s="46"/>
    </row>
    <row r="57" spans="1:58" s="298" customFormat="1" ht="37.5" hidden="1" customHeight="1">
      <c r="A57" s="200">
        <f>50-B57</f>
        <v>0</v>
      </c>
      <c r="B57" s="298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20</v>
      </c>
      <c r="AX57" s="27"/>
      <c r="AY57" s="298">
        <f>AY56+1</f>
        <v>41810</v>
      </c>
      <c r="BA57" s="298">
        <f>MAX(AX7:AX57)-BB57</f>
        <v>13</v>
      </c>
      <c r="BB57" s="298">
        <f>COUNTIF(BB7:BB56,"انقطع ( ت )")</f>
        <v>0</v>
      </c>
      <c r="BC57" s="41" t="s">
        <v>136</v>
      </c>
      <c r="BD57" s="46"/>
      <c r="BF57" s="298">
        <f>BA57</f>
        <v>13</v>
      </c>
    </row>
    <row r="58" spans="1:58" s="298" customFormat="1" ht="18" hidden="1" customHeight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20</v>
      </c>
      <c r="AX58" s="27"/>
      <c r="BA58" s="298">
        <f>BA57</f>
        <v>13</v>
      </c>
      <c r="BC58" s="41" t="s">
        <v>136</v>
      </c>
      <c r="BD58" s="46"/>
      <c r="BF58" s="298">
        <f t="shared" ref="BF58:BF131" si="13">BA58</f>
        <v>13</v>
      </c>
    </row>
    <row r="59" spans="1:58" s="298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20</v>
      </c>
      <c r="AX59" s="27"/>
      <c r="BA59" s="298">
        <f t="shared" ref="BA59:BA122" si="14">BA58</f>
        <v>13</v>
      </c>
      <c r="BC59" s="41" t="s">
        <v>136</v>
      </c>
      <c r="BD59" s="46"/>
      <c r="BF59" s="298">
        <f t="shared" si="13"/>
        <v>13</v>
      </c>
    </row>
    <row r="60" spans="1:58" s="298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20</v>
      </c>
      <c r="AX60" s="27"/>
      <c r="BA60" s="298">
        <f t="shared" si="14"/>
        <v>13</v>
      </c>
      <c r="BC60" s="41" t="s">
        <v>136</v>
      </c>
      <c r="BD60" s="46"/>
      <c r="BF60" s="298">
        <f t="shared" si="13"/>
        <v>13</v>
      </c>
    </row>
    <row r="61" spans="1:58" s="298" customFormat="1" ht="18" hidden="1" customHeight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20</v>
      </c>
      <c r="AX61" s="27"/>
      <c r="BA61" s="298">
        <f t="shared" si="14"/>
        <v>13</v>
      </c>
      <c r="BC61" s="41" t="s">
        <v>136</v>
      </c>
      <c r="BD61" s="46"/>
      <c r="BF61" s="298">
        <f t="shared" si="13"/>
        <v>13</v>
      </c>
    </row>
    <row r="62" spans="1:58" s="298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20</v>
      </c>
      <c r="AX62" s="27"/>
      <c r="BA62" s="298">
        <f t="shared" si="14"/>
        <v>13</v>
      </c>
      <c r="BC62" s="41" t="s">
        <v>136</v>
      </c>
      <c r="BD62" s="46"/>
      <c r="BF62" s="298">
        <f t="shared" si="13"/>
        <v>13</v>
      </c>
    </row>
    <row r="63" spans="1:58" s="298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20</v>
      </c>
      <c r="AX63" s="27"/>
      <c r="BA63" s="298">
        <f t="shared" si="14"/>
        <v>13</v>
      </c>
      <c r="BC63" s="41" t="s">
        <v>136</v>
      </c>
      <c r="BD63" s="46"/>
      <c r="BF63" s="298">
        <f t="shared" si="13"/>
        <v>13</v>
      </c>
    </row>
    <row r="64" spans="1:58" s="298" customFormat="1" ht="18" hidden="1" customHeight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20</v>
      </c>
      <c r="AX64" s="27"/>
      <c r="BA64" s="298">
        <f t="shared" si="14"/>
        <v>13</v>
      </c>
      <c r="BC64" s="41" t="s">
        <v>136</v>
      </c>
      <c r="BD64" s="46"/>
      <c r="BF64" s="298">
        <f t="shared" si="13"/>
        <v>13</v>
      </c>
    </row>
    <row r="65" spans="3:58" s="298" customFormat="1" ht="18" hidden="1" customHeight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20</v>
      </c>
      <c r="AX65" s="27"/>
      <c r="BA65" s="298">
        <f t="shared" si="14"/>
        <v>13</v>
      </c>
      <c r="BC65" s="41" t="s">
        <v>136</v>
      </c>
      <c r="BD65" s="46"/>
      <c r="BF65" s="298">
        <f t="shared" si="13"/>
        <v>13</v>
      </c>
    </row>
    <row r="66" spans="3:58" s="298" customFormat="1" ht="18" hidden="1" customHeight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20</v>
      </c>
      <c r="AX66" s="27"/>
      <c r="BA66" s="298">
        <f t="shared" si="14"/>
        <v>13</v>
      </c>
      <c r="BC66" s="41" t="s">
        <v>136</v>
      </c>
      <c r="BD66" s="46"/>
      <c r="BF66" s="298">
        <f t="shared" si="13"/>
        <v>13</v>
      </c>
    </row>
    <row r="67" spans="3:58" s="298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20</v>
      </c>
      <c r="AX67" s="27"/>
      <c r="BA67" s="298">
        <f t="shared" si="14"/>
        <v>13</v>
      </c>
      <c r="BC67" s="41" t="s">
        <v>136</v>
      </c>
      <c r="BD67" s="46"/>
      <c r="BF67" s="298">
        <f t="shared" si="13"/>
        <v>13</v>
      </c>
    </row>
    <row r="68" spans="3:58" s="298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20</v>
      </c>
      <c r="AX68" s="27"/>
      <c r="BA68" s="298">
        <f t="shared" si="14"/>
        <v>13</v>
      </c>
      <c r="BC68" s="41" t="s">
        <v>136</v>
      </c>
      <c r="BD68" s="46"/>
      <c r="BF68" s="298">
        <f t="shared" si="13"/>
        <v>13</v>
      </c>
    </row>
    <row r="69" spans="3:58" s="298" customFormat="1" ht="18" hidden="1" customHeight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20</v>
      </c>
      <c r="AX69" s="27"/>
      <c r="BA69" s="298">
        <f t="shared" si="14"/>
        <v>13</v>
      </c>
      <c r="BC69" s="41" t="s">
        <v>136</v>
      </c>
      <c r="BD69" s="46"/>
      <c r="BF69" s="298">
        <f t="shared" si="13"/>
        <v>13</v>
      </c>
    </row>
    <row r="70" spans="3:58" s="298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20</v>
      </c>
      <c r="AX70" s="27"/>
      <c r="BA70" s="298">
        <f t="shared" si="14"/>
        <v>13</v>
      </c>
      <c r="BC70" s="41" t="s">
        <v>136</v>
      </c>
      <c r="BD70" s="46"/>
      <c r="BF70" s="298">
        <f t="shared" si="13"/>
        <v>13</v>
      </c>
    </row>
    <row r="71" spans="3:58" s="298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20</v>
      </c>
      <c r="AX71" s="27"/>
      <c r="BA71" s="298">
        <f t="shared" si="14"/>
        <v>13</v>
      </c>
      <c r="BC71" s="41" t="s">
        <v>136</v>
      </c>
      <c r="BD71" s="46"/>
      <c r="BF71" s="298">
        <f t="shared" si="13"/>
        <v>13</v>
      </c>
    </row>
    <row r="72" spans="3:58" s="298" customFormat="1" ht="18" hidden="1" customHeight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20</v>
      </c>
      <c r="AX72" s="27"/>
      <c r="BA72" s="298">
        <f t="shared" si="14"/>
        <v>13</v>
      </c>
      <c r="BC72" s="41" t="s">
        <v>136</v>
      </c>
      <c r="BD72" s="46"/>
      <c r="BF72" s="298">
        <f t="shared" si="13"/>
        <v>13</v>
      </c>
    </row>
    <row r="73" spans="3:58" s="298" customFormat="1" ht="18" hidden="1" customHeight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20</v>
      </c>
      <c r="AX73" s="27"/>
      <c r="BA73" s="298">
        <f t="shared" si="14"/>
        <v>13</v>
      </c>
      <c r="BC73" s="41" t="s">
        <v>136</v>
      </c>
      <c r="BD73" s="46"/>
      <c r="BF73" s="298">
        <f t="shared" si="13"/>
        <v>13</v>
      </c>
    </row>
    <row r="74" spans="3:58" s="298" customFormat="1" ht="18" hidden="1" customHeight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20</v>
      </c>
      <c r="AX74" s="27"/>
      <c r="BA74" s="298">
        <f t="shared" si="14"/>
        <v>13</v>
      </c>
      <c r="BC74" s="41" t="s">
        <v>136</v>
      </c>
      <c r="BD74" s="46"/>
      <c r="BF74" s="298">
        <f t="shared" si="13"/>
        <v>13</v>
      </c>
    </row>
    <row r="75" spans="3:58" s="298" customFormat="1" ht="18" hidden="1" customHeight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20</v>
      </c>
      <c r="AX75" s="27"/>
      <c r="BA75" s="298">
        <f t="shared" si="14"/>
        <v>13</v>
      </c>
      <c r="BC75" s="41" t="s">
        <v>136</v>
      </c>
      <c r="BD75" s="46"/>
      <c r="BF75" s="298">
        <f t="shared" si="13"/>
        <v>13</v>
      </c>
    </row>
    <row r="76" spans="3:58" s="298" customFormat="1" ht="18" hidden="1" customHeight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20</v>
      </c>
      <c r="AX76" s="27"/>
      <c r="BA76" s="298">
        <f t="shared" si="14"/>
        <v>13</v>
      </c>
      <c r="BC76" s="41" t="s">
        <v>136</v>
      </c>
      <c r="BD76" s="46"/>
      <c r="BF76" s="298">
        <f t="shared" si="13"/>
        <v>13</v>
      </c>
    </row>
    <row r="77" spans="3:58" s="298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20</v>
      </c>
      <c r="AX77" s="27"/>
      <c r="BA77" s="298">
        <f t="shared" si="14"/>
        <v>13</v>
      </c>
      <c r="BC77" s="41" t="s">
        <v>136</v>
      </c>
      <c r="BD77" s="46"/>
      <c r="BF77" s="298">
        <f t="shared" si="13"/>
        <v>13</v>
      </c>
    </row>
    <row r="78" spans="3:58" s="298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20</v>
      </c>
      <c r="AX78" s="27"/>
      <c r="BA78" s="298">
        <f t="shared" si="14"/>
        <v>13</v>
      </c>
      <c r="BC78" s="41" t="s">
        <v>136</v>
      </c>
      <c r="BD78" s="46"/>
      <c r="BF78" s="298">
        <f t="shared" si="13"/>
        <v>13</v>
      </c>
    </row>
    <row r="79" spans="3:58" s="298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20</v>
      </c>
      <c r="AX79" s="27"/>
      <c r="BA79" s="298">
        <f t="shared" si="14"/>
        <v>13</v>
      </c>
      <c r="BC79" s="41" t="s">
        <v>136</v>
      </c>
      <c r="BD79" s="46"/>
      <c r="BF79" s="298">
        <f t="shared" si="13"/>
        <v>13</v>
      </c>
    </row>
    <row r="80" spans="3:58" s="298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20</v>
      </c>
      <c r="AX80" s="27"/>
      <c r="BA80" s="298">
        <f t="shared" si="14"/>
        <v>13</v>
      </c>
      <c r="BC80" s="41" t="s">
        <v>136</v>
      </c>
      <c r="BD80" s="46"/>
      <c r="BF80" s="298">
        <f t="shared" si="13"/>
        <v>13</v>
      </c>
    </row>
    <row r="81" spans="3:58" s="298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20</v>
      </c>
      <c r="AX81" s="27"/>
      <c r="BA81" s="298">
        <f t="shared" si="14"/>
        <v>13</v>
      </c>
      <c r="BC81" s="41" t="s">
        <v>136</v>
      </c>
      <c r="BD81" s="46"/>
      <c r="BF81" s="298">
        <f t="shared" si="13"/>
        <v>13</v>
      </c>
    </row>
    <row r="82" spans="3:58" s="298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20</v>
      </c>
      <c r="AX82" s="27"/>
      <c r="BA82" s="298">
        <f t="shared" si="14"/>
        <v>13</v>
      </c>
      <c r="BC82" s="41" t="s">
        <v>136</v>
      </c>
      <c r="BD82" s="46"/>
      <c r="BF82" s="298">
        <f t="shared" si="13"/>
        <v>13</v>
      </c>
    </row>
    <row r="83" spans="3:58" s="298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20</v>
      </c>
      <c r="AX83" s="27"/>
      <c r="BA83" s="298">
        <f t="shared" si="14"/>
        <v>13</v>
      </c>
      <c r="BC83" s="41" t="s">
        <v>136</v>
      </c>
      <c r="BD83" s="46"/>
      <c r="BF83" s="298">
        <f t="shared" si="13"/>
        <v>13</v>
      </c>
    </row>
    <row r="84" spans="3:58" s="298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20</v>
      </c>
      <c r="AX84" s="27"/>
      <c r="BA84" s="298">
        <f t="shared" si="14"/>
        <v>13</v>
      </c>
      <c r="BC84" s="41" t="s">
        <v>136</v>
      </c>
      <c r="BD84" s="46"/>
      <c r="BF84" s="298">
        <f t="shared" si="13"/>
        <v>13</v>
      </c>
    </row>
    <row r="85" spans="3:58" s="298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20</v>
      </c>
      <c r="AX85" s="27"/>
      <c r="BA85" s="298">
        <f t="shared" si="14"/>
        <v>13</v>
      </c>
      <c r="BC85" s="41" t="s">
        <v>136</v>
      </c>
      <c r="BD85" s="46"/>
      <c r="BF85" s="298">
        <f t="shared" si="13"/>
        <v>13</v>
      </c>
    </row>
    <row r="86" spans="3:58" s="298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20</v>
      </c>
      <c r="AX86" s="27"/>
      <c r="BA86" s="298">
        <f t="shared" si="14"/>
        <v>13</v>
      </c>
      <c r="BC86" s="41" t="s">
        <v>136</v>
      </c>
      <c r="BD86" s="46"/>
      <c r="BF86" s="298">
        <f t="shared" si="13"/>
        <v>13</v>
      </c>
    </row>
    <row r="87" spans="3:58" s="298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20</v>
      </c>
      <c r="AX87" s="27"/>
      <c r="BA87" s="298">
        <f t="shared" si="14"/>
        <v>13</v>
      </c>
      <c r="BC87" s="41" t="s">
        <v>136</v>
      </c>
      <c r="BD87" s="46"/>
      <c r="BF87" s="298">
        <f t="shared" si="13"/>
        <v>13</v>
      </c>
    </row>
    <row r="88" spans="3:58" s="298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20</v>
      </c>
      <c r="AX88" s="27"/>
      <c r="BA88" s="298">
        <f t="shared" si="14"/>
        <v>13</v>
      </c>
      <c r="BC88" s="41" t="s">
        <v>136</v>
      </c>
      <c r="BD88" s="46"/>
      <c r="BF88" s="298">
        <f t="shared" si="13"/>
        <v>13</v>
      </c>
    </row>
    <row r="89" spans="3:58" s="298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20</v>
      </c>
      <c r="AX89" s="27"/>
      <c r="BA89" s="298">
        <f t="shared" si="14"/>
        <v>13</v>
      </c>
      <c r="BC89" s="41" t="s">
        <v>136</v>
      </c>
      <c r="BD89" s="46"/>
      <c r="BF89" s="298">
        <f t="shared" si="13"/>
        <v>13</v>
      </c>
    </row>
    <row r="90" spans="3:58" s="298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20</v>
      </c>
      <c r="AX90" s="27"/>
      <c r="BA90" s="298">
        <f t="shared" si="14"/>
        <v>13</v>
      </c>
      <c r="BC90" s="41" t="s">
        <v>136</v>
      </c>
      <c r="BD90" s="46"/>
      <c r="BF90" s="298">
        <f t="shared" si="13"/>
        <v>13</v>
      </c>
    </row>
    <row r="91" spans="3:58" s="298" customFormat="1" ht="18" hidden="1" customHeight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20</v>
      </c>
      <c r="AX91" s="27"/>
      <c r="BA91" s="298">
        <f t="shared" si="14"/>
        <v>13</v>
      </c>
      <c r="BC91" s="41" t="s">
        <v>136</v>
      </c>
      <c r="BD91" s="46"/>
      <c r="BF91" s="298">
        <f t="shared" si="13"/>
        <v>13</v>
      </c>
    </row>
    <row r="92" spans="3:58" s="298" customFormat="1" ht="18" hidden="1" customHeight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20</v>
      </c>
      <c r="AX92" s="27"/>
      <c r="BA92" s="298">
        <f t="shared" si="14"/>
        <v>13</v>
      </c>
      <c r="BC92" s="41" t="s">
        <v>136</v>
      </c>
      <c r="BD92" s="46"/>
      <c r="BF92" s="298">
        <f t="shared" si="13"/>
        <v>13</v>
      </c>
    </row>
    <row r="93" spans="3:58" s="298" customFormat="1" ht="18" hidden="1" customHeight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20</v>
      </c>
      <c r="AX93" s="27"/>
      <c r="BA93" s="298">
        <f t="shared" si="14"/>
        <v>13</v>
      </c>
      <c r="BC93" s="41" t="s">
        <v>136</v>
      </c>
      <c r="BD93" s="46"/>
      <c r="BF93" s="298">
        <f t="shared" si="13"/>
        <v>13</v>
      </c>
    </row>
    <row r="94" spans="3:58" s="298" customFormat="1" ht="18" hidden="1" customHeight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20</v>
      </c>
      <c r="AX94" s="27"/>
      <c r="BA94" s="298">
        <f t="shared" si="14"/>
        <v>13</v>
      </c>
      <c r="BC94" s="41" t="s">
        <v>136</v>
      </c>
      <c r="BD94" s="46"/>
      <c r="BF94" s="298">
        <f t="shared" si="13"/>
        <v>13</v>
      </c>
    </row>
    <row r="95" spans="3:58" s="298" customFormat="1" ht="18" hidden="1" customHeight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20</v>
      </c>
      <c r="AX95" s="27"/>
      <c r="BA95" s="298">
        <f t="shared" si="14"/>
        <v>13</v>
      </c>
      <c r="BC95" s="41" t="s">
        <v>136</v>
      </c>
      <c r="BD95" s="46"/>
      <c r="BF95" s="298">
        <f t="shared" si="13"/>
        <v>13</v>
      </c>
    </row>
    <row r="96" spans="3:58" s="298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20</v>
      </c>
      <c r="AX96" s="27"/>
      <c r="BA96" s="298">
        <f t="shared" si="14"/>
        <v>13</v>
      </c>
      <c r="BC96" s="41" t="s">
        <v>136</v>
      </c>
      <c r="BD96" s="46"/>
      <c r="BF96" s="298">
        <f t="shared" si="13"/>
        <v>13</v>
      </c>
    </row>
    <row r="97" spans="3:58" s="298" customFormat="1" ht="18" hidden="1" customHeight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20</v>
      </c>
      <c r="AX97" s="27"/>
      <c r="BA97" s="298">
        <f t="shared" si="14"/>
        <v>13</v>
      </c>
      <c r="BC97" s="41" t="s">
        <v>136</v>
      </c>
      <c r="BD97" s="46"/>
      <c r="BF97" s="298">
        <f t="shared" si="13"/>
        <v>13</v>
      </c>
    </row>
    <row r="98" spans="3:58" s="298" customFormat="1" ht="18" hidden="1" customHeight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20</v>
      </c>
      <c r="AX98" s="27"/>
      <c r="BA98" s="298">
        <f t="shared" si="14"/>
        <v>13</v>
      </c>
      <c r="BC98" s="41" t="s">
        <v>136</v>
      </c>
      <c r="BD98" s="46"/>
      <c r="BF98" s="298">
        <f t="shared" si="13"/>
        <v>13</v>
      </c>
    </row>
    <row r="99" spans="3:58" s="298" customFormat="1" ht="18" hidden="1" customHeight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98" customFormat="1" ht="18" hidden="1" customHeight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98" customFormat="1" ht="18" hidden="1" customHeight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98" customFormat="1" ht="18" hidden="1" customHeight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98" customFormat="1" ht="18" hidden="1" customHeight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98" customFormat="1" ht="18" hidden="1" customHeight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98" customFormat="1" ht="18" hidden="1" customHeight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98" customFormat="1" ht="18" hidden="1" customHeight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98" customFormat="1" ht="18" hidden="1" customHeight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98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98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20</v>
      </c>
      <c r="AX109" s="27"/>
      <c r="BA109" s="298">
        <f>BA98</f>
        <v>13</v>
      </c>
      <c r="BC109" s="41" t="s">
        <v>136</v>
      </c>
      <c r="BD109" s="46"/>
      <c r="BF109" s="298">
        <f t="shared" si="13"/>
        <v>13</v>
      </c>
    </row>
    <row r="110" spans="3:58" s="298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20</v>
      </c>
      <c r="AX110" s="27"/>
      <c r="BA110" s="298">
        <f t="shared" si="14"/>
        <v>13</v>
      </c>
      <c r="BC110" s="41" t="s">
        <v>136</v>
      </c>
      <c r="BD110" s="46"/>
      <c r="BF110" s="298">
        <f t="shared" si="13"/>
        <v>13</v>
      </c>
    </row>
    <row r="111" spans="3:58" s="298" customFormat="1" ht="18" hidden="1" customHeight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20</v>
      </c>
      <c r="AX111" s="27"/>
      <c r="BA111" s="298">
        <f t="shared" si="14"/>
        <v>13</v>
      </c>
      <c r="BC111" s="41" t="s">
        <v>136</v>
      </c>
      <c r="BD111" s="46"/>
      <c r="BF111" s="298">
        <f t="shared" si="13"/>
        <v>13</v>
      </c>
    </row>
    <row r="112" spans="3:58" s="298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20</v>
      </c>
      <c r="AX112" s="27"/>
      <c r="BA112" s="298">
        <f t="shared" si="14"/>
        <v>13</v>
      </c>
      <c r="BC112" s="41" t="s">
        <v>136</v>
      </c>
      <c r="BD112" s="46"/>
      <c r="BF112" s="298">
        <f t="shared" si="13"/>
        <v>13</v>
      </c>
    </row>
    <row r="113" spans="3:58" s="298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20</v>
      </c>
      <c r="AX113" s="27"/>
      <c r="BA113" s="298">
        <f t="shared" si="14"/>
        <v>13</v>
      </c>
      <c r="BC113" s="41" t="s">
        <v>136</v>
      </c>
      <c r="BD113" s="46"/>
      <c r="BF113" s="298">
        <f t="shared" si="13"/>
        <v>13</v>
      </c>
    </row>
    <row r="114" spans="3:58" s="298" customFormat="1" ht="18" hidden="1" customHeight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20</v>
      </c>
      <c r="AX114" s="27"/>
      <c r="BA114" s="298">
        <f t="shared" si="14"/>
        <v>13</v>
      </c>
      <c r="BC114" s="41" t="s">
        <v>136</v>
      </c>
      <c r="BD114" s="46"/>
      <c r="BF114" s="298">
        <f t="shared" si="13"/>
        <v>13</v>
      </c>
    </row>
    <row r="115" spans="3:58" s="298" customFormat="1" ht="18" hidden="1" customHeight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20</v>
      </c>
      <c r="AX115" s="27"/>
      <c r="BA115" s="298">
        <f t="shared" si="14"/>
        <v>13</v>
      </c>
      <c r="BC115" s="41" t="s">
        <v>136</v>
      </c>
      <c r="BD115" s="46"/>
      <c r="BF115" s="298">
        <f t="shared" si="13"/>
        <v>13</v>
      </c>
    </row>
    <row r="116" spans="3:58" s="298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20</v>
      </c>
      <c r="AX116" s="27"/>
      <c r="BA116" s="298">
        <f t="shared" si="14"/>
        <v>13</v>
      </c>
      <c r="BC116" s="41" t="s">
        <v>136</v>
      </c>
      <c r="BD116" s="46"/>
      <c r="BF116" s="298">
        <f t="shared" si="13"/>
        <v>13</v>
      </c>
    </row>
    <row r="117" spans="3:58" s="298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20</v>
      </c>
      <c r="AX117" s="27"/>
      <c r="BA117" s="298">
        <f t="shared" si="14"/>
        <v>13</v>
      </c>
      <c r="BC117" s="41" t="s">
        <v>136</v>
      </c>
      <c r="BD117" s="46"/>
      <c r="BF117" s="298">
        <f t="shared" si="13"/>
        <v>13</v>
      </c>
    </row>
    <row r="118" spans="3:58" s="298" customFormat="1" ht="18" hidden="1" customHeight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20</v>
      </c>
      <c r="AX118" s="27"/>
      <c r="BA118" s="298">
        <f t="shared" si="14"/>
        <v>13</v>
      </c>
      <c r="BC118" s="41" t="s">
        <v>136</v>
      </c>
      <c r="BD118" s="46"/>
      <c r="BF118" s="298">
        <f t="shared" si="13"/>
        <v>13</v>
      </c>
    </row>
    <row r="119" spans="3:58" s="298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20</v>
      </c>
      <c r="AX119" s="27"/>
      <c r="BA119" s="298">
        <f t="shared" si="14"/>
        <v>13</v>
      </c>
      <c r="BC119" s="41" t="s">
        <v>136</v>
      </c>
      <c r="BD119" s="46"/>
      <c r="BF119" s="298">
        <f t="shared" si="13"/>
        <v>13</v>
      </c>
    </row>
    <row r="120" spans="3:58" s="298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20</v>
      </c>
      <c r="AX120" s="27"/>
      <c r="BA120" s="298">
        <f t="shared" si="14"/>
        <v>13</v>
      </c>
      <c r="BC120" s="41" t="s">
        <v>136</v>
      </c>
      <c r="BD120" s="46"/>
      <c r="BF120" s="298">
        <f t="shared" si="13"/>
        <v>13</v>
      </c>
    </row>
    <row r="121" spans="3:58" s="298" customFormat="1" ht="18" hidden="1" customHeight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20</v>
      </c>
      <c r="AX121" s="27"/>
      <c r="BA121" s="298">
        <f t="shared" si="14"/>
        <v>13</v>
      </c>
      <c r="BC121" s="41" t="s">
        <v>136</v>
      </c>
      <c r="BD121" s="46"/>
      <c r="BF121" s="298">
        <f t="shared" si="13"/>
        <v>13</v>
      </c>
    </row>
    <row r="122" spans="3:58" s="298" customFormat="1" ht="18" hidden="1" customHeight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20</v>
      </c>
      <c r="AX122" s="27"/>
      <c r="BA122" s="298">
        <f t="shared" si="14"/>
        <v>13</v>
      </c>
      <c r="BC122" s="41" t="s">
        <v>136</v>
      </c>
      <c r="BD122" s="46"/>
      <c r="BF122" s="298">
        <f t="shared" si="13"/>
        <v>13</v>
      </c>
    </row>
    <row r="123" spans="3:58" s="298" customFormat="1" ht="18" hidden="1" customHeight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20</v>
      </c>
      <c r="AX123" s="27"/>
      <c r="BA123" s="298">
        <f t="shared" ref="BA123:BA186" si="20">BA122</f>
        <v>13</v>
      </c>
      <c r="BC123" s="41" t="s">
        <v>136</v>
      </c>
      <c r="BD123" s="46"/>
      <c r="BF123" s="298">
        <f t="shared" si="13"/>
        <v>13</v>
      </c>
    </row>
    <row r="124" spans="3:58" s="298" customFormat="1" ht="18" hidden="1" customHeight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20</v>
      </c>
      <c r="AX124" s="27"/>
      <c r="BA124" s="298">
        <f t="shared" si="20"/>
        <v>13</v>
      </c>
      <c r="BC124" s="41" t="s">
        <v>136</v>
      </c>
      <c r="BD124" s="46"/>
      <c r="BF124" s="298">
        <f t="shared" si="13"/>
        <v>13</v>
      </c>
    </row>
    <row r="125" spans="3:58" s="298" customFormat="1" ht="18" hidden="1" customHeight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20</v>
      </c>
      <c r="AX125" s="27"/>
      <c r="BA125" s="298">
        <f t="shared" si="20"/>
        <v>13</v>
      </c>
      <c r="BC125" s="41" t="s">
        <v>136</v>
      </c>
      <c r="BD125" s="46"/>
      <c r="BF125" s="298">
        <f t="shared" si="13"/>
        <v>13</v>
      </c>
    </row>
    <row r="126" spans="3:58" s="298" customFormat="1" ht="18" hidden="1" customHeight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20</v>
      </c>
      <c r="AX126" s="27"/>
      <c r="BA126" s="298">
        <f t="shared" si="20"/>
        <v>13</v>
      </c>
      <c r="BC126" s="41" t="s">
        <v>136</v>
      </c>
      <c r="BD126" s="46"/>
      <c r="BF126" s="298">
        <f t="shared" si="13"/>
        <v>13</v>
      </c>
    </row>
    <row r="127" spans="3:58" s="298" customFormat="1" ht="18" hidden="1" customHeight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20</v>
      </c>
      <c r="AX127" s="27"/>
      <c r="BA127" s="298">
        <f t="shared" si="20"/>
        <v>13</v>
      </c>
      <c r="BC127" s="41" t="s">
        <v>136</v>
      </c>
      <c r="BD127" s="46"/>
      <c r="BF127" s="298">
        <f t="shared" si="13"/>
        <v>13</v>
      </c>
    </row>
    <row r="128" spans="3:58" s="298" customFormat="1" ht="18" hidden="1" customHeight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20</v>
      </c>
      <c r="AX128" s="27"/>
      <c r="BA128" s="298">
        <f t="shared" si="20"/>
        <v>13</v>
      </c>
      <c r="BC128" s="41" t="s">
        <v>136</v>
      </c>
      <c r="BD128" s="46"/>
      <c r="BF128" s="298">
        <f t="shared" si="13"/>
        <v>13</v>
      </c>
    </row>
    <row r="129" spans="3:58" s="298" customFormat="1" ht="18" hidden="1" customHeight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20</v>
      </c>
      <c r="AX129" s="27"/>
      <c r="BA129" s="298">
        <f t="shared" si="20"/>
        <v>13</v>
      </c>
      <c r="BC129" s="41" t="s">
        <v>136</v>
      </c>
      <c r="BD129" s="46"/>
      <c r="BF129" s="298">
        <f t="shared" si="13"/>
        <v>13</v>
      </c>
    </row>
    <row r="130" spans="3:58" s="298" customFormat="1" ht="18" hidden="1" customHeight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20</v>
      </c>
      <c r="AX130" s="27"/>
      <c r="BA130" s="298">
        <f t="shared" si="20"/>
        <v>13</v>
      </c>
      <c r="BC130" s="41" t="s">
        <v>136</v>
      </c>
      <c r="BD130" s="46"/>
      <c r="BF130" s="298">
        <f t="shared" si="13"/>
        <v>13</v>
      </c>
    </row>
    <row r="131" spans="3:58" s="298" customFormat="1" ht="18" hidden="1" customHeight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20</v>
      </c>
      <c r="AX131" s="27"/>
      <c r="BA131" s="298">
        <f t="shared" si="20"/>
        <v>13</v>
      </c>
      <c r="BC131" s="41" t="s">
        <v>136</v>
      </c>
      <c r="BD131" s="46"/>
      <c r="BF131" s="298">
        <f t="shared" si="13"/>
        <v>13</v>
      </c>
    </row>
    <row r="132" spans="3:58" s="298" customFormat="1" ht="18" hidden="1" customHeight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20</v>
      </c>
      <c r="AX132" s="27"/>
      <c r="BA132" s="298">
        <f t="shared" si="20"/>
        <v>13</v>
      </c>
      <c r="BC132" s="41" t="s">
        <v>136</v>
      </c>
      <c r="BD132" s="46"/>
      <c r="BF132" s="298">
        <f t="shared" ref="BF132:BF188" si="21">BA132</f>
        <v>13</v>
      </c>
    </row>
    <row r="133" spans="3:58" s="298" customFormat="1" ht="18" hidden="1" customHeight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20</v>
      </c>
      <c r="AX133" s="27"/>
      <c r="BA133" s="298">
        <f t="shared" si="20"/>
        <v>13</v>
      </c>
      <c r="BC133" s="41" t="s">
        <v>136</v>
      </c>
      <c r="BD133" s="46"/>
      <c r="BF133" s="298">
        <f t="shared" si="21"/>
        <v>13</v>
      </c>
    </row>
    <row r="134" spans="3:58" s="298" customFormat="1" ht="18" hidden="1" customHeight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20</v>
      </c>
      <c r="AX134" s="27"/>
      <c r="BA134" s="298">
        <f t="shared" si="20"/>
        <v>13</v>
      </c>
      <c r="BC134" s="41" t="s">
        <v>136</v>
      </c>
      <c r="BD134" s="46"/>
      <c r="BF134" s="298">
        <f t="shared" si="21"/>
        <v>13</v>
      </c>
    </row>
    <row r="135" spans="3:58" s="298" customFormat="1" ht="18" hidden="1" customHeight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20</v>
      </c>
      <c r="AX135" s="27"/>
      <c r="BA135" s="298">
        <f t="shared" si="20"/>
        <v>13</v>
      </c>
      <c r="BC135" s="41" t="s">
        <v>136</v>
      </c>
      <c r="BD135" s="46"/>
      <c r="BF135" s="298">
        <f t="shared" si="21"/>
        <v>13</v>
      </c>
    </row>
    <row r="136" spans="3:58" s="298" customFormat="1" ht="18" hidden="1" customHeight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20</v>
      </c>
      <c r="AX136" s="27"/>
      <c r="BA136" s="298">
        <f t="shared" si="20"/>
        <v>13</v>
      </c>
      <c r="BC136" s="41" t="s">
        <v>136</v>
      </c>
      <c r="BD136" s="46"/>
      <c r="BF136" s="298">
        <f t="shared" si="21"/>
        <v>13</v>
      </c>
    </row>
    <row r="137" spans="3:58" s="298" customFormat="1" ht="18" hidden="1" customHeight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20</v>
      </c>
      <c r="AX137" s="27"/>
      <c r="BA137" s="298">
        <f t="shared" si="20"/>
        <v>13</v>
      </c>
      <c r="BC137" s="41" t="s">
        <v>136</v>
      </c>
      <c r="BD137" s="46"/>
      <c r="BF137" s="298">
        <f t="shared" si="21"/>
        <v>13</v>
      </c>
    </row>
    <row r="138" spans="3:58" s="298" customFormat="1" ht="18" hidden="1" customHeight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20</v>
      </c>
      <c r="AX138" s="27"/>
      <c r="BA138" s="298">
        <f t="shared" si="20"/>
        <v>13</v>
      </c>
      <c r="BC138" s="41" t="s">
        <v>136</v>
      </c>
      <c r="BD138" s="46"/>
      <c r="BF138" s="298">
        <f t="shared" si="21"/>
        <v>13</v>
      </c>
    </row>
    <row r="139" spans="3:58" s="298" customFormat="1" ht="18" hidden="1" customHeight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20</v>
      </c>
      <c r="AX139" s="27"/>
      <c r="BA139" s="298">
        <f t="shared" si="20"/>
        <v>13</v>
      </c>
      <c r="BC139" s="41" t="s">
        <v>136</v>
      </c>
      <c r="BD139" s="46"/>
      <c r="BF139" s="298">
        <f t="shared" si="21"/>
        <v>13</v>
      </c>
    </row>
    <row r="140" spans="3:58" s="298" customFormat="1" ht="18" hidden="1" customHeight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20</v>
      </c>
      <c r="AX140" s="27"/>
      <c r="BA140" s="298">
        <f t="shared" si="20"/>
        <v>13</v>
      </c>
      <c r="BC140" s="41" t="s">
        <v>136</v>
      </c>
      <c r="BD140" s="46"/>
      <c r="BF140" s="298">
        <f t="shared" si="21"/>
        <v>13</v>
      </c>
    </row>
    <row r="141" spans="3:58" s="298" customFormat="1" ht="18" hidden="1" customHeight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20</v>
      </c>
      <c r="AX141" s="27"/>
      <c r="BA141" s="298">
        <f t="shared" si="20"/>
        <v>13</v>
      </c>
      <c r="BC141" s="41" t="s">
        <v>136</v>
      </c>
      <c r="BD141" s="46"/>
      <c r="BF141" s="298">
        <f t="shared" si="21"/>
        <v>13</v>
      </c>
    </row>
    <row r="142" spans="3:58" s="298" customFormat="1" ht="18" hidden="1" customHeight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20</v>
      </c>
      <c r="AX142" s="27"/>
      <c r="BA142" s="298">
        <f t="shared" si="20"/>
        <v>13</v>
      </c>
      <c r="BC142" s="41" t="s">
        <v>136</v>
      </c>
      <c r="BD142" s="46"/>
      <c r="BF142" s="298">
        <f t="shared" si="21"/>
        <v>13</v>
      </c>
    </row>
    <row r="143" spans="3:58" s="298" customFormat="1" ht="18" hidden="1" customHeight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20</v>
      </c>
      <c r="AX143" s="27"/>
      <c r="BA143" s="298">
        <f t="shared" si="20"/>
        <v>13</v>
      </c>
      <c r="BC143" s="41" t="s">
        <v>136</v>
      </c>
      <c r="BD143" s="46"/>
      <c r="BF143" s="298">
        <f t="shared" si="21"/>
        <v>13</v>
      </c>
    </row>
    <row r="144" spans="3:58" s="298" customFormat="1" ht="18" hidden="1" customHeight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20</v>
      </c>
      <c r="AX144" s="27"/>
      <c r="BA144" s="298">
        <f t="shared" si="20"/>
        <v>13</v>
      </c>
      <c r="BC144" s="41" t="s">
        <v>136</v>
      </c>
      <c r="BD144" s="46"/>
      <c r="BF144" s="298">
        <f t="shared" si="21"/>
        <v>13</v>
      </c>
    </row>
    <row r="145" spans="3:58" s="298" customFormat="1" ht="18" hidden="1" customHeight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20</v>
      </c>
      <c r="AX145" s="27"/>
      <c r="BA145" s="298">
        <f t="shared" si="20"/>
        <v>13</v>
      </c>
      <c r="BC145" s="41" t="s">
        <v>136</v>
      </c>
      <c r="BD145" s="46"/>
      <c r="BF145" s="298">
        <f t="shared" si="21"/>
        <v>13</v>
      </c>
    </row>
    <row r="146" spans="3:58" s="298" customFormat="1" ht="18" hidden="1" customHeight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20</v>
      </c>
      <c r="AX146" s="27"/>
      <c r="BA146" s="298">
        <f t="shared" si="20"/>
        <v>13</v>
      </c>
      <c r="BC146" s="41" t="s">
        <v>136</v>
      </c>
      <c r="BD146" s="46"/>
      <c r="BF146" s="298">
        <f t="shared" si="21"/>
        <v>13</v>
      </c>
    </row>
    <row r="147" spans="3:58" s="298" customFormat="1" ht="18" hidden="1" customHeight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20</v>
      </c>
      <c r="AX147" s="27"/>
      <c r="BA147" s="298">
        <f t="shared" si="20"/>
        <v>13</v>
      </c>
      <c r="BC147" s="41" t="s">
        <v>136</v>
      </c>
      <c r="BD147" s="46"/>
      <c r="BF147" s="298">
        <f t="shared" si="21"/>
        <v>13</v>
      </c>
    </row>
    <row r="148" spans="3:58" s="298" customFormat="1" ht="18" hidden="1" customHeight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20</v>
      </c>
      <c r="AX148" s="27"/>
      <c r="BA148" s="298">
        <f t="shared" si="20"/>
        <v>13</v>
      </c>
      <c r="BC148" s="41" t="s">
        <v>136</v>
      </c>
      <c r="BD148" s="46"/>
      <c r="BF148" s="298">
        <f t="shared" si="21"/>
        <v>13</v>
      </c>
    </row>
    <row r="149" spans="3:58" s="298" customFormat="1" ht="18" hidden="1" customHeight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20</v>
      </c>
      <c r="AX149" s="27"/>
      <c r="BA149" s="298">
        <f t="shared" si="20"/>
        <v>13</v>
      </c>
      <c r="BC149" s="41" t="s">
        <v>136</v>
      </c>
      <c r="BD149" s="46"/>
      <c r="BF149" s="298">
        <f t="shared" si="21"/>
        <v>13</v>
      </c>
    </row>
    <row r="150" spans="3:58" s="298" customFormat="1" ht="18" hidden="1" customHeight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20</v>
      </c>
      <c r="AX150" s="27"/>
      <c r="BA150" s="298">
        <f t="shared" si="20"/>
        <v>13</v>
      </c>
      <c r="BC150" s="41" t="s">
        <v>136</v>
      </c>
      <c r="BD150" s="46"/>
      <c r="BF150" s="298">
        <f t="shared" si="21"/>
        <v>13</v>
      </c>
    </row>
    <row r="151" spans="3:58" s="298" customFormat="1" ht="18" hidden="1" customHeight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20</v>
      </c>
      <c r="AX151" s="27"/>
      <c r="BA151" s="298">
        <f t="shared" si="20"/>
        <v>13</v>
      </c>
      <c r="BC151" s="41" t="s">
        <v>136</v>
      </c>
      <c r="BD151" s="46"/>
      <c r="BF151" s="298">
        <f t="shared" si="21"/>
        <v>13</v>
      </c>
    </row>
    <row r="152" spans="3:58" s="298" customFormat="1" ht="18" hidden="1" customHeight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20</v>
      </c>
      <c r="AX152" s="27"/>
      <c r="BA152" s="298">
        <f t="shared" si="20"/>
        <v>13</v>
      </c>
      <c r="BC152" s="41" t="s">
        <v>136</v>
      </c>
      <c r="BD152" s="46"/>
      <c r="BF152" s="298">
        <f t="shared" si="21"/>
        <v>13</v>
      </c>
    </row>
    <row r="153" spans="3:58" s="298" customFormat="1" ht="18" hidden="1" customHeight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20</v>
      </c>
      <c r="AX153" s="27"/>
      <c r="BA153" s="298">
        <f t="shared" si="20"/>
        <v>13</v>
      </c>
      <c r="BC153" s="41" t="s">
        <v>136</v>
      </c>
      <c r="BD153" s="46"/>
      <c r="BF153" s="298">
        <f t="shared" si="21"/>
        <v>13</v>
      </c>
    </row>
    <row r="154" spans="3:58" s="298" customFormat="1" ht="18" hidden="1" customHeight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20</v>
      </c>
      <c r="AX154" s="27"/>
      <c r="BA154" s="298">
        <f t="shared" si="20"/>
        <v>13</v>
      </c>
      <c r="BC154" s="41" t="s">
        <v>136</v>
      </c>
      <c r="BD154" s="46"/>
      <c r="BF154" s="298">
        <f t="shared" si="21"/>
        <v>13</v>
      </c>
    </row>
    <row r="155" spans="3:58" s="298" customFormat="1" ht="18" hidden="1" customHeight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20</v>
      </c>
      <c r="AX155" s="27"/>
      <c r="BA155" s="298">
        <f t="shared" si="20"/>
        <v>13</v>
      </c>
      <c r="BC155" s="41" t="s">
        <v>136</v>
      </c>
      <c r="BD155" s="46"/>
      <c r="BF155" s="298">
        <f t="shared" si="21"/>
        <v>13</v>
      </c>
    </row>
    <row r="156" spans="3:58" s="298" customFormat="1" ht="18" hidden="1" customHeight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20</v>
      </c>
      <c r="AX156" s="27"/>
      <c r="BA156" s="298">
        <f t="shared" si="20"/>
        <v>13</v>
      </c>
      <c r="BC156" s="41" t="s">
        <v>136</v>
      </c>
      <c r="BD156" s="46"/>
      <c r="BF156" s="298">
        <f t="shared" si="21"/>
        <v>13</v>
      </c>
    </row>
    <row r="157" spans="3:58" s="298" customFormat="1" ht="18" hidden="1" customHeight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20</v>
      </c>
      <c r="AX157" s="27"/>
      <c r="BA157" s="298">
        <f t="shared" si="20"/>
        <v>13</v>
      </c>
      <c r="BC157" s="41" t="s">
        <v>136</v>
      </c>
      <c r="BD157" s="46"/>
      <c r="BF157" s="298">
        <f t="shared" si="21"/>
        <v>13</v>
      </c>
    </row>
    <row r="158" spans="3:58" s="298" customFormat="1" ht="18" hidden="1" customHeight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20</v>
      </c>
      <c r="AX158" s="27"/>
      <c r="BA158" s="298">
        <f t="shared" si="20"/>
        <v>13</v>
      </c>
      <c r="BC158" s="41" t="s">
        <v>136</v>
      </c>
      <c r="BD158" s="46"/>
      <c r="BF158" s="298">
        <f t="shared" si="21"/>
        <v>13</v>
      </c>
    </row>
    <row r="159" spans="3:58" s="298" customFormat="1" ht="18" hidden="1" customHeight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20</v>
      </c>
      <c r="AX159" s="27"/>
      <c r="BA159" s="298">
        <f t="shared" si="20"/>
        <v>13</v>
      </c>
      <c r="BC159" s="41" t="s">
        <v>136</v>
      </c>
      <c r="BD159" s="46"/>
      <c r="BF159" s="298">
        <f t="shared" si="21"/>
        <v>13</v>
      </c>
    </row>
    <row r="160" spans="3:58" s="298" customFormat="1" ht="18" hidden="1" customHeight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20</v>
      </c>
      <c r="AX160" s="27"/>
      <c r="BA160" s="298">
        <f t="shared" si="20"/>
        <v>13</v>
      </c>
      <c r="BC160" s="41" t="s">
        <v>136</v>
      </c>
      <c r="BD160" s="46"/>
      <c r="BF160" s="298">
        <f t="shared" si="21"/>
        <v>13</v>
      </c>
    </row>
    <row r="161" spans="3:58" s="298" customFormat="1" ht="18" hidden="1" customHeight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20</v>
      </c>
      <c r="AX161" s="27"/>
      <c r="BA161" s="298">
        <f t="shared" si="20"/>
        <v>13</v>
      </c>
      <c r="BC161" s="41" t="s">
        <v>136</v>
      </c>
      <c r="BD161" s="46"/>
      <c r="BF161" s="298">
        <f t="shared" si="21"/>
        <v>13</v>
      </c>
    </row>
    <row r="162" spans="3:58" s="298" customFormat="1" ht="18" hidden="1" customHeight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20</v>
      </c>
      <c r="AX162" s="27"/>
      <c r="BA162" s="298">
        <f t="shared" si="20"/>
        <v>13</v>
      </c>
      <c r="BC162" s="41" t="s">
        <v>136</v>
      </c>
      <c r="BD162" s="46"/>
      <c r="BF162" s="298">
        <f t="shared" si="21"/>
        <v>13</v>
      </c>
    </row>
    <row r="163" spans="3:58" s="298" customFormat="1" ht="18" hidden="1" customHeight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20</v>
      </c>
      <c r="AX163" s="27"/>
      <c r="BA163" s="298">
        <f t="shared" si="20"/>
        <v>13</v>
      </c>
      <c r="BC163" s="41" t="s">
        <v>136</v>
      </c>
      <c r="BD163" s="46"/>
      <c r="BF163" s="298">
        <f t="shared" si="21"/>
        <v>13</v>
      </c>
    </row>
    <row r="164" spans="3:58" s="298" customFormat="1" ht="18" hidden="1" customHeight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20</v>
      </c>
      <c r="AX164" s="27"/>
      <c r="BA164" s="298">
        <f t="shared" si="20"/>
        <v>13</v>
      </c>
      <c r="BC164" s="41" t="s">
        <v>136</v>
      </c>
      <c r="BD164" s="46"/>
      <c r="BF164" s="298">
        <f t="shared" si="21"/>
        <v>13</v>
      </c>
    </row>
    <row r="165" spans="3:58" s="298" customFormat="1" ht="18" hidden="1" customHeight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20</v>
      </c>
      <c r="AX165" s="27"/>
      <c r="BA165" s="298">
        <f t="shared" si="20"/>
        <v>13</v>
      </c>
      <c r="BC165" s="41" t="s">
        <v>136</v>
      </c>
      <c r="BD165" s="46"/>
      <c r="BF165" s="298">
        <f t="shared" si="21"/>
        <v>13</v>
      </c>
    </row>
    <row r="166" spans="3:58" s="298" customFormat="1" ht="18" hidden="1" customHeight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20</v>
      </c>
      <c r="AX166" s="27"/>
      <c r="BA166" s="298">
        <f t="shared" si="20"/>
        <v>13</v>
      </c>
      <c r="BC166" s="41" t="s">
        <v>136</v>
      </c>
      <c r="BD166" s="46"/>
      <c r="BF166" s="298">
        <f t="shared" si="21"/>
        <v>13</v>
      </c>
    </row>
    <row r="167" spans="3:58" s="298" customFormat="1" ht="18" hidden="1" customHeight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20</v>
      </c>
      <c r="AX167" s="27"/>
      <c r="BA167" s="298">
        <f t="shared" si="20"/>
        <v>13</v>
      </c>
      <c r="BC167" s="41" t="s">
        <v>136</v>
      </c>
      <c r="BD167" s="46"/>
      <c r="BF167" s="298">
        <f t="shared" si="21"/>
        <v>13</v>
      </c>
    </row>
    <row r="168" spans="3:58" s="298" customFormat="1" ht="18" hidden="1" customHeight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20</v>
      </c>
      <c r="AX168" s="27"/>
      <c r="BA168" s="298">
        <f t="shared" si="20"/>
        <v>13</v>
      </c>
      <c r="BC168" s="41" t="s">
        <v>136</v>
      </c>
      <c r="BD168" s="46"/>
      <c r="BF168" s="298">
        <f t="shared" si="21"/>
        <v>13</v>
      </c>
    </row>
    <row r="169" spans="3:58" s="298" customFormat="1" ht="18" hidden="1" customHeight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20</v>
      </c>
      <c r="AX169" s="27"/>
      <c r="BA169" s="298">
        <f t="shared" si="20"/>
        <v>13</v>
      </c>
      <c r="BC169" s="41" t="s">
        <v>136</v>
      </c>
      <c r="BD169" s="46"/>
      <c r="BF169" s="298">
        <f t="shared" si="21"/>
        <v>13</v>
      </c>
    </row>
    <row r="170" spans="3:58" s="298" customFormat="1" ht="18" hidden="1" customHeight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20</v>
      </c>
      <c r="AX170" s="27"/>
      <c r="BA170" s="298">
        <f t="shared" si="20"/>
        <v>13</v>
      </c>
      <c r="BC170" s="41" t="s">
        <v>136</v>
      </c>
      <c r="BD170" s="46"/>
      <c r="BF170" s="298">
        <f t="shared" si="21"/>
        <v>13</v>
      </c>
    </row>
    <row r="171" spans="3:58" s="298" customFormat="1" ht="18" hidden="1" customHeight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20</v>
      </c>
      <c r="AX171" s="27"/>
      <c r="BA171" s="298">
        <f t="shared" si="20"/>
        <v>13</v>
      </c>
      <c r="BC171" s="41" t="s">
        <v>136</v>
      </c>
      <c r="BD171" s="46"/>
      <c r="BF171" s="298">
        <f t="shared" si="21"/>
        <v>13</v>
      </c>
    </row>
    <row r="172" spans="3:58" s="298" customFormat="1" ht="18" hidden="1" customHeight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20</v>
      </c>
      <c r="AX172" s="27"/>
      <c r="BA172" s="298">
        <f t="shared" si="20"/>
        <v>13</v>
      </c>
      <c r="BC172" s="41" t="s">
        <v>136</v>
      </c>
      <c r="BD172" s="46"/>
      <c r="BF172" s="298">
        <f t="shared" si="21"/>
        <v>13</v>
      </c>
    </row>
    <row r="173" spans="3:58" s="298" customFormat="1" ht="18" hidden="1" customHeight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20</v>
      </c>
      <c r="AX173" s="27"/>
      <c r="BA173" s="298">
        <f t="shared" si="20"/>
        <v>13</v>
      </c>
      <c r="BC173" s="41" t="s">
        <v>136</v>
      </c>
      <c r="BD173" s="46"/>
      <c r="BF173" s="298">
        <f t="shared" si="21"/>
        <v>13</v>
      </c>
    </row>
    <row r="174" spans="3:58" s="298" customFormat="1" ht="18" hidden="1" customHeight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20</v>
      </c>
      <c r="AX174" s="27"/>
      <c r="BA174" s="298">
        <f t="shared" si="20"/>
        <v>13</v>
      </c>
      <c r="BC174" s="41" t="s">
        <v>136</v>
      </c>
      <c r="BD174" s="46"/>
      <c r="BF174" s="298">
        <f t="shared" si="21"/>
        <v>13</v>
      </c>
    </row>
    <row r="175" spans="3:58" s="298" customFormat="1" ht="18" hidden="1" customHeight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20</v>
      </c>
      <c r="AX175" s="27"/>
      <c r="BA175" s="298">
        <f t="shared" si="20"/>
        <v>13</v>
      </c>
      <c r="BC175" s="41" t="s">
        <v>136</v>
      </c>
      <c r="BD175" s="46"/>
      <c r="BF175" s="298">
        <f t="shared" si="21"/>
        <v>13</v>
      </c>
    </row>
    <row r="176" spans="3:58" s="298" customFormat="1" ht="18" hidden="1" customHeight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20</v>
      </c>
      <c r="AX176" s="27"/>
      <c r="BA176" s="298">
        <f t="shared" si="20"/>
        <v>13</v>
      </c>
      <c r="BC176" s="41" t="s">
        <v>136</v>
      </c>
      <c r="BD176" s="46"/>
      <c r="BF176" s="298">
        <f t="shared" si="21"/>
        <v>13</v>
      </c>
    </row>
    <row r="177" spans="3:58" s="298" customFormat="1" ht="18" hidden="1" customHeight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20</v>
      </c>
      <c r="AX177" s="27"/>
      <c r="BA177" s="298">
        <f t="shared" si="20"/>
        <v>13</v>
      </c>
      <c r="BC177" s="41" t="s">
        <v>136</v>
      </c>
      <c r="BD177" s="46"/>
      <c r="BF177" s="298">
        <f t="shared" si="21"/>
        <v>13</v>
      </c>
    </row>
    <row r="178" spans="3:58" s="298" customFormat="1" ht="18" hidden="1" customHeight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20</v>
      </c>
      <c r="AX178" s="27"/>
      <c r="BA178" s="298">
        <f t="shared" si="20"/>
        <v>13</v>
      </c>
      <c r="BC178" s="41" t="s">
        <v>136</v>
      </c>
      <c r="BD178" s="46"/>
      <c r="BF178" s="298">
        <f t="shared" si="21"/>
        <v>13</v>
      </c>
    </row>
    <row r="179" spans="3:58" s="298" customFormat="1" ht="18" hidden="1" customHeight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20</v>
      </c>
      <c r="AX179" s="27"/>
      <c r="BA179" s="298">
        <f t="shared" si="20"/>
        <v>13</v>
      </c>
      <c r="BC179" s="41" t="s">
        <v>136</v>
      </c>
      <c r="BD179" s="46"/>
      <c r="BF179" s="298">
        <f t="shared" si="21"/>
        <v>13</v>
      </c>
    </row>
    <row r="180" spans="3:58" s="298" customFormat="1" ht="18" hidden="1" customHeight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20</v>
      </c>
      <c r="AX180" s="27"/>
      <c r="BA180" s="298">
        <f t="shared" si="20"/>
        <v>13</v>
      </c>
      <c r="BC180" s="41" t="s">
        <v>136</v>
      </c>
      <c r="BD180" s="46"/>
      <c r="BF180" s="298">
        <f t="shared" si="21"/>
        <v>13</v>
      </c>
    </row>
    <row r="181" spans="3:58" s="298" customFormat="1" ht="18" hidden="1" customHeight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20</v>
      </c>
      <c r="AX181" s="27"/>
      <c r="BA181" s="298">
        <f t="shared" si="20"/>
        <v>13</v>
      </c>
      <c r="BC181" s="41" t="s">
        <v>136</v>
      </c>
      <c r="BD181" s="46"/>
      <c r="BF181" s="298">
        <f t="shared" si="21"/>
        <v>13</v>
      </c>
    </row>
    <row r="182" spans="3:58" s="298" customFormat="1" ht="18" hidden="1" customHeight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20</v>
      </c>
      <c r="AX182" s="27"/>
      <c r="BA182" s="298">
        <f t="shared" si="20"/>
        <v>13</v>
      </c>
      <c r="BC182" s="41" t="s">
        <v>136</v>
      </c>
      <c r="BD182" s="46"/>
      <c r="BF182" s="298">
        <f t="shared" si="21"/>
        <v>13</v>
      </c>
    </row>
    <row r="183" spans="3:58" s="298" customFormat="1" ht="18" hidden="1" customHeight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20</v>
      </c>
      <c r="AX183" s="27"/>
      <c r="BA183" s="298">
        <f t="shared" si="20"/>
        <v>13</v>
      </c>
      <c r="BC183" s="41" t="s">
        <v>136</v>
      </c>
      <c r="BD183" s="46"/>
      <c r="BF183" s="298">
        <f t="shared" si="21"/>
        <v>13</v>
      </c>
    </row>
    <row r="184" spans="3:58" s="298" customFormat="1" ht="18" hidden="1" customHeight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20</v>
      </c>
      <c r="AX184" s="27"/>
      <c r="BA184" s="298">
        <f t="shared" si="20"/>
        <v>13</v>
      </c>
      <c r="BC184" s="41" t="s">
        <v>136</v>
      </c>
      <c r="BD184" s="46"/>
      <c r="BF184" s="298">
        <f t="shared" si="21"/>
        <v>13</v>
      </c>
    </row>
    <row r="185" spans="3:58" s="298" customFormat="1" ht="18" hidden="1" customHeight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20</v>
      </c>
      <c r="AX185" s="27"/>
      <c r="BA185" s="298">
        <f t="shared" si="20"/>
        <v>13</v>
      </c>
      <c r="BC185" s="41" t="s">
        <v>136</v>
      </c>
      <c r="BD185" s="46"/>
      <c r="BF185" s="298">
        <f t="shared" si="21"/>
        <v>13</v>
      </c>
    </row>
    <row r="186" spans="3:58" s="298" customFormat="1" ht="18" hidden="1" customHeight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20</v>
      </c>
      <c r="AX186" s="27"/>
      <c r="BA186" s="298">
        <f t="shared" si="20"/>
        <v>13</v>
      </c>
      <c r="BC186" s="41" t="s">
        <v>136</v>
      </c>
      <c r="BD186" s="46"/>
      <c r="BF186" s="298">
        <f t="shared" si="21"/>
        <v>13</v>
      </c>
    </row>
    <row r="187" spans="3:58" s="298" customFormat="1" ht="18" hidden="1" customHeight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20</v>
      </c>
      <c r="AX187" s="27"/>
      <c r="BA187" s="298">
        <f>BA186</f>
        <v>13</v>
      </c>
      <c r="BC187" s="41" t="s">
        <v>136</v>
      </c>
      <c r="BD187" s="46"/>
      <c r="BF187" s="298">
        <f t="shared" si="21"/>
        <v>13</v>
      </c>
    </row>
    <row r="188" spans="3:58" s="298" customFormat="1" ht="18" hidden="1" customHeight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20</v>
      </c>
      <c r="AX188" s="27"/>
      <c r="BA188" s="298">
        <f>BA187</f>
        <v>13</v>
      </c>
      <c r="BC188" s="41" t="s">
        <v>136</v>
      </c>
      <c r="BD188" s="46"/>
      <c r="BF188" s="298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7661" priority="635">
      <formula>$AP$5="س"</formula>
    </cfRule>
    <cfRule type="expression" dxfId="7660" priority="636">
      <formula>$AP$5="ج"</formula>
    </cfRule>
    <cfRule type="expression" dxfId="7659" priority="637">
      <formula>$AP$4="س"</formula>
    </cfRule>
    <cfRule type="expression" dxfId="7658" priority="638">
      <formula>$AP$5="ج"</formula>
    </cfRule>
    <cfRule type="expression" dxfId="7657" priority="639">
      <formula>$AP$4="ع"</formula>
    </cfRule>
    <cfRule type="expression" dxfId="7656" priority="640">
      <formula>$AP$4="ع"</formula>
    </cfRule>
  </conditionalFormatting>
  <conditionalFormatting sqref="AO7:AO46">
    <cfRule type="expression" dxfId="7655" priority="632">
      <formula>$AO$5="س"</formula>
    </cfRule>
    <cfRule type="expression" dxfId="7654" priority="633">
      <formula>$AO$5="ج"</formula>
    </cfRule>
    <cfRule type="expression" dxfId="7653" priority="634">
      <formula>$AO$4="ع"</formula>
    </cfRule>
  </conditionalFormatting>
  <conditionalFormatting sqref="AN7:AN46">
    <cfRule type="expression" dxfId="7652" priority="629">
      <formula>$AN$5="س"</formula>
    </cfRule>
    <cfRule type="expression" dxfId="7651" priority="630">
      <formula>$AN$5="ج"</formula>
    </cfRule>
    <cfRule type="expression" dxfId="7650" priority="631">
      <formula>$AN$4="ع"</formula>
    </cfRule>
  </conditionalFormatting>
  <conditionalFormatting sqref="AM7:AM46">
    <cfRule type="expression" dxfId="7649" priority="626">
      <formula>$AM$5="س"</formula>
    </cfRule>
    <cfRule type="expression" dxfId="7648" priority="627">
      <formula>$AM$5="ج"</formula>
    </cfRule>
    <cfRule type="expression" dxfId="7647" priority="628">
      <formula>$AM$4="ع"</formula>
    </cfRule>
  </conditionalFormatting>
  <conditionalFormatting sqref="AL7:AL46">
    <cfRule type="expression" dxfId="7646" priority="623">
      <formula>$AL$5="س"</formula>
    </cfRule>
    <cfRule type="expression" dxfId="7645" priority="624">
      <formula>$AL$5="ج"</formula>
    </cfRule>
    <cfRule type="expression" dxfId="7644" priority="625">
      <formula>$AL$4="ع"</formula>
    </cfRule>
  </conditionalFormatting>
  <conditionalFormatting sqref="AK7:AK46">
    <cfRule type="expression" dxfId="7643" priority="620">
      <formula>$AK$5="س"</formula>
    </cfRule>
    <cfRule type="expression" dxfId="7642" priority="621">
      <formula>$AK$5="ج"</formula>
    </cfRule>
    <cfRule type="expression" dxfId="7641" priority="622">
      <formula>$AK$4="ع"</formula>
    </cfRule>
  </conditionalFormatting>
  <conditionalFormatting sqref="AJ7:AJ46">
    <cfRule type="expression" dxfId="7640" priority="617">
      <formula>$AJ$5="س"</formula>
    </cfRule>
    <cfRule type="expression" dxfId="7639" priority="618">
      <formula>$AJ$5="ج"</formula>
    </cfRule>
    <cfRule type="expression" dxfId="7638" priority="619">
      <formula>$AJ$4="ع"</formula>
    </cfRule>
  </conditionalFormatting>
  <conditionalFormatting sqref="AI7:AI46">
    <cfRule type="expression" dxfId="7637" priority="613">
      <formula>$AI$5="ج"</formula>
    </cfRule>
    <cfRule type="expression" dxfId="7636" priority="614">
      <formula>$AI$5="س"</formula>
    </cfRule>
    <cfRule type="expression" dxfId="7635" priority="615">
      <formula>$AI$5="ع"</formula>
    </cfRule>
    <cfRule type="expression" dxfId="7634" priority="616">
      <formula>$AI$4="ع"</formula>
    </cfRule>
  </conditionalFormatting>
  <conditionalFormatting sqref="AH7:AH46">
    <cfRule type="expression" dxfId="7633" priority="610">
      <formula>$AH$5="س"</formula>
    </cfRule>
    <cfRule type="expression" dxfId="7632" priority="611">
      <formula>$AH$5="ج"</formula>
    </cfRule>
    <cfRule type="expression" dxfId="7631" priority="612">
      <formula>$AH$4="ع"</formula>
    </cfRule>
  </conditionalFormatting>
  <conditionalFormatting sqref="AG7:AG46">
    <cfRule type="expression" dxfId="7630" priority="607">
      <formula>$AG$5="س"</formula>
    </cfRule>
    <cfRule type="expression" dxfId="7629" priority="608">
      <formula>$AG$5="ج"</formula>
    </cfRule>
    <cfRule type="expression" dxfId="7628" priority="609">
      <formula>$AG$4="ع"</formula>
    </cfRule>
  </conditionalFormatting>
  <conditionalFormatting sqref="AF7:AF46">
    <cfRule type="expression" dxfId="7627" priority="604">
      <formula>$AF$5="س"</formula>
    </cfRule>
    <cfRule type="expression" dxfId="7626" priority="605">
      <formula>$AF$5="ج"</formula>
    </cfRule>
    <cfRule type="expression" dxfId="7625" priority="606">
      <formula>$AF$4="ع"</formula>
    </cfRule>
  </conditionalFormatting>
  <conditionalFormatting sqref="AE7:AE46">
    <cfRule type="expression" dxfId="7624" priority="601">
      <formula>$AE$5="س"</formula>
    </cfRule>
    <cfRule type="expression" dxfId="7623" priority="602">
      <formula>$AE$5="ج"</formula>
    </cfRule>
    <cfRule type="expression" dxfId="7622" priority="603">
      <formula>$AE$4="ع"</formula>
    </cfRule>
  </conditionalFormatting>
  <conditionalFormatting sqref="AD7:AD46">
    <cfRule type="expression" dxfId="7621" priority="598">
      <formula>$AD$5="س"</formula>
    </cfRule>
    <cfRule type="expression" dxfId="7620" priority="599">
      <formula>$AD$5="ج"</formula>
    </cfRule>
    <cfRule type="expression" dxfId="7619" priority="600">
      <formula>$AD$4="ع"</formula>
    </cfRule>
  </conditionalFormatting>
  <conditionalFormatting sqref="AC7:AC46">
    <cfRule type="expression" dxfId="7618" priority="595">
      <formula>$AC$5="س"</formula>
    </cfRule>
    <cfRule type="expression" dxfId="7617" priority="596">
      <formula>$AC$5="ج"</formula>
    </cfRule>
    <cfRule type="expression" dxfId="7616" priority="597">
      <formula>$AC$4="ع"</formula>
    </cfRule>
  </conditionalFormatting>
  <conditionalFormatting sqref="AB7:AB46">
    <cfRule type="expression" dxfId="7615" priority="592">
      <formula>$AB$5="س"</formula>
    </cfRule>
    <cfRule type="expression" dxfId="7614" priority="593">
      <formula>$AB$5="ج"</formula>
    </cfRule>
    <cfRule type="expression" dxfId="7613" priority="594">
      <formula>$AB$4="ع"</formula>
    </cfRule>
  </conditionalFormatting>
  <conditionalFormatting sqref="AA7:AA46">
    <cfRule type="expression" dxfId="7612" priority="589">
      <formula>$AA$5="س"</formula>
    </cfRule>
    <cfRule type="expression" dxfId="7611" priority="590">
      <formula>$AA$5="ج"</formula>
    </cfRule>
    <cfRule type="expression" dxfId="7610" priority="591">
      <formula>$AA$4="ع"</formula>
    </cfRule>
  </conditionalFormatting>
  <conditionalFormatting sqref="Z7:Z46">
    <cfRule type="expression" dxfId="7609" priority="586">
      <formula>$Z$5="س"</formula>
    </cfRule>
    <cfRule type="expression" dxfId="7608" priority="587">
      <formula>$Z$5="ج"</formula>
    </cfRule>
    <cfRule type="expression" dxfId="7607" priority="588">
      <formula>$Z$4="ع"</formula>
    </cfRule>
  </conditionalFormatting>
  <conditionalFormatting sqref="Y7:Y46">
    <cfRule type="expression" dxfId="7606" priority="583">
      <formula>$Y$5="س"</formula>
    </cfRule>
    <cfRule type="expression" dxfId="7605" priority="584">
      <formula>$Y$5="ج"</formula>
    </cfRule>
    <cfRule type="expression" dxfId="7604" priority="585">
      <formula>$Y$4="ع"</formula>
    </cfRule>
  </conditionalFormatting>
  <conditionalFormatting sqref="X7:X46">
    <cfRule type="expression" dxfId="7603" priority="580">
      <formula>$X$5="س"</formula>
    </cfRule>
    <cfRule type="expression" dxfId="7602" priority="581">
      <formula>$X$5="ج"</formula>
    </cfRule>
    <cfRule type="expression" dxfId="7601" priority="582">
      <formula>$X$4="ع"</formula>
    </cfRule>
  </conditionalFormatting>
  <conditionalFormatting sqref="W7:W46">
    <cfRule type="expression" dxfId="7600" priority="577">
      <formula>$W$5="س"</formula>
    </cfRule>
    <cfRule type="expression" dxfId="7599" priority="578">
      <formula>$W$5="ج"</formula>
    </cfRule>
    <cfRule type="expression" dxfId="7598" priority="579">
      <formula>$W$4="ع"</formula>
    </cfRule>
  </conditionalFormatting>
  <conditionalFormatting sqref="V7:V46">
    <cfRule type="expression" dxfId="7597" priority="574">
      <formula>$V$5="س"</formula>
    </cfRule>
    <cfRule type="expression" dxfId="7596" priority="575">
      <formula>$V$5="ج"</formula>
    </cfRule>
    <cfRule type="expression" dxfId="7595" priority="576">
      <formula>$V$4="ع"</formula>
    </cfRule>
  </conditionalFormatting>
  <conditionalFormatting sqref="U7:U46">
    <cfRule type="expression" dxfId="7594" priority="571">
      <formula>$U$5="س"</formula>
    </cfRule>
    <cfRule type="expression" dxfId="7593" priority="572">
      <formula>$U$5="ج"</formula>
    </cfRule>
    <cfRule type="expression" dxfId="7592" priority="573">
      <formula>$U$4="ع"</formula>
    </cfRule>
  </conditionalFormatting>
  <conditionalFormatting sqref="T7:T46">
    <cfRule type="expression" dxfId="7591" priority="568">
      <formula>$T$5="س"</formula>
    </cfRule>
    <cfRule type="expression" dxfId="7590" priority="569">
      <formula>$T$5="ج"</formula>
    </cfRule>
    <cfRule type="expression" dxfId="7589" priority="570">
      <formula>$T$4="ع"</formula>
    </cfRule>
  </conditionalFormatting>
  <conditionalFormatting sqref="S7:S46">
    <cfRule type="expression" dxfId="7588" priority="565">
      <formula>$S$5="س"</formula>
    </cfRule>
    <cfRule type="expression" dxfId="7587" priority="566">
      <formula>$S$5="ج"</formula>
    </cfRule>
    <cfRule type="expression" dxfId="7586" priority="567">
      <formula>$S$4="ع"</formula>
    </cfRule>
  </conditionalFormatting>
  <conditionalFormatting sqref="R7:R46">
    <cfRule type="expression" dxfId="7585" priority="562">
      <formula>$R$5="س"</formula>
    </cfRule>
    <cfRule type="expression" dxfId="7584" priority="563">
      <formula>$R$5="ج"</formula>
    </cfRule>
    <cfRule type="expression" dxfId="7583" priority="564">
      <formula>$R$4="ع"</formula>
    </cfRule>
  </conditionalFormatting>
  <conditionalFormatting sqref="Q7:Q46">
    <cfRule type="expression" dxfId="7582" priority="559">
      <formula>$Q$5="س"</formula>
    </cfRule>
    <cfRule type="expression" dxfId="7581" priority="560">
      <formula>$Q$5="ج"</formula>
    </cfRule>
    <cfRule type="expression" dxfId="7580" priority="561">
      <formula>$Q$4="ع"</formula>
    </cfRule>
  </conditionalFormatting>
  <conditionalFormatting sqref="P7:P46">
    <cfRule type="expression" dxfId="7579" priority="556">
      <formula>$P$5="س"</formula>
    </cfRule>
    <cfRule type="expression" dxfId="7578" priority="557">
      <formula>$P$5="ج"</formula>
    </cfRule>
    <cfRule type="expression" dxfId="7577" priority="558">
      <formula>$P$4="ع"</formula>
    </cfRule>
  </conditionalFormatting>
  <conditionalFormatting sqref="O7:O46">
    <cfRule type="expression" dxfId="7576" priority="553">
      <formula>$O$5="س"</formula>
    </cfRule>
    <cfRule type="expression" dxfId="7575" priority="554">
      <formula>$O$5="ج"</formula>
    </cfRule>
    <cfRule type="expression" dxfId="7574" priority="555">
      <formula>$O$4="ع"</formula>
    </cfRule>
  </conditionalFormatting>
  <conditionalFormatting sqref="N7:N46">
    <cfRule type="expression" dxfId="7573" priority="550">
      <formula>$N$5="س"</formula>
    </cfRule>
    <cfRule type="expression" dxfId="7572" priority="551">
      <formula>$N$5="ج"</formula>
    </cfRule>
    <cfRule type="expression" dxfId="7571" priority="552">
      <formula>$N$4="ع"</formula>
    </cfRule>
  </conditionalFormatting>
  <conditionalFormatting sqref="M7:M46">
    <cfRule type="expression" dxfId="7570" priority="547">
      <formula>$M$5="س"</formula>
    </cfRule>
    <cfRule type="expression" dxfId="7569" priority="548">
      <formula>$M$5="ج"</formula>
    </cfRule>
    <cfRule type="expression" dxfId="7568" priority="549">
      <formula>$M$4="ع"</formula>
    </cfRule>
  </conditionalFormatting>
  <conditionalFormatting sqref="L7:L46">
    <cfRule type="expression" dxfId="7567" priority="544">
      <formula>$L$5="س"</formula>
    </cfRule>
    <cfRule type="expression" dxfId="7566" priority="545">
      <formula>$L$5="ج"</formula>
    </cfRule>
    <cfRule type="expression" dxfId="7565" priority="546">
      <formula>$L$4="ع"</formula>
    </cfRule>
  </conditionalFormatting>
  <conditionalFormatting sqref="A7:AS7 C8:C46 G8:I46 I57:I168">
    <cfRule type="expression" dxfId="7564" priority="543">
      <formula>$AX$7=""</formula>
    </cfRule>
  </conditionalFormatting>
  <conditionalFormatting sqref="C7:AS7 C8:C46 J8:J168 G8:I46 I57:I168">
    <cfRule type="expression" dxfId="7563" priority="542">
      <formula>$AX$7=""</formula>
    </cfRule>
  </conditionalFormatting>
  <conditionalFormatting sqref="C17:AX17">
    <cfRule type="expression" dxfId="7562" priority="540">
      <formula>$BB$17="انقطع ( ت )"</formula>
    </cfRule>
    <cfRule type="expression" dxfId="7561" priority="541">
      <formula>$AX$17=""</formula>
    </cfRule>
  </conditionalFormatting>
  <conditionalFormatting sqref="C18:AX18">
    <cfRule type="expression" dxfId="7560" priority="537">
      <formula>$BB$18="انقطع ( ت )"</formula>
    </cfRule>
    <cfRule type="expression" dxfId="7559" priority="538">
      <formula>$BB$18="انقطع ( ت )"</formula>
    </cfRule>
    <cfRule type="expression" dxfId="7558" priority="539">
      <formula>$AX$18=""</formula>
    </cfRule>
  </conditionalFormatting>
  <conditionalFormatting sqref="A19:AX19">
    <cfRule type="expression" dxfId="7557" priority="536">
      <formula>$AX$19=""</formula>
    </cfRule>
  </conditionalFormatting>
  <conditionalFormatting sqref="A20:AX20">
    <cfRule type="expression" dxfId="7556" priority="535">
      <formula>$AX$20=""</formula>
    </cfRule>
  </conditionalFormatting>
  <conditionalFormatting sqref="C21:AX21">
    <cfRule type="expression" dxfId="7555" priority="534">
      <formula>$AX$21=""</formula>
    </cfRule>
  </conditionalFormatting>
  <conditionalFormatting sqref="C22:AX22">
    <cfRule type="expression" dxfId="7554" priority="532">
      <formula>$BB$22="انقطع ( ت )"</formula>
    </cfRule>
    <cfRule type="expression" dxfId="7553" priority="533">
      <formula>$AX$22=""</formula>
    </cfRule>
  </conditionalFormatting>
  <conditionalFormatting sqref="C23:AX23">
    <cfRule type="expression" dxfId="7552" priority="530">
      <formula>$BB$23="انقطع ( ت )"</formula>
    </cfRule>
    <cfRule type="expression" dxfId="7551" priority="531">
      <formula>$AX$23=""</formula>
    </cfRule>
  </conditionalFormatting>
  <conditionalFormatting sqref="C24:AX24">
    <cfRule type="expression" dxfId="7550" priority="528">
      <formula>$BB$24="انقطع ( ت )"</formula>
    </cfRule>
    <cfRule type="expression" dxfId="7549" priority="529">
      <formula>$AX$24=""</formula>
    </cfRule>
  </conditionalFormatting>
  <conditionalFormatting sqref="A25:AX25">
    <cfRule type="expression" dxfId="7548" priority="527">
      <formula>$AX$25=""</formula>
    </cfRule>
  </conditionalFormatting>
  <conditionalFormatting sqref="C26:AX26">
    <cfRule type="expression" dxfId="7547" priority="525">
      <formula>$BB$26="انقطع ( ت )"</formula>
    </cfRule>
    <cfRule type="expression" dxfId="7546" priority="526">
      <formula>$AX$26=""</formula>
    </cfRule>
  </conditionalFormatting>
  <conditionalFormatting sqref="C27:AX27">
    <cfRule type="expression" dxfId="7545" priority="523">
      <formula>$BB$27="انقطع ( ت )"</formula>
    </cfRule>
    <cfRule type="expression" dxfId="7544" priority="524">
      <formula>$AX$27=""</formula>
    </cfRule>
  </conditionalFormatting>
  <conditionalFormatting sqref="A28:AX28">
    <cfRule type="expression" dxfId="7543" priority="522">
      <formula>$AX$28=""</formula>
    </cfRule>
  </conditionalFormatting>
  <conditionalFormatting sqref="C29:AX29">
    <cfRule type="expression" dxfId="7542" priority="520">
      <formula>$BB$29="انقطع ( ت )"</formula>
    </cfRule>
    <cfRule type="expression" dxfId="7541" priority="521">
      <formula>$AX$29=""</formula>
    </cfRule>
  </conditionalFormatting>
  <conditionalFormatting sqref="C30:AX30">
    <cfRule type="expression" dxfId="7540" priority="519">
      <formula>$AX$30=""</formula>
    </cfRule>
  </conditionalFormatting>
  <conditionalFormatting sqref="A31:AX31">
    <cfRule type="expression" dxfId="7539" priority="518">
      <formula>$AX$31=""</formula>
    </cfRule>
  </conditionalFormatting>
  <conditionalFormatting sqref="C32:AX32">
    <cfRule type="expression" dxfId="7538" priority="516">
      <formula>$BB$32="انقطع ( ت )"</formula>
    </cfRule>
    <cfRule type="expression" dxfId="7537" priority="517">
      <formula>$AX$32=""</formula>
    </cfRule>
  </conditionalFormatting>
  <conditionalFormatting sqref="C33:AX33">
    <cfRule type="expression" dxfId="7536" priority="514">
      <formula>$BB$33="انقطع ( ت )"</formula>
    </cfRule>
    <cfRule type="expression" dxfId="7535" priority="515">
      <formula>$AX$33=""</formula>
    </cfRule>
  </conditionalFormatting>
  <conditionalFormatting sqref="C34:AX34">
    <cfRule type="expression" dxfId="7534" priority="512">
      <formula>$BB$34="انقطع ( ت )"</formula>
    </cfRule>
    <cfRule type="expression" dxfId="7533" priority="513">
      <formula>$AX$34=""</formula>
    </cfRule>
  </conditionalFormatting>
  <conditionalFormatting sqref="C35:AX35">
    <cfRule type="expression" dxfId="7532" priority="510">
      <formula>$BB$35="انقطع ( ت )"</formula>
    </cfRule>
    <cfRule type="expression" dxfId="7531" priority="511">
      <formula>$AX$35=""</formula>
    </cfRule>
  </conditionalFormatting>
  <conditionalFormatting sqref="C36:AX36">
    <cfRule type="expression" dxfId="7530" priority="509">
      <formula>$AX$36=""</formula>
    </cfRule>
  </conditionalFormatting>
  <conditionalFormatting sqref="C37:AX37">
    <cfRule type="expression" dxfId="7529" priority="507">
      <formula>$BB$37="انقطع ( ت )"</formula>
    </cfRule>
    <cfRule type="expression" dxfId="7528" priority="508">
      <formula>$AX$37=""</formula>
    </cfRule>
  </conditionalFormatting>
  <conditionalFormatting sqref="C38:AX38">
    <cfRule type="expression" dxfId="7527" priority="505">
      <formula>$BB$38="انقطع ( ت )"</formula>
    </cfRule>
    <cfRule type="expression" dxfId="7526" priority="506">
      <formula>$AX$38=""</formula>
    </cfRule>
  </conditionalFormatting>
  <conditionalFormatting sqref="C39:AX39">
    <cfRule type="expression" dxfId="7525" priority="503">
      <formula>$BB$39="انقطع ( ت )"</formula>
    </cfRule>
    <cfRule type="expression" dxfId="7524" priority="504">
      <formula>$AX$39=""</formula>
    </cfRule>
  </conditionalFormatting>
  <conditionalFormatting sqref="C40:AX40">
    <cfRule type="expression" dxfId="7523" priority="501">
      <formula>$BB$40="انقطع ( ت )"</formula>
    </cfRule>
    <cfRule type="expression" dxfId="7522" priority="502">
      <formula>$AX$40=""</formula>
    </cfRule>
  </conditionalFormatting>
  <conditionalFormatting sqref="C41:AX41">
    <cfRule type="expression" dxfId="7521" priority="499">
      <formula>$BB$41="انقطع ( ت )"</formula>
    </cfRule>
    <cfRule type="expression" dxfId="7520" priority="500">
      <formula>$AX$41=""</formula>
    </cfRule>
  </conditionalFormatting>
  <conditionalFormatting sqref="C42:AX42">
    <cfRule type="expression" dxfId="7519" priority="497">
      <formula>$BB$42="انقطع ( ت )"</formula>
    </cfRule>
    <cfRule type="expression" dxfId="7518" priority="498">
      <formula>$AX$42=""</formula>
    </cfRule>
  </conditionalFormatting>
  <conditionalFormatting sqref="A43:AX43">
    <cfRule type="expression" dxfId="7517" priority="496">
      <formula>$AX$43=""</formula>
    </cfRule>
  </conditionalFormatting>
  <conditionalFormatting sqref="C44:AX44">
    <cfRule type="expression" dxfId="7516" priority="495">
      <formula>$AX$44=""</formula>
    </cfRule>
  </conditionalFormatting>
  <conditionalFormatting sqref="C45:AX45">
    <cfRule type="expression" dxfId="7515" priority="493">
      <formula>$BB$45="انقطع ( ت )"</formula>
    </cfRule>
    <cfRule type="expression" dxfId="7514" priority="494">
      <formula>$AX$45=""</formula>
    </cfRule>
  </conditionalFormatting>
  <conditionalFormatting sqref="C46:AX46">
    <cfRule type="expression" dxfId="7513" priority="491">
      <formula>$BB$46="انقطع ( ت )"</formula>
    </cfRule>
    <cfRule type="expression" dxfId="7512" priority="492">
      <formula>$AX$46=""</formula>
    </cfRule>
  </conditionalFormatting>
  <conditionalFormatting sqref="C7:AX7 C8:C46 G8:I46 I57:I168">
    <cfRule type="expression" dxfId="7511" priority="489">
      <formula>$BB$7="انقطع ( ت )"</formula>
    </cfRule>
    <cfRule type="expression" dxfId="7510" priority="490">
      <formula>$AX$7=""</formula>
    </cfRule>
  </conditionalFormatting>
  <conditionalFormatting sqref="C8:AX8 J9:J168">
    <cfRule type="expression" dxfId="7509" priority="487">
      <formula>$BB$8="انقطع ( ت )"</formula>
    </cfRule>
    <cfRule type="expression" dxfId="7508" priority="488">
      <formula>$AX$8=""</formula>
    </cfRule>
  </conditionalFormatting>
  <conditionalFormatting sqref="C9:AX9">
    <cfRule type="expression" dxfId="7507" priority="485">
      <formula>$BB$9="انقطع ( ت )"</formula>
    </cfRule>
    <cfRule type="expression" dxfId="7506" priority="486">
      <formula>$AX$9=""</formula>
    </cfRule>
  </conditionalFormatting>
  <conditionalFormatting sqref="C10:AX10">
    <cfRule type="expression" dxfId="7505" priority="484">
      <formula>$AX$10=""</formula>
    </cfRule>
  </conditionalFormatting>
  <conditionalFormatting sqref="C11:AX11">
    <cfRule type="expression" dxfId="7504" priority="482">
      <formula>$BB$11="انقطع ( ت )"</formula>
    </cfRule>
    <cfRule type="expression" dxfId="7503" priority="483">
      <formula>$AX$11=""</formula>
    </cfRule>
  </conditionalFormatting>
  <conditionalFormatting sqref="A12:AX12">
    <cfRule type="expression" dxfId="7502" priority="481">
      <formula>$AX$12=""</formula>
    </cfRule>
  </conditionalFormatting>
  <conditionalFormatting sqref="C13:AX13">
    <cfRule type="expression" dxfId="7501" priority="479">
      <formula>$BB$13="انقطع ( ت )"</formula>
    </cfRule>
    <cfRule type="expression" dxfId="7500" priority="480">
      <formula>$AX$13=""</formula>
    </cfRule>
  </conditionalFormatting>
  <conditionalFormatting sqref="C14:AX14">
    <cfRule type="expression" dxfId="7499" priority="478">
      <formula>$AX$14=""</formula>
    </cfRule>
  </conditionalFormatting>
  <conditionalFormatting sqref="C15:AX15">
    <cfRule type="expression" dxfId="7498" priority="477">
      <formula>$AX$15=""</formula>
    </cfRule>
  </conditionalFormatting>
  <conditionalFormatting sqref="A16:AX16">
    <cfRule type="expression" dxfId="7497" priority="476">
      <formula>$AX$16=""</formula>
    </cfRule>
  </conditionalFormatting>
  <conditionalFormatting sqref="A10:AX10">
    <cfRule type="expression" dxfId="7496" priority="475">
      <formula>$BB$10="انقطع ( ت )"</formula>
    </cfRule>
  </conditionalFormatting>
  <conditionalFormatting sqref="C12:AX12">
    <cfRule type="expression" dxfId="7495" priority="474">
      <formula>$BB$12="انقطع ( ت )"</formula>
    </cfRule>
  </conditionalFormatting>
  <conditionalFormatting sqref="A14:BA14">
    <cfRule type="expression" dxfId="7494" priority="473">
      <formula>$BB$14="انقطع ( ت )"</formula>
    </cfRule>
  </conditionalFormatting>
  <conditionalFormatting sqref="C15:BA15">
    <cfRule type="expression" dxfId="7493" priority="472">
      <formula>$BB$15="انقطع ( ت )"</formula>
    </cfRule>
  </conditionalFormatting>
  <conditionalFormatting sqref="C16:BA16">
    <cfRule type="expression" dxfId="7492" priority="471">
      <formula>$BB$16="انقطع ( ت )"</formula>
    </cfRule>
  </conditionalFormatting>
  <conditionalFormatting sqref="C17:BA17 BC17:BC168">
    <cfRule type="expression" dxfId="7491" priority="470">
      <formula>$BB$17="انقطع ( ت )"</formula>
    </cfRule>
  </conditionalFormatting>
  <conditionalFormatting sqref="C19:AX19">
    <cfRule type="expression" dxfId="7490" priority="468">
      <formula>$BB$19="انقطع ( ت )"</formula>
    </cfRule>
    <cfRule type="expression" dxfId="7489" priority="469">
      <formula>$BB$19="انقطع ( ت )"</formula>
    </cfRule>
  </conditionalFormatting>
  <conditionalFormatting sqref="BC7">
    <cfRule type="expression" dxfId="7488" priority="467">
      <formula>$AX$7=""</formula>
    </cfRule>
  </conditionalFormatting>
  <conditionalFormatting sqref="BC17:BC168">
    <cfRule type="expression" dxfId="7487" priority="466">
      <formula>$AX$17=""</formula>
    </cfRule>
  </conditionalFormatting>
  <conditionalFormatting sqref="BC18">
    <cfRule type="expression" dxfId="7486" priority="465">
      <formula>$AX$18=""</formula>
    </cfRule>
  </conditionalFormatting>
  <conditionalFormatting sqref="BC19">
    <cfRule type="expression" dxfId="7485" priority="464">
      <formula>$AX$19=""</formula>
    </cfRule>
  </conditionalFormatting>
  <conditionalFormatting sqref="BC20">
    <cfRule type="expression" dxfId="7484" priority="463">
      <formula>$AX$20=""</formula>
    </cfRule>
  </conditionalFormatting>
  <conditionalFormatting sqref="BC21">
    <cfRule type="expression" dxfId="7483" priority="462">
      <formula>$AX$21=""</formula>
    </cfRule>
  </conditionalFormatting>
  <conditionalFormatting sqref="BC22">
    <cfRule type="expression" dxfId="7482" priority="461">
      <formula>$BC$22=""</formula>
    </cfRule>
  </conditionalFormatting>
  <conditionalFormatting sqref="BC23">
    <cfRule type="expression" dxfId="7481" priority="460">
      <formula>$AX$23=""</formula>
    </cfRule>
  </conditionalFormatting>
  <conditionalFormatting sqref="C20:AX20">
    <cfRule type="expression" dxfId="7480" priority="459">
      <formula>$BB$20="انقطع ( ت )"</formula>
    </cfRule>
  </conditionalFormatting>
  <conditionalFormatting sqref="A21:AX21">
    <cfRule type="expression" dxfId="7479" priority="458">
      <formula>$BB$21="انقطع ( ت )"</formula>
    </cfRule>
  </conditionalFormatting>
  <conditionalFormatting sqref="C25:AX25">
    <cfRule type="expression" dxfId="7478" priority="457">
      <formula>$BB$25="انقطع ( ت )"</formula>
    </cfRule>
  </conditionalFormatting>
  <conditionalFormatting sqref="C28:AX28">
    <cfRule type="expression" dxfId="7477" priority="455">
      <formula>$BB$28="انقطع ( ت )"</formula>
    </cfRule>
    <cfRule type="expression" dxfId="7476" priority="456">
      <formula>$BB$28="انقطع ( ت )"</formula>
    </cfRule>
  </conditionalFormatting>
  <conditionalFormatting sqref="A30:AX30">
    <cfRule type="expression" dxfId="7475" priority="454">
      <formula>$BB$30="انقطع ( ت )"</formula>
    </cfRule>
  </conditionalFormatting>
  <conditionalFormatting sqref="C31:AX31">
    <cfRule type="expression" dxfId="7474" priority="453">
      <formula>$BB$31="انقطع ( ت )"</formula>
    </cfRule>
  </conditionalFormatting>
  <conditionalFormatting sqref="A36:AX36">
    <cfRule type="expression" dxfId="7473" priority="452">
      <formula>$BB$36="انقطع ( ت )"</formula>
    </cfRule>
  </conditionalFormatting>
  <conditionalFormatting sqref="C43:AX43">
    <cfRule type="expression" dxfId="7472" priority="451">
      <formula>$BB$43="انقطع ( ت )"</formula>
    </cfRule>
  </conditionalFormatting>
  <conditionalFormatting sqref="A44:AX44">
    <cfRule type="expression" dxfId="7471" priority="450">
      <formula>$BB$44="انقطع ( ت )"</formula>
    </cfRule>
  </conditionalFormatting>
  <conditionalFormatting sqref="C7:AX7 G8:G46">
    <cfRule type="expression" dxfId="7470" priority="449">
      <formula>$BC$7="انقطع ( ت )"</formula>
    </cfRule>
  </conditionalFormatting>
  <conditionalFormatting sqref="C8:I8">
    <cfRule type="expression" dxfId="7469" priority="447">
      <formula>$BC$8=""</formula>
    </cfRule>
    <cfRule type="expression" dxfId="7468" priority="448">
      <formula>$BC$8=""</formula>
    </cfRule>
  </conditionalFormatting>
  <conditionalFormatting sqref="C9:I9">
    <cfRule type="expression" dxfId="7467" priority="446">
      <formula>$BC$9=""</formula>
    </cfRule>
  </conditionalFormatting>
  <conditionalFormatting sqref="C10:I10">
    <cfRule type="expression" dxfId="7466" priority="444">
      <formula>$BC$10=""</formula>
    </cfRule>
    <cfRule type="expression" dxfId="7465" priority="445">
      <formula>$BC$10=""</formula>
    </cfRule>
  </conditionalFormatting>
  <conditionalFormatting sqref="C11:I11">
    <cfRule type="expression" dxfId="7464" priority="443">
      <formula>$BC$11=""</formula>
    </cfRule>
  </conditionalFormatting>
  <conditionalFormatting sqref="C12:I12">
    <cfRule type="expression" dxfId="7463" priority="442">
      <formula>$BC$12=""</formula>
    </cfRule>
  </conditionalFormatting>
  <conditionalFormatting sqref="A13:I13">
    <cfRule type="expression" dxfId="7462" priority="441">
      <formula>$BC$13=""</formula>
    </cfRule>
  </conditionalFormatting>
  <conditionalFormatting sqref="A14:I14">
    <cfRule type="expression" dxfId="7461" priority="440">
      <formula>$BC$14=""</formula>
    </cfRule>
  </conditionalFormatting>
  <conditionalFormatting sqref="C15:I15">
    <cfRule type="expression" dxfId="7460" priority="439">
      <formula>$BC$15=""</formula>
    </cfRule>
  </conditionalFormatting>
  <conditionalFormatting sqref="C16:I16">
    <cfRule type="expression" dxfId="7459" priority="438">
      <formula>$BC$16=""</formula>
    </cfRule>
  </conditionalFormatting>
  <conditionalFormatting sqref="C17:I17">
    <cfRule type="expression" dxfId="7458" priority="437">
      <formula>$BC$17=""</formula>
    </cfRule>
  </conditionalFormatting>
  <conditionalFormatting sqref="A18:I18">
    <cfRule type="expression" dxfId="7457" priority="436">
      <formula>$BC$18=""</formula>
    </cfRule>
  </conditionalFormatting>
  <conditionalFormatting sqref="C19:I19">
    <cfRule type="expression" dxfId="7456" priority="435">
      <formula>$BC$19=""</formula>
    </cfRule>
  </conditionalFormatting>
  <conditionalFormatting sqref="C20:I20">
    <cfRule type="expression" dxfId="7455" priority="434">
      <formula>$BC$20=""</formula>
    </cfRule>
  </conditionalFormatting>
  <conditionalFormatting sqref="C21:I21">
    <cfRule type="expression" dxfId="7454" priority="433">
      <formula>$BC$21=""</formula>
    </cfRule>
  </conditionalFormatting>
  <conditionalFormatting sqref="C22:I22">
    <cfRule type="expression" dxfId="7453" priority="432">
      <formula>$BC$22=""</formula>
    </cfRule>
  </conditionalFormatting>
  <conditionalFormatting sqref="A23:I23">
    <cfRule type="expression" dxfId="7452" priority="431">
      <formula>$BC$23=""</formula>
    </cfRule>
  </conditionalFormatting>
  <conditionalFormatting sqref="C24:I24">
    <cfRule type="expression" dxfId="7451" priority="430">
      <formula>$BC$24=""</formula>
    </cfRule>
  </conditionalFormatting>
  <conditionalFormatting sqref="C25:I25">
    <cfRule type="expression" dxfId="7450" priority="429">
      <formula>$BC$25=""</formula>
    </cfRule>
  </conditionalFormatting>
  <conditionalFormatting sqref="C26:I26">
    <cfRule type="expression" dxfId="7449" priority="428">
      <formula>$BC$26=""</formula>
    </cfRule>
  </conditionalFormatting>
  <conditionalFormatting sqref="C27:I27">
    <cfRule type="expression" dxfId="7448" priority="427">
      <formula>$BC$27=""</formula>
    </cfRule>
  </conditionalFormatting>
  <conditionalFormatting sqref="C28:I28">
    <cfRule type="expression" dxfId="7447" priority="426">
      <formula>$BC$28=""</formula>
    </cfRule>
  </conditionalFormatting>
  <conditionalFormatting sqref="C29:I29">
    <cfRule type="expression" dxfId="7446" priority="425">
      <formula>$BC$29=""</formula>
    </cfRule>
  </conditionalFormatting>
  <conditionalFormatting sqref="A30:I30">
    <cfRule type="expression" dxfId="7445" priority="424">
      <formula>$BC$30=""</formula>
    </cfRule>
  </conditionalFormatting>
  <conditionalFormatting sqref="A31:I31">
    <cfRule type="expression" dxfId="7444" priority="423">
      <formula>$BC$31=""</formula>
    </cfRule>
  </conditionalFormatting>
  <conditionalFormatting sqref="C32:I32">
    <cfRule type="expression" dxfId="7443" priority="422">
      <formula>$BC$32=""</formula>
    </cfRule>
  </conditionalFormatting>
  <conditionalFormatting sqref="A33:I33">
    <cfRule type="expression" dxfId="7442" priority="421">
      <formula>$BC$33=""</formula>
    </cfRule>
  </conditionalFormatting>
  <conditionalFormatting sqref="C34:I34">
    <cfRule type="expression" dxfId="7441" priority="420">
      <formula>$BC$34=""</formula>
    </cfRule>
  </conditionalFormatting>
  <conditionalFormatting sqref="C35:I35">
    <cfRule type="expression" dxfId="7440" priority="419">
      <formula>$BC$35=""</formula>
    </cfRule>
  </conditionalFormatting>
  <conditionalFormatting sqref="A36:I36">
    <cfRule type="expression" dxfId="7439" priority="418">
      <formula>$BC$36=""</formula>
    </cfRule>
  </conditionalFormatting>
  <conditionalFormatting sqref="C37:I37">
    <cfRule type="expression" dxfId="7438" priority="417">
      <formula>$BC$37=""</formula>
    </cfRule>
  </conditionalFormatting>
  <conditionalFormatting sqref="A38:I38">
    <cfRule type="expression" dxfId="7437" priority="416">
      <formula>$BC$38=""</formula>
    </cfRule>
  </conditionalFormatting>
  <conditionalFormatting sqref="C39:I39">
    <cfRule type="expression" dxfId="7436" priority="415">
      <formula>$BC$39=""</formula>
    </cfRule>
  </conditionalFormatting>
  <conditionalFormatting sqref="C40:I40">
    <cfRule type="expression" dxfId="7435" priority="414">
      <formula>$BC$40=""</formula>
    </cfRule>
  </conditionalFormatting>
  <conditionalFormatting sqref="C41:I41">
    <cfRule type="expression" dxfId="7434" priority="413">
      <formula>$BC$41=""</formula>
    </cfRule>
  </conditionalFormatting>
  <conditionalFormatting sqref="C42:I42">
    <cfRule type="expression" dxfId="7433" priority="412">
      <formula>$BC$42=""</formula>
    </cfRule>
  </conditionalFormatting>
  <conditionalFormatting sqref="C43:I43">
    <cfRule type="expression" dxfId="7432" priority="411">
      <formula>$BC$43=""</formula>
    </cfRule>
  </conditionalFormatting>
  <conditionalFormatting sqref="C44:I44">
    <cfRule type="expression" dxfId="7431" priority="410">
      <formula>$BC$44=""</formula>
    </cfRule>
  </conditionalFormatting>
  <conditionalFormatting sqref="C45:I45">
    <cfRule type="expression" dxfId="7430" priority="409">
      <formula>$BC$45=""</formula>
    </cfRule>
  </conditionalFormatting>
  <conditionalFormatting sqref="C46:I46">
    <cfRule type="expression" dxfId="7429" priority="408">
      <formula>$BC$46=""</formula>
    </cfRule>
  </conditionalFormatting>
  <conditionalFormatting sqref="I57:I168">
    <cfRule type="expression" dxfId="7428" priority="407">
      <formula>$AX$7=""</formula>
    </cfRule>
  </conditionalFormatting>
  <conditionalFormatting sqref="J47:J168 I57:I168">
    <cfRule type="expression" dxfId="7427" priority="406">
      <formula>$AX$7=""</formula>
    </cfRule>
  </conditionalFormatting>
  <conditionalFormatting sqref="I57:I168">
    <cfRule type="expression" dxfId="7426" priority="404">
      <formula>$BB$7="انقطع ( ت )"</formula>
    </cfRule>
    <cfRule type="expression" dxfId="7425" priority="405">
      <formula>$AX$7=""</formula>
    </cfRule>
  </conditionalFormatting>
  <conditionalFormatting sqref="J47:J168">
    <cfRule type="expression" dxfId="7424" priority="402">
      <formula>$BB$8="انقطع ( ت )"</formula>
    </cfRule>
    <cfRule type="expression" dxfId="7423" priority="403">
      <formula>$AX$8=""</formula>
    </cfRule>
  </conditionalFormatting>
  <conditionalFormatting sqref="BC47:BC168">
    <cfRule type="expression" dxfId="7422" priority="401">
      <formula>$BB$17="انقطع ( ت )"</formula>
    </cfRule>
  </conditionalFormatting>
  <conditionalFormatting sqref="BC47:BC168">
    <cfRule type="expression" dxfId="7421" priority="400">
      <formula>$AX$17=""</formula>
    </cfRule>
  </conditionalFormatting>
  <conditionalFormatting sqref="I57:I168">
    <cfRule type="expression" dxfId="7420" priority="399">
      <formula>$AX$7=""</formula>
    </cfRule>
  </conditionalFormatting>
  <conditionalFormatting sqref="J47:J168 I57:I168">
    <cfRule type="expression" dxfId="7419" priority="398">
      <formula>$AX$7=""</formula>
    </cfRule>
  </conditionalFormatting>
  <conditionalFormatting sqref="I57:I168">
    <cfRule type="expression" dxfId="7418" priority="396">
      <formula>$BB$7="انقطع ( ت )"</formula>
    </cfRule>
    <cfRule type="expression" dxfId="7417" priority="397">
      <formula>$AX$7=""</formula>
    </cfRule>
  </conditionalFormatting>
  <conditionalFormatting sqref="J47:J168">
    <cfRule type="expression" dxfId="7416" priority="394">
      <formula>$BB$8="انقطع ( ت )"</formula>
    </cfRule>
    <cfRule type="expression" dxfId="7415" priority="395">
      <formula>$AX$8=""</formula>
    </cfRule>
  </conditionalFormatting>
  <conditionalFormatting sqref="BC47:BC168">
    <cfRule type="expression" dxfId="7414" priority="393">
      <formula>$BB$17="انقطع ( ت )"</formula>
    </cfRule>
  </conditionalFormatting>
  <conditionalFormatting sqref="BC47:BC168">
    <cfRule type="expression" dxfId="7413" priority="392">
      <formula>$AX$17=""</formula>
    </cfRule>
  </conditionalFormatting>
  <conditionalFormatting sqref="AP47:AP56">
    <cfRule type="expression" dxfId="7412" priority="386">
      <formula>$AP$5="س"</formula>
    </cfRule>
    <cfRule type="expression" dxfId="7411" priority="387">
      <formula>$AP$5="ج"</formula>
    </cfRule>
    <cfRule type="expression" dxfId="7410" priority="388">
      <formula>$AP$4="س"</formula>
    </cfRule>
    <cfRule type="expression" dxfId="7409" priority="389">
      <formula>$AP$5="ج"</formula>
    </cfRule>
    <cfRule type="expression" dxfId="7408" priority="390">
      <formula>$AP$4="ع"</formula>
    </cfRule>
    <cfRule type="expression" dxfId="7407" priority="391">
      <formula>$AP$4="ع"</formula>
    </cfRule>
  </conditionalFormatting>
  <conditionalFormatting sqref="AO47:AO54 AO56">
    <cfRule type="expression" dxfId="7406" priority="383">
      <formula>$AO$5="س"</formula>
    </cfRule>
    <cfRule type="expression" dxfId="7405" priority="384">
      <formula>$AO$5="ج"</formula>
    </cfRule>
    <cfRule type="expression" dxfId="7404" priority="385">
      <formula>$AO$4="ع"</formula>
    </cfRule>
  </conditionalFormatting>
  <conditionalFormatting sqref="AN47:AN54 AN56">
    <cfRule type="expression" dxfId="7403" priority="380">
      <formula>$AN$5="س"</formula>
    </cfRule>
    <cfRule type="expression" dxfId="7402" priority="381">
      <formula>$AN$5="ج"</formula>
    </cfRule>
    <cfRule type="expression" dxfId="7401" priority="382">
      <formula>$AN$4="ع"</formula>
    </cfRule>
  </conditionalFormatting>
  <conditionalFormatting sqref="AM47:AM54 AM56">
    <cfRule type="expression" dxfId="7400" priority="377">
      <formula>$AM$5="س"</formula>
    </cfRule>
    <cfRule type="expression" dxfId="7399" priority="378">
      <formula>$AM$5="ج"</formula>
    </cfRule>
    <cfRule type="expression" dxfId="7398" priority="379">
      <formula>$AM$4="ع"</formula>
    </cfRule>
  </conditionalFormatting>
  <conditionalFormatting sqref="AL47:AL56">
    <cfRule type="expression" dxfId="7397" priority="374">
      <formula>$AL$5="س"</formula>
    </cfRule>
    <cfRule type="expression" dxfId="7396" priority="375">
      <formula>$AL$5="ج"</formula>
    </cfRule>
    <cfRule type="expression" dxfId="7395" priority="376">
      <formula>$AL$4="ع"</formula>
    </cfRule>
  </conditionalFormatting>
  <conditionalFormatting sqref="AK47:AK56">
    <cfRule type="expression" dxfId="7394" priority="371">
      <formula>$AK$5="س"</formula>
    </cfRule>
    <cfRule type="expression" dxfId="7393" priority="372">
      <formula>$AK$5="ج"</formula>
    </cfRule>
    <cfRule type="expression" dxfId="7392" priority="373">
      <formula>$AK$4="ع"</formula>
    </cfRule>
  </conditionalFormatting>
  <conditionalFormatting sqref="AJ47:AJ56">
    <cfRule type="expression" dxfId="7391" priority="368">
      <formula>$AJ$5="س"</formula>
    </cfRule>
    <cfRule type="expression" dxfId="7390" priority="369">
      <formula>$AJ$5="ج"</formula>
    </cfRule>
    <cfRule type="expression" dxfId="7389" priority="370">
      <formula>$AJ$4="ع"</formula>
    </cfRule>
  </conditionalFormatting>
  <conditionalFormatting sqref="AI47:AI56">
    <cfRule type="expression" dxfId="7388" priority="364">
      <formula>$AI$5="ج"</formula>
    </cfRule>
    <cfRule type="expression" dxfId="7387" priority="365">
      <formula>$AI$5="س"</formula>
    </cfRule>
    <cfRule type="expression" dxfId="7386" priority="366">
      <formula>$AI$5="ع"</formula>
    </cfRule>
    <cfRule type="expression" dxfId="7385" priority="367">
      <formula>$AI$4="ع"</formula>
    </cfRule>
  </conditionalFormatting>
  <conditionalFormatting sqref="AH47:AH56">
    <cfRule type="expression" dxfId="7384" priority="361">
      <formula>$AH$5="س"</formula>
    </cfRule>
    <cfRule type="expression" dxfId="7383" priority="362">
      <formula>$AH$5="ج"</formula>
    </cfRule>
    <cfRule type="expression" dxfId="7382" priority="363">
      <formula>$AH$4="ع"</formula>
    </cfRule>
  </conditionalFormatting>
  <conditionalFormatting sqref="AG47:AG56">
    <cfRule type="expression" dxfId="7381" priority="358">
      <formula>$AG$5="س"</formula>
    </cfRule>
    <cfRule type="expression" dxfId="7380" priority="359">
      <formula>$AG$5="ج"</formula>
    </cfRule>
    <cfRule type="expression" dxfId="7379" priority="360">
      <formula>$AG$4="ع"</formula>
    </cfRule>
  </conditionalFormatting>
  <conditionalFormatting sqref="AF47:AF56">
    <cfRule type="expression" dxfId="7378" priority="355">
      <formula>$AF$5="س"</formula>
    </cfRule>
    <cfRule type="expression" dxfId="7377" priority="356">
      <formula>$AF$5="ج"</formula>
    </cfRule>
    <cfRule type="expression" dxfId="7376" priority="357">
      <formula>$AF$4="ع"</formula>
    </cfRule>
  </conditionalFormatting>
  <conditionalFormatting sqref="AE47:AE56">
    <cfRule type="expression" dxfId="7375" priority="352">
      <formula>$AE$5="س"</formula>
    </cfRule>
    <cfRule type="expression" dxfId="7374" priority="353">
      <formula>$AE$5="ج"</formula>
    </cfRule>
    <cfRule type="expression" dxfId="7373" priority="354">
      <formula>$AE$4="ع"</formula>
    </cfRule>
  </conditionalFormatting>
  <conditionalFormatting sqref="AD47:AD56">
    <cfRule type="expression" dxfId="7372" priority="349">
      <formula>$AD$5="س"</formula>
    </cfRule>
    <cfRule type="expression" dxfId="7371" priority="350">
      <formula>$AD$5="ج"</formula>
    </cfRule>
    <cfRule type="expression" dxfId="7370" priority="351">
      <formula>$AD$4="ع"</formula>
    </cfRule>
  </conditionalFormatting>
  <conditionalFormatting sqref="AC47:AC56">
    <cfRule type="expression" dxfId="7369" priority="346">
      <formula>$AC$5="س"</formula>
    </cfRule>
    <cfRule type="expression" dxfId="7368" priority="347">
      <formula>$AC$5="ج"</formula>
    </cfRule>
    <cfRule type="expression" dxfId="7367" priority="348">
      <formula>$AC$4="ع"</formula>
    </cfRule>
  </conditionalFormatting>
  <conditionalFormatting sqref="AB47:AB56">
    <cfRule type="expression" dxfId="7366" priority="343">
      <formula>$AB$5="س"</formula>
    </cfRule>
    <cfRule type="expression" dxfId="7365" priority="344">
      <formula>$AB$5="ج"</formula>
    </cfRule>
    <cfRule type="expression" dxfId="7364" priority="345">
      <formula>$AB$4="ع"</formula>
    </cfRule>
  </conditionalFormatting>
  <conditionalFormatting sqref="AA47:AA56">
    <cfRule type="expression" dxfId="7363" priority="340">
      <formula>$AA$5="س"</formula>
    </cfRule>
    <cfRule type="expression" dxfId="7362" priority="341">
      <formula>$AA$5="ج"</formula>
    </cfRule>
    <cfRule type="expression" dxfId="7361" priority="342">
      <formula>$AA$4="ع"</formula>
    </cfRule>
  </conditionalFormatting>
  <conditionalFormatting sqref="Z47:Z56">
    <cfRule type="expression" dxfId="7360" priority="337">
      <formula>$Z$5="س"</formula>
    </cfRule>
    <cfRule type="expression" dxfId="7359" priority="338">
      <formula>$Z$5="ج"</formula>
    </cfRule>
    <cfRule type="expression" dxfId="7358" priority="339">
      <formula>$Z$4="ع"</formula>
    </cfRule>
  </conditionalFormatting>
  <conditionalFormatting sqref="Y47:Y56">
    <cfRule type="expression" dxfId="7357" priority="334">
      <formula>$Y$5="س"</formula>
    </cfRule>
    <cfRule type="expression" dxfId="7356" priority="335">
      <formula>$Y$5="ج"</formula>
    </cfRule>
    <cfRule type="expression" dxfId="7355" priority="336">
      <formula>$Y$4="ع"</formula>
    </cfRule>
  </conditionalFormatting>
  <conditionalFormatting sqref="X47:X56">
    <cfRule type="expression" dxfId="7354" priority="331">
      <formula>$X$5="س"</formula>
    </cfRule>
    <cfRule type="expression" dxfId="7353" priority="332">
      <formula>$X$5="ج"</formula>
    </cfRule>
    <cfRule type="expression" dxfId="7352" priority="333">
      <formula>$X$4="ع"</formula>
    </cfRule>
  </conditionalFormatting>
  <conditionalFormatting sqref="W47:W56">
    <cfRule type="expression" dxfId="7351" priority="328">
      <formula>$W$5="س"</formula>
    </cfRule>
    <cfRule type="expression" dxfId="7350" priority="329">
      <formula>$W$5="ج"</formula>
    </cfRule>
    <cfRule type="expression" dxfId="7349" priority="330">
      <formula>$W$4="ع"</formula>
    </cfRule>
  </conditionalFormatting>
  <conditionalFormatting sqref="V47:V56">
    <cfRule type="expression" dxfId="7348" priority="325">
      <formula>$V$5="س"</formula>
    </cfRule>
    <cfRule type="expression" dxfId="7347" priority="326">
      <formula>$V$5="ج"</formula>
    </cfRule>
    <cfRule type="expression" dxfId="7346" priority="327">
      <formula>$V$4="ع"</formula>
    </cfRule>
  </conditionalFormatting>
  <conditionalFormatting sqref="U47:U56">
    <cfRule type="expression" dxfId="7345" priority="322">
      <formula>$U$5="س"</formula>
    </cfRule>
    <cfRule type="expression" dxfId="7344" priority="323">
      <formula>$U$5="ج"</formula>
    </cfRule>
    <cfRule type="expression" dxfId="7343" priority="324">
      <formula>$U$4="ع"</formula>
    </cfRule>
  </conditionalFormatting>
  <conditionalFormatting sqref="T47:T56">
    <cfRule type="expression" dxfId="7342" priority="319">
      <formula>$T$5="س"</formula>
    </cfRule>
    <cfRule type="expression" dxfId="7341" priority="320">
      <formula>$T$5="ج"</formula>
    </cfRule>
    <cfRule type="expression" dxfId="7340" priority="321">
      <formula>$T$4="ع"</formula>
    </cfRule>
  </conditionalFormatting>
  <conditionalFormatting sqref="S47:S56">
    <cfRule type="expression" dxfId="7339" priority="316">
      <formula>$S$5="س"</formula>
    </cfRule>
    <cfRule type="expression" dxfId="7338" priority="317">
      <formula>$S$5="ج"</formula>
    </cfRule>
    <cfRule type="expression" dxfId="7337" priority="318">
      <formula>$S$4="ع"</formula>
    </cfRule>
  </conditionalFormatting>
  <conditionalFormatting sqref="R47:R56">
    <cfRule type="expression" dxfId="7336" priority="313">
      <formula>$R$5="س"</formula>
    </cfRule>
    <cfRule type="expression" dxfId="7335" priority="314">
      <formula>$R$5="ج"</formula>
    </cfRule>
    <cfRule type="expression" dxfId="7334" priority="315">
      <formula>$R$4="ع"</formula>
    </cfRule>
  </conditionalFormatting>
  <conditionalFormatting sqref="Q47:Q56">
    <cfRule type="expression" dxfId="7333" priority="310">
      <formula>$Q$5="س"</formula>
    </cfRule>
    <cfRule type="expression" dxfId="7332" priority="311">
      <formula>$Q$5="ج"</formula>
    </cfRule>
    <cfRule type="expression" dxfId="7331" priority="312">
      <formula>$Q$4="ع"</formula>
    </cfRule>
  </conditionalFormatting>
  <conditionalFormatting sqref="P47:P56">
    <cfRule type="expression" dxfId="7330" priority="307">
      <formula>$P$5="س"</formula>
    </cfRule>
    <cfRule type="expression" dxfId="7329" priority="308">
      <formula>$P$5="ج"</formula>
    </cfRule>
    <cfRule type="expression" dxfId="7328" priority="309">
      <formula>$P$4="ع"</formula>
    </cfRule>
  </conditionalFormatting>
  <conditionalFormatting sqref="O47:O56">
    <cfRule type="expression" dxfId="7327" priority="304">
      <formula>$O$5="س"</formula>
    </cfRule>
    <cfRule type="expression" dxfId="7326" priority="305">
      <formula>$O$5="ج"</formula>
    </cfRule>
    <cfRule type="expression" dxfId="7325" priority="306">
      <formula>$O$4="ع"</formula>
    </cfRule>
  </conditionalFormatting>
  <conditionalFormatting sqref="N47:N56">
    <cfRule type="expression" dxfId="7324" priority="301">
      <formula>$N$5="س"</formula>
    </cfRule>
    <cfRule type="expression" dxfId="7323" priority="302">
      <formula>$N$5="ج"</formula>
    </cfRule>
    <cfRule type="expression" dxfId="7322" priority="303">
      <formula>$N$4="ع"</formula>
    </cfRule>
  </conditionalFormatting>
  <conditionalFormatting sqref="M47:M56">
    <cfRule type="expression" dxfId="7321" priority="298">
      <formula>$M$5="س"</formula>
    </cfRule>
    <cfRule type="expression" dxfId="7320" priority="299">
      <formula>$M$5="ج"</formula>
    </cfRule>
    <cfRule type="expression" dxfId="7319" priority="300">
      <formula>$M$4="ع"</formula>
    </cfRule>
  </conditionalFormatting>
  <conditionalFormatting sqref="L47:L56">
    <cfRule type="expression" dxfId="7318" priority="295">
      <formula>$L$5="س"</formula>
    </cfRule>
    <cfRule type="expression" dxfId="7317" priority="296">
      <formula>$L$5="ج"</formula>
    </cfRule>
    <cfRule type="expression" dxfId="7316" priority="297">
      <formula>$L$4="ع"</formula>
    </cfRule>
  </conditionalFormatting>
  <conditionalFormatting sqref="I57:I188">
    <cfRule type="expression" dxfId="7315" priority="294">
      <formula>$AX$7=""</formula>
    </cfRule>
  </conditionalFormatting>
  <conditionalFormatting sqref="I57:I188 J47:J188">
    <cfRule type="expression" dxfId="7314" priority="293">
      <formula>$AX$7=""</formula>
    </cfRule>
  </conditionalFormatting>
  <conditionalFormatting sqref="AM56:AO56 AP47:AX56 AM47:AO54 J47:AL56">
    <cfRule type="expression" dxfId="7313" priority="291">
      <formula>$BB$46="انقطع ( ت )"</formula>
    </cfRule>
    <cfRule type="expression" dxfId="7312" priority="292">
      <formula>$AX$46=""</formula>
    </cfRule>
  </conditionalFormatting>
  <conditionalFormatting sqref="I57:I188">
    <cfRule type="expression" dxfId="7311" priority="289">
      <formula>$BB$7="انقطع ( ت )"</formula>
    </cfRule>
    <cfRule type="expression" dxfId="7310" priority="290">
      <formula>$AX$7=""</formula>
    </cfRule>
  </conditionalFormatting>
  <conditionalFormatting sqref="J47:J188">
    <cfRule type="expression" dxfId="7309" priority="287">
      <formula>$BB$8="انقطع ( ت )"</formula>
    </cfRule>
    <cfRule type="expression" dxfId="7308" priority="288">
      <formula>$AX$8=""</formula>
    </cfRule>
  </conditionalFormatting>
  <conditionalFormatting sqref="BC47:BC188">
    <cfRule type="expression" dxfId="7307" priority="286">
      <formula>$BB$17="انقطع ( ت )"</formula>
    </cfRule>
  </conditionalFormatting>
  <conditionalFormatting sqref="BC47:BC188">
    <cfRule type="expression" dxfId="7306" priority="285">
      <formula>$AX$17=""</formula>
    </cfRule>
  </conditionalFormatting>
  <conditionalFormatting sqref="BC47:BC56">
    <cfRule type="expression" dxfId="7305" priority="283">
      <formula>$BB$17="انقطع ( ت )"</formula>
    </cfRule>
  </conditionalFormatting>
  <conditionalFormatting sqref="BC47:BC56">
    <cfRule type="expression" dxfId="7304" priority="282">
      <formula>$AX$17=""</formula>
    </cfRule>
  </conditionalFormatting>
  <conditionalFormatting sqref="AP47:AP56">
    <cfRule type="expression" dxfId="7303" priority="279">
      <formula>$AP$5="ج"</formula>
    </cfRule>
    <cfRule type="expression" dxfId="7302" priority="280">
      <formula>$AP$5="س"</formula>
    </cfRule>
    <cfRule type="expression" dxfId="7301" priority="281">
      <formula>$AP$4="ع"</formula>
    </cfRule>
  </conditionalFormatting>
  <conditionalFormatting sqref="AO47:AO54 AO56">
    <cfRule type="expression" dxfId="7300" priority="276">
      <formula>$AO$5="ج"</formula>
    </cfRule>
    <cfRule type="expression" dxfId="7299" priority="277">
      <formula>$AO$5="س"</formula>
    </cfRule>
    <cfRule type="expression" dxfId="7298" priority="278">
      <formula>$AO$4="ع"</formula>
    </cfRule>
  </conditionalFormatting>
  <conditionalFormatting sqref="AN47:AN54 AN56">
    <cfRule type="expression" dxfId="7297" priority="273">
      <formula>$AN$5="ج"</formula>
    </cfRule>
    <cfRule type="expression" dxfId="7296" priority="274">
      <formula>$AN$5="س"</formula>
    </cfRule>
    <cfRule type="expression" dxfId="7295" priority="275">
      <formula>$AN$4="ع"</formula>
    </cfRule>
  </conditionalFormatting>
  <conditionalFormatting sqref="AM47:AM54 AM56">
    <cfRule type="expression" dxfId="7294" priority="270">
      <formula>$AM$5="ج"</formula>
    </cfRule>
    <cfRule type="expression" dxfId="7293" priority="271">
      <formula>$AM$5="س"</formula>
    </cfRule>
    <cfRule type="expression" dxfId="7292" priority="272">
      <formula>$AM$4="ع"</formula>
    </cfRule>
  </conditionalFormatting>
  <conditionalFormatting sqref="AL47:AL56">
    <cfRule type="expression" dxfId="7291" priority="267">
      <formula>$AL$5="ج"</formula>
    </cfRule>
    <cfRule type="expression" dxfId="7290" priority="268">
      <formula>$AL$5="س"</formula>
    </cfRule>
    <cfRule type="expression" dxfId="7289" priority="269">
      <formula>$AL$4="ع"</formula>
    </cfRule>
  </conditionalFormatting>
  <conditionalFormatting sqref="AK47:AK56">
    <cfRule type="expression" dxfId="7288" priority="264">
      <formula>$AK$5="ع"</formula>
    </cfRule>
    <cfRule type="expression" dxfId="7287" priority="265">
      <formula>$AK$5="س"</formula>
    </cfRule>
    <cfRule type="expression" dxfId="7286" priority="266">
      <formula>$AK$4="ع"</formula>
    </cfRule>
  </conditionalFormatting>
  <conditionalFormatting sqref="AJ47:AJ56">
    <cfRule type="expression" dxfId="7285" priority="261">
      <formula>$AJ$5="ج"</formula>
    </cfRule>
    <cfRule type="expression" dxfId="7284" priority="262">
      <formula>$AJ$5="س"</formula>
    </cfRule>
    <cfRule type="expression" dxfId="7283" priority="263">
      <formula>$AJ$4="ع"</formula>
    </cfRule>
  </conditionalFormatting>
  <conditionalFormatting sqref="AI47:AI56">
    <cfRule type="expression" dxfId="7282" priority="258">
      <formula>$AI$5="ج"</formula>
    </cfRule>
    <cfRule type="expression" dxfId="7281" priority="259">
      <formula>$AI$5="س"</formula>
    </cfRule>
    <cfRule type="expression" dxfId="7280" priority="260">
      <formula>$AI$4="ع"</formula>
    </cfRule>
  </conditionalFormatting>
  <conditionalFormatting sqref="AH47:AH56">
    <cfRule type="expression" dxfId="7279" priority="255">
      <formula>$AH$5="ج"</formula>
    </cfRule>
    <cfRule type="expression" dxfId="7278" priority="256">
      <formula>$AH$5="س"</formula>
    </cfRule>
    <cfRule type="expression" dxfId="7277" priority="257">
      <formula>$AH$4="ع"</formula>
    </cfRule>
  </conditionalFormatting>
  <conditionalFormatting sqref="AG47:AG56">
    <cfRule type="expression" dxfId="7276" priority="252">
      <formula>$AG$5="ج"</formula>
    </cfRule>
    <cfRule type="expression" dxfId="7275" priority="253">
      <formula>$AG$5="س"</formula>
    </cfRule>
    <cfRule type="expression" dxfId="7274" priority="254">
      <formula>$AG$4="ع"</formula>
    </cfRule>
  </conditionalFormatting>
  <conditionalFormatting sqref="AF47:AF56">
    <cfRule type="expression" dxfId="7273" priority="249">
      <formula>$AF$5="ج"</formula>
    </cfRule>
    <cfRule type="expression" dxfId="7272" priority="250">
      <formula>$AF$5="س"</formula>
    </cfRule>
    <cfRule type="expression" dxfId="7271" priority="251">
      <formula>$AF$4="ع"</formula>
    </cfRule>
  </conditionalFormatting>
  <conditionalFormatting sqref="AE47:AE56">
    <cfRule type="expression" dxfId="7270" priority="246">
      <formula>$AE$5="ج"</formula>
    </cfRule>
    <cfRule type="expression" dxfId="7269" priority="247">
      <formula>$AE$5="س"</formula>
    </cfRule>
    <cfRule type="expression" dxfId="7268" priority="248">
      <formula>$AE$4="ع"</formula>
    </cfRule>
  </conditionalFormatting>
  <conditionalFormatting sqref="AD47:AD56">
    <cfRule type="expression" dxfId="7267" priority="243">
      <formula>$AD$5="ج"</formula>
    </cfRule>
    <cfRule type="expression" dxfId="7266" priority="244">
      <formula>$AD$5="س"</formula>
    </cfRule>
    <cfRule type="expression" dxfId="7265" priority="245">
      <formula>$AD$4="ع"</formula>
    </cfRule>
  </conditionalFormatting>
  <conditionalFormatting sqref="AC47:AC56">
    <cfRule type="expression" dxfId="7264" priority="240">
      <formula>$AC$5="ج"</formula>
    </cfRule>
    <cfRule type="expression" dxfId="7263" priority="241">
      <formula>$AC$5="س"</formula>
    </cfRule>
    <cfRule type="expression" dxfId="7262" priority="242">
      <formula>$AC$4="ع"</formula>
    </cfRule>
  </conditionalFormatting>
  <conditionalFormatting sqref="AB47:AB56">
    <cfRule type="expression" dxfId="7261" priority="237">
      <formula>$AB$5="ج"</formula>
    </cfRule>
    <cfRule type="expression" dxfId="7260" priority="238">
      <formula>$AB$5="س"</formula>
    </cfRule>
    <cfRule type="expression" dxfId="7259" priority="239">
      <formula>$AB$4="ع"</formula>
    </cfRule>
  </conditionalFormatting>
  <conditionalFormatting sqref="AA47:AA56">
    <cfRule type="expression" dxfId="7258" priority="234">
      <formula>$AA$5="ج"</formula>
    </cfRule>
    <cfRule type="expression" dxfId="7257" priority="235">
      <formula>$AA$5="س"</formula>
    </cfRule>
    <cfRule type="expression" dxfId="7256" priority="236">
      <formula>$AA$4="ع"</formula>
    </cfRule>
  </conditionalFormatting>
  <conditionalFormatting sqref="Z47:Z56">
    <cfRule type="expression" dxfId="7255" priority="231">
      <formula>$Z$5="ج"</formula>
    </cfRule>
    <cfRule type="expression" dxfId="7254" priority="232">
      <formula>$Z$5="س"</formula>
    </cfRule>
    <cfRule type="expression" dxfId="7253" priority="233">
      <formula>$Z$4="ع"</formula>
    </cfRule>
  </conditionalFormatting>
  <conditionalFormatting sqref="Y47:Y56">
    <cfRule type="expression" dxfId="7252" priority="228">
      <formula>$Y$5="ج"</formula>
    </cfRule>
    <cfRule type="expression" dxfId="7251" priority="229">
      <formula>$Y$5="س"</formula>
    </cfRule>
    <cfRule type="expression" dxfId="7250" priority="230">
      <formula>$Y$4="ع"</formula>
    </cfRule>
  </conditionalFormatting>
  <conditionalFormatting sqref="X47:X56">
    <cfRule type="expression" dxfId="7249" priority="225">
      <formula>$X$5="ج"</formula>
    </cfRule>
    <cfRule type="expression" dxfId="7248" priority="226">
      <formula>$X$5="س"</formula>
    </cfRule>
    <cfRule type="expression" dxfId="7247" priority="227">
      <formula>$X$4="ع"</formula>
    </cfRule>
  </conditionalFormatting>
  <conditionalFormatting sqref="W47:W56">
    <cfRule type="expression" dxfId="7246" priority="222">
      <formula>$W$5="ج"</formula>
    </cfRule>
    <cfRule type="expression" dxfId="7245" priority="223">
      <formula>$W$5="س"</formula>
    </cfRule>
    <cfRule type="expression" dxfId="7244" priority="224">
      <formula>$W$4="ع"</formula>
    </cfRule>
  </conditionalFormatting>
  <conditionalFormatting sqref="V47:V56">
    <cfRule type="expression" dxfId="7243" priority="219">
      <formula>$V$5="ج"</formula>
    </cfRule>
    <cfRule type="expression" dxfId="7242" priority="220">
      <formula>$V$5="س"</formula>
    </cfRule>
    <cfRule type="expression" dxfId="7241" priority="221">
      <formula>$V$4="ع"</formula>
    </cfRule>
  </conditionalFormatting>
  <conditionalFormatting sqref="U47:U56">
    <cfRule type="expression" dxfId="7240" priority="216">
      <formula>$U$5="ج"</formula>
    </cfRule>
    <cfRule type="expression" dxfId="7239" priority="217">
      <formula>$U$5="س"</formula>
    </cfRule>
    <cfRule type="expression" dxfId="7238" priority="218">
      <formula>$U$5="ع"</formula>
    </cfRule>
  </conditionalFormatting>
  <conditionalFormatting sqref="T47:T56">
    <cfRule type="expression" dxfId="7237" priority="213">
      <formula>$T$5="ج"</formula>
    </cfRule>
    <cfRule type="expression" dxfId="7236" priority="214">
      <formula>$T$5="س"</formula>
    </cfRule>
    <cfRule type="expression" dxfId="7235" priority="215">
      <formula>$T$4="ع"</formula>
    </cfRule>
  </conditionalFormatting>
  <conditionalFormatting sqref="S47:S56">
    <cfRule type="expression" dxfId="7234" priority="209">
      <formula>$S$5="ج"</formula>
    </cfRule>
    <cfRule type="expression" dxfId="7233" priority="210">
      <formula>$S$5="س"</formula>
    </cfRule>
    <cfRule type="expression" dxfId="7232" priority="211">
      <formula>$S$5="ع"</formula>
    </cfRule>
    <cfRule type="expression" dxfId="7231" priority="212">
      <formula>$S$4="ع"</formula>
    </cfRule>
  </conditionalFormatting>
  <conditionalFormatting sqref="R47:R56">
    <cfRule type="expression" dxfId="7230" priority="206">
      <formula>$R$5="ج"</formula>
    </cfRule>
    <cfRule type="expression" dxfId="7229" priority="207">
      <formula>$R$5="س"</formula>
    </cfRule>
    <cfRule type="expression" dxfId="7228" priority="208">
      <formula>$R$4="ع"</formula>
    </cfRule>
  </conditionalFormatting>
  <conditionalFormatting sqref="Q47:Q56">
    <cfRule type="expression" dxfId="7227" priority="203">
      <formula>$Q$5="ج"</formula>
    </cfRule>
    <cfRule type="expression" dxfId="7226" priority="204">
      <formula>$Q$5="س"</formula>
    </cfRule>
    <cfRule type="expression" dxfId="7225" priority="205">
      <formula>$Q$4="ع"</formula>
    </cfRule>
  </conditionalFormatting>
  <conditionalFormatting sqref="P47:P56">
    <cfRule type="expression" dxfId="7224" priority="200">
      <formula>$P$5="ج"</formula>
    </cfRule>
    <cfRule type="expression" dxfId="7223" priority="201">
      <formula>$P$5="س"</formula>
    </cfRule>
    <cfRule type="expression" dxfId="7222" priority="202">
      <formula>$P$4="ع"</formula>
    </cfRule>
  </conditionalFormatting>
  <conditionalFormatting sqref="O47:O56">
    <cfRule type="expression" dxfId="7221" priority="197">
      <formula>$O$5="ج"</formula>
    </cfRule>
    <cfRule type="expression" dxfId="7220" priority="198">
      <formula>$O$5="س"</formula>
    </cfRule>
    <cfRule type="expression" dxfId="7219" priority="199">
      <formula>$O$4="ع"</formula>
    </cfRule>
  </conditionalFormatting>
  <conditionalFormatting sqref="N47:N56">
    <cfRule type="expression" dxfId="7218" priority="194">
      <formula>$N$5="ج"</formula>
    </cfRule>
    <cfRule type="expression" dxfId="7217" priority="195">
      <formula>$N$5="س"</formula>
    </cfRule>
    <cfRule type="expression" dxfId="7216" priority="196">
      <formula>$N$4="ع"</formula>
    </cfRule>
  </conditionalFormatting>
  <conditionalFormatting sqref="M47:M56">
    <cfRule type="expression" dxfId="7215" priority="191">
      <formula>$M$5="ج"</formula>
    </cfRule>
    <cfRule type="expression" dxfId="7214" priority="192">
      <formula>$M$5="س"</formula>
    </cfRule>
    <cfRule type="expression" dxfId="7213" priority="193">
      <formula>$M$4="ع"</formula>
    </cfRule>
  </conditionalFormatting>
  <conditionalFormatting sqref="L47:L56">
    <cfRule type="expression" dxfId="7212" priority="188">
      <formula>$L$5="ج"</formula>
    </cfRule>
    <cfRule type="expression" dxfId="7211" priority="189">
      <formula>$L$5="س"</formula>
    </cfRule>
    <cfRule type="expression" dxfId="7210" priority="190">
      <formula>$L$4="ع"</formula>
    </cfRule>
  </conditionalFormatting>
  <conditionalFormatting sqref="U47:U56">
    <cfRule type="expression" dxfId="7209" priority="187">
      <formula>$U$4="ع"</formula>
    </cfRule>
  </conditionalFormatting>
  <conditionalFormatting sqref="AK47:AK56">
    <cfRule type="expression" dxfId="7208" priority="186">
      <formula>$AK$5="ج"</formula>
    </cfRule>
  </conditionalFormatting>
  <conditionalFormatting sqref="J47:AX47">
    <cfRule type="expression" dxfId="7207" priority="184">
      <formula>$AX$47=""</formula>
    </cfRule>
    <cfRule type="expression" dxfId="7206" priority="185">
      <formula>$BC$47="انقطع ( ت )"</formula>
    </cfRule>
  </conditionalFormatting>
  <conditionalFormatting sqref="BA48:BC48 J48:AY48">
    <cfRule type="expression" dxfId="7205" priority="183">
      <formula>$BC$48="انقطع ( ت )"</formula>
    </cfRule>
  </conditionalFormatting>
  <conditionalFormatting sqref="BA49:BC49 J49:AY49">
    <cfRule type="expression" dxfId="7204" priority="182">
      <formula>$BC$49="انقطع ( ت )"</formula>
    </cfRule>
  </conditionalFormatting>
  <conditionalFormatting sqref="BA50:BC50 J50:AY50">
    <cfRule type="expression" dxfId="7203" priority="181">
      <formula>$BC$50="انقطع ( ت )"</formula>
    </cfRule>
  </conditionalFormatting>
  <conditionalFormatting sqref="BA51:BC51 A51:B51 J51:AY51">
    <cfRule type="expression" dxfId="7202" priority="180">
      <formula>$BC$51="انقطع ( ت )"</formula>
    </cfRule>
  </conditionalFormatting>
  <conditionalFormatting sqref="BA52:BC52 J52:AY52">
    <cfRule type="expression" dxfId="7201" priority="179">
      <formula>$BC$52="انقطع ( ت )"</formula>
    </cfRule>
  </conditionalFormatting>
  <conditionalFormatting sqref="BA53:BC53 A53:B53 J53:AY53">
    <cfRule type="expression" dxfId="7200" priority="178">
      <formula>$BC$53="انقطع ( ت )"</formula>
    </cfRule>
  </conditionalFormatting>
  <conditionalFormatting sqref="BA54:BC54 J54:AY54">
    <cfRule type="expression" dxfId="7199" priority="177">
      <formula>$BC$54="انقطع ( ت )"</formula>
    </cfRule>
  </conditionalFormatting>
  <conditionalFormatting sqref="BA55:BC55 AP55:AY55 J55:AL55">
    <cfRule type="expression" dxfId="7198" priority="176">
      <formula>$BC$55="انقطع ( ت )"</formula>
    </cfRule>
  </conditionalFormatting>
  <conditionalFormatting sqref="BA56:BC56 J56:AY56">
    <cfRule type="expression" dxfId="7197" priority="175">
      <formula>$BC$56="انقطع ( ت )"</formula>
    </cfRule>
  </conditionalFormatting>
  <conditionalFormatting sqref="J48:AX48">
    <cfRule type="expression" dxfId="7196" priority="174">
      <formula>$AX$48=""</formula>
    </cfRule>
  </conditionalFormatting>
  <conditionalFormatting sqref="J49:AX49">
    <cfRule type="expression" dxfId="7195" priority="173">
      <formula>$AX$49=""</formula>
    </cfRule>
  </conditionalFormatting>
  <conditionalFormatting sqref="J50:AX50">
    <cfRule type="expression" dxfId="7194" priority="172">
      <formula>$AX$50=""</formula>
    </cfRule>
  </conditionalFormatting>
  <conditionalFormatting sqref="J51:AX51">
    <cfRule type="expression" dxfId="7193" priority="171">
      <formula>$AX$51=""</formula>
    </cfRule>
  </conditionalFormatting>
  <conditionalFormatting sqref="J52:AX52">
    <cfRule type="expression" dxfId="7192" priority="170">
      <formula>$AX$52=""</formula>
    </cfRule>
  </conditionalFormatting>
  <conditionalFormatting sqref="J53:AX53">
    <cfRule type="expression" dxfId="7191" priority="169">
      <formula>$AX$53=""</formula>
    </cfRule>
  </conditionalFormatting>
  <conditionalFormatting sqref="J54:AX54">
    <cfRule type="expression" dxfId="7190" priority="168">
      <formula>$AX$54=""</formula>
    </cfRule>
  </conditionalFormatting>
  <conditionalFormatting sqref="AP55:AX55 J55:AL55">
    <cfRule type="expression" dxfId="7189" priority="167">
      <formula>$AX$55=""</formula>
    </cfRule>
  </conditionalFormatting>
  <conditionalFormatting sqref="J56:AX56">
    <cfRule type="expression" dxfId="7188" priority="166">
      <formula>$AX$56=""</formula>
    </cfRule>
  </conditionalFormatting>
  <conditionalFormatting sqref="AO55">
    <cfRule type="expression" dxfId="7187" priority="163">
      <formula>$AO$5="ج"</formula>
    </cfRule>
    <cfRule type="expression" dxfId="7186" priority="164">
      <formula>$AO$5="س"</formula>
    </cfRule>
    <cfRule type="expression" dxfId="7185" priority="165">
      <formula>$AO$4="ع"</formula>
    </cfRule>
  </conditionalFormatting>
  <conditionalFormatting sqref="AN55">
    <cfRule type="expression" dxfId="7184" priority="160">
      <formula>$AN$5="ج"</formula>
    </cfRule>
    <cfRule type="expression" dxfId="7183" priority="161">
      <formula>$AN$5="س"</formula>
    </cfRule>
    <cfRule type="expression" dxfId="7182" priority="162">
      <formula>$AN$4="ع"</formula>
    </cfRule>
  </conditionalFormatting>
  <conditionalFormatting sqref="AM55">
    <cfRule type="expression" dxfId="7181" priority="157">
      <formula>$AM$5="ج"</formula>
    </cfRule>
    <cfRule type="expression" dxfId="7180" priority="158">
      <formula>$AM$5="س"</formula>
    </cfRule>
    <cfRule type="expression" dxfId="7179" priority="159">
      <formula>$AM$4="ع"</formula>
    </cfRule>
  </conditionalFormatting>
  <conditionalFormatting sqref="C7:I7 C8:C46 G8:I46 I57:I168">
    <cfRule type="expression" dxfId="7178" priority="156">
      <formula>$AX$7=""</formula>
    </cfRule>
  </conditionalFormatting>
  <conditionalFormatting sqref="C7:I7 C8:C46 G8:I46 I57:I168">
    <cfRule type="expression" dxfId="7177" priority="155">
      <formula>$AX$7=""</formula>
    </cfRule>
  </conditionalFormatting>
  <conditionalFormatting sqref="C17:I17">
    <cfRule type="expression" dxfId="7176" priority="153">
      <formula>$BB$17="انقطع ( ت )"</formula>
    </cfRule>
    <cfRule type="expression" dxfId="7175" priority="154">
      <formula>$AX$17=""</formula>
    </cfRule>
  </conditionalFormatting>
  <conditionalFormatting sqref="C18:I18">
    <cfRule type="expression" dxfId="7174" priority="150">
      <formula>$BB$18="انقطع ( ت )"</formula>
    </cfRule>
    <cfRule type="expression" dxfId="7173" priority="151">
      <formula>$BB$18="انقطع ( ت )"</formula>
    </cfRule>
    <cfRule type="expression" dxfId="7172" priority="152">
      <formula>$AX$18=""</formula>
    </cfRule>
  </conditionalFormatting>
  <conditionalFormatting sqref="C19:I19">
    <cfRule type="expression" dxfId="7171" priority="149">
      <formula>$AX$19=""</formula>
    </cfRule>
  </conditionalFormatting>
  <conditionalFormatting sqref="C20:I20">
    <cfRule type="expression" dxfId="7170" priority="148">
      <formula>$AX$20=""</formula>
    </cfRule>
  </conditionalFormatting>
  <conditionalFormatting sqref="C21:I21">
    <cfRule type="expression" dxfId="7169" priority="147">
      <formula>$AX$21=""</formula>
    </cfRule>
  </conditionalFormatting>
  <conditionalFormatting sqref="C22:I22">
    <cfRule type="expression" dxfId="7168" priority="145">
      <formula>$BB$22="انقطع ( ت )"</formula>
    </cfRule>
    <cfRule type="expression" dxfId="7167" priority="146">
      <formula>$AX$22=""</formula>
    </cfRule>
  </conditionalFormatting>
  <conditionalFormatting sqref="C23:I23">
    <cfRule type="expression" dxfId="7166" priority="143">
      <formula>$BB$23="انقطع ( ت )"</formula>
    </cfRule>
    <cfRule type="expression" dxfId="7165" priority="144">
      <formula>$AX$23=""</formula>
    </cfRule>
  </conditionalFormatting>
  <conditionalFormatting sqref="C24:I24">
    <cfRule type="expression" dxfId="7164" priority="141">
      <formula>$BB$24="انقطع ( ت )"</formula>
    </cfRule>
    <cfRule type="expression" dxfId="7163" priority="142">
      <formula>$AX$24=""</formula>
    </cfRule>
  </conditionalFormatting>
  <conditionalFormatting sqref="C25:I25">
    <cfRule type="expression" dxfId="7162" priority="140">
      <formula>$AX$25=""</formula>
    </cfRule>
  </conditionalFormatting>
  <conditionalFormatting sqref="C26:I26">
    <cfRule type="expression" dxfId="7161" priority="138">
      <formula>$BB$26="انقطع ( ت )"</formula>
    </cfRule>
    <cfRule type="expression" dxfId="7160" priority="139">
      <formula>$AX$26=""</formula>
    </cfRule>
  </conditionalFormatting>
  <conditionalFormatting sqref="C27:I27">
    <cfRule type="expression" dxfId="7159" priority="136">
      <formula>$BB$27="انقطع ( ت )"</formula>
    </cfRule>
    <cfRule type="expression" dxfId="7158" priority="137">
      <formula>$AX$27=""</formula>
    </cfRule>
  </conditionalFormatting>
  <conditionalFormatting sqref="C28:I28">
    <cfRule type="expression" dxfId="7157" priority="135">
      <formula>$AX$28=""</formula>
    </cfRule>
  </conditionalFormatting>
  <conditionalFormatting sqref="C29:I29">
    <cfRule type="expression" dxfId="7156" priority="133">
      <formula>$BB$29="انقطع ( ت )"</formula>
    </cfRule>
    <cfRule type="expression" dxfId="7155" priority="134">
      <formula>$AX$29=""</formula>
    </cfRule>
  </conditionalFormatting>
  <conditionalFormatting sqref="C30:I30">
    <cfRule type="expression" dxfId="7154" priority="132">
      <formula>$AX$30=""</formula>
    </cfRule>
  </conditionalFormatting>
  <conditionalFormatting sqref="C31:I31">
    <cfRule type="expression" dxfId="7153" priority="131">
      <formula>$AX$31=""</formula>
    </cfRule>
  </conditionalFormatting>
  <conditionalFormatting sqref="C32:I32">
    <cfRule type="expression" dxfId="7152" priority="129">
      <formula>$BB$32="انقطع ( ت )"</formula>
    </cfRule>
    <cfRule type="expression" dxfId="7151" priority="130">
      <formula>$AX$32=""</formula>
    </cfRule>
  </conditionalFormatting>
  <conditionalFormatting sqref="C33:I33">
    <cfRule type="expression" dxfId="7150" priority="127">
      <formula>$BB$33="انقطع ( ت )"</formula>
    </cfRule>
    <cfRule type="expression" dxfId="7149" priority="128">
      <formula>$AX$33=""</formula>
    </cfRule>
  </conditionalFormatting>
  <conditionalFormatting sqref="C34:I34">
    <cfRule type="expression" dxfId="7148" priority="125">
      <formula>$BB$34="انقطع ( ت )"</formula>
    </cfRule>
    <cfRule type="expression" dxfId="7147" priority="126">
      <formula>$AX$34=""</formula>
    </cfRule>
  </conditionalFormatting>
  <conditionalFormatting sqref="C35:I35">
    <cfRule type="expression" dxfId="7146" priority="123">
      <formula>$BB$35="انقطع ( ت )"</formula>
    </cfRule>
    <cfRule type="expression" dxfId="7145" priority="124">
      <formula>$AX$35=""</formula>
    </cfRule>
  </conditionalFormatting>
  <conditionalFormatting sqref="C36:I36">
    <cfRule type="expression" dxfId="7144" priority="122">
      <formula>$AX$36=""</formula>
    </cfRule>
  </conditionalFormatting>
  <conditionalFormatting sqref="C37:I37">
    <cfRule type="expression" dxfId="7143" priority="120">
      <formula>$BB$37="انقطع ( ت )"</formula>
    </cfRule>
    <cfRule type="expression" dxfId="7142" priority="121">
      <formula>$AX$37=""</formula>
    </cfRule>
  </conditionalFormatting>
  <conditionalFormatting sqref="C38:I38">
    <cfRule type="expression" dxfId="7141" priority="118">
      <formula>$BB$38="انقطع ( ت )"</formula>
    </cfRule>
    <cfRule type="expression" dxfId="7140" priority="119">
      <formula>$AX$38=""</formula>
    </cfRule>
  </conditionalFormatting>
  <conditionalFormatting sqref="C39:I39">
    <cfRule type="expression" dxfId="7139" priority="116">
      <formula>$BB$39="انقطع ( ت )"</formula>
    </cfRule>
    <cfRule type="expression" dxfId="7138" priority="117">
      <formula>$AX$39=""</formula>
    </cfRule>
  </conditionalFormatting>
  <conditionalFormatting sqref="C40:I40">
    <cfRule type="expression" dxfId="7137" priority="114">
      <formula>$BB$40="انقطع ( ت )"</formula>
    </cfRule>
    <cfRule type="expression" dxfId="7136" priority="115">
      <formula>$AX$40=""</formula>
    </cfRule>
  </conditionalFormatting>
  <conditionalFormatting sqref="C41:I41">
    <cfRule type="expression" dxfId="7135" priority="112">
      <formula>$BB$41="انقطع ( ت )"</formula>
    </cfRule>
    <cfRule type="expression" dxfId="7134" priority="113">
      <formula>$AX$41=""</formula>
    </cfRule>
  </conditionalFormatting>
  <conditionalFormatting sqref="C42:I42">
    <cfRule type="expression" dxfId="7133" priority="110">
      <formula>$BB$42="انقطع ( ت )"</formula>
    </cfRule>
    <cfRule type="expression" dxfId="7132" priority="111">
      <formula>$AX$42=""</formula>
    </cfRule>
  </conditionalFormatting>
  <conditionalFormatting sqref="C43:I43">
    <cfRule type="expression" dxfId="7131" priority="109">
      <formula>$AX$43=""</formula>
    </cfRule>
  </conditionalFormatting>
  <conditionalFormatting sqref="C44:I44">
    <cfRule type="expression" dxfId="7130" priority="108">
      <formula>$AX$44=""</formula>
    </cfRule>
  </conditionalFormatting>
  <conditionalFormatting sqref="C45:I45">
    <cfRule type="expression" dxfId="7129" priority="106">
      <formula>$BB$45="انقطع ( ت )"</formula>
    </cfRule>
    <cfRule type="expression" dxfId="7128" priority="107">
      <formula>$AX$45=""</formula>
    </cfRule>
  </conditionalFormatting>
  <conditionalFormatting sqref="C46:I46">
    <cfRule type="expression" dxfId="7127" priority="104">
      <formula>$BB$46="انقطع ( ت )"</formula>
    </cfRule>
    <cfRule type="expression" dxfId="7126" priority="105">
      <formula>$AX$46=""</formula>
    </cfRule>
  </conditionalFormatting>
  <conditionalFormatting sqref="C7:I7 C8:C46 G8:I46 I57:I168">
    <cfRule type="expression" dxfId="7125" priority="102">
      <formula>$BB$7="انقطع ( ت )"</formula>
    </cfRule>
    <cfRule type="expression" dxfId="7124" priority="103">
      <formula>$AX$7=""</formula>
    </cfRule>
  </conditionalFormatting>
  <conditionalFormatting sqref="C8:I8">
    <cfRule type="expression" dxfId="7123" priority="100">
      <formula>$BB$8="انقطع ( ت )"</formula>
    </cfRule>
    <cfRule type="expression" dxfId="7122" priority="101">
      <formula>$AX$8=""</formula>
    </cfRule>
  </conditionalFormatting>
  <conditionalFormatting sqref="C9:I9">
    <cfRule type="expression" dxfId="7121" priority="98">
      <formula>$BB$9="انقطع ( ت )"</formula>
    </cfRule>
    <cfRule type="expression" dxfId="7120" priority="99">
      <formula>$AX$9=""</formula>
    </cfRule>
  </conditionalFormatting>
  <conditionalFormatting sqref="C10:I10">
    <cfRule type="expression" dxfId="7119" priority="97">
      <formula>$AX$10=""</formula>
    </cfRule>
  </conditionalFormatting>
  <conditionalFormatting sqref="C11:I11">
    <cfRule type="expression" dxfId="7118" priority="95">
      <formula>$BB$11="انقطع ( ت )"</formula>
    </cfRule>
    <cfRule type="expression" dxfId="7117" priority="96">
      <formula>$AX$11=""</formula>
    </cfRule>
  </conditionalFormatting>
  <conditionalFormatting sqref="C12:I12">
    <cfRule type="expression" dxfId="7116" priority="94">
      <formula>$AX$12=""</formula>
    </cfRule>
  </conditionalFormatting>
  <conditionalFormatting sqref="C13:I13">
    <cfRule type="expression" dxfId="7115" priority="92">
      <formula>$BB$13="انقطع ( ت )"</formula>
    </cfRule>
    <cfRule type="expression" dxfId="7114" priority="93">
      <formula>$AX$13=""</formula>
    </cfRule>
  </conditionalFormatting>
  <conditionalFormatting sqref="C14:I14">
    <cfRule type="expression" dxfId="7113" priority="91">
      <formula>$AX$14=""</formula>
    </cfRule>
  </conditionalFormatting>
  <conditionalFormatting sqref="C15:I15">
    <cfRule type="expression" dxfId="7112" priority="90">
      <formula>$AX$15=""</formula>
    </cfRule>
  </conditionalFormatting>
  <conditionalFormatting sqref="C16:I16">
    <cfRule type="expression" dxfId="7111" priority="89">
      <formula>$AX$16=""</formula>
    </cfRule>
  </conditionalFormatting>
  <conditionalFormatting sqref="C10:I10">
    <cfRule type="expression" dxfId="7110" priority="88">
      <formula>$BB$10="انقطع ( ت )"</formula>
    </cfRule>
  </conditionalFormatting>
  <conditionalFormatting sqref="C12:I12">
    <cfRule type="expression" dxfId="7109" priority="87">
      <formula>$BB$12="انقطع ( ت )"</formula>
    </cfRule>
  </conditionalFormatting>
  <conditionalFormatting sqref="C14:I14">
    <cfRule type="expression" dxfId="7108" priority="86">
      <formula>$BB$14="انقطع ( ت )"</formula>
    </cfRule>
  </conditionalFormatting>
  <conditionalFormatting sqref="C15:I15">
    <cfRule type="expression" dxfId="7107" priority="85">
      <formula>$BB$15="انقطع ( ت )"</formula>
    </cfRule>
  </conditionalFormatting>
  <conditionalFormatting sqref="C16:I16">
    <cfRule type="expression" dxfId="7106" priority="84">
      <formula>$BB$16="انقطع ( ت )"</formula>
    </cfRule>
  </conditionalFormatting>
  <conditionalFormatting sqref="C17:I17">
    <cfRule type="expression" dxfId="7105" priority="83">
      <formula>$BB$17="انقطع ( ت )"</formula>
    </cfRule>
  </conditionalFormatting>
  <conditionalFormatting sqref="C19:I19">
    <cfRule type="expression" dxfId="7104" priority="81">
      <formula>$BB$19="انقطع ( ت )"</formula>
    </cfRule>
    <cfRule type="expression" dxfId="7103" priority="82">
      <formula>$BB$19="انقطع ( ت )"</formula>
    </cfRule>
  </conditionalFormatting>
  <conditionalFormatting sqref="C20:I20">
    <cfRule type="expression" dxfId="7102" priority="80">
      <formula>$BB$20="انقطع ( ت )"</formula>
    </cfRule>
  </conditionalFormatting>
  <conditionalFormatting sqref="C21:I21">
    <cfRule type="expression" dxfId="7101" priority="79">
      <formula>$BB$21="انقطع ( ت )"</formula>
    </cfRule>
  </conditionalFormatting>
  <conditionalFormatting sqref="C25:I25">
    <cfRule type="expression" dxfId="7100" priority="78">
      <formula>$BB$25="انقطع ( ت )"</formula>
    </cfRule>
  </conditionalFormatting>
  <conditionalFormatting sqref="C28:I28">
    <cfRule type="expression" dxfId="7099" priority="76">
      <formula>$BB$28="انقطع ( ت )"</formula>
    </cfRule>
    <cfRule type="expression" dxfId="7098" priority="77">
      <formula>$BB$28="انقطع ( ت )"</formula>
    </cfRule>
  </conditionalFormatting>
  <conditionalFormatting sqref="C30:I30">
    <cfRule type="expression" dxfId="7097" priority="75">
      <formula>$BB$30="انقطع ( ت )"</formula>
    </cfRule>
  </conditionalFormatting>
  <conditionalFormatting sqref="C31:I31">
    <cfRule type="expression" dxfId="7096" priority="74">
      <formula>$BB$31="انقطع ( ت )"</formula>
    </cfRule>
  </conditionalFormatting>
  <conditionalFormatting sqref="C36:I36">
    <cfRule type="expression" dxfId="7095" priority="73">
      <formula>$BB$36="انقطع ( ت )"</formula>
    </cfRule>
  </conditionalFormatting>
  <conditionalFormatting sqref="C43:I43">
    <cfRule type="expression" dxfId="7094" priority="72">
      <formula>$BB$43="انقطع ( ت )"</formula>
    </cfRule>
  </conditionalFormatting>
  <conditionalFormatting sqref="C44:I44">
    <cfRule type="expression" dxfId="7093" priority="71">
      <formula>$BB$44="انقطع ( ت )"</formula>
    </cfRule>
  </conditionalFormatting>
  <conditionalFormatting sqref="C7:I7 G8:G46">
    <cfRule type="expression" dxfId="7092" priority="70">
      <formula>$BC$7="انقطع ( ت )"</formula>
    </cfRule>
  </conditionalFormatting>
  <conditionalFormatting sqref="C8:I8">
    <cfRule type="expression" dxfId="7091" priority="68">
      <formula>$BC$8=""</formula>
    </cfRule>
    <cfRule type="expression" dxfId="7090" priority="69">
      <formula>$BC$8=""</formula>
    </cfRule>
  </conditionalFormatting>
  <conditionalFormatting sqref="C9:I9">
    <cfRule type="expression" dxfId="7089" priority="67">
      <formula>$BC$9=""</formula>
    </cfRule>
  </conditionalFormatting>
  <conditionalFormatting sqref="C10:I10">
    <cfRule type="expression" dxfId="7088" priority="65">
      <formula>$BC$10=""</formula>
    </cfRule>
    <cfRule type="expression" dxfId="7087" priority="66">
      <formula>$BC$10=""</formula>
    </cfRule>
  </conditionalFormatting>
  <conditionalFormatting sqref="C11:I11">
    <cfRule type="expression" dxfId="7086" priority="64">
      <formula>$BC$11=""</formula>
    </cfRule>
  </conditionalFormatting>
  <conditionalFormatting sqref="C12:I12">
    <cfRule type="expression" dxfId="7085" priority="63">
      <formula>$BC$12=""</formula>
    </cfRule>
  </conditionalFormatting>
  <conditionalFormatting sqref="C13:I13">
    <cfRule type="expression" dxfId="7084" priority="62">
      <formula>$BC$13=""</formula>
    </cfRule>
  </conditionalFormatting>
  <conditionalFormatting sqref="C14:I14">
    <cfRule type="expression" dxfId="7083" priority="61">
      <formula>$BC$14=""</formula>
    </cfRule>
  </conditionalFormatting>
  <conditionalFormatting sqref="C15:I15">
    <cfRule type="expression" dxfId="7082" priority="60">
      <formula>$BC$15=""</formula>
    </cfRule>
  </conditionalFormatting>
  <conditionalFormatting sqref="C16:I16">
    <cfRule type="expression" dxfId="7081" priority="59">
      <formula>$BC$16=""</formula>
    </cfRule>
  </conditionalFormatting>
  <conditionalFormatting sqref="C17:I17">
    <cfRule type="expression" dxfId="7080" priority="58">
      <formula>$BC$17=""</formula>
    </cfRule>
  </conditionalFormatting>
  <conditionalFormatting sqref="C18:I18">
    <cfRule type="expression" dxfId="7079" priority="57">
      <formula>$BC$18=""</formula>
    </cfRule>
  </conditionalFormatting>
  <conditionalFormatting sqref="C19:I19">
    <cfRule type="expression" dxfId="7078" priority="56">
      <formula>$BC$19=""</formula>
    </cfRule>
  </conditionalFormatting>
  <conditionalFormatting sqref="C20:I20">
    <cfRule type="expression" dxfId="7077" priority="55">
      <formula>$BC$20=""</formula>
    </cfRule>
  </conditionalFormatting>
  <conditionalFormatting sqref="C21:I21">
    <cfRule type="expression" dxfId="7076" priority="54">
      <formula>$BC$21=""</formula>
    </cfRule>
  </conditionalFormatting>
  <conditionalFormatting sqref="C22:I22">
    <cfRule type="expression" dxfId="7075" priority="53">
      <formula>$BC$22=""</formula>
    </cfRule>
  </conditionalFormatting>
  <conditionalFormatting sqref="C23:I23">
    <cfRule type="expression" dxfId="7074" priority="52">
      <formula>$BC$23=""</formula>
    </cfRule>
  </conditionalFormatting>
  <conditionalFormatting sqref="C24:I24">
    <cfRule type="expression" dxfId="7073" priority="51">
      <formula>$BC$24=""</formula>
    </cfRule>
  </conditionalFormatting>
  <conditionalFormatting sqref="C25:I25">
    <cfRule type="expression" dxfId="7072" priority="50">
      <formula>$BC$25=""</formula>
    </cfRule>
  </conditionalFormatting>
  <conditionalFormatting sqref="C26:I26">
    <cfRule type="expression" dxfId="7071" priority="49">
      <formula>$BC$26=""</formula>
    </cfRule>
  </conditionalFormatting>
  <conditionalFormatting sqref="C27:I27">
    <cfRule type="expression" dxfId="7070" priority="48">
      <formula>$BC$27=""</formula>
    </cfRule>
  </conditionalFormatting>
  <conditionalFormatting sqref="C28:I28">
    <cfRule type="expression" dxfId="7069" priority="47">
      <formula>$BC$28=""</formula>
    </cfRule>
  </conditionalFormatting>
  <conditionalFormatting sqref="C29:I29">
    <cfRule type="expression" dxfId="7068" priority="46">
      <formula>$BC$29=""</formula>
    </cfRule>
  </conditionalFormatting>
  <conditionalFormatting sqref="C30:I30">
    <cfRule type="expression" dxfId="7067" priority="45">
      <formula>$BC$30=""</formula>
    </cfRule>
  </conditionalFormatting>
  <conditionalFormatting sqref="C31:I31">
    <cfRule type="expression" dxfId="7066" priority="44">
      <formula>$BC$31=""</formula>
    </cfRule>
  </conditionalFormatting>
  <conditionalFormatting sqref="C32:I32">
    <cfRule type="expression" dxfId="7065" priority="43">
      <formula>$BC$32=""</formula>
    </cfRule>
  </conditionalFormatting>
  <conditionalFormatting sqref="C33:I33">
    <cfRule type="expression" dxfId="7064" priority="42">
      <formula>$BC$33=""</formula>
    </cfRule>
  </conditionalFormatting>
  <conditionalFormatting sqref="C34:I34">
    <cfRule type="expression" dxfId="7063" priority="41">
      <formula>$BC$34=""</formula>
    </cfRule>
  </conditionalFormatting>
  <conditionalFormatting sqref="C35:I35">
    <cfRule type="expression" dxfId="7062" priority="40">
      <formula>$BC$35=""</formula>
    </cfRule>
  </conditionalFormatting>
  <conditionalFormatting sqref="C36:I36">
    <cfRule type="expression" dxfId="7061" priority="39">
      <formula>$BC$36=""</formula>
    </cfRule>
  </conditionalFormatting>
  <conditionalFormatting sqref="C37:I37">
    <cfRule type="expression" dxfId="7060" priority="38">
      <formula>$BC$37=""</formula>
    </cfRule>
  </conditionalFormatting>
  <conditionalFormatting sqref="C38:I38">
    <cfRule type="expression" dxfId="7059" priority="37">
      <formula>$BC$38=""</formula>
    </cfRule>
  </conditionalFormatting>
  <conditionalFormatting sqref="C39:I39">
    <cfRule type="expression" dxfId="7058" priority="36">
      <formula>$BC$39=""</formula>
    </cfRule>
  </conditionalFormatting>
  <conditionalFormatting sqref="C40:I40">
    <cfRule type="expression" dxfId="7057" priority="35">
      <formula>$BC$40=""</formula>
    </cfRule>
  </conditionalFormatting>
  <conditionalFormatting sqref="C41:I41">
    <cfRule type="expression" dxfId="7056" priority="34">
      <formula>$BC$41=""</formula>
    </cfRule>
  </conditionalFormatting>
  <conditionalFormatting sqref="C42:I42">
    <cfRule type="expression" dxfId="7055" priority="33">
      <formula>$BC$42=""</formula>
    </cfRule>
  </conditionalFormatting>
  <conditionalFormatting sqref="C43:I43">
    <cfRule type="expression" dxfId="7054" priority="32">
      <formula>$BC$43=""</formula>
    </cfRule>
  </conditionalFormatting>
  <conditionalFormatting sqref="C44:I44">
    <cfRule type="expression" dxfId="7053" priority="31">
      <formula>$BC$44=""</formula>
    </cfRule>
  </conditionalFormatting>
  <conditionalFormatting sqref="C45:I45">
    <cfRule type="expression" dxfId="7052" priority="30">
      <formula>$BC$45=""</formula>
    </cfRule>
  </conditionalFormatting>
  <conditionalFormatting sqref="C46:I46">
    <cfRule type="expression" dxfId="7051" priority="29">
      <formula>$BC$46=""</formula>
    </cfRule>
  </conditionalFormatting>
  <conditionalFormatting sqref="I57:I168">
    <cfRule type="expression" dxfId="7050" priority="28">
      <formula>$AX$7=""</formula>
    </cfRule>
  </conditionalFormatting>
  <conditionalFormatting sqref="I57:I168">
    <cfRule type="expression" dxfId="7049" priority="27">
      <formula>$AX$7=""</formula>
    </cfRule>
  </conditionalFormatting>
  <conditionalFormatting sqref="I57:I168">
    <cfRule type="expression" dxfId="7048" priority="25">
      <formula>$BB$7="انقطع ( ت )"</formula>
    </cfRule>
    <cfRule type="expression" dxfId="7047" priority="26">
      <formula>$AX$7=""</formula>
    </cfRule>
  </conditionalFormatting>
  <conditionalFormatting sqref="I57:I188">
    <cfRule type="expression" dxfId="7046" priority="24">
      <formula>$AX$7=""</formula>
    </cfRule>
  </conditionalFormatting>
  <conditionalFormatting sqref="I57:I188">
    <cfRule type="expression" dxfId="7045" priority="23">
      <formula>$AX$7=""</formula>
    </cfRule>
  </conditionalFormatting>
  <conditionalFormatting sqref="I57:I188">
    <cfRule type="expression" dxfId="7044" priority="21">
      <formula>$BB$7="انقطع ( ت )"</formula>
    </cfRule>
    <cfRule type="expression" dxfId="7043" priority="22">
      <formula>$AX$7=""</formula>
    </cfRule>
  </conditionalFormatting>
  <conditionalFormatting sqref="C47:I47">
    <cfRule type="expression" dxfId="7042" priority="19">
      <formula>$AX$47=""</formula>
    </cfRule>
    <cfRule type="expression" dxfId="7041" priority="20">
      <formula>$BC$47="انقطع ( ت )"</formula>
    </cfRule>
  </conditionalFormatting>
  <conditionalFormatting sqref="C48:I48">
    <cfRule type="expression" dxfId="7040" priority="17">
      <formula>$AX$48=""</formula>
    </cfRule>
    <cfRule type="expression" dxfId="7039" priority="18">
      <formula>$BC$48="انقطع ( ت )"</formula>
    </cfRule>
  </conditionalFormatting>
  <conditionalFormatting sqref="C49:I49">
    <cfRule type="expression" dxfId="7038" priority="15">
      <formula>$AX$49=""</formula>
    </cfRule>
    <cfRule type="expression" dxfId="7037" priority="16">
      <formula>$BC$49="انقطع ( ت )"</formula>
    </cfRule>
  </conditionalFormatting>
  <conditionalFormatting sqref="C50:I50">
    <cfRule type="expression" dxfId="7036" priority="13">
      <formula>$AX$50=""</formula>
    </cfRule>
    <cfRule type="expression" dxfId="7035" priority="14">
      <formula>$BC$50="انقطع ( ت )"</formula>
    </cfRule>
  </conditionalFormatting>
  <conditionalFormatting sqref="C51:I51">
    <cfRule type="expression" dxfId="7034" priority="11">
      <formula>$AX$51=""</formula>
    </cfRule>
    <cfRule type="expression" dxfId="7033" priority="12">
      <formula>$BC$51="انقطع ( ت )"</formula>
    </cfRule>
  </conditionalFormatting>
  <conditionalFormatting sqref="C52:I52">
    <cfRule type="expression" dxfId="7032" priority="9">
      <formula>$AX$52=""</formula>
    </cfRule>
    <cfRule type="expression" dxfId="7031" priority="10">
      <formula>$BC$52="انقطع ( ت )"</formula>
    </cfRule>
  </conditionalFormatting>
  <conditionalFormatting sqref="C53:I53">
    <cfRule type="expression" dxfId="7030" priority="8">
      <formula>$BC$53="انقطع ( ت )"</formula>
    </cfRule>
  </conditionalFormatting>
  <conditionalFormatting sqref="C54:I54">
    <cfRule type="expression" dxfId="7029" priority="6">
      <formula>$AX$54=""</formula>
    </cfRule>
    <cfRule type="expression" dxfId="7028" priority="7">
      <formula>$BC$54="انقطع ( ت )"</formula>
    </cfRule>
  </conditionalFormatting>
  <conditionalFormatting sqref="C55:I55">
    <cfRule type="expression" dxfId="7027" priority="5">
      <formula>$BC$55="انقطع ( ت )"</formula>
    </cfRule>
  </conditionalFormatting>
  <conditionalFormatting sqref="C56:I56">
    <cfRule type="expression" dxfId="7026" priority="4">
      <formula>$BC$56="انقطع ( ت )"</formula>
    </cfRule>
  </conditionalFormatting>
  <conditionalFormatting sqref="C53:I53">
    <cfRule type="expression" dxfId="7025" priority="3">
      <formula>$AX$53=""</formula>
    </cfRule>
  </conditionalFormatting>
  <conditionalFormatting sqref="C55:I55">
    <cfRule type="expression" dxfId="7024" priority="2">
      <formula>$AX$55=""</formula>
    </cfRule>
  </conditionalFormatting>
  <conditionalFormatting sqref="C56:I56">
    <cfRule type="expression" dxfId="7023" priority="1">
      <formula>$AX$56=""</formula>
    </cfRule>
  </conditionalFormatting>
  <dataValidations count="5"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BC7:BD188">
      <formula1>"انقطع ( ت )"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3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الغياب'!I10</f>
        <v>2014</v>
      </c>
      <c r="M2" s="485"/>
      <c r="N2" s="486"/>
      <c r="O2" s="487" t="s">
        <v>114</v>
      </c>
      <c r="P2" s="487"/>
      <c r="Q2" s="487"/>
      <c r="R2" s="488"/>
      <c r="S2" s="489" t="s">
        <v>79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>
        <f t="shared" ref="L3:AD3" si="0">IF(L5="ج","",IF(L5="س","",L4))</f>
        <v>0</v>
      </c>
      <c r="M3" s="30">
        <f t="shared" si="0"/>
        <v>0</v>
      </c>
      <c r="N3" s="30">
        <f t="shared" si="0"/>
        <v>0</v>
      </c>
      <c r="O3" s="30">
        <f t="shared" si="0"/>
        <v>0</v>
      </c>
      <c r="P3" s="30">
        <f t="shared" si="0"/>
        <v>0</v>
      </c>
      <c r="Q3" s="30" t="str">
        <f t="shared" si="0"/>
        <v/>
      </c>
      <c r="R3" s="30" t="str">
        <f t="shared" si="0"/>
        <v/>
      </c>
      <c r="S3" s="30">
        <f t="shared" si="0"/>
        <v>0</v>
      </c>
      <c r="T3" s="30">
        <f t="shared" si="0"/>
        <v>0</v>
      </c>
      <c r="U3" s="30">
        <f t="shared" si="0"/>
        <v>0</v>
      </c>
      <c r="V3" s="30">
        <f t="shared" si="0"/>
        <v>0</v>
      </c>
      <c r="W3" s="30">
        <f t="shared" si="0"/>
        <v>0</v>
      </c>
      <c r="X3" s="30" t="str">
        <f t="shared" si="0"/>
        <v/>
      </c>
      <c r="Y3" s="30" t="str">
        <f t="shared" si="0"/>
        <v/>
      </c>
      <c r="Z3" s="30">
        <f t="shared" si="0"/>
        <v>0</v>
      </c>
      <c r="AA3" s="30">
        <f t="shared" si="0"/>
        <v>0</v>
      </c>
      <c r="AB3" s="30">
        <f t="shared" si="0"/>
        <v>0</v>
      </c>
      <c r="AC3" s="30">
        <f t="shared" si="0"/>
        <v>0</v>
      </c>
      <c r="AD3" s="30">
        <f t="shared" si="0"/>
        <v>0</v>
      </c>
      <c r="AE3" s="30" t="str">
        <f>IF(AE5="ج","",IF(AE5="س","",AE4))</f>
        <v/>
      </c>
      <c r="AF3" s="30" t="str">
        <f t="shared" ref="AF3:AP3" si="1">IF(AF5="ج","",IF(AF5="س","",AF4))</f>
        <v/>
      </c>
      <c r="AG3" s="30">
        <f t="shared" si="1"/>
        <v>0</v>
      </c>
      <c r="AH3" s="30">
        <f t="shared" si="1"/>
        <v>0</v>
      </c>
      <c r="AI3" s="30">
        <f t="shared" si="1"/>
        <v>0</v>
      </c>
      <c r="AJ3" s="30">
        <f t="shared" si="1"/>
        <v>0</v>
      </c>
      <c r="AK3" s="30">
        <f t="shared" si="1"/>
        <v>0</v>
      </c>
      <c r="AL3" s="30" t="str">
        <f t="shared" si="1"/>
        <v/>
      </c>
      <c r="AM3" s="30" t="str">
        <f t="shared" si="1"/>
        <v/>
      </c>
      <c r="AN3" s="31" t="str">
        <f t="shared" si="1"/>
        <v>ع</v>
      </c>
      <c r="AO3" s="31" t="str">
        <f t="shared" si="1"/>
        <v>ع</v>
      </c>
      <c r="AP3" s="31" t="str">
        <f t="shared" si="1"/>
        <v>ع</v>
      </c>
    </row>
    <row r="4" spans="2:61" ht="19.5" customHeight="1" thickBot="1">
      <c r="J4" s="25" t="s">
        <v>102</v>
      </c>
      <c r="K4" s="54">
        <f>COUNTIF(L5:AP5,"س")</f>
        <v>4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 t="s">
        <v>113</v>
      </c>
      <c r="AN4" s="50" t="s">
        <v>113</v>
      </c>
      <c r="AO4" s="50" t="s">
        <v>113</v>
      </c>
      <c r="AP4" s="50" t="s">
        <v>113</v>
      </c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11</v>
      </c>
      <c r="K5" s="33">
        <f>31-K6</f>
        <v>30</v>
      </c>
      <c r="L5" s="34" t="str">
        <f>IF(L6="","",VLOOKUP(AY37,روزنامة3!L3:M47,2,))</f>
        <v/>
      </c>
      <c r="M5" s="34" t="str">
        <f>IF(M6="","",VLOOKUP(AY36,روزنامة3!L3:M47,2,))</f>
        <v>ر</v>
      </c>
      <c r="N5" s="34" t="str">
        <f>IF(N6="","",VLOOKUP(AY35,روزنامة3!L3:M47,2,))</f>
        <v>ث</v>
      </c>
      <c r="O5" s="34" t="str">
        <f>VLOOKUP(AY34,روزنامة3!L3:M47,2,)</f>
        <v>ا</v>
      </c>
      <c r="P5" s="34" t="str">
        <f>VLOOKUP(AY33,روزنامة3!L3:M47,2,)</f>
        <v>ح</v>
      </c>
      <c r="Q5" s="34" t="str">
        <f>VLOOKUP(AY32,روزنامة3!L3:M47,2,)</f>
        <v>س</v>
      </c>
      <c r="R5" s="34" t="str">
        <f>VLOOKUP(AY31,روزنامة3!L3:M47,2,)</f>
        <v>ج</v>
      </c>
      <c r="S5" s="34" t="str">
        <f>VLOOKUP(AY30,روزنامة3!L3:M47,2,)</f>
        <v>خ</v>
      </c>
      <c r="T5" s="34" t="str">
        <f>VLOOKUP(AY29,روزنامة3!L3:M47,2,)</f>
        <v>ر</v>
      </c>
      <c r="U5" s="34" t="str">
        <f>VLOOKUP(AY28,روزنامة3!L3:M47,2,)</f>
        <v>ث</v>
      </c>
      <c r="V5" s="34" t="str">
        <f>VLOOKUP(AY27,روزنامة3!L3:M47,2,)</f>
        <v>ا</v>
      </c>
      <c r="W5" s="34" t="str">
        <f>VLOOKUP(AY26,روزنامة3!L3:M47,2,)</f>
        <v>ح</v>
      </c>
      <c r="X5" s="34" t="str">
        <f>VLOOKUP(AY25,روزنامة3!L3:M47,2,)</f>
        <v>س</v>
      </c>
      <c r="Y5" s="34" t="str">
        <f>VLOOKUP(AY24,روزنامة3!L3:M47,2,)</f>
        <v>ج</v>
      </c>
      <c r="Z5" s="34" t="str">
        <f>VLOOKUP(AY23,روزنامة3!L3:M47,2,)</f>
        <v>خ</v>
      </c>
      <c r="AA5" s="34" t="str">
        <f>VLOOKUP(AY22,روزنامة3!L3:M47,2,)</f>
        <v>ر</v>
      </c>
      <c r="AB5" s="34" t="str">
        <f>VLOOKUP(AY21,روزنامة3!L3:M47,2,)</f>
        <v>ث</v>
      </c>
      <c r="AC5" s="34" t="str">
        <f>VLOOKUP(AY20,روزنامة3!L3:M47,2,)</f>
        <v>ا</v>
      </c>
      <c r="AD5" s="34" t="str">
        <f>VLOOKUP(AY19,روزنامة3!L3:M47,2,)</f>
        <v>ح</v>
      </c>
      <c r="AE5" s="34" t="str">
        <f>VLOOKUP(AY18,روزنامة3!L3:M47,2,)</f>
        <v>س</v>
      </c>
      <c r="AF5" s="34" t="str">
        <f>VLOOKUP(AY17,روزنامة3!L3:M47,2,)</f>
        <v>ج</v>
      </c>
      <c r="AG5" s="34" t="str">
        <f>VLOOKUP(AY16,روزنامة3!L3:M47,2,)</f>
        <v>خ</v>
      </c>
      <c r="AH5" s="34" t="str">
        <f>VLOOKUP(AY15,روزنامة3!L3:M47,2,)</f>
        <v>ر</v>
      </c>
      <c r="AI5" s="34" t="str">
        <f>VLOOKUP(AY14,روزنامة3!L3:M47,2,)</f>
        <v>ث</v>
      </c>
      <c r="AJ5" s="34" t="str">
        <f>VLOOKUP(AY13,روزنامة3!L3:M47,2,)</f>
        <v>ا</v>
      </c>
      <c r="AK5" s="34" t="str">
        <f>VLOOKUP(AY12,روزنامة3!L3:M47,2,)</f>
        <v>ح</v>
      </c>
      <c r="AL5" s="34" t="str">
        <f>VLOOKUP(AY11,روزنامة3!L3:M47,2,)</f>
        <v>س</v>
      </c>
      <c r="AM5" s="34" t="str">
        <f>VLOOKUP(AY10,روزنامة3!L3:M47,2,)</f>
        <v>ج</v>
      </c>
      <c r="AN5" s="34" t="str">
        <f>VLOOKUP(AY9,روزنامة3!L3:M47,2,)</f>
        <v>خ</v>
      </c>
      <c r="AO5" s="34" t="str">
        <f>VLOOKUP(AY8,روزنامة3!L3:M47,2,)</f>
        <v>ر</v>
      </c>
      <c r="AP5" s="34" t="str">
        <f>VLOOKUP(AY7,روزنامة3!L3:M47,2,)</f>
        <v>ث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1</v>
      </c>
      <c r="L6" s="36" t="str">
        <f>IF(BA7&lt;31,"","31")</f>
        <v/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38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38</v>
      </c>
      <c r="J7" s="38">
        <f>K5-J5</f>
        <v>19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MIN(روزنامة3!L3:L47)</f>
        <v>41730</v>
      </c>
      <c r="AZ7" s="247">
        <v>1</v>
      </c>
      <c r="BA7" s="244">
        <f>COUNTIF(روزنامة3!K3:K47,"&gt;1")</f>
        <v>30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38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38</v>
      </c>
      <c r="J8" s="38">
        <f>J7</f>
        <v>19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41731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38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38</v>
      </c>
      <c r="J9" s="38">
        <f t="shared" ref="J9:J72" si="11">J8</f>
        <v>19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41732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38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38</v>
      </c>
      <c r="J10" s="38">
        <f t="shared" si="11"/>
        <v>19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41733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38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38</v>
      </c>
      <c r="J11" s="38">
        <f t="shared" si="11"/>
        <v>19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41734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38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38</v>
      </c>
      <c r="J12" s="38">
        <f t="shared" si="11"/>
        <v>19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41735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494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38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38</v>
      </c>
      <c r="J13" s="38">
        <f t="shared" si="11"/>
        <v>19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41736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38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38</v>
      </c>
      <c r="J14" s="38">
        <f t="shared" si="11"/>
        <v>19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41737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38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38</v>
      </c>
      <c r="J15" s="38">
        <f t="shared" si="11"/>
        <v>19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41738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38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38</v>
      </c>
      <c r="J16" s="38">
        <f t="shared" si="11"/>
        <v>19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41739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38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38</v>
      </c>
      <c r="J17" s="38">
        <f t="shared" si="11"/>
        <v>19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41740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494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38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38</v>
      </c>
      <c r="J18" s="38">
        <f t="shared" si="11"/>
        <v>19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41741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38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38</v>
      </c>
      <c r="J19" s="38">
        <f t="shared" si="11"/>
        <v>19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41742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19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41743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19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41744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19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41745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19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41746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19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41747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19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41748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19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41749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19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41750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19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41751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19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41752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19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41753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19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41754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19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41755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19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41756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19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41757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19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41758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19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41759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19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41760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19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41761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19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41762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19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41763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19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41764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19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41765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19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41766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19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41767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19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41768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19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41769</v>
      </c>
      <c r="AZ46" s="247">
        <v>40</v>
      </c>
      <c r="BB46" s="41" t="str">
        <f t="shared" si="10"/>
        <v/>
      </c>
      <c r="BC46" s="252"/>
      <c r="BD46" s="46"/>
    </row>
    <row r="47" spans="2:56" s="298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19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98">
        <f t="shared" si="12"/>
        <v>41770</v>
      </c>
      <c r="AZ47" s="298">
        <v>41</v>
      </c>
      <c r="BB47" s="41" t="str">
        <f t="shared" si="10"/>
        <v/>
      </c>
      <c r="BC47" s="252"/>
      <c r="BD47" s="46"/>
    </row>
    <row r="48" spans="2:56" s="298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19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98">
        <f t="shared" si="12"/>
        <v>41771</v>
      </c>
      <c r="AZ48" s="298">
        <v>42</v>
      </c>
      <c r="BB48" s="41" t="str">
        <f t="shared" si="10"/>
        <v/>
      </c>
      <c r="BC48" s="252"/>
      <c r="BD48" s="46"/>
    </row>
    <row r="49" spans="1:58" s="298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19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98">
        <f t="shared" si="12"/>
        <v>41772</v>
      </c>
      <c r="AZ49" s="298">
        <v>43</v>
      </c>
      <c r="BB49" s="41" t="str">
        <f t="shared" si="10"/>
        <v/>
      </c>
      <c r="BC49" s="252"/>
      <c r="BD49" s="46"/>
    </row>
    <row r="50" spans="1:58" s="298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19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98">
        <f t="shared" si="12"/>
        <v>41773</v>
      </c>
      <c r="AZ50" s="298">
        <v>44</v>
      </c>
      <c r="BB50" s="41" t="str">
        <f t="shared" si="10"/>
        <v/>
      </c>
      <c r="BC50" s="252"/>
      <c r="BD50" s="46"/>
    </row>
    <row r="51" spans="1:58" s="298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19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98">
        <f t="shared" si="12"/>
        <v>41774</v>
      </c>
      <c r="AZ51" s="298">
        <v>45</v>
      </c>
      <c r="BB51" s="41" t="str">
        <f t="shared" si="10"/>
        <v/>
      </c>
      <c r="BC51" s="252"/>
      <c r="BD51" s="46"/>
    </row>
    <row r="52" spans="1:58" s="298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19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98">
        <f t="shared" si="12"/>
        <v>41775</v>
      </c>
      <c r="AZ52" s="298">
        <v>46</v>
      </c>
      <c r="BB52" s="41" t="str">
        <f t="shared" si="10"/>
        <v/>
      </c>
      <c r="BC52" s="252"/>
      <c r="BD52" s="46"/>
    </row>
    <row r="53" spans="1:58" s="298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19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98">
        <f t="shared" si="12"/>
        <v>41776</v>
      </c>
      <c r="AZ53" s="298">
        <v>47</v>
      </c>
      <c r="BB53" s="41" t="str">
        <f t="shared" si="10"/>
        <v/>
      </c>
      <c r="BC53" s="252"/>
      <c r="BD53" s="46"/>
    </row>
    <row r="54" spans="1:58" s="298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19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98">
        <f t="shared" si="12"/>
        <v>41777</v>
      </c>
      <c r="AZ54" s="298">
        <v>48</v>
      </c>
      <c r="BB54" s="41" t="str">
        <f t="shared" si="10"/>
        <v/>
      </c>
      <c r="BC54" s="252"/>
      <c r="BD54" s="46"/>
    </row>
    <row r="55" spans="1:58" s="298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19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98">
        <f t="shared" si="12"/>
        <v>41778</v>
      </c>
      <c r="AZ55" s="298">
        <v>49</v>
      </c>
      <c r="BB55" s="41" t="str">
        <f t="shared" si="10"/>
        <v/>
      </c>
      <c r="BC55" s="252"/>
      <c r="BD55" s="46"/>
    </row>
    <row r="56" spans="1:58" s="298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19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98">
        <f t="shared" si="12"/>
        <v>41779</v>
      </c>
      <c r="AZ56" s="298">
        <v>50</v>
      </c>
      <c r="BB56" s="41" t="str">
        <f t="shared" si="10"/>
        <v/>
      </c>
      <c r="BC56" s="252"/>
      <c r="BD56" s="46"/>
    </row>
    <row r="57" spans="1:58" s="298" customFormat="1" ht="37.5" hidden="1" customHeight="1">
      <c r="A57" s="200">
        <f>50-B57</f>
        <v>0</v>
      </c>
      <c r="B57" s="298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19</v>
      </c>
      <c r="AX57" s="27"/>
      <c r="AY57" s="298">
        <f>AY56+1</f>
        <v>41780</v>
      </c>
      <c r="BA57" s="298">
        <f>MAX(AX7:AX57)-BB57</f>
        <v>13</v>
      </c>
      <c r="BB57" s="298">
        <f>COUNTIF(BB7:BB56,"انقطع ( ت )")</f>
        <v>0</v>
      </c>
      <c r="BC57" s="41" t="s">
        <v>136</v>
      </c>
      <c r="BD57" s="46"/>
      <c r="BF57" s="298">
        <f>BA57</f>
        <v>13</v>
      </c>
    </row>
    <row r="58" spans="1:58" s="298" customFormat="1" ht="18" hidden="1" customHeight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19</v>
      </c>
      <c r="AX58" s="27"/>
      <c r="BA58" s="298">
        <f>BA57</f>
        <v>13</v>
      </c>
      <c r="BC58" s="41" t="s">
        <v>136</v>
      </c>
      <c r="BD58" s="46"/>
      <c r="BF58" s="298">
        <f t="shared" ref="BF58:BF131" si="13">BA58</f>
        <v>13</v>
      </c>
    </row>
    <row r="59" spans="1:58" s="298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19</v>
      </c>
      <c r="AX59" s="27"/>
      <c r="BA59" s="298">
        <f t="shared" ref="BA59:BA122" si="14">BA58</f>
        <v>13</v>
      </c>
      <c r="BC59" s="41" t="s">
        <v>136</v>
      </c>
      <c r="BD59" s="46"/>
      <c r="BF59" s="298">
        <f t="shared" si="13"/>
        <v>13</v>
      </c>
    </row>
    <row r="60" spans="1:58" s="298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19</v>
      </c>
      <c r="AX60" s="27"/>
      <c r="BA60" s="298">
        <f t="shared" si="14"/>
        <v>13</v>
      </c>
      <c r="BC60" s="41" t="s">
        <v>136</v>
      </c>
      <c r="BD60" s="46"/>
      <c r="BF60" s="298">
        <f t="shared" si="13"/>
        <v>13</v>
      </c>
    </row>
    <row r="61" spans="1:58" s="298" customFormat="1" ht="18" hidden="1" customHeight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19</v>
      </c>
      <c r="AX61" s="27"/>
      <c r="BA61" s="298">
        <f t="shared" si="14"/>
        <v>13</v>
      </c>
      <c r="BC61" s="41" t="s">
        <v>136</v>
      </c>
      <c r="BD61" s="46"/>
      <c r="BF61" s="298">
        <f t="shared" si="13"/>
        <v>13</v>
      </c>
    </row>
    <row r="62" spans="1:58" s="298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19</v>
      </c>
      <c r="AX62" s="27"/>
      <c r="BA62" s="298">
        <f t="shared" si="14"/>
        <v>13</v>
      </c>
      <c r="BC62" s="41" t="s">
        <v>136</v>
      </c>
      <c r="BD62" s="46"/>
      <c r="BF62" s="298">
        <f t="shared" si="13"/>
        <v>13</v>
      </c>
    </row>
    <row r="63" spans="1:58" s="298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19</v>
      </c>
      <c r="AX63" s="27"/>
      <c r="BA63" s="298">
        <f t="shared" si="14"/>
        <v>13</v>
      </c>
      <c r="BC63" s="41" t="s">
        <v>136</v>
      </c>
      <c r="BD63" s="46"/>
      <c r="BF63" s="298">
        <f t="shared" si="13"/>
        <v>13</v>
      </c>
    </row>
    <row r="64" spans="1:58" s="298" customFormat="1" ht="18" hidden="1" customHeight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19</v>
      </c>
      <c r="AX64" s="27"/>
      <c r="BA64" s="298">
        <f t="shared" si="14"/>
        <v>13</v>
      </c>
      <c r="BC64" s="41" t="s">
        <v>136</v>
      </c>
      <c r="BD64" s="46"/>
      <c r="BF64" s="298">
        <f t="shared" si="13"/>
        <v>13</v>
      </c>
    </row>
    <row r="65" spans="3:58" s="298" customFormat="1" ht="18" hidden="1" customHeight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19</v>
      </c>
      <c r="AX65" s="27"/>
      <c r="BA65" s="298">
        <f t="shared" si="14"/>
        <v>13</v>
      </c>
      <c r="BC65" s="41" t="s">
        <v>136</v>
      </c>
      <c r="BD65" s="46"/>
      <c r="BF65" s="298">
        <f t="shared" si="13"/>
        <v>13</v>
      </c>
    </row>
    <row r="66" spans="3:58" s="298" customFormat="1" ht="18" hidden="1" customHeight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19</v>
      </c>
      <c r="AX66" s="27"/>
      <c r="BA66" s="298">
        <f t="shared" si="14"/>
        <v>13</v>
      </c>
      <c r="BC66" s="41" t="s">
        <v>136</v>
      </c>
      <c r="BD66" s="46"/>
      <c r="BF66" s="298">
        <f t="shared" si="13"/>
        <v>13</v>
      </c>
    </row>
    <row r="67" spans="3:58" s="298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19</v>
      </c>
      <c r="AX67" s="27"/>
      <c r="BA67" s="298">
        <f t="shared" si="14"/>
        <v>13</v>
      </c>
      <c r="BC67" s="41" t="s">
        <v>136</v>
      </c>
      <c r="BD67" s="46"/>
      <c r="BF67" s="298">
        <f t="shared" si="13"/>
        <v>13</v>
      </c>
    </row>
    <row r="68" spans="3:58" s="298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19</v>
      </c>
      <c r="AX68" s="27"/>
      <c r="BA68" s="298">
        <f t="shared" si="14"/>
        <v>13</v>
      </c>
      <c r="BC68" s="41" t="s">
        <v>136</v>
      </c>
      <c r="BD68" s="46"/>
      <c r="BF68" s="298">
        <f t="shared" si="13"/>
        <v>13</v>
      </c>
    </row>
    <row r="69" spans="3:58" s="298" customFormat="1" ht="18" hidden="1" customHeight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19</v>
      </c>
      <c r="AX69" s="27"/>
      <c r="BA69" s="298">
        <f t="shared" si="14"/>
        <v>13</v>
      </c>
      <c r="BC69" s="41" t="s">
        <v>136</v>
      </c>
      <c r="BD69" s="46"/>
      <c r="BF69" s="298">
        <f t="shared" si="13"/>
        <v>13</v>
      </c>
    </row>
    <row r="70" spans="3:58" s="298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19</v>
      </c>
      <c r="AX70" s="27"/>
      <c r="BA70" s="298">
        <f t="shared" si="14"/>
        <v>13</v>
      </c>
      <c r="BC70" s="41" t="s">
        <v>136</v>
      </c>
      <c r="BD70" s="46"/>
      <c r="BF70" s="298">
        <f t="shared" si="13"/>
        <v>13</v>
      </c>
    </row>
    <row r="71" spans="3:58" s="298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19</v>
      </c>
      <c r="AX71" s="27"/>
      <c r="BA71" s="298">
        <f t="shared" si="14"/>
        <v>13</v>
      </c>
      <c r="BC71" s="41" t="s">
        <v>136</v>
      </c>
      <c r="BD71" s="46"/>
      <c r="BF71" s="298">
        <f t="shared" si="13"/>
        <v>13</v>
      </c>
    </row>
    <row r="72" spans="3:58" s="298" customFormat="1" ht="18" hidden="1" customHeight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19</v>
      </c>
      <c r="AX72" s="27"/>
      <c r="BA72" s="298">
        <f t="shared" si="14"/>
        <v>13</v>
      </c>
      <c r="BC72" s="41" t="s">
        <v>136</v>
      </c>
      <c r="BD72" s="46"/>
      <c r="BF72" s="298">
        <f t="shared" si="13"/>
        <v>13</v>
      </c>
    </row>
    <row r="73" spans="3:58" s="298" customFormat="1" ht="18" hidden="1" customHeight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19</v>
      </c>
      <c r="AX73" s="27"/>
      <c r="BA73" s="298">
        <f t="shared" si="14"/>
        <v>13</v>
      </c>
      <c r="BC73" s="41" t="s">
        <v>136</v>
      </c>
      <c r="BD73" s="46"/>
      <c r="BF73" s="298">
        <f t="shared" si="13"/>
        <v>13</v>
      </c>
    </row>
    <row r="74" spans="3:58" s="298" customFormat="1" ht="18" hidden="1" customHeight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19</v>
      </c>
      <c r="AX74" s="27"/>
      <c r="BA74" s="298">
        <f t="shared" si="14"/>
        <v>13</v>
      </c>
      <c r="BC74" s="41" t="s">
        <v>136</v>
      </c>
      <c r="BD74" s="46"/>
      <c r="BF74" s="298">
        <f t="shared" si="13"/>
        <v>13</v>
      </c>
    </row>
    <row r="75" spans="3:58" s="298" customFormat="1" ht="18" hidden="1" customHeight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19</v>
      </c>
      <c r="AX75" s="27"/>
      <c r="BA75" s="298">
        <f t="shared" si="14"/>
        <v>13</v>
      </c>
      <c r="BC75" s="41" t="s">
        <v>136</v>
      </c>
      <c r="BD75" s="46"/>
      <c r="BF75" s="298">
        <f t="shared" si="13"/>
        <v>13</v>
      </c>
    </row>
    <row r="76" spans="3:58" s="298" customFormat="1" ht="18" hidden="1" customHeight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19</v>
      </c>
      <c r="AX76" s="27"/>
      <c r="BA76" s="298">
        <f t="shared" si="14"/>
        <v>13</v>
      </c>
      <c r="BC76" s="41" t="s">
        <v>136</v>
      </c>
      <c r="BD76" s="46"/>
      <c r="BF76" s="298">
        <f t="shared" si="13"/>
        <v>13</v>
      </c>
    </row>
    <row r="77" spans="3:58" s="298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19</v>
      </c>
      <c r="AX77" s="27"/>
      <c r="BA77" s="298">
        <f t="shared" si="14"/>
        <v>13</v>
      </c>
      <c r="BC77" s="41" t="s">
        <v>136</v>
      </c>
      <c r="BD77" s="46"/>
      <c r="BF77" s="298">
        <f t="shared" si="13"/>
        <v>13</v>
      </c>
    </row>
    <row r="78" spans="3:58" s="298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19</v>
      </c>
      <c r="AX78" s="27"/>
      <c r="BA78" s="298">
        <f t="shared" si="14"/>
        <v>13</v>
      </c>
      <c r="BC78" s="41" t="s">
        <v>136</v>
      </c>
      <c r="BD78" s="46"/>
      <c r="BF78" s="298">
        <f t="shared" si="13"/>
        <v>13</v>
      </c>
    </row>
    <row r="79" spans="3:58" s="298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19</v>
      </c>
      <c r="AX79" s="27"/>
      <c r="BA79" s="298">
        <f t="shared" si="14"/>
        <v>13</v>
      </c>
      <c r="BC79" s="41" t="s">
        <v>136</v>
      </c>
      <c r="BD79" s="46"/>
      <c r="BF79" s="298">
        <f t="shared" si="13"/>
        <v>13</v>
      </c>
    </row>
    <row r="80" spans="3:58" s="298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19</v>
      </c>
      <c r="AX80" s="27"/>
      <c r="BA80" s="298">
        <f t="shared" si="14"/>
        <v>13</v>
      </c>
      <c r="BC80" s="41" t="s">
        <v>136</v>
      </c>
      <c r="BD80" s="46"/>
      <c r="BF80" s="298">
        <f t="shared" si="13"/>
        <v>13</v>
      </c>
    </row>
    <row r="81" spans="3:58" s="298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19</v>
      </c>
      <c r="AX81" s="27"/>
      <c r="BA81" s="298">
        <f t="shared" si="14"/>
        <v>13</v>
      </c>
      <c r="BC81" s="41" t="s">
        <v>136</v>
      </c>
      <c r="BD81" s="46"/>
      <c r="BF81" s="298">
        <f t="shared" si="13"/>
        <v>13</v>
      </c>
    </row>
    <row r="82" spans="3:58" s="298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19</v>
      </c>
      <c r="AX82" s="27"/>
      <c r="BA82" s="298">
        <f t="shared" si="14"/>
        <v>13</v>
      </c>
      <c r="BC82" s="41" t="s">
        <v>136</v>
      </c>
      <c r="BD82" s="46"/>
      <c r="BF82" s="298">
        <f t="shared" si="13"/>
        <v>13</v>
      </c>
    </row>
    <row r="83" spans="3:58" s="298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19</v>
      </c>
      <c r="AX83" s="27"/>
      <c r="BA83" s="298">
        <f t="shared" si="14"/>
        <v>13</v>
      </c>
      <c r="BC83" s="41" t="s">
        <v>136</v>
      </c>
      <c r="BD83" s="46"/>
      <c r="BF83" s="298">
        <f t="shared" si="13"/>
        <v>13</v>
      </c>
    </row>
    <row r="84" spans="3:58" s="298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19</v>
      </c>
      <c r="AX84" s="27"/>
      <c r="BA84" s="298">
        <f t="shared" si="14"/>
        <v>13</v>
      </c>
      <c r="BC84" s="41" t="s">
        <v>136</v>
      </c>
      <c r="BD84" s="46"/>
      <c r="BF84" s="298">
        <f t="shared" si="13"/>
        <v>13</v>
      </c>
    </row>
    <row r="85" spans="3:58" s="298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19</v>
      </c>
      <c r="AX85" s="27"/>
      <c r="BA85" s="298">
        <f t="shared" si="14"/>
        <v>13</v>
      </c>
      <c r="BC85" s="41" t="s">
        <v>136</v>
      </c>
      <c r="BD85" s="46"/>
      <c r="BF85" s="298">
        <f t="shared" si="13"/>
        <v>13</v>
      </c>
    </row>
    <row r="86" spans="3:58" s="298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19</v>
      </c>
      <c r="AX86" s="27"/>
      <c r="BA86" s="298">
        <f t="shared" si="14"/>
        <v>13</v>
      </c>
      <c r="BC86" s="41" t="s">
        <v>136</v>
      </c>
      <c r="BD86" s="46"/>
      <c r="BF86" s="298">
        <f t="shared" si="13"/>
        <v>13</v>
      </c>
    </row>
    <row r="87" spans="3:58" s="298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19</v>
      </c>
      <c r="AX87" s="27"/>
      <c r="BA87" s="298">
        <f t="shared" si="14"/>
        <v>13</v>
      </c>
      <c r="BC87" s="41" t="s">
        <v>136</v>
      </c>
      <c r="BD87" s="46"/>
      <c r="BF87" s="298">
        <f t="shared" si="13"/>
        <v>13</v>
      </c>
    </row>
    <row r="88" spans="3:58" s="298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19</v>
      </c>
      <c r="AX88" s="27"/>
      <c r="BA88" s="298">
        <f t="shared" si="14"/>
        <v>13</v>
      </c>
      <c r="BC88" s="41" t="s">
        <v>136</v>
      </c>
      <c r="BD88" s="46"/>
      <c r="BF88" s="298">
        <f t="shared" si="13"/>
        <v>13</v>
      </c>
    </row>
    <row r="89" spans="3:58" s="298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19</v>
      </c>
      <c r="AX89" s="27"/>
      <c r="BA89" s="298">
        <f t="shared" si="14"/>
        <v>13</v>
      </c>
      <c r="BC89" s="41" t="s">
        <v>136</v>
      </c>
      <c r="BD89" s="46"/>
      <c r="BF89" s="298">
        <f t="shared" si="13"/>
        <v>13</v>
      </c>
    </row>
    <row r="90" spans="3:58" s="298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19</v>
      </c>
      <c r="AX90" s="27"/>
      <c r="BA90" s="298">
        <f t="shared" si="14"/>
        <v>13</v>
      </c>
      <c r="BC90" s="41" t="s">
        <v>136</v>
      </c>
      <c r="BD90" s="46"/>
      <c r="BF90" s="298">
        <f t="shared" si="13"/>
        <v>13</v>
      </c>
    </row>
    <row r="91" spans="3:58" s="298" customFormat="1" ht="18" hidden="1" customHeight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19</v>
      </c>
      <c r="AX91" s="27"/>
      <c r="BA91" s="298">
        <f t="shared" si="14"/>
        <v>13</v>
      </c>
      <c r="BC91" s="41" t="s">
        <v>136</v>
      </c>
      <c r="BD91" s="46"/>
      <c r="BF91" s="298">
        <f t="shared" si="13"/>
        <v>13</v>
      </c>
    </row>
    <row r="92" spans="3:58" s="298" customFormat="1" ht="18" hidden="1" customHeight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19</v>
      </c>
      <c r="AX92" s="27"/>
      <c r="BA92" s="298">
        <f t="shared" si="14"/>
        <v>13</v>
      </c>
      <c r="BC92" s="41" t="s">
        <v>136</v>
      </c>
      <c r="BD92" s="46"/>
      <c r="BF92" s="298">
        <f t="shared" si="13"/>
        <v>13</v>
      </c>
    </row>
    <row r="93" spans="3:58" s="298" customFormat="1" ht="18" hidden="1" customHeight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19</v>
      </c>
      <c r="AX93" s="27"/>
      <c r="BA93" s="298">
        <f t="shared" si="14"/>
        <v>13</v>
      </c>
      <c r="BC93" s="41" t="s">
        <v>136</v>
      </c>
      <c r="BD93" s="46"/>
      <c r="BF93" s="298">
        <f t="shared" si="13"/>
        <v>13</v>
      </c>
    </row>
    <row r="94" spans="3:58" s="298" customFormat="1" ht="18" hidden="1" customHeight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19</v>
      </c>
      <c r="AX94" s="27"/>
      <c r="BA94" s="298">
        <f t="shared" si="14"/>
        <v>13</v>
      </c>
      <c r="BC94" s="41" t="s">
        <v>136</v>
      </c>
      <c r="BD94" s="46"/>
      <c r="BF94" s="298">
        <f t="shared" si="13"/>
        <v>13</v>
      </c>
    </row>
    <row r="95" spans="3:58" s="298" customFormat="1" ht="18" hidden="1" customHeight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19</v>
      </c>
      <c r="AX95" s="27"/>
      <c r="BA95" s="298">
        <f t="shared" si="14"/>
        <v>13</v>
      </c>
      <c r="BC95" s="41" t="s">
        <v>136</v>
      </c>
      <c r="BD95" s="46"/>
      <c r="BF95" s="298">
        <f t="shared" si="13"/>
        <v>13</v>
      </c>
    </row>
    <row r="96" spans="3:58" s="298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19</v>
      </c>
      <c r="AX96" s="27"/>
      <c r="BA96" s="298">
        <f t="shared" si="14"/>
        <v>13</v>
      </c>
      <c r="BC96" s="41" t="s">
        <v>136</v>
      </c>
      <c r="BD96" s="46"/>
      <c r="BF96" s="298">
        <f t="shared" si="13"/>
        <v>13</v>
      </c>
    </row>
    <row r="97" spans="3:58" s="298" customFormat="1" ht="18" hidden="1" customHeight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19</v>
      </c>
      <c r="AX97" s="27"/>
      <c r="BA97" s="298">
        <f t="shared" si="14"/>
        <v>13</v>
      </c>
      <c r="BC97" s="41" t="s">
        <v>136</v>
      </c>
      <c r="BD97" s="46"/>
      <c r="BF97" s="298">
        <f t="shared" si="13"/>
        <v>13</v>
      </c>
    </row>
    <row r="98" spans="3:58" s="298" customFormat="1" ht="18" hidden="1" customHeight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19</v>
      </c>
      <c r="AX98" s="27"/>
      <c r="BA98" s="298">
        <f t="shared" si="14"/>
        <v>13</v>
      </c>
      <c r="BC98" s="41" t="s">
        <v>136</v>
      </c>
      <c r="BD98" s="46"/>
      <c r="BF98" s="298">
        <f t="shared" si="13"/>
        <v>13</v>
      </c>
    </row>
    <row r="99" spans="3:58" s="298" customFormat="1" ht="18" hidden="1" customHeight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98" customFormat="1" ht="18" hidden="1" customHeight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98" customFormat="1" ht="18" hidden="1" customHeight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98" customFormat="1" ht="18" hidden="1" customHeight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98" customFormat="1" ht="18" hidden="1" customHeight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98" customFormat="1" ht="18" hidden="1" customHeight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98" customFormat="1" ht="18" hidden="1" customHeight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98" customFormat="1" ht="18" hidden="1" customHeight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98" customFormat="1" ht="18" hidden="1" customHeight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98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98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19</v>
      </c>
      <c r="AX109" s="27"/>
      <c r="BA109" s="298">
        <f>BA98</f>
        <v>13</v>
      </c>
      <c r="BC109" s="41" t="s">
        <v>136</v>
      </c>
      <c r="BD109" s="46"/>
      <c r="BF109" s="298">
        <f t="shared" si="13"/>
        <v>13</v>
      </c>
    </row>
    <row r="110" spans="3:58" s="298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19</v>
      </c>
      <c r="AX110" s="27"/>
      <c r="BA110" s="298">
        <f t="shared" si="14"/>
        <v>13</v>
      </c>
      <c r="BC110" s="41" t="s">
        <v>136</v>
      </c>
      <c r="BD110" s="46"/>
      <c r="BF110" s="298">
        <f t="shared" si="13"/>
        <v>13</v>
      </c>
    </row>
    <row r="111" spans="3:58" s="298" customFormat="1" ht="18" hidden="1" customHeight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19</v>
      </c>
      <c r="AX111" s="27"/>
      <c r="BA111" s="298">
        <f t="shared" si="14"/>
        <v>13</v>
      </c>
      <c r="BC111" s="41" t="s">
        <v>136</v>
      </c>
      <c r="BD111" s="46"/>
      <c r="BF111" s="298">
        <f t="shared" si="13"/>
        <v>13</v>
      </c>
    </row>
    <row r="112" spans="3:58" s="298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19</v>
      </c>
      <c r="AX112" s="27"/>
      <c r="BA112" s="298">
        <f t="shared" si="14"/>
        <v>13</v>
      </c>
      <c r="BC112" s="41" t="s">
        <v>136</v>
      </c>
      <c r="BD112" s="46"/>
      <c r="BF112" s="298">
        <f t="shared" si="13"/>
        <v>13</v>
      </c>
    </row>
    <row r="113" spans="3:58" s="298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19</v>
      </c>
      <c r="AX113" s="27"/>
      <c r="BA113" s="298">
        <f t="shared" si="14"/>
        <v>13</v>
      </c>
      <c r="BC113" s="41" t="s">
        <v>136</v>
      </c>
      <c r="BD113" s="46"/>
      <c r="BF113" s="298">
        <f t="shared" si="13"/>
        <v>13</v>
      </c>
    </row>
    <row r="114" spans="3:58" s="298" customFormat="1" ht="18" hidden="1" customHeight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19</v>
      </c>
      <c r="AX114" s="27"/>
      <c r="BA114" s="298">
        <f t="shared" si="14"/>
        <v>13</v>
      </c>
      <c r="BC114" s="41" t="s">
        <v>136</v>
      </c>
      <c r="BD114" s="46"/>
      <c r="BF114" s="298">
        <f t="shared" si="13"/>
        <v>13</v>
      </c>
    </row>
    <row r="115" spans="3:58" s="298" customFormat="1" ht="18" hidden="1" customHeight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19</v>
      </c>
      <c r="AX115" s="27"/>
      <c r="BA115" s="298">
        <f t="shared" si="14"/>
        <v>13</v>
      </c>
      <c r="BC115" s="41" t="s">
        <v>136</v>
      </c>
      <c r="BD115" s="46"/>
      <c r="BF115" s="298">
        <f t="shared" si="13"/>
        <v>13</v>
      </c>
    </row>
    <row r="116" spans="3:58" s="298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19</v>
      </c>
      <c r="AX116" s="27"/>
      <c r="BA116" s="298">
        <f t="shared" si="14"/>
        <v>13</v>
      </c>
      <c r="BC116" s="41" t="s">
        <v>136</v>
      </c>
      <c r="BD116" s="46"/>
      <c r="BF116" s="298">
        <f t="shared" si="13"/>
        <v>13</v>
      </c>
    </row>
    <row r="117" spans="3:58" s="298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19</v>
      </c>
      <c r="AX117" s="27"/>
      <c r="BA117" s="298">
        <f t="shared" si="14"/>
        <v>13</v>
      </c>
      <c r="BC117" s="41" t="s">
        <v>136</v>
      </c>
      <c r="BD117" s="46"/>
      <c r="BF117" s="298">
        <f t="shared" si="13"/>
        <v>13</v>
      </c>
    </row>
    <row r="118" spans="3:58" s="298" customFormat="1" ht="18" hidden="1" customHeight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19</v>
      </c>
      <c r="AX118" s="27"/>
      <c r="BA118" s="298">
        <f t="shared" si="14"/>
        <v>13</v>
      </c>
      <c r="BC118" s="41" t="s">
        <v>136</v>
      </c>
      <c r="BD118" s="46"/>
      <c r="BF118" s="298">
        <f t="shared" si="13"/>
        <v>13</v>
      </c>
    </row>
    <row r="119" spans="3:58" s="298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19</v>
      </c>
      <c r="AX119" s="27"/>
      <c r="BA119" s="298">
        <f t="shared" si="14"/>
        <v>13</v>
      </c>
      <c r="BC119" s="41" t="s">
        <v>136</v>
      </c>
      <c r="BD119" s="46"/>
      <c r="BF119" s="298">
        <f t="shared" si="13"/>
        <v>13</v>
      </c>
    </row>
    <row r="120" spans="3:58" s="298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19</v>
      </c>
      <c r="AX120" s="27"/>
      <c r="BA120" s="298">
        <f t="shared" si="14"/>
        <v>13</v>
      </c>
      <c r="BC120" s="41" t="s">
        <v>136</v>
      </c>
      <c r="BD120" s="46"/>
      <c r="BF120" s="298">
        <f t="shared" si="13"/>
        <v>13</v>
      </c>
    </row>
    <row r="121" spans="3:58" s="298" customFormat="1" ht="18" hidden="1" customHeight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19</v>
      </c>
      <c r="AX121" s="27"/>
      <c r="BA121" s="298">
        <f t="shared" si="14"/>
        <v>13</v>
      </c>
      <c r="BC121" s="41" t="s">
        <v>136</v>
      </c>
      <c r="BD121" s="46"/>
      <c r="BF121" s="298">
        <f t="shared" si="13"/>
        <v>13</v>
      </c>
    </row>
    <row r="122" spans="3:58" s="298" customFormat="1" ht="18" hidden="1" customHeight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19</v>
      </c>
      <c r="AX122" s="27"/>
      <c r="BA122" s="298">
        <f t="shared" si="14"/>
        <v>13</v>
      </c>
      <c r="BC122" s="41" t="s">
        <v>136</v>
      </c>
      <c r="BD122" s="46"/>
      <c r="BF122" s="298">
        <f t="shared" si="13"/>
        <v>13</v>
      </c>
    </row>
    <row r="123" spans="3:58" s="298" customFormat="1" ht="18" hidden="1" customHeight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19</v>
      </c>
      <c r="AX123" s="27"/>
      <c r="BA123" s="298">
        <f t="shared" ref="BA123:BA186" si="20">BA122</f>
        <v>13</v>
      </c>
      <c r="BC123" s="41" t="s">
        <v>136</v>
      </c>
      <c r="BD123" s="46"/>
      <c r="BF123" s="298">
        <f t="shared" si="13"/>
        <v>13</v>
      </c>
    </row>
    <row r="124" spans="3:58" s="298" customFormat="1" ht="18" hidden="1" customHeight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19</v>
      </c>
      <c r="AX124" s="27"/>
      <c r="BA124" s="298">
        <f t="shared" si="20"/>
        <v>13</v>
      </c>
      <c r="BC124" s="41" t="s">
        <v>136</v>
      </c>
      <c r="BD124" s="46"/>
      <c r="BF124" s="298">
        <f t="shared" si="13"/>
        <v>13</v>
      </c>
    </row>
    <row r="125" spans="3:58" s="298" customFormat="1" ht="18" hidden="1" customHeight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19</v>
      </c>
      <c r="AX125" s="27"/>
      <c r="BA125" s="298">
        <f t="shared" si="20"/>
        <v>13</v>
      </c>
      <c r="BC125" s="41" t="s">
        <v>136</v>
      </c>
      <c r="BD125" s="46"/>
      <c r="BF125" s="298">
        <f t="shared" si="13"/>
        <v>13</v>
      </c>
    </row>
    <row r="126" spans="3:58" s="298" customFormat="1" ht="18" hidden="1" customHeight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19</v>
      </c>
      <c r="AX126" s="27"/>
      <c r="BA126" s="298">
        <f t="shared" si="20"/>
        <v>13</v>
      </c>
      <c r="BC126" s="41" t="s">
        <v>136</v>
      </c>
      <c r="BD126" s="46"/>
      <c r="BF126" s="298">
        <f t="shared" si="13"/>
        <v>13</v>
      </c>
    </row>
    <row r="127" spans="3:58" s="298" customFormat="1" ht="18" hidden="1" customHeight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19</v>
      </c>
      <c r="AX127" s="27"/>
      <c r="BA127" s="298">
        <f t="shared" si="20"/>
        <v>13</v>
      </c>
      <c r="BC127" s="41" t="s">
        <v>136</v>
      </c>
      <c r="BD127" s="46"/>
      <c r="BF127" s="298">
        <f t="shared" si="13"/>
        <v>13</v>
      </c>
    </row>
    <row r="128" spans="3:58" s="298" customFormat="1" ht="18" hidden="1" customHeight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19</v>
      </c>
      <c r="AX128" s="27"/>
      <c r="BA128" s="298">
        <f t="shared" si="20"/>
        <v>13</v>
      </c>
      <c r="BC128" s="41" t="s">
        <v>136</v>
      </c>
      <c r="BD128" s="46"/>
      <c r="BF128" s="298">
        <f t="shared" si="13"/>
        <v>13</v>
      </c>
    </row>
    <row r="129" spans="3:58" s="298" customFormat="1" ht="18" hidden="1" customHeight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19</v>
      </c>
      <c r="AX129" s="27"/>
      <c r="BA129" s="298">
        <f t="shared" si="20"/>
        <v>13</v>
      </c>
      <c r="BC129" s="41" t="s">
        <v>136</v>
      </c>
      <c r="BD129" s="46"/>
      <c r="BF129" s="298">
        <f t="shared" si="13"/>
        <v>13</v>
      </c>
    </row>
    <row r="130" spans="3:58" s="298" customFormat="1" ht="18" hidden="1" customHeight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19</v>
      </c>
      <c r="AX130" s="27"/>
      <c r="BA130" s="298">
        <f t="shared" si="20"/>
        <v>13</v>
      </c>
      <c r="BC130" s="41" t="s">
        <v>136</v>
      </c>
      <c r="BD130" s="46"/>
      <c r="BF130" s="298">
        <f t="shared" si="13"/>
        <v>13</v>
      </c>
    </row>
    <row r="131" spans="3:58" s="298" customFormat="1" ht="18" hidden="1" customHeight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19</v>
      </c>
      <c r="AX131" s="27"/>
      <c r="BA131" s="298">
        <f t="shared" si="20"/>
        <v>13</v>
      </c>
      <c r="BC131" s="41" t="s">
        <v>136</v>
      </c>
      <c r="BD131" s="46"/>
      <c r="BF131" s="298">
        <f t="shared" si="13"/>
        <v>13</v>
      </c>
    </row>
    <row r="132" spans="3:58" s="298" customFormat="1" ht="18" hidden="1" customHeight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19</v>
      </c>
      <c r="AX132" s="27"/>
      <c r="BA132" s="298">
        <f t="shared" si="20"/>
        <v>13</v>
      </c>
      <c r="BC132" s="41" t="s">
        <v>136</v>
      </c>
      <c r="BD132" s="46"/>
      <c r="BF132" s="298">
        <f t="shared" ref="BF132:BF188" si="21">BA132</f>
        <v>13</v>
      </c>
    </row>
    <row r="133" spans="3:58" s="298" customFormat="1" ht="18" hidden="1" customHeight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19</v>
      </c>
      <c r="AX133" s="27"/>
      <c r="BA133" s="298">
        <f t="shared" si="20"/>
        <v>13</v>
      </c>
      <c r="BC133" s="41" t="s">
        <v>136</v>
      </c>
      <c r="BD133" s="46"/>
      <c r="BF133" s="298">
        <f t="shared" si="21"/>
        <v>13</v>
      </c>
    </row>
    <row r="134" spans="3:58" s="298" customFormat="1" ht="18" hidden="1" customHeight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19</v>
      </c>
      <c r="AX134" s="27"/>
      <c r="BA134" s="298">
        <f t="shared" si="20"/>
        <v>13</v>
      </c>
      <c r="BC134" s="41" t="s">
        <v>136</v>
      </c>
      <c r="BD134" s="46"/>
      <c r="BF134" s="298">
        <f t="shared" si="21"/>
        <v>13</v>
      </c>
    </row>
    <row r="135" spans="3:58" s="298" customFormat="1" ht="18" hidden="1" customHeight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19</v>
      </c>
      <c r="AX135" s="27"/>
      <c r="BA135" s="298">
        <f t="shared" si="20"/>
        <v>13</v>
      </c>
      <c r="BC135" s="41" t="s">
        <v>136</v>
      </c>
      <c r="BD135" s="46"/>
      <c r="BF135" s="298">
        <f t="shared" si="21"/>
        <v>13</v>
      </c>
    </row>
    <row r="136" spans="3:58" s="298" customFormat="1" ht="18" hidden="1" customHeight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19</v>
      </c>
      <c r="AX136" s="27"/>
      <c r="BA136" s="298">
        <f t="shared" si="20"/>
        <v>13</v>
      </c>
      <c r="BC136" s="41" t="s">
        <v>136</v>
      </c>
      <c r="BD136" s="46"/>
      <c r="BF136" s="298">
        <f t="shared" si="21"/>
        <v>13</v>
      </c>
    </row>
    <row r="137" spans="3:58" s="298" customFormat="1" ht="18" hidden="1" customHeight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19</v>
      </c>
      <c r="AX137" s="27"/>
      <c r="BA137" s="298">
        <f t="shared" si="20"/>
        <v>13</v>
      </c>
      <c r="BC137" s="41" t="s">
        <v>136</v>
      </c>
      <c r="BD137" s="46"/>
      <c r="BF137" s="298">
        <f t="shared" si="21"/>
        <v>13</v>
      </c>
    </row>
    <row r="138" spans="3:58" s="298" customFormat="1" ht="18" hidden="1" customHeight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19</v>
      </c>
      <c r="AX138" s="27"/>
      <c r="BA138" s="298">
        <f t="shared" si="20"/>
        <v>13</v>
      </c>
      <c r="BC138" s="41" t="s">
        <v>136</v>
      </c>
      <c r="BD138" s="46"/>
      <c r="BF138" s="298">
        <f t="shared" si="21"/>
        <v>13</v>
      </c>
    </row>
    <row r="139" spans="3:58" s="298" customFormat="1" ht="18" hidden="1" customHeight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19</v>
      </c>
      <c r="AX139" s="27"/>
      <c r="BA139" s="298">
        <f t="shared" si="20"/>
        <v>13</v>
      </c>
      <c r="BC139" s="41" t="s">
        <v>136</v>
      </c>
      <c r="BD139" s="46"/>
      <c r="BF139" s="298">
        <f t="shared" si="21"/>
        <v>13</v>
      </c>
    </row>
    <row r="140" spans="3:58" s="298" customFormat="1" ht="18" hidden="1" customHeight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19</v>
      </c>
      <c r="AX140" s="27"/>
      <c r="BA140" s="298">
        <f t="shared" si="20"/>
        <v>13</v>
      </c>
      <c r="BC140" s="41" t="s">
        <v>136</v>
      </c>
      <c r="BD140" s="46"/>
      <c r="BF140" s="298">
        <f t="shared" si="21"/>
        <v>13</v>
      </c>
    </row>
    <row r="141" spans="3:58" s="298" customFormat="1" ht="18" hidden="1" customHeight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19</v>
      </c>
      <c r="AX141" s="27"/>
      <c r="BA141" s="298">
        <f t="shared" si="20"/>
        <v>13</v>
      </c>
      <c r="BC141" s="41" t="s">
        <v>136</v>
      </c>
      <c r="BD141" s="46"/>
      <c r="BF141" s="298">
        <f t="shared" si="21"/>
        <v>13</v>
      </c>
    </row>
    <row r="142" spans="3:58" s="298" customFormat="1" ht="18" hidden="1" customHeight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19</v>
      </c>
      <c r="AX142" s="27"/>
      <c r="BA142" s="298">
        <f t="shared" si="20"/>
        <v>13</v>
      </c>
      <c r="BC142" s="41" t="s">
        <v>136</v>
      </c>
      <c r="BD142" s="46"/>
      <c r="BF142" s="298">
        <f t="shared" si="21"/>
        <v>13</v>
      </c>
    </row>
    <row r="143" spans="3:58" s="298" customFormat="1" ht="18" hidden="1" customHeight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19</v>
      </c>
      <c r="AX143" s="27"/>
      <c r="BA143" s="298">
        <f t="shared" si="20"/>
        <v>13</v>
      </c>
      <c r="BC143" s="41" t="s">
        <v>136</v>
      </c>
      <c r="BD143" s="46"/>
      <c r="BF143" s="298">
        <f t="shared" si="21"/>
        <v>13</v>
      </c>
    </row>
    <row r="144" spans="3:58" s="298" customFormat="1" ht="18" hidden="1" customHeight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19</v>
      </c>
      <c r="AX144" s="27"/>
      <c r="BA144" s="298">
        <f t="shared" si="20"/>
        <v>13</v>
      </c>
      <c r="BC144" s="41" t="s">
        <v>136</v>
      </c>
      <c r="BD144" s="46"/>
      <c r="BF144" s="298">
        <f t="shared" si="21"/>
        <v>13</v>
      </c>
    </row>
    <row r="145" spans="3:58" s="298" customFormat="1" ht="18" hidden="1" customHeight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19</v>
      </c>
      <c r="AX145" s="27"/>
      <c r="BA145" s="298">
        <f t="shared" si="20"/>
        <v>13</v>
      </c>
      <c r="BC145" s="41" t="s">
        <v>136</v>
      </c>
      <c r="BD145" s="46"/>
      <c r="BF145" s="298">
        <f t="shared" si="21"/>
        <v>13</v>
      </c>
    </row>
    <row r="146" spans="3:58" s="298" customFormat="1" ht="18" hidden="1" customHeight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19</v>
      </c>
      <c r="AX146" s="27"/>
      <c r="BA146" s="298">
        <f t="shared" si="20"/>
        <v>13</v>
      </c>
      <c r="BC146" s="41" t="s">
        <v>136</v>
      </c>
      <c r="BD146" s="46"/>
      <c r="BF146" s="298">
        <f t="shared" si="21"/>
        <v>13</v>
      </c>
    </row>
    <row r="147" spans="3:58" s="298" customFormat="1" ht="18" hidden="1" customHeight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19</v>
      </c>
      <c r="AX147" s="27"/>
      <c r="BA147" s="298">
        <f t="shared" si="20"/>
        <v>13</v>
      </c>
      <c r="BC147" s="41" t="s">
        <v>136</v>
      </c>
      <c r="BD147" s="46"/>
      <c r="BF147" s="298">
        <f t="shared" si="21"/>
        <v>13</v>
      </c>
    </row>
    <row r="148" spans="3:58" s="298" customFormat="1" ht="18" hidden="1" customHeight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19</v>
      </c>
      <c r="AX148" s="27"/>
      <c r="BA148" s="298">
        <f t="shared" si="20"/>
        <v>13</v>
      </c>
      <c r="BC148" s="41" t="s">
        <v>136</v>
      </c>
      <c r="BD148" s="46"/>
      <c r="BF148" s="298">
        <f t="shared" si="21"/>
        <v>13</v>
      </c>
    </row>
    <row r="149" spans="3:58" s="298" customFormat="1" ht="18" hidden="1" customHeight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19</v>
      </c>
      <c r="AX149" s="27"/>
      <c r="BA149" s="298">
        <f t="shared" si="20"/>
        <v>13</v>
      </c>
      <c r="BC149" s="41" t="s">
        <v>136</v>
      </c>
      <c r="BD149" s="46"/>
      <c r="BF149" s="298">
        <f t="shared" si="21"/>
        <v>13</v>
      </c>
    </row>
    <row r="150" spans="3:58" s="298" customFormat="1" ht="18" hidden="1" customHeight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19</v>
      </c>
      <c r="AX150" s="27"/>
      <c r="BA150" s="298">
        <f t="shared" si="20"/>
        <v>13</v>
      </c>
      <c r="BC150" s="41" t="s">
        <v>136</v>
      </c>
      <c r="BD150" s="46"/>
      <c r="BF150" s="298">
        <f t="shared" si="21"/>
        <v>13</v>
      </c>
    </row>
    <row r="151" spans="3:58" s="298" customFormat="1" ht="18" hidden="1" customHeight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19</v>
      </c>
      <c r="AX151" s="27"/>
      <c r="BA151" s="298">
        <f t="shared" si="20"/>
        <v>13</v>
      </c>
      <c r="BC151" s="41" t="s">
        <v>136</v>
      </c>
      <c r="BD151" s="46"/>
      <c r="BF151" s="298">
        <f t="shared" si="21"/>
        <v>13</v>
      </c>
    </row>
    <row r="152" spans="3:58" s="298" customFormat="1" ht="18" hidden="1" customHeight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19</v>
      </c>
      <c r="AX152" s="27"/>
      <c r="BA152" s="298">
        <f t="shared" si="20"/>
        <v>13</v>
      </c>
      <c r="BC152" s="41" t="s">
        <v>136</v>
      </c>
      <c r="BD152" s="46"/>
      <c r="BF152" s="298">
        <f t="shared" si="21"/>
        <v>13</v>
      </c>
    </row>
    <row r="153" spans="3:58" s="298" customFormat="1" ht="18" hidden="1" customHeight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19</v>
      </c>
      <c r="AX153" s="27"/>
      <c r="BA153" s="298">
        <f t="shared" si="20"/>
        <v>13</v>
      </c>
      <c r="BC153" s="41" t="s">
        <v>136</v>
      </c>
      <c r="BD153" s="46"/>
      <c r="BF153" s="298">
        <f t="shared" si="21"/>
        <v>13</v>
      </c>
    </row>
    <row r="154" spans="3:58" s="298" customFormat="1" ht="18" hidden="1" customHeight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19</v>
      </c>
      <c r="AX154" s="27"/>
      <c r="BA154" s="298">
        <f t="shared" si="20"/>
        <v>13</v>
      </c>
      <c r="BC154" s="41" t="s">
        <v>136</v>
      </c>
      <c r="BD154" s="46"/>
      <c r="BF154" s="298">
        <f t="shared" si="21"/>
        <v>13</v>
      </c>
    </row>
    <row r="155" spans="3:58" s="298" customFormat="1" ht="18" hidden="1" customHeight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19</v>
      </c>
      <c r="AX155" s="27"/>
      <c r="BA155" s="298">
        <f t="shared" si="20"/>
        <v>13</v>
      </c>
      <c r="BC155" s="41" t="s">
        <v>136</v>
      </c>
      <c r="BD155" s="46"/>
      <c r="BF155" s="298">
        <f t="shared" si="21"/>
        <v>13</v>
      </c>
    </row>
    <row r="156" spans="3:58" s="298" customFormat="1" ht="18" hidden="1" customHeight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19</v>
      </c>
      <c r="AX156" s="27"/>
      <c r="BA156" s="298">
        <f t="shared" si="20"/>
        <v>13</v>
      </c>
      <c r="BC156" s="41" t="s">
        <v>136</v>
      </c>
      <c r="BD156" s="46"/>
      <c r="BF156" s="298">
        <f t="shared" si="21"/>
        <v>13</v>
      </c>
    </row>
    <row r="157" spans="3:58" s="298" customFormat="1" ht="18" hidden="1" customHeight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19</v>
      </c>
      <c r="AX157" s="27"/>
      <c r="BA157" s="298">
        <f t="shared" si="20"/>
        <v>13</v>
      </c>
      <c r="BC157" s="41" t="s">
        <v>136</v>
      </c>
      <c r="BD157" s="46"/>
      <c r="BF157" s="298">
        <f t="shared" si="21"/>
        <v>13</v>
      </c>
    </row>
    <row r="158" spans="3:58" s="298" customFormat="1" ht="18" hidden="1" customHeight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19</v>
      </c>
      <c r="AX158" s="27"/>
      <c r="BA158" s="298">
        <f t="shared" si="20"/>
        <v>13</v>
      </c>
      <c r="BC158" s="41" t="s">
        <v>136</v>
      </c>
      <c r="BD158" s="46"/>
      <c r="BF158" s="298">
        <f t="shared" si="21"/>
        <v>13</v>
      </c>
    </row>
    <row r="159" spans="3:58" s="298" customFormat="1" ht="18" hidden="1" customHeight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19</v>
      </c>
      <c r="AX159" s="27"/>
      <c r="BA159" s="298">
        <f t="shared" si="20"/>
        <v>13</v>
      </c>
      <c r="BC159" s="41" t="s">
        <v>136</v>
      </c>
      <c r="BD159" s="46"/>
      <c r="BF159" s="298">
        <f t="shared" si="21"/>
        <v>13</v>
      </c>
    </row>
    <row r="160" spans="3:58" s="298" customFormat="1" ht="18" hidden="1" customHeight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19</v>
      </c>
      <c r="AX160" s="27"/>
      <c r="BA160" s="298">
        <f t="shared" si="20"/>
        <v>13</v>
      </c>
      <c r="BC160" s="41" t="s">
        <v>136</v>
      </c>
      <c r="BD160" s="46"/>
      <c r="BF160" s="298">
        <f t="shared" si="21"/>
        <v>13</v>
      </c>
    </row>
    <row r="161" spans="3:58" s="298" customFormat="1" ht="18" hidden="1" customHeight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19</v>
      </c>
      <c r="AX161" s="27"/>
      <c r="BA161" s="298">
        <f t="shared" si="20"/>
        <v>13</v>
      </c>
      <c r="BC161" s="41" t="s">
        <v>136</v>
      </c>
      <c r="BD161" s="46"/>
      <c r="BF161" s="298">
        <f t="shared" si="21"/>
        <v>13</v>
      </c>
    </row>
    <row r="162" spans="3:58" s="298" customFormat="1" ht="18" hidden="1" customHeight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19</v>
      </c>
      <c r="AX162" s="27"/>
      <c r="BA162" s="298">
        <f t="shared" si="20"/>
        <v>13</v>
      </c>
      <c r="BC162" s="41" t="s">
        <v>136</v>
      </c>
      <c r="BD162" s="46"/>
      <c r="BF162" s="298">
        <f t="shared" si="21"/>
        <v>13</v>
      </c>
    </row>
    <row r="163" spans="3:58" s="298" customFormat="1" ht="18" hidden="1" customHeight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19</v>
      </c>
      <c r="AX163" s="27"/>
      <c r="BA163" s="298">
        <f t="shared" si="20"/>
        <v>13</v>
      </c>
      <c r="BC163" s="41" t="s">
        <v>136</v>
      </c>
      <c r="BD163" s="46"/>
      <c r="BF163" s="298">
        <f t="shared" si="21"/>
        <v>13</v>
      </c>
    </row>
    <row r="164" spans="3:58" s="298" customFormat="1" ht="18" hidden="1" customHeight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19</v>
      </c>
      <c r="AX164" s="27"/>
      <c r="BA164" s="298">
        <f t="shared" si="20"/>
        <v>13</v>
      </c>
      <c r="BC164" s="41" t="s">
        <v>136</v>
      </c>
      <c r="BD164" s="46"/>
      <c r="BF164" s="298">
        <f t="shared" si="21"/>
        <v>13</v>
      </c>
    </row>
    <row r="165" spans="3:58" s="298" customFormat="1" ht="18" hidden="1" customHeight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19</v>
      </c>
      <c r="AX165" s="27"/>
      <c r="BA165" s="298">
        <f t="shared" si="20"/>
        <v>13</v>
      </c>
      <c r="BC165" s="41" t="s">
        <v>136</v>
      </c>
      <c r="BD165" s="46"/>
      <c r="BF165" s="298">
        <f t="shared" si="21"/>
        <v>13</v>
      </c>
    </row>
    <row r="166" spans="3:58" s="298" customFormat="1" ht="18" hidden="1" customHeight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19</v>
      </c>
      <c r="AX166" s="27"/>
      <c r="BA166" s="298">
        <f t="shared" si="20"/>
        <v>13</v>
      </c>
      <c r="BC166" s="41" t="s">
        <v>136</v>
      </c>
      <c r="BD166" s="46"/>
      <c r="BF166" s="298">
        <f t="shared" si="21"/>
        <v>13</v>
      </c>
    </row>
    <row r="167" spans="3:58" s="298" customFormat="1" ht="18" hidden="1" customHeight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19</v>
      </c>
      <c r="AX167" s="27"/>
      <c r="BA167" s="298">
        <f t="shared" si="20"/>
        <v>13</v>
      </c>
      <c r="BC167" s="41" t="s">
        <v>136</v>
      </c>
      <c r="BD167" s="46"/>
      <c r="BF167" s="298">
        <f t="shared" si="21"/>
        <v>13</v>
      </c>
    </row>
    <row r="168" spans="3:58" s="298" customFormat="1" ht="18" hidden="1" customHeight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19</v>
      </c>
      <c r="AX168" s="27"/>
      <c r="BA168" s="298">
        <f t="shared" si="20"/>
        <v>13</v>
      </c>
      <c r="BC168" s="41" t="s">
        <v>136</v>
      </c>
      <c r="BD168" s="46"/>
      <c r="BF168" s="298">
        <f t="shared" si="21"/>
        <v>13</v>
      </c>
    </row>
    <row r="169" spans="3:58" s="298" customFormat="1" ht="18" hidden="1" customHeight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19</v>
      </c>
      <c r="AX169" s="27"/>
      <c r="BA169" s="298">
        <f t="shared" si="20"/>
        <v>13</v>
      </c>
      <c r="BC169" s="41" t="s">
        <v>136</v>
      </c>
      <c r="BD169" s="46"/>
      <c r="BF169" s="298">
        <f t="shared" si="21"/>
        <v>13</v>
      </c>
    </row>
    <row r="170" spans="3:58" s="298" customFormat="1" ht="18" hidden="1" customHeight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19</v>
      </c>
      <c r="AX170" s="27"/>
      <c r="BA170" s="298">
        <f t="shared" si="20"/>
        <v>13</v>
      </c>
      <c r="BC170" s="41" t="s">
        <v>136</v>
      </c>
      <c r="BD170" s="46"/>
      <c r="BF170" s="298">
        <f t="shared" si="21"/>
        <v>13</v>
      </c>
    </row>
    <row r="171" spans="3:58" s="298" customFormat="1" ht="18" hidden="1" customHeight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19</v>
      </c>
      <c r="AX171" s="27"/>
      <c r="BA171" s="298">
        <f t="shared" si="20"/>
        <v>13</v>
      </c>
      <c r="BC171" s="41" t="s">
        <v>136</v>
      </c>
      <c r="BD171" s="46"/>
      <c r="BF171" s="298">
        <f t="shared" si="21"/>
        <v>13</v>
      </c>
    </row>
    <row r="172" spans="3:58" s="298" customFormat="1" ht="18" hidden="1" customHeight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19</v>
      </c>
      <c r="AX172" s="27"/>
      <c r="BA172" s="298">
        <f t="shared" si="20"/>
        <v>13</v>
      </c>
      <c r="BC172" s="41" t="s">
        <v>136</v>
      </c>
      <c r="BD172" s="46"/>
      <c r="BF172" s="298">
        <f t="shared" si="21"/>
        <v>13</v>
      </c>
    </row>
    <row r="173" spans="3:58" s="298" customFormat="1" ht="18" hidden="1" customHeight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19</v>
      </c>
      <c r="AX173" s="27"/>
      <c r="BA173" s="298">
        <f t="shared" si="20"/>
        <v>13</v>
      </c>
      <c r="BC173" s="41" t="s">
        <v>136</v>
      </c>
      <c r="BD173" s="46"/>
      <c r="BF173" s="298">
        <f t="shared" si="21"/>
        <v>13</v>
      </c>
    </row>
    <row r="174" spans="3:58" s="298" customFormat="1" ht="18" hidden="1" customHeight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19</v>
      </c>
      <c r="AX174" s="27"/>
      <c r="BA174" s="298">
        <f t="shared" si="20"/>
        <v>13</v>
      </c>
      <c r="BC174" s="41" t="s">
        <v>136</v>
      </c>
      <c r="BD174" s="46"/>
      <c r="BF174" s="298">
        <f t="shared" si="21"/>
        <v>13</v>
      </c>
    </row>
    <row r="175" spans="3:58" s="298" customFormat="1" ht="18" hidden="1" customHeight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19</v>
      </c>
      <c r="AX175" s="27"/>
      <c r="BA175" s="298">
        <f t="shared" si="20"/>
        <v>13</v>
      </c>
      <c r="BC175" s="41" t="s">
        <v>136</v>
      </c>
      <c r="BD175" s="46"/>
      <c r="BF175" s="298">
        <f t="shared" si="21"/>
        <v>13</v>
      </c>
    </row>
    <row r="176" spans="3:58" s="298" customFormat="1" ht="18" hidden="1" customHeight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19</v>
      </c>
      <c r="AX176" s="27"/>
      <c r="BA176" s="298">
        <f t="shared" si="20"/>
        <v>13</v>
      </c>
      <c r="BC176" s="41" t="s">
        <v>136</v>
      </c>
      <c r="BD176" s="46"/>
      <c r="BF176" s="298">
        <f t="shared" si="21"/>
        <v>13</v>
      </c>
    </row>
    <row r="177" spans="3:58" s="298" customFormat="1" ht="18" hidden="1" customHeight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19</v>
      </c>
      <c r="AX177" s="27"/>
      <c r="BA177" s="298">
        <f t="shared" si="20"/>
        <v>13</v>
      </c>
      <c r="BC177" s="41" t="s">
        <v>136</v>
      </c>
      <c r="BD177" s="46"/>
      <c r="BF177" s="298">
        <f t="shared" si="21"/>
        <v>13</v>
      </c>
    </row>
    <row r="178" spans="3:58" s="298" customFormat="1" ht="18" hidden="1" customHeight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19</v>
      </c>
      <c r="AX178" s="27"/>
      <c r="BA178" s="298">
        <f t="shared" si="20"/>
        <v>13</v>
      </c>
      <c r="BC178" s="41" t="s">
        <v>136</v>
      </c>
      <c r="BD178" s="46"/>
      <c r="BF178" s="298">
        <f t="shared" si="21"/>
        <v>13</v>
      </c>
    </row>
    <row r="179" spans="3:58" s="298" customFormat="1" ht="18" hidden="1" customHeight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19</v>
      </c>
      <c r="AX179" s="27"/>
      <c r="BA179" s="298">
        <f t="shared" si="20"/>
        <v>13</v>
      </c>
      <c r="BC179" s="41" t="s">
        <v>136</v>
      </c>
      <c r="BD179" s="46"/>
      <c r="BF179" s="298">
        <f t="shared" si="21"/>
        <v>13</v>
      </c>
    </row>
    <row r="180" spans="3:58" s="298" customFormat="1" ht="18" hidden="1" customHeight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19</v>
      </c>
      <c r="AX180" s="27"/>
      <c r="BA180" s="298">
        <f t="shared" si="20"/>
        <v>13</v>
      </c>
      <c r="BC180" s="41" t="s">
        <v>136</v>
      </c>
      <c r="BD180" s="46"/>
      <c r="BF180" s="298">
        <f t="shared" si="21"/>
        <v>13</v>
      </c>
    </row>
    <row r="181" spans="3:58" s="298" customFormat="1" ht="18" hidden="1" customHeight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19</v>
      </c>
      <c r="AX181" s="27"/>
      <c r="BA181" s="298">
        <f t="shared" si="20"/>
        <v>13</v>
      </c>
      <c r="BC181" s="41" t="s">
        <v>136</v>
      </c>
      <c r="BD181" s="46"/>
      <c r="BF181" s="298">
        <f t="shared" si="21"/>
        <v>13</v>
      </c>
    </row>
    <row r="182" spans="3:58" s="298" customFormat="1" ht="18" hidden="1" customHeight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19</v>
      </c>
      <c r="AX182" s="27"/>
      <c r="BA182" s="298">
        <f t="shared" si="20"/>
        <v>13</v>
      </c>
      <c r="BC182" s="41" t="s">
        <v>136</v>
      </c>
      <c r="BD182" s="46"/>
      <c r="BF182" s="298">
        <f t="shared" si="21"/>
        <v>13</v>
      </c>
    </row>
    <row r="183" spans="3:58" s="298" customFormat="1" ht="18" hidden="1" customHeight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19</v>
      </c>
      <c r="AX183" s="27"/>
      <c r="BA183" s="298">
        <f t="shared" si="20"/>
        <v>13</v>
      </c>
      <c r="BC183" s="41" t="s">
        <v>136</v>
      </c>
      <c r="BD183" s="46"/>
      <c r="BF183" s="298">
        <f t="shared" si="21"/>
        <v>13</v>
      </c>
    </row>
    <row r="184" spans="3:58" s="298" customFormat="1" ht="18" hidden="1" customHeight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19</v>
      </c>
      <c r="AX184" s="27"/>
      <c r="BA184" s="298">
        <f t="shared" si="20"/>
        <v>13</v>
      </c>
      <c r="BC184" s="41" t="s">
        <v>136</v>
      </c>
      <c r="BD184" s="46"/>
      <c r="BF184" s="298">
        <f t="shared" si="21"/>
        <v>13</v>
      </c>
    </row>
    <row r="185" spans="3:58" s="298" customFormat="1" ht="18" hidden="1" customHeight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19</v>
      </c>
      <c r="AX185" s="27"/>
      <c r="BA185" s="298">
        <f t="shared" si="20"/>
        <v>13</v>
      </c>
      <c r="BC185" s="41" t="s">
        <v>136</v>
      </c>
      <c r="BD185" s="46"/>
      <c r="BF185" s="298">
        <f t="shared" si="21"/>
        <v>13</v>
      </c>
    </row>
    <row r="186" spans="3:58" s="298" customFormat="1" ht="18" hidden="1" customHeight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19</v>
      </c>
      <c r="AX186" s="27"/>
      <c r="BA186" s="298">
        <f t="shared" si="20"/>
        <v>13</v>
      </c>
      <c r="BC186" s="41" t="s">
        <v>136</v>
      </c>
      <c r="BD186" s="46"/>
      <c r="BF186" s="298">
        <f t="shared" si="21"/>
        <v>13</v>
      </c>
    </row>
    <row r="187" spans="3:58" s="298" customFormat="1" ht="18" hidden="1" customHeight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19</v>
      </c>
      <c r="AX187" s="27"/>
      <c r="BA187" s="298">
        <f>BA186</f>
        <v>13</v>
      </c>
      <c r="BC187" s="41" t="s">
        <v>136</v>
      </c>
      <c r="BD187" s="46"/>
      <c r="BF187" s="298">
        <f t="shared" si="21"/>
        <v>13</v>
      </c>
    </row>
    <row r="188" spans="3:58" s="298" customFormat="1" ht="18" hidden="1" customHeight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19</v>
      </c>
      <c r="AX188" s="27"/>
      <c r="BA188" s="298">
        <f>BA187</f>
        <v>13</v>
      </c>
      <c r="BC188" s="41" t="s">
        <v>136</v>
      </c>
      <c r="BD188" s="46"/>
      <c r="BF188" s="298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7022" priority="635">
      <formula>$AP$5="س"</formula>
    </cfRule>
    <cfRule type="expression" dxfId="7021" priority="636">
      <formula>$AP$5="ج"</formula>
    </cfRule>
    <cfRule type="expression" dxfId="7020" priority="637">
      <formula>$AP$4="س"</formula>
    </cfRule>
    <cfRule type="expression" dxfId="7019" priority="638">
      <formula>$AP$5="ج"</formula>
    </cfRule>
    <cfRule type="expression" dxfId="7018" priority="639">
      <formula>$AP$4="ع"</formula>
    </cfRule>
    <cfRule type="expression" dxfId="7017" priority="640">
      <formula>$AP$4="ع"</formula>
    </cfRule>
  </conditionalFormatting>
  <conditionalFormatting sqref="AO7:AO46">
    <cfRule type="expression" dxfId="7016" priority="632">
      <formula>$AO$5="س"</formula>
    </cfRule>
    <cfRule type="expression" dxfId="7015" priority="633">
      <formula>$AO$5="ج"</formula>
    </cfRule>
    <cfRule type="expression" dxfId="7014" priority="634">
      <formula>$AO$4="ع"</formula>
    </cfRule>
  </conditionalFormatting>
  <conditionalFormatting sqref="AN7:AN46">
    <cfRule type="expression" dxfId="7013" priority="629">
      <formula>$AN$5="س"</formula>
    </cfRule>
    <cfRule type="expression" dxfId="7012" priority="630">
      <formula>$AN$5="ج"</formula>
    </cfRule>
    <cfRule type="expression" dxfId="7011" priority="631">
      <formula>$AN$4="ع"</formula>
    </cfRule>
  </conditionalFormatting>
  <conditionalFormatting sqref="AM7:AM46">
    <cfRule type="expression" dxfId="7010" priority="626">
      <formula>$AM$5="س"</formula>
    </cfRule>
    <cfRule type="expression" dxfId="7009" priority="627">
      <formula>$AM$5="ج"</formula>
    </cfRule>
    <cfRule type="expression" dxfId="7008" priority="628">
      <formula>$AM$4="ع"</formula>
    </cfRule>
  </conditionalFormatting>
  <conditionalFormatting sqref="AL7:AL46">
    <cfRule type="expression" dxfId="7007" priority="623">
      <formula>$AL$5="س"</formula>
    </cfRule>
    <cfRule type="expression" dxfId="7006" priority="624">
      <formula>$AL$5="ج"</formula>
    </cfRule>
    <cfRule type="expression" dxfId="7005" priority="625">
      <formula>$AL$4="ع"</formula>
    </cfRule>
  </conditionalFormatting>
  <conditionalFormatting sqref="AK7:AK46">
    <cfRule type="expression" dxfId="7004" priority="620">
      <formula>$AK$5="س"</formula>
    </cfRule>
    <cfRule type="expression" dxfId="7003" priority="621">
      <formula>$AK$5="ج"</formula>
    </cfRule>
    <cfRule type="expression" dxfId="7002" priority="622">
      <formula>$AK$4="ع"</formula>
    </cfRule>
  </conditionalFormatting>
  <conditionalFormatting sqref="AJ7:AJ46">
    <cfRule type="expression" dxfId="7001" priority="617">
      <formula>$AJ$5="س"</formula>
    </cfRule>
    <cfRule type="expression" dxfId="7000" priority="618">
      <formula>$AJ$5="ج"</formula>
    </cfRule>
    <cfRule type="expression" dxfId="6999" priority="619">
      <formula>$AJ$4="ع"</formula>
    </cfRule>
  </conditionalFormatting>
  <conditionalFormatting sqref="AI7:AI46">
    <cfRule type="expression" dxfId="6998" priority="613">
      <formula>$AI$5="ج"</formula>
    </cfRule>
    <cfRule type="expression" dxfId="6997" priority="614">
      <formula>$AI$5="س"</formula>
    </cfRule>
    <cfRule type="expression" dxfId="6996" priority="615">
      <formula>$AI$5="ع"</formula>
    </cfRule>
    <cfRule type="expression" dxfId="6995" priority="616">
      <formula>$AI$4="ع"</formula>
    </cfRule>
  </conditionalFormatting>
  <conditionalFormatting sqref="AH7:AH46">
    <cfRule type="expression" dxfId="6994" priority="610">
      <formula>$AH$5="س"</formula>
    </cfRule>
    <cfRule type="expression" dxfId="6993" priority="611">
      <formula>$AH$5="ج"</formula>
    </cfRule>
    <cfRule type="expression" dxfId="6992" priority="612">
      <formula>$AH$4="ع"</formula>
    </cfRule>
  </conditionalFormatting>
  <conditionalFormatting sqref="AG7:AG46">
    <cfRule type="expression" dxfId="6991" priority="607">
      <formula>$AG$5="س"</formula>
    </cfRule>
    <cfRule type="expression" dxfId="6990" priority="608">
      <formula>$AG$5="ج"</formula>
    </cfRule>
    <cfRule type="expression" dxfId="6989" priority="609">
      <formula>$AG$4="ع"</formula>
    </cfRule>
  </conditionalFormatting>
  <conditionalFormatting sqref="AF7:AF46">
    <cfRule type="expression" dxfId="6988" priority="604">
      <formula>$AF$5="س"</formula>
    </cfRule>
    <cfRule type="expression" dxfId="6987" priority="605">
      <formula>$AF$5="ج"</formula>
    </cfRule>
    <cfRule type="expression" dxfId="6986" priority="606">
      <formula>$AF$4="ع"</formula>
    </cfRule>
  </conditionalFormatting>
  <conditionalFormatting sqref="AE7:AE46">
    <cfRule type="expression" dxfId="6985" priority="601">
      <formula>$AE$5="س"</formula>
    </cfRule>
    <cfRule type="expression" dxfId="6984" priority="602">
      <formula>$AE$5="ج"</formula>
    </cfRule>
    <cfRule type="expression" dxfId="6983" priority="603">
      <formula>$AE$4="ع"</formula>
    </cfRule>
  </conditionalFormatting>
  <conditionalFormatting sqref="AD7:AD46">
    <cfRule type="expression" dxfId="6982" priority="598">
      <formula>$AD$5="س"</formula>
    </cfRule>
    <cfRule type="expression" dxfId="6981" priority="599">
      <formula>$AD$5="ج"</formula>
    </cfRule>
    <cfRule type="expression" dxfId="6980" priority="600">
      <formula>$AD$4="ع"</formula>
    </cfRule>
  </conditionalFormatting>
  <conditionalFormatting sqref="AC7:AC46">
    <cfRule type="expression" dxfId="6979" priority="595">
      <formula>$AC$5="س"</formula>
    </cfRule>
    <cfRule type="expression" dxfId="6978" priority="596">
      <formula>$AC$5="ج"</formula>
    </cfRule>
    <cfRule type="expression" dxfId="6977" priority="597">
      <formula>$AC$4="ع"</formula>
    </cfRule>
  </conditionalFormatting>
  <conditionalFormatting sqref="AB7:AB46">
    <cfRule type="expression" dxfId="6976" priority="592">
      <formula>$AB$5="س"</formula>
    </cfRule>
    <cfRule type="expression" dxfId="6975" priority="593">
      <formula>$AB$5="ج"</formula>
    </cfRule>
    <cfRule type="expression" dxfId="6974" priority="594">
      <formula>$AB$4="ع"</formula>
    </cfRule>
  </conditionalFormatting>
  <conditionalFormatting sqref="AA7:AA46">
    <cfRule type="expression" dxfId="6973" priority="589">
      <formula>$AA$5="س"</formula>
    </cfRule>
    <cfRule type="expression" dxfId="6972" priority="590">
      <formula>$AA$5="ج"</formula>
    </cfRule>
    <cfRule type="expression" dxfId="6971" priority="591">
      <formula>$AA$4="ع"</formula>
    </cfRule>
  </conditionalFormatting>
  <conditionalFormatting sqref="Z7:Z46">
    <cfRule type="expression" dxfId="6970" priority="586">
      <formula>$Z$5="س"</formula>
    </cfRule>
    <cfRule type="expression" dxfId="6969" priority="587">
      <formula>$Z$5="ج"</formula>
    </cfRule>
    <cfRule type="expression" dxfId="6968" priority="588">
      <formula>$Z$4="ع"</formula>
    </cfRule>
  </conditionalFormatting>
  <conditionalFormatting sqref="Y7:Y46">
    <cfRule type="expression" dxfId="6967" priority="583">
      <formula>$Y$5="س"</formula>
    </cfRule>
    <cfRule type="expression" dxfId="6966" priority="584">
      <formula>$Y$5="ج"</formula>
    </cfRule>
    <cfRule type="expression" dxfId="6965" priority="585">
      <formula>$Y$4="ع"</formula>
    </cfRule>
  </conditionalFormatting>
  <conditionalFormatting sqref="X7:X46">
    <cfRule type="expression" dxfId="6964" priority="580">
      <formula>$X$5="س"</formula>
    </cfRule>
    <cfRule type="expression" dxfId="6963" priority="581">
      <formula>$X$5="ج"</formula>
    </cfRule>
    <cfRule type="expression" dxfId="6962" priority="582">
      <formula>$X$4="ع"</formula>
    </cfRule>
  </conditionalFormatting>
  <conditionalFormatting sqref="W7:W46">
    <cfRule type="expression" dxfId="6961" priority="577">
      <formula>$W$5="س"</formula>
    </cfRule>
    <cfRule type="expression" dxfId="6960" priority="578">
      <formula>$W$5="ج"</formula>
    </cfRule>
    <cfRule type="expression" dxfId="6959" priority="579">
      <formula>$W$4="ع"</formula>
    </cfRule>
  </conditionalFormatting>
  <conditionalFormatting sqref="V7:V46">
    <cfRule type="expression" dxfId="6958" priority="574">
      <formula>$V$5="س"</formula>
    </cfRule>
    <cfRule type="expression" dxfId="6957" priority="575">
      <formula>$V$5="ج"</formula>
    </cfRule>
    <cfRule type="expression" dxfId="6956" priority="576">
      <formula>$V$4="ع"</formula>
    </cfRule>
  </conditionalFormatting>
  <conditionalFormatting sqref="U7:U46">
    <cfRule type="expression" dxfId="6955" priority="571">
      <formula>$U$5="س"</formula>
    </cfRule>
    <cfRule type="expression" dxfId="6954" priority="572">
      <formula>$U$5="ج"</formula>
    </cfRule>
    <cfRule type="expression" dxfId="6953" priority="573">
      <formula>$U$4="ع"</formula>
    </cfRule>
  </conditionalFormatting>
  <conditionalFormatting sqref="T7:T46">
    <cfRule type="expression" dxfId="6952" priority="568">
      <formula>$T$5="س"</formula>
    </cfRule>
    <cfRule type="expression" dxfId="6951" priority="569">
      <formula>$T$5="ج"</formula>
    </cfRule>
    <cfRule type="expression" dxfId="6950" priority="570">
      <formula>$T$4="ع"</formula>
    </cfRule>
  </conditionalFormatting>
  <conditionalFormatting sqref="S7:S46">
    <cfRule type="expression" dxfId="6949" priority="565">
      <formula>$S$5="س"</formula>
    </cfRule>
    <cfRule type="expression" dxfId="6948" priority="566">
      <formula>$S$5="ج"</formula>
    </cfRule>
    <cfRule type="expression" dxfId="6947" priority="567">
      <formula>$S$4="ع"</formula>
    </cfRule>
  </conditionalFormatting>
  <conditionalFormatting sqref="R7:R46">
    <cfRule type="expression" dxfId="6946" priority="562">
      <formula>$R$5="س"</formula>
    </cfRule>
    <cfRule type="expression" dxfId="6945" priority="563">
      <formula>$R$5="ج"</formula>
    </cfRule>
    <cfRule type="expression" dxfId="6944" priority="564">
      <formula>$R$4="ع"</formula>
    </cfRule>
  </conditionalFormatting>
  <conditionalFormatting sqref="Q7:Q46">
    <cfRule type="expression" dxfId="6943" priority="559">
      <formula>$Q$5="س"</formula>
    </cfRule>
    <cfRule type="expression" dxfId="6942" priority="560">
      <formula>$Q$5="ج"</formula>
    </cfRule>
    <cfRule type="expression" dxfId="6941" priority="561">
      <formula>$Q$4="ع"</formula>
    </cfRule>
  </conditionalFormatting>
  <conditionalFormatting sqref="P7:P46">
    <cfRule type="expression" dxfId="6940" priority="556">
      <formula>$P$5="س"</formula>
    </cfRule>
    <cfRule type="expression" dxfId="6939" priority="557">
      <formula>$P$5="ج"</formula>
    </cfRule>
    <cfRule type="expression" dxfId="6938" priority="558">
      <formula>$P$4="ع"</formula>
    </cfRule>
  </conditionalFormatting>
  <conditionalFormatting sqref="O7:O46">
    <cfRule type="expression" dxfId="6937" priority="553">
      <formula>$O$5="س"</formula>
    </cfRule>
    <cfRule type="expression" dxfId="6936" priority="554">
      <formula>$O$5="ج"</formula>
    </cfRule>
    <cfRule type="expression" dxfId="6935" priority="555">
      <formula>$O$4="ع"</formula>
    </cfRule>
  </conditionalFormatting>
  <conditionalFormatting sqref="N7:N46">
    <cfRule type="expression" dxfId="6934" priority="550">
      <formula>$N$5="س"</formula>
    </cfRule>
    <cfRule type="expression" dxfId="6933" priority="551">
      <formula>$N$5="ج"</formula>
    </cfRule>
    <cfRule type="expression" dxfId="6932" priority="552">
      <formula>$N$4="ع"</formula>
    </cfRule>
  </conditionalFormatting>
  <conditionalFormatting sqref="M7:M46">
    <cfRule type="expression" dxfId="6931" priority="547">
      <formula>$M$5="س"</formula>
    </cfRule>
    <cfRule type="expression" dxfId="6930" priority="548">
      <formula>$M$5="ج"</formula>
    </cfRule>
    <cfRule type="expression" dxfId="6929" priority="549">
      <formula>$M$4="ع"</formula>
    </cfRule>
  </conditionalFormatting>
  <conditionalFormatting sqref="L7:L46">
    <cfRule type="expression" dxfId="6928" priority="544">
      <formula>$L$5="س"</formula>
    </cfRule>
    <cfRule type="expression" dxfId="6927" priority="545">
      <formula>$L$5="ج"</formula>
    </cfRule>
    <cfRule type="expression" dxfId="6926" priority="546">
      <formula>$L$4="ع"</formula>
    </cfRule>
  </conditionalFormatting>
  <conditionalFormatting sqref="A7:AS7 C8:C46 G8:I46 I57:I168">
    <cfRule type="expression" dxfId="6925" priority="543">
      <formula>$AX$7=""</formula>
    </cfRule>
  </conditionalFormatting>
  <conditionalFormatting sqref="C7:AS7 C8:C46 J8:J168 G8:I46 I57:I168">
    <cfRule type="expression" dxfId="6924" priority="542">
      <formula>$AX$7=""</formula>
    </cfRule>
  </conditionalFormatting>
  <conditionalFormatting sqref="C17:AX17">
    <cfRule type="expression" dxfId="6923" priority="540">
      <formula>$BB$17="انقطع ( ت )"</formula>
    </cfRule>
    <cfRule type="expression" dxfId="6922" priority="541">
      <formula>$AX$17=""</formula>
    </cfRule>
  </conditionalFormatting>
  <conditionalFormatting sqref="C18:AX18">
    <cfRule type="expression" dxfId="6921" priority="537">
      <formula>$BB$18="انقطع ( ت )"</formula>
    </cfRule>
    <cfRule type="expression" dxfId="6920" priority="538">
      <formula>$BB$18="انقطع ( ت )"</formula>
    </cfRule>
    <cfRule type="expression" dxfId="6919" priority="539">
      <formula>$AX$18=""</formula>
    </cfRule>
  </conditionalFormatting>
  <conditionalFormatting sqref="A19:AX19">
    <cfRule type="expression" dxfId="6918" priority="536">
      <formula>$AX$19=""</formula>
    </cfRule>
  </conditionalFormatting>
  <conditionalFormatting sqref="A20:AX20">
    <cfRule type="expression" dxfId="6917" priority="535">
      <formula>$AX$20=""</formula>
    </cfRule>
  </conditionalFormatting>
  <conditionalFormatting sqref="C21:AX21">
    <cfRule type="expression" dxfId="6916" priority="534">
      <formula>$AX$21=""</formula>
    </cfRule>
  </conditionalFormatting>
  <conditionalFormatting sqref="C22:AX22">
    <cfRule type="expression" dxfId="6915" priority="532">
      <formula>$BB$22="انقطع ( ت )"</formula>
    </cfRule>
    <cfRule type="expression" dxfId="6914" priority="533">
      <formula>$AX$22=""</formula>
    </cfRule>
  </conditionalFormatting>
  <conditionalFormatting sqref="C23:AX23">
    <cfRule type="expression" dxfId="6913" priority="530">
      <formula>$BB$23="انقطع ( ت )"</formula>
    </cfRule>
    <cfRule type="expression" dxfId="6912" priority="531">
      <formula>$AX$23=""</formula>
    </cfRule>
  </conditionalFormatting>
  <conditionalFormatting sqref="C24:AX24">
    <cfRule type="expression" dxfId="6911" priority="528">
      <formula>$BB$24="انقطع ( ت )"</formula>
    </cfRule>
    <cfRule type="expression" dxfId="6910" priority="529">
      <formula>$AX$24=""</formula>
    </cfRule>
  </conditionalFormatting>
  <conditionalFormatting sqref="A25:AX25">
    <cfRule type="expression" dxfId="6909" priority="527">
      <formula>$AX$25=""</formula>
    </cfRule>
  </conditionalFormatting>
  <conditionalFormatting sqref="C26:AX26">
    <cfRule type="expression" dxfId="6908" priority="525">
      <formula>$BB$26="انقطع ( ت )"</formula>
    </cfRule>
    <cfRule type="expression" dxfId="6907" priority="526">
      <formula>$AX$26=""</formula>
    </cfRule>
  </conditionalFormatting>
  <conditionalFormatting sqref="C27:AX27">
    <cfRule type="expression" dxfId="6906" priority="523">
      <formula>$BB$27="انقطع ( ت )"</formula>
    </cfRule>
    <cfRule type="expression" dxfId="6905" priority="524">
      <formula>$AX$27=""</formula>
    </cfRule>
  </conditionalFormatting>
  <conditionalFormatting sqref="A28:AX28">
    <cfRule type="expression" dxfId="6904" priority="522">
      <formula>$AX$28=""</formula>
    </cfRule>
  </conditionalFormatting>
  <conditionalFormatting sqref="C29:AX29">
    <cfRule type="expression" dxfId="6903" priority="520">
      <formula>$BB$29="انقطع ( ت )"</formula>
    </cfRule>
    <cfRule type="expression" dxfId="6902" priority="521">
      <formula>$AX$29=""</formula>
    </cfRule>
  </conditionalFormatting>
  <conditionalFormatting sqref="C30:AX30">
    <cfRule type="expression" dxfId="6901" priority="519">
      <formula>$AX$30=""</formula>
    </cfRule>
  </conditionalFormatting>
  <conditionalFormatting sqref="A31:AX31">
    <cfRule type="expression" dxfId="6900" priority="518">
      <formula>$AX$31=""</formula>
    </cfRule>
  </conditionalFormatting>
  <conditionalFormatting sqref="C32:AX32">
    <cfRule type="expression" dxfId="6899" priority="516">
      <formula>$BB$32="انقطع ( ت )"</formula>
    </cfRule>
    <cfRule type="expression" dxfId="6898" priority="517">
      <formula>$AX$32=""</formula>
    </cfRule>
  </conditionalFormatting>
  <conditionalFormatting sqref="C33:AX33">
    <cfRule type="expression" dxfId="6897" priority="514">
      <formula>$BB$33="انقطع ( ت )"</formula>
    </cfRule>
    <cfRule type="expression" dxfId="6896" priority="515">
      <formula>$AX$33=""</formula>
    </cfRule>
  </conditionalFormatting>
  <conditionalFormatting sqref="C34:AX34">
    <cfRule type="expression" dxfId="6895" priority="512">
      <formula>$BB$34="انقطع ( ت )"</formula>
    </cfRule>
    <cfRule type="expression" dxfId="6894" priority="513">
      <formula>$AX$34=""</formula>
    </cfRule>
  </conditionalFormatting>
  <conditionalFormatting sqref="C35:AX35">
    <cfRule type="expression" dxfId="6893" priority="510">
      <formula>$BB$35="انقطع ( ت )"</formula>
    </cfRule>
    <cfRule type="expression" dxfId="6892" priority="511">
      <formula>$AX$35=""</formula>
    </cfRule>
  </conditionalFormatting>
  <conditionalFormatting sqref="C36:AX36">
    <cfRule type="expression" dxfId="6891" priority="509">
      <formula>$AX$36=""</formula>
    </cfRule>
  </conditionalFormatting>
  <conditionalFormatting sqref="C37:AX37">
    <cfRule type="expression" dxfId="6890" priority="507">
      <formula>$BB$37="انقطع ( ت )"</formula>
    </cfRule>
    <cfRule type="expression" dxfId="6889" priority="508">
      <formula>$AX$37=""</formula>
    </cfRule>
  </conditionalFormatting>
  <conditionalFormatting sqref="C38:AX38">
    <cfRule type="expression" dxfId="6888" priority="505">
      <formula>$BB$38="انقطع ( ت )"</formula>
    </cfRule>
    <cfRule type="expression" dxfId="6887" priority="506">
      <formula>$AX$38=""</formula>
    </cfRule>
  </conditionalFormatting>
  <conditionalFormatting sqref="C39:AX39">
    <cfRule type="expression" dxfId="6886" priority="503">
      <formula>$BB$39="انقطع ( ت )"</formula>
    </cfRule>
    <cfRule type="expression" dxfId="6885" priority="504">
      <formula>$AX$39=""</formula>
    </cfRule>
  </conditionalFormatting>
  <conditionalFormatting sqref="C40:AX40">
    <cfRule type="expression" dxfId="6884" priority="501">
      <formula>$BB$40="انقطع ( ت )"</formula>
    </cfRule>
    <cfRule type="expression" dxfId="6883" priority="502">
      <formula>$AX$40=""</formula>
    </cfRule>
  </conditionalFormatting>
  <conditionalFormatting sqref="C41:AX41">
    <cfRule type="expression" dxfId="6882" priority="499">
      <formula>$BB$41="انقطع ( ت )"</formula>
    </cfRule>
    <cfRule type="expression" dxfId="6881" priority="500">
      <formula>$AX$41=""</formula>
    </cfRule>
  </conditionalFormatting>
  <conditionalFormatting sqref="C42:AX42">
    <cfRule type="expression" dxfId="6880" priority="497">
      <formula>$BB$42="انقطع ( ت )"</formula>
    </cfRule>
    <cfRule type="expression" dxfId="6879" priority="498">
      <formula>$AX$42=""</formula>
    </cfRule>
  </conditionalFormatting>
  <conditionalFormatting sqref="A43:AX43">
    <cfRule type="expression" dxfId="6878" priority="496">
      <formula>$AX$43=""</formula>
    </cfRule>
  </conditionalFormatting>
  <conditionalFormatting sqref="C44:AX44">
    <cfRule type="expression" dxfId="6877" priority="495">
      <formula>$AX$44=""</formula>
    </cfRule>
  </conditionalFormatting>
  <conditionalFormatting sqref="C45:AX45">
    <cfRule type="expression" dxfId="6876" priority="493">
      <formula>$BB$45="انقطع ( ت )"</formula>
    </cfRule>
    <cfRule type="expression" dxfId="6875" priority="494">
      <formula>$AX$45=""</formula>
    </cfRule>
  </conditionalFormatting>
  <conditionalFormatting sqref="C46:AX46">
    <cfRule type="expression" dxfId="6874" priority="491">
      <formula>$BB$46="انقطع ( ت )"</formula>
    </cfRule>
    <cfRule type="expression" dxfId="6873" priority="492">
      <formula>$AX$46=""</formula>
    </cfRule>
  </conditionalFormatting>
  <conditionalFormatting sqref="C7:AX7 C8:C46 G8:I46 I57:I168">
    <cfRule type="expression" dxfId="6872" priority="489">
      <formula>$BB$7="انقطع ( ت )"</formula>
    </cfRule>
    <cfRule type="expression" dxfId="6871" priority="490">
      <formula>$AX$7=""</formula>
    </cfRule>
  </conditionalFormatting>
  <conditionalFormatting sqref="C8:AX8 J9:J168">
    <cfRule type="expression" dxfId="6870" priority="487">
      <formula>$BB$8="انقطع ( ت )"</formula>
    </cfRule>
    <cfRule type="expression" dxfId="6869" priority="488">
      <formula>$AX$8=""</formula>
    </cfRule>
  </conditionalFormatting>
  <conditionalFormatting sqref="C9:AX9">
    <cfRule type="expression" dxfId="6868" priority="485">
      <formula>$BB$9="انقطع ( ت )"</formula>
    </cfRule>
    <cfRule type="expression" dxfId="6867" priority="486">
      <formula>$AX$9=""</formula>
    </cfRule>
  </conditionalFormatting>
  <conditionalFormatting sqref="C10:AX10">
    <cfRule type="expression" dxfId="6866" priority="484">
      <formula>$AX$10=""</formula>
    </cfRule>
  </conditionalFormatting>
  <conditionalFormatting sqref="C11:AX11">
    <cfRule type="expression" dxfId="6865" priority="482">
      <formula>$BB$11="انقطع ( ت )"</formula>
    </cfRule>
    <cfRule type="expression" dxfId="6864" priority="483">
      <formula>$AX$11=""</formula>
    </cfRule>
  </conditionalFormatting>
  <conditionalFormatting sqref="A12:AX12">
    <cfRule type="expression" dxfId="6863" priority="481">
      <formula>$AX$12=""</formula>
    </cfRule>
  </conditionalFormatting>
  <conditionalFormatting sqref="C13:AX13">
    <cfRule type="expression" dxfId="6862" priority="479">
      <formula>$BB$13="انقطع ( ت )"</formula>
    </cfRule>
    <cfRule type="expression" dxfId="6861" priority="480">
      <formula>$AX$13=""</formula>
    </cfRule>
  </conditionalFormatting>
  <conditionalFormatting sqref="C14:AX14">
    <cfRule type="expression" dxfId="6860" priority="478">
      <formula>$AX$14=""</formula>
    </cfRule>
  </conditionalFormatting>
  <conditionalFormatting sqref="C15:AX15">
    <cfRule type="expression" dxfId="6859" priority="477">
      <formula>$AX$15=""</formula>
    </cfRule>
  </conditionalFormatting>
  <conditionalFormatting sqref="A16:AX16">
    <cfRule type="expression" dxfId="6858" priority="476">
      <formula>$AX$16=""</formula>
    </cfRule>
  </conditionalFormatting>
  <conditionalFormatting sqref="A10:AX10">
    <cfRule type="expression" dxfId="6857" priority="475">
      <formula>$BB$10="انقطع ( ت )"</formula>
    </cfRule>
  </conditionalFormatting>
  <conditionalFormatting sqref="C12:AX12">
    <cfRule type="expression" dxfId="6856" priority="474">
      <formula>$BB$12="انقطع ( ت )"</formula>
    </cfRule>
  </conditionalFormatting>
  <conditionalFormatting sqref="A14:BA14">
    <cfRule type="expression" dxfId="6855" priority="473">
      <formula>$BB$14="انقطع ( ت )"</formula>
    </cfRule>
  </conditionalFormatting>
  <conditionalFormatting sqref="C15:BA15">
    <cfRule type="expression" dxfId="6854" priority="472">
      <formula>$BB$15="انقطع ( ت )"</formula>
    </cfRule>
  </conditionalFormatting>
  <conditionalFormatting sqref="C16:BA16">
    <cfRule type="expression" dxfId="6853" priority="471">
      <formula>$BB$16="انقطع ( ت )"</formula>
    </cfRule>
  </conditionalFormatting>
  <conditionalFormatting sqref="C17:BA17 BC17:BC168">
    <cfRule type="expression" dxfId="6852" priority="470">
      <formula>$BB$17="انقطع ( ت )"</formula>
    </cfRule>
  </conditionalFormatting>
  <conditionalFormatting sqref="C19:AX19">
    <cfRule type="expression" dxfId="6851" priority="468">
      <formula>$BB$19="انقطع ( ت )"</formula>
    </cfRule>
    <cfRule type="expression" dxfId="6850" priority="469">
      <formula>$BB$19="انقطع ( ت )"</formula>
    </cfRule>
  </conditionalFormatting>
  <conditionalFormatting sqref="BC7">
    <cfRule type="expression" dxfId="6849" priority="467">
      <formula>$AX$7=""</formula>
    </cfRule>
  </conditionalFormatting>
  <conditionalFormatting sqref="BC17:BC168">
    <cfRule type="expression" dxfId="6848" priority="466">
      <formula>$AX$17=""</formula>
    </cfRule>
  </conditionalFormatting>
  <conditionalFormatting sqref="BC18">
    <cfRule type="expression" dxfId="6847" priority="465">
      <formula>$AX$18=""</formula>
    </cfRule>
  </conditionalFormatting>
  <conditionalFormatting sqref="BC19">
    <cfRule type="expression" dxfId="6846" priority="464">
      <formula>$AX$19=""</formula>
    </cfRule>
  </conditionalFormatting>
  <conditionalFormatting sqref="BC20">
    <cfRule type="expression" dxfId="6845" priority="463">
      <formula>$AX$20=""</formula>
    </cfRule>
  </conditionalFormatting>
  <conditionalFormatting sqref="BC21">
    <cfRule type="expression" dxfId="6844" priority="462">
      <formula>$AX$21=""</formula>
    </cfRule>
  </conditionalFormatting>
  <conditionalFormatting sqref="BC22">
    <cfRule type="expression" dxfId="6843" priority="461">
      <formula>$BC$22=""</formula>
    </cfRule>
  </conditionalFormatting>
  <conditionalFormatting sqref="BC23">
    <cfRule type="expression" dxfId="6842" priority="460">
      <formula>$AX$23=""</formula>
    </cfRule>
  </conditionalFormatting>
  <conditionalFormatting sqref="C20:AX20">
    <cfRule type="expression" dxfId="6841" priority="459">
      <formula>$BB$20="انقطع ( ت )"</formula>
    </cfRule>
  </conditionalFormatting>
  <conditionalFormatting sqref="A21:AX21">
    <cfRule type="expression" dxfId="6840" priority="458">
      <formula>$BB$21="انقطع ( ت )"</formula>
    </cfRule>
  </conditionalFormatting>
  <conditionalFormatting sqref="C25:AX25">
    <cfRule type="expression" dxfId="6839" priority="457">
      <formula>$BB$25="انقطع ( ت )"</formula>
    </cfRule>
  </conditionalFormatting>
  <conditionalFormatting sqref="C28:AX28">
    <cfRule type="expression" dxfId="6838" priority="455">
      <formula>$BB$28="انقطع ( ت )"</formula>
    </cfRule>
    <cfRule type="expression" dxfId="6837" priority="456">
      <formula>$BB$28="انقطع ( ت )"</formula>
    </cfRule>
  </conditionalFormatting>
  <conditionalFormatting sqref="A30:AX30">
    <cfRule type="expression" dxfId="6836" priority="454">
      <formula>$BB$30="انقطع ( ت )"</formula>
    </cfRule>
  </conditionalFormatting>
  <conditionalFormatting sqref="C31:AX31">
    <cfRule type="expression" dxfId="6835" priority="453">
      <formula>$BB$31="انقطع ( ت )"</formula>
    </cfRule>
  </conditionalFormatting>
  <conditionalFormatting sqref="A36:AX36">
    <cfRule type="expression" dxfId="6834" priority="452">
      <formula>$BB$36="انقطع ( ت )"</formula>
    </cfRule>
  </conditionalFormatting>
  <conditionalFormatting sqref="C43:AX43">
    <cfRule type="expression" dxfId="6833" priority="451">
      <formula>$BB$43="انقطع ( ت )"</formula>
    </cfRule>
  </conditionalFormatting>
  <conditionalFormatting sqref="A44:AX44">
    <cfRule type="expression" dxfId="6832" priority="450">
      <formula>$BB$44="انقطع ( ت )"</formula>
    </cfRule>
  </conditionalFormatting>
  <conditionalFormatting sqref="C7:AX7 G8:G46">
    <cfRule type="expression" dxfId="6831" priority="449">
      <formula>$BC$7="انقطع ( ت )"</formula>
    </cfRule>
  </conditionalFormatting>
  <conditionalFormatting sqref="C8:I8">
    <cfRule type="expression" dxfId="6830" priority="447">
      <formula>$BC$8=""</formula>
    </cfRule>
    <cfRule type="expression" dxfId="6829" priority="448">
      <formula>$BC$8=""</formula>
    </cfRule>
  </conditionalFormatting>
  <conditionalFormatting sqref="C9:I9">
    <cfRule type="expression" dxfId="6828" priority="446">
      <formula>$BC$9=""</formula>
    </cfRule>
  </conditionalFormatting>
  <conditionalFormatting sqref="C10:I10">
    <cfRule type="expression" dxfId="6827" priority="444">
      <formula>$BC$10=""</formula>
    </cfRule>
    <cfRule type="expression" dxfId="6826" priority="445">
      <formula>$BC$10=""</formula>
    </cfRule>
  </conditionalFormatting>
  <conditionalFormatting sqref="C11:I11">
    <cfRule type="expression" dxfId="6825" priority="443">
      <formula>$BC$11=""</formula>
    </cfRule>
  </conditionalFormatting>
  <conditionalFormatting sqref="C12:I12">
    <cfRule type="expression" dxfId="6824" priority="442">
      <formula>$BC$12=""</formula>
    </cfRule>
  </conditionalFormatting>
  <conditionalFormatting sqref="A13:I13">
    <cfRule type="expression" dxfId="6823" priority="441">
      <formula>$BC$13=""</formula>
    </cfRule>
  </conditionalFormatting>
  <conditionalFormatting sqref="A14:I14">
    <cfRule type="expression" dxfId="6822" priority="440">
      <formula>$BC$14=""</formula>
    </cfRule>
  </conditionalFormatting>
  <conditionalFormatting sqref="C15:I15">
    <cfRule type="expression" dxfId="6821" priority="439">
      <formula>$BC$15=""</formula>
    </cfRule>
  </conditionalFormatting>
  <conditionalFormatting sqref="C16:I16">
    <cfRule type="expression" dxfId="6820" priority="438">
      <formula>$BC$16=""</formula>
    </cfRule>
  </conditionalFormatting>
  <conditionalFormatting sqref="C17:I17">
    <cfRule type="expression" dxfId="6819" priority="437">
      <formula>$BC$17=""</formula>
    </cfRule>
  </conditionalFormatting>
  <conditionalFormatting sqref="A18:I18">
    <cfRule type="expression" dxfId="6818" priority="436">
      <formula>$BC$18=""</formula>
    </cfRule>
  </conditionalFormatting>
  <conditionalFormatting sqref="C19:I19">
    <cfRule type="expression" dxfId="6817" priority="435">
      <formula>$BC$19=""</formula>
    </cfRule>
  </conditionalFormatting>
  <conditionalFormatting sqref="C20:I20">
    <cfRule type="expression" dxfId="6816" priority="434">
      <formula>$BC$20=""</formula>
    </cfRule>
  </conditionalFormatting>
  <conditionalFormatting sqref="C21:I21">
    <cfRule type="expression" dxfId="6815" priority="433">
      <formula>$BC$21=""</formula>
    </cfRule>
  </conditionalFormatting>
  <conditionalFormatting sqref="C22:I22">
    <cfRule type="expression" dxfId="6814" priority="432">
      <formula>$BC$22=""</formula>
    </cfRule>
  </conditionalFormatting>
  <conditionalFormatting sqref="A23:I23">
    <cfRule type="expression" dxfId="6813" priority="431">
      <formula>$BC$23=""</formula>
    </cfRule>
  </conditionalFormatting>
  <conditionalFormatting sqref="C24:I24">
    <cfRule type="expression" dxfId="6812" priority="430">
      <formula>$BC$24=""</formula>
    </cfRule>
  </conditionalFormatting>
  <conditionalFormatting sqref="C25:I25">
    <cfRule type="expression" dxfId="6811" priority="429">
      <formula>$BC$25=""</formula>
    </cfRule>
  </conditionalFormatting>
  <conditionalFormatting sqref="C26:I26">
    <cfRule type="expression" dxfId="6810" priority="428">
      <formula>$BC$26=""</formula>
    </cfRule>
  </conditionalFormatting>
  <conditionalFormatting sqref="C27:I27">
    <cfRule type="expression" dxfId="6809" priority="427">
      <formula>$BC$27=""</formula>
    </cfRule>
  </conditionalFormatting>
  <conditionalFormatting sqref="C28:I28">
    <cfRule type="expression" dxfId="6808" priority="426">
      <formula>$BC$28=""</formula>
    </cfRule>
  </conditionalFormatting>
  <conditionalFormatting sqref="C29:I29">
    <cfRule type="expression" dxfId="6807" priority="425">
      <formula>$BC$29=""</formula>
    </cfRule>
  </conditionalFormatting>
  <conditionalFormatting sqref="A30:I30">
    <cfRule type="expression" dxfId="6806" priority="424">
      <formula>$BC$30=""</formula>
    </cfRule>
  </conditionalFormatting>
  <conditionalFormatting sqref="A31:I31">
    <cfRule type="expression" dxfId="6805" priority="423">
      <formula>$BC$31=""</formula>
    </cfRule>
  </conditionalFormatting>
  <conditionalFormatting sqref="C32:I32">
    <cfRule type="expression" dxfId="6804" priority="422">
      <formula>$BC$32=""</formula>
    </cfRule>
  </conditionalFormatting>
  <conditionalFormatting sqref="A33:I33">
    <cfRule type="expression" dxfId="6803" priority="421">
      <formula>$BC$33=""</formula>
    </cfRule>
  </conditionalFormatting>
  <conditionalFormatting sqref="C34:I34">
    <cfRule type="expression" dxfId="6802" priority="420">
      <formula>$BC$34=""</formula>
    </cfRule>
  </conditionalFormatting>
  <conditionalFormatting sqref="C35:I35">
    <cfRule type="expression" dxfId="6801" priority="419">
      <formula>$BC$35=""</formula>
    </cfRule>
  </conditionalFormatting>
  <conditionalFormatting sqref="A36:I36">
    <cfRule type="expression" dxfId="6800" priority="418">
      <formula>$BC$36=""</formula>
    </cfRule>
  </conditionalFormatting>
  <conditionalFormatting sqref="C37:I37">
    <cfRule type="expression" dxfId="6799" priority="417">
      <formula>$BC$37=""</formula>
    </cfRule>
  </conditionalFormatting>
  <conditionalFormatting sqref="A38:I38">
    <cfRule type="expression" dxfId="6798" priority="416">
      <formula>$BC$38=""</formula>
    </cfRule>
  </conditionalFormatting>
  <conditionalFormatting sqref="C39:I39">
    <cfRule type="expression" dxfId="6797" priority="415">
      <formula>$BC$39=""</formula>
    </cfRule>
  </conditionalFormatting>
  <conditionalFormatting sqref="C40:I40">
    <cfRule type="expression" dxfId="6796" priority="414">
      <formula>$BC$40=""</formula>
    </cfRule>
  </conditionalFormatting>
  <conditionalFormatting sqref="C41:I41">
    <cfRule type="expression" dxfId="6795" priority="413">
      <formula>$BC$41=""</formula>
    </cfRule>
  </conditionalFormatting>
  <conditionalFormatting sqref="C42:I42">
    <cfRule type="expression" dxfId="6794" priority="412">
      <formula>$BC$42=""</formula>
    </cfRule>
  </conditionalFormatting>
  <conditionalFormatting sqref="C43:I43">
    <cfRule type="expression" dxfId="6793" priority="411">
      <formula>$BC$43=""</formula>
    </cfRule>
  </conditionalFormatting>
  <conditionalFormatting sqref="C44:I44">
    <cfRule type="expression" dxfId="6792" priority="410">
      <formula>$BC$44=""</formula>
    </cfRule>
  </conditionalFormatting>
  <conditionalFormatting sqref="C45:I45">
    <cfRule type="expression" dxfId="6791" priority="409">
      <formula>$BC$45=""</formula>
    </cfRule>
  </conditionalFormatting>
  <conditionalFormatting sqref="C46:I46">
    <cfRule type="expression" dxfId="6790" priority="408">
      <formula>$BC$46=""</formula>
    </cfRule>
  </conditionalFormatting>
  <conditionalFormatting sqref="I57:I168">
    <cfRule type="expression" dxfId="6789" priority="407">
      <formula>$AX$7=""</formula>
    </cfRule>
  </conditionalFormatting>
  <conditionalFormatting sqref="J47:J168 I57:I168">
    <cfRule type="expression" dxfId="6788" priority="406">
      <formula>$AX$7=""</formula>
    </cfRule>
  </conditionalFormatting>
  <conditionalFormatting sqref="I57:I168">
    <cfRule type="expression" dxfId="6787" priority="404">
      <formula>$BB$7="انقطع ( ت )"</formula>
    </cfRule>
    <cfRule type="expression" dxfId="6786" priority="405">
      <formula>$AX$7=""</formula>
    </cfRule>
  </conditionalFormatting>
  <conditionalFormatting sqref="J47:J168">
    <cfRule type="expression" dxfId="6785" priority="402">
      <formula>$BB$8="انقطع ( ت )"</formula>
    </cfRule>
    <cfRule type="expression" dxfId="6784" priority="403">
      <formula>$AX$8=""</formula>
    </cfRule>
  </conditionalFormatting>
  <conditionalFormatting sqref="BC47:BC168">
    <cfRule type="expression" dxfId="6783" priority="401">
      <formula>$BB$17="انقطع ( ت )"</formula>
    </cfRule>
  </conditionalFormatting>
  <conditionalFormatting sqref="BC47:BC168">
    <cfRule type="expression" dxfId="6782" priority="400">
      <formula>$AX$17=""</formula>
    </cfRule>
  </conditionalFormatting>
  <conditionalFormatting sqref="I57:I168">
    <cfRule type="expression" dxfId="6781" priority="399">
      <formula>$AX$7=""</formula>
    </cfRule>
  </conditionalFormatting>
  <conditionalFormatting sqref="J47:J168 I57:I168">
    <cfRule type="expression" dxfId="6780" priority="398">
      <formula>$AX$7=""</formula>
    </cfRule>
  </conditionalFormatting>
  <conditionalFormatting sqref="I57:I168">
    <cfRule type="expression" dxfId="6779" priority="396">
      <formula>$BB$7="انقطع ( ت )"</formula>
    </cfRule>
    <cfRule type="expression" dxfId="6778" priority="397">
      <formula>$AX$7=""</formula>
    </cfRule>
  </conditionalFormatting>
  <conditionalFormatting sqref="J47:J168">
    <cfRule type="expression" dxfId="6777" priority="394">
      <formula>$BB$8="انقطع ( ت )"</formula>
    </cfRule>
    <cfRule type="expression" dxfId="6776" priority="395">
      <formula>$AX$8=""</formula>
    </cfRule>
  </conditionalFormatting>
  <conditionalFormatting sqref="BC47:BC168">
    <cfRule type="expression" dxfId="6775" priority="393">
      <formula>$BB$17="انقطع ( ت )"</formula>
    </cfRule>
  </conditionalFormatting>
  <conditionalFormatting sqref="BC47:BC168">
    <cfRule type="expression" dxfId="6774" priority="392">
      <formula>$AX$17=""</formula>
    </cfRule>
  </conditionalFormatting>
  <conditionalFormatting sqref="AP47:AP56">
    <cfRule type="expression" dxfId="6773" priority="386">
      <formula>$AP$5="س"</formula>
    </cfRule>
    <cfRule type="expression" dxfId="6772" priority="387">
      <formula>$AP$5="ج"</formula>
    </cfRule>
    <cfRule type="expression" dxfId="6771" priority="388">
      <formula>$AP$4="س"</formula>
    </cfRule>
    <cfRule type="expression" dxfId="6770" priority="389">
      <formula>$AP$5="ج"</formula>
    </cfRule>
    <cfRule type="expression" dxfId="6769" priority="390">
      <formula>$AP$4="ع"</formula>
    </cfRule>
    <cfRule type="expression" dxfId="6768" priority="391">
      <formula>$AP$4="ع"</formula>
    </cfRule>
  </conditionalFormatting>
  <conditionalFormatting sqref="AO47:AO54 AO56">
    <cfRule type="expression" dxfId="6767" priority="383">
      <formula>$AO$5="س"</formula>
    </cfRule>
    <cfRule type="expression" dxfId="6766" priority="384">
      <formula>$AO$5="ج"</formula>
    </cfRule>
    <cfRule type="expression" dxfId="6765" priority="385">
      <formula>$AO$4="ع"</formula>
    </cfRule>
  </conditionalFormatting>
  <conditionalFormatting sqref="AN47:AN54 AN56">
    <cfRule type="expression" dxfId="6764" priority="380">
      <formula>$AN$5="س"</formula>
    </cfRule>
    <cfRule type="expression" dxfId="6763" priority="381">
      <formula>$AN$5="ج"</formula>
    </cfRule>
    <cfRule type="expression" dxfId="6762" priority="382">
      <formula>$AN$4="ع"</formula>
    </cfRule>
  </conditionalFormatting>
  <conditionalFormatting sqref="AM47:AM54 AM56">
    <cfRule type="expression" dxfId="6761" priority="377">
      <formula>$AM$5="س"</formula>
    </cfRule>
    <cfRule type="expression" dxfId="6760" priority="378">
      <formula>$AM$5="ج"</formula>
    </cfRule>
    <cfRule type="expression" dxfId="6759" priority="379">
      <formula>$AM$4="ع"</formula>
    </cfRule>
  </conditionalFormatting>
  <conditionalFormatting sqref="AL47:AL56">
    <cfRule type="expression" dxfId="6758" priority="374">
      <formula>$AL$5="س"</formula>
    </cfRule>
    <cfRule type="expression" dxfId="6757" priority="375">
      <formula>$AL$5="ج"</formula>
    </cfRule>
    <cfRule type="expression" dxfId="6756" priority="376">
      <formula>$AL$4="ع"</formula>
    </cfRule>
  </conditionalFormatting>
  <conditionalFormatting sqref="AK47:AK56">
    <cfRule type="expression" dxfId="6755" priority="371">
      <formula>$AK$5="س"</formula>
    </cfRule>
    <cfRule type="expression" dxfId="6754" priority="372">
      <formula>$AK$5="ج"</formula>
    </cfRule>
    <cfRule type="expression" dxfId="6753" priority="373">
      <formula>$AK$4="ع"</formula>
    </cfRule>
  </conditionalFormatting>
  <conditionalFormatting sqref="AJ47:AJ56">
    <cfRule type="expression" dxfId="6752" priority="368">
      <formula>$AJ$5="س"</formula>
    </cfRule>
    <cfRule type="expression" dxfId="6751" priority="369">
      <formula>$AJ$5="ج"</formula>
    </cfRule>
    <cfRule type="expression" dxfId="6750" priority="370">
      <formula>$AJ$4="ع"</formula>
    </cfRule>
  </conditionalFormatting>
  <conditionalFormatting sqref="AI47:AI56">
    <cfRule type="expression" dxfId="6749" priority="364">
      <formula>$AI$5="ج"</formula>
    </cfRule>
    <cfRule type="expression" dxfId="6748" priority="365">
      <formula>$AI$5="س"</formula>
    </cfRule>
    <cfRule type="expression" dxfId="6747" priority="366">
      <formula>$AI$5="ع"</formula>
    </cfRule>
    <cfRule type="expression" dxfId="6746" priority="367">
      <formula>$AI$4="ع"</formula>
    </cfRule>
  </conditionalFormatting>
  <conditionalFormatting sqref="AH47:AH56">
    <cfRule type="expression" dxfId="6745" priority="361">
      <formula>$AH$5="س"</formula>
    </cfRule>
    <cfRule type="expression" dxfId="6744" priority="362">
      <formula>$AH$5="ج"</formula>
    </cfRule>
    <cfRule type="expression" dxfId="6743" priority="363">
      <formula>$AH$4="ع"</formula>
    </cfRule>
  </conditionalFormatting>
  <conditionalFormatting sqref="AG47:AG56">
    <cfRule type="expression" dxfId="6742" priority="358">
      <formula>$AG$5="س"</formula>
    </cfRule>
    <cfRule type="expression" dxfId="6741" priority="359">
      <formula>$AG$5="ج"</formula>
    </cfRule>
    <cfRule type="expression" dxfId="6740" priority="360">
      <formula>$AG$4="ع"</formula>
    </cfRule>
  </conditionalFormatting>
  <conditionalFormatting sqref="AF47:AF56">
    <cfRule type="expression" dxfId="6739" priority="355">
      <formula>$AF$5="س"</formula>
    </cfRule>
    <cfRule type="expression" dxfId="6738" priority="356">
      <formula>$AF$5="ج"</formula>
    </cfRule>
    <cfRule type="expression" dxfId="6737" priority="357">
      <formula>$AF$4="ع"</formula>
    </cfRule>
  </conditionalFormatting>
  <conditionalFormatting sqref="AE47:AE56">
    <cfRule type="expression" dxfId="6736" priority="352">
      <formula>$AE$5="س"</formula>
    </cfRule>
    <cfRule type="expression" dxfId="6735" priority="353">
      <formula>$AE$5="ج"</formula>
    </cfRule>
    <cfRule type="expression" dxfId="6734" priority="354">
      <formula>$AE$4="ع"</formula>
    </cfRule>
  </conditionalFormatting>
  <conditionalFormatting sqref="AD47:AD56">
    <cfRule type="expression" dxfId="6733" priority="349">
      <formula>$AD$5="س"</formula>
    </cfRule>
    <cfRule type="expression" dxfId="6732" priority="350">
      <formula>$AD$5="ج"</formula>
    </cfRule>
    <cfRule type="expression" dxfId="6731" priority="351">
      <formula>$AD$4="ع"</formula>
    </cfRule>
  </conditionalFormatting>
  <conditionalFormatting sqref="AC47:AC56">
    <cfRule type="expression" dxfId="6730" priority="346">
      <formula>$AC$5="س"</formula>
    </cfRule>
    <cfRule type="expression" dxfId="6729" priority="347">
      <formula>$AC$5="ج"</formula>
    </cfRule>
    <cfRule type="expression" dxfId="6728" priority="348">
      <formula>$AC$4="ع"</formula>
    </cfRule>
  </conditionalFormatting>
  <conditionalFormatting sqref="AB47:AB56">
    <cfRule type="expression" dxfId="6727" priority="343">
      <formula>$AB$5="س"</formula>
    </cfRule>
    <cfRule type="expression" dxfId="6726" priority="344">
      <formula>$AB$5="ج"</formula>
    </cfRule>
    <cfRule type="expression" dxfId="6725" priority="345">
      <formula>$AB$4="ع"</formula>
    </cfRule>
  </conditionalFormatting>
  <conditionalFormatting sqref="AA47:AA56">
    <cfRule type="expression" dxfId="6724" priority="340">
      <formula>$AA$5="س"</formula>
    </cfRule>
    <cfRule type="expression" dxfId="6723" priority="341">
      <formula>$AA$5="ج"</formula>
    </cfRule>
    <cfRule type="expression" dxfId="6722" priority="342">
      <formula>$AA$4="ع"</formula>
    </cfRule>
  </conditionalFormatting>
  <conditionalFormatting sqref="Z47:Z56">
    <cfRule type="expression" dxfId="6721" priority="337">
      <formula>$Z$5="س"</formula>
    </cfRule>
    <cfRule type="expression" dxfId="6720" priority="338">
      <formula>$Z$5="ج"</formula>
    </cfRule>
    <cfRule type="expression" dxfId="6719" priority="339">
      <formula>$Z$4="ع"</formula>
    </cfRule>
  </conditionalFormatting>
  <conditionalFormatting sqref="Y47:Y56">
    <cfRule type="expression" dxfId="6718" priority="334">
      <formula>$Y$5="س"</formula>
    </cfRule>
    <cfRule type="expression" dxfId="6717" priority="335">
      <formula>$Y$5="ج"</formula>
    </cfRule>
    <cfRule type="expression" dxfId="6716" priority="336">
      <formula>$Y$4="ع"</formula>
    </cfRule>
  </conditionalFormatting>
  <conditionalFormatting sqref="X47:X56">
    <cfRule type="expression" dxfId="6715" priority="331">
      <formula>$X$5="س"</formula>
    </cfRule>
    <cfRule type="expression" dxfId="6714" priority="332">
      <formula>$X$5="ج"</formula>
    </cfRule>
    <cfRule type="expression" dxfId="6713" priority="333">
      <formula>$X$4="ع"</formula>
    </cfRule>
  </conditionalFormatting>
  <conditionalFormatting sqref="W47:W56">
    <cfRule type="expression" dxfId="6712" priority="328">
      <formula>$W$5="س"</formula>
    </cfRule>
    <cfRule type="expression" dxfId="6711" priority="329">
      <formula>$W$5="ج"</formula>
    </cfRule>
    <cfRule type="expression" dxfId="6710" priority="330">
      <formula>$W$4="ع"</formula>
    </cfRule>
  </conditionalFormatting>
  <conditionalFormatting sqref="V47:V56">
    <cfRule type="expression" dxfId="6709" priority="325">
      <formula>$V$5="س"</formula>
    </cfRule>
    <cfRule type="expression" dxfId="6708" priority="326">
      <formula>$V$5="ج"</formula>
    </cfRule>
    <cfRule type="expression" dxfId="6707" priority="327">
      <formula>$V$4="ع"</formula>
    </cfRule>
  </conditionalFormatting>
  <conditionalFormatting sqref="U47:U56">
    <cfRule type="expression" dxfId="6706" priority="322">
      <formula>$U$5="س"</formula>
    </cfRule>
    <cfRule type="expression" dxfId="6705" priority="323">
      <formula>$U$5="ج"</formula>
    </cfRule>
    <cfRule type="expression" dxfId="6704" priority="324">
      <formula>$U$4="ع"</formula>
    </cfRule>
  </conditionalFormatting>
  <conditionalFormatting sqref="T47:T56">
    <cfRule type="expression" dxfId="6703" priority="319">
      <formula>$T$5="س"</formula>
    </cfRule>
    <cfRule type="expression" dxfId="6702" priority="320">
      <formula>$T$5="ج"</formula>
    </cfRule>
    <cfRule type="expression" dxfId="6701" priority="321">
      <formula>$T$4="ع"</formula>
    </cfRule>
  </conditionalFormatting>
  <conditionalFormatting sqref="S47:S56">
    <cfRule type="expression" dxfId="6700" priority="316">
      <formula>$S$5="س"</formula>
    </cfRule>
    <cfRule type="expression" dxfId="6699" priority="317">
      <formula>$S$5="ج"</formula>
    </cfRule>
    <cfRule type="expression" dxfId="6698" priority="318">
      <formula>$S$4="ع"</formula>
    </cfRule>
  </conditionalFormatting>
  <conditionalFormatting sqref="R47:R56">
    <cfRule type="expression" dxfId="6697" priority="313">
      <formula>$R$5="س"</formula>
    </cfRule>
    <cfRule type="expression" dxfId="6696" priority="314">
      <formula>$R$5="ج"</formula>
    </cfRule>
    <cfRule type="expression" dxfId="6695" priority="315">
      <formula>$R$4="ع"</formula>
    </cfRule>
  </conditionalFormatting>
  <conditionalFormatting sqref="Q47:Q56">
    <cfRule type="expression" dxfId="6694" priority="310">
      <formula>$Q$5="س"</formula>
    </cfRule>
    <cfRule type="expression" dxfId="6693" priority="311">
      <formula>$Q$5="ج"</formula>
    </cfRule>
    <cfRule type="expression" dxfId="6692" priority="312">
      <formula>$Q$4="ع"</formula>
    </cfRule>
  </conditionalFormatting>
  <conditionalFormatting sqref="P47:P56">
    <cfRule type="expression" dxfId="6691" priority="307">
      <formula>$P$5="س"</formula>
    </cfRule>
    <cfRule type="expression" dxfId="6690" priority="308">
      <formula>$P$5="ج"</formula>
    </cfRule>
    <cfRule type="expression" dxfId="6689" priority="309">
      <formula>$P$4="ع"</formula>
    </cfRule>
  </conditionalFormatting>
  <conditionalFormatting sqref="O47:O56">
    <cfRule type="expression" dxfId="6688" priority="304">
      <formula>$O$5="س"</formula>
    </cfRule>
    <cfRule type="expression" dxfId="6687" priority="305">
      <formula>$O$5="ج"</formula>
    </cfRule>
    <cfRule type="expression" dxfId="6686" priority="306">
      <formula>$O$4="ع"</formula>
    </cfRule>
  </conditionalFormatting>
  <conditionalFormatting sqref="N47:N56">
    <cfRule type="expression" dxfId="6685" priority="301">
      <formula>$N$5="س"</formula>
    </cfRule>
    <cfRule type="expression" dxfId="6684" priority="302">
      <formula>$N$5="ج"</formula>
    </cfRule>
    <cfRule type="expression" dxfId="6683" priority="303">
      <formula>$N$4="ع"</formula>
    </cfRule>
  </conditionalFormatting>
  <conditionalFormatting sqref="M47:M56">
    <cfRule type="expression" dxfId="6682" priority="298">
      <formula>$M$5="س"</formula>
    </cfRule>
    <cfRule type="expression" dxfId="6681" priority="299">
      <formula>$M$5="ج"</formula>
    </cfRule>
    <cfRule type="expression" dxfId="6680" priority="300">
      <formula>$M$4="ع"</formula>
    </cfRule>
  </conditionalFormatting>
  <conditionalFormatting sqref="L47:L56">
    <cfRule type="expression" dxfId="6679" priority="295">
      <formula>$L$5="س"</formula>
    </cfRule>
    <cfRule type="expression" dxfId="6678" priority="296">
      <formula>$L$5="ج"</formula>
    </cfRule>
    <cfRule type="expression" dxfId="6677" priority="297">
      <formula>$L$4="ع"</formula>
    </cfRule>
  </conditionalFormatting>
  <conditionalFormatting sqref="I57:I188">
    <cfRule type="expression" dxfId="6676" priority="294">
      <formula>$AX$7=""</formula>
    </cfRule>
  </conditionalFormatting>
  <conditionalFormatting sqref="I57:I188 J47:J188">
    <cfRule type="expression" dxfId="6675" priority="293">
      <formula>$AX$7=""</formula>
    </cfRule>
  </conditionalFormatting>
  <conditionalFormatting sqref="AM56:AO56 AP47:AX56 AM47:AO54 J47:AL56">
    <cfRule type="expression" dxfId="6674" priority="291">
      <formula>$BB$46="انقطع ( ت )"</formula>
    </cfRule>
    <cfRule type="expression" dxfId="6673" priority="292">
      <formula>$AX$46=""</formula>
    </cfRule>
  </conditionalFormatting>
  <conditionalFormatting sqref="I57:I188">
    <cfRule type="expression" dxfId="6672" priority="289">
      <formula>$BB$7="انقطع ( ت )"</formula>
    </cfRule>
    <cfRule type="expression" dxfId="6671" priority="290">
      <formula>$AX$7=""</formula>
    </cfRule>
  </conditionalFormatting>
  <conditionalFormatting sqref="J47:J188">
    <cfRule type="expression" dxfId="6670" priority="287">
      <formula>$BB$8="انقطع ( ت )"</formula>
    </cfRule>
    <cfRule type="expression" dxfId="6669" priority="288">
      <formula>$AX$8=""</formula>
    </cfRule>
  </conditionalFormatting>
  <conditionalFormatting sqref="BC47:BC188">
    <cfRule type="expression" dxfId="6668" priority="286">
      <formula>$BB$17="انقطع ( ت )"</formula>
    </cfRule>
  </conditionalFormatting>
  <conditionalFormatting sqref="BC47:BC188">
    <cfRule type="expression" dxfId="6667" priority="285">
      <formula>$AX$17=""</formula>
    </cfRule>
  </conditionalFormatting>
  <conditionalFormatting sqref="BC47:BC56">
    <cfRule type="expression" dxfId="6666" priority="283">
      <formula>$BB$17="انقطع ( ت )"</formula>
    </cfRule>
  </conditionalFormatting>
  <conditionalFormatting sqref="BC47:BC56">
    <cfRule type="expression" dxfId="6665" priority="282">
      <formula>$AX$17=""</formula>
    </cfRule>
  </conditionalFormatting>
  <conditionalFormatting sqref="AP47:AP56">
    <cfRule type="expression" dxfId="6664" priority="279">
      <formula>$AP$5="ج"</formula>
    </cfRule>
    <cfRule type="expression" dxfId="6663" priority="280">
      <formula>$AP$5="س"</formula>
    </cfRule>
    <cfRule type="expression" dxfId="6662" priority="281">
      <formula>$AP$4="ع"</formula>
    </cfRule>
  </conditionalFormatting>
  <conditionalFormatting sqref="AO47:AO54 AO56">
    <cfRule type="expression" dxfId="6661" priority="276">
      <formula>$AO$5="ج"</formula>
    </cfRule>
    <cfRule type="expression" dxfId="6660" priority="277">
      <formula>$AO$5="س"</formula>
    </cfRule>
    <cfRule type="expression" dxfId="6659" priority="278">
      <formula>$AO$4="ع"</formula>
    </cfRule>
  </conditionalFormatting>
  <conditionalFormatting sqref="AN47:AN54 AN56">
    <cfRule type="expression" dxfId="6658" priority="273">
      <formula>$AN$5="ج"</formula>
    </cfRule>
    <cfRule type="expression" dxfId="6657" priority="274">
      <formula>$AN$5="س"</formula>
    </cfRule>
    <cfRule type="expression" dxfId="6656" priority="275">
      <formula>$AN$4="ع"</formula>
    </cfRule>
  </conditionalFormatting>
  <conditionalFormatting sqref="AM47:AM54 AM56">
    <cfRule type="expression" dxfId="6655" priority="270">
      <formula>$AM$5="ج"</formula>
    </cfRule>
    <cfRule type="expression" dxfId="6654" priority="271">
      <formula>$AM$5="س"</formula>
    </cfRule>
    <cfRule type="expression" dxfId="6653" priority="272">
      <formula>$AM$4="ع"</formula>
    </cfRule>
  </conditionalFormatting>
  <conditionalFormatting sqref="AL47:AL56">
    <cfRule type="expression" dxfId="6652" priority="267">
      <formula>$AL$5="ج"</formula>
    </cfRule>
    <cfRule type="expression" dxfId="6651" priority="268">
      <formula>$AL$5="س"</formula>
    </cfRule>
    <cfRule type="expression" dxfId="6650" priority="269">
      <formula>$AL$4="ع"</formula>
    </cfRule>
  </conditionalFormatting>
  <conditionalFormatting sqref="AK47:AK56">
    <cfRule type="expression" dxfId="6649" priority="264">
      <formula>$AK$5="ع"</formula>
    </cfRule>
    <cfRule type="expression" dxfId="6648" priority="265">
      <formula>$AK$5="س"</formula>
    </cfRule>
    <cfRule type="expression" dxfId="6647" priority="266">
      <formula>$AK$4="ع"</formula>
    </cfRule>
  </conditionalFormatting>
  <conditionalFormatting sqref="AJ47:AJ56">
    <cfRule type="expression" dxfId="6646" priority="261">
      <formula>$AJ$5="ج"</formula>
    </cfRule>
    <cfRule type="expression" dxfId="6645" priority="262">
      <formula>$AJ$5="س"</formula>
    </cfRule>
    <cfRule type="expression" dxfId="6644" priority="263">
      <formula>$AJ$4="ع"</formula>
    </cfRule>
  </conditionalFormatting>
  <conditionalFormatting sqref="AI47:AI56">
    <cfRule type="expression" dxfId="6643" priority="258">
      <formula>$AI$5="ج"</formula>
    </cfRule>
    <cfRule type="expression" dxfId="6642" priority="259">
      <formula>$AI$5="س"</formula>
    </cfRule>
    <cfRule type="expression" dxfId="6641" priority="260">
      <formula>$AI$4="ع"</formula>
    </cfRule>
  </conditionalFormatting>
  <conditionalFormatting sqref="AH47:AH56">
    <cfRule type="expression" dxfId="6640" priority="255">
      <formula>$AH$5="ج"</formula>
    </cfRule>
    <cfRule type="expression" dxfId="6639" priority="256">
      <formula>$AH$5="س"</formula>
    </cfRule>
    <cfRule type="expression" dxfId="6638" priority="257">
      <formula>$AH$4="ع"</formula>
    </cfRule>
  </conditionalFormatting>
  <conditionalFormatting sqref="AG47:AG56">
    <cfRule type="expression" dxfId="6637" priority="252">
      <formula>$AG$5="ج"</formula>
    </cfRule>
    <cfRule type="expression" dxfId="6636" priority="253">
      <formula>$AG$5="س"</formula>
    </cfRule>
    <cfRule type="expression" dxfId="6635" priority="254">
      <formula>$AG$4="ع"</formula>
    </cfRule>
  </conditionalFormatting>
  <conditionalFormatting sqref="AF47:AF56">
    <cfRule type="expression" dxfId="6634" priority="249">
      <formula>$AF$5="ج"</formula>
    </cfRule>
    <cfRule type="expression" dxfId="6633" priority="250">
      <formula>$AF$5="س"</formula>
    </cfRule>
    <cfRule type="expression" dxfId="6632" priority="251">
      <formula>$AF$4="ع"</formula>
    </cfRule>
  </conditionalFormatting>
  <conditionalFormatting sqref="AE47:AE56">
    <cfRule type="expression" dxfId="6631" priority="246">
      <formula>$AE$5="ج"</formula>
    </cfRule>
    <cfRule type="expression" dxfId="6630" priority="247">
      <formula>$AE$5="س"</formula>
    </cfRule>
    <cfRule type="expression" dxfId="6629" priority="248">
      <formula>$AE$4="ع"</formula>
    </cfRule>
  </conditionalFormatting>
  <conditionalFormatting sqref="AD47:AD56">
    <cfRule type="expression" dxfId="6628" priority="243">
      <formula>$AD$5="ج"</formula>
    </cfRule>
    <cfRule type="expression" dxfId="6627" priority="244">
      <formula>$AD$5="س"</formula>
    </cfRule>
    <cfRule type="expression" dxfId="6626" priority="245">
      <formula>$AD$4="ع"</formula>
    </cfRule>
  </conditionalFormatting>
  <conditionalFormatting sqref="AC47:AC56">
    <cfRule type="expression" dxfId="6625" priority="240">
      <formula>$AC$5="ج"</formula>
    </cfRule>
    <cfRule type="expression" dxfId="6624" priority="241">
      <formula>$AC$5="س"</formula>
    </cfRule>
    <cfRule type="expression" dxfId="6623" priority="242">
      <formula>$AC$4="ع"</formula>
    </cfRule>
  </conditionalFormatting>
  <conditionalFormatting sqref="AB47:AB56">
    <cfRule type="expression" dxfId="6622" priority="237">
      <formula>$AB$5="ج"</formula>
    </cfRule>
    <cfRule type="expression" dxfId="6621" priority="238">
      <formula>$AB$5="س"</formula>
    </cfRule>
    <cfRule type="expression" dxfId="6620" priority="239">
      <formula>$AB$4="ع"</formula>
    </cfRule>
  </conditionalFormatting>
  <conditionalFormatting sqref="AA47:AA56">
    <cfRule type="expression" dxfId="6619" priority="234">
      <formula>$AA$5="ج"</formula>
    </cfRule>
    <cfRule type="expression" dxfId="6618" priority="235">
      <formula>$AA$5="س"</formula>
    </cfRule>
    <cfRule type="expression" dxfId="6617" priority="236">
      <formula>$AA$4="ع"</formula>
    </cfRule>
  </conditionalFormatting>
  <conditionalFormatting sqref="Z47:Z56">
    <cfRule type="expression" dxfId="6616" priority="231">
      <formula>$Z$5="ج"</formula>
    </cfRule>
    <cfRule type="expression" dxfId="6615" priority="232">
      <formula>$Z$5="س"</formula>
    </cfRule>
    <cfRule type="expression" dxfId="6614" priority="233">
      <formula>$Z$4="ع"</formula>
    </cfRule>
  </conditionalFormatting>
  <conditionalFormatting sqref="Y47:Y56">
    <cfRule type="expression" dxfId="6613" priority="228">
      <formula>$Y$5="ج"</formula>
    </cfRule>
    <cfRule type="expression" dxfId="6612" priority="229">
      <formula>$Y$5="س"</formula>
    </cfRule>
    <cfRule type="expression" dxfId="6611" priority="230">
      <formula>$Y$4="ع"</formula>
    </cfRule>
  </conditionalFormatting>
  <conditionalFormatting sqref="X47:X56">
    <cfRule type="expression" dxfId="6610" priority="225">
      <formula>$X$5="ج"</formula>
    </cfRule>
    <cfRule type="expression" dxfId="6609" priority="226">
      <formula>$X$5="س"</formula>
    </cfRule>
    <cfRule type="expression" dxfId="6608" priority="227">
      <formula>$X$4="ع"</formula>
    </cfRule>
  </conditionalFormatting>
  <conditionalFormatting sqref="W47:W56">
    <cfRule type="expression" dxfId="6607" priority="222">
      <formula>$W$5="ج"</formula>
    </cfRule>
    <cfRule type="expression" dxfId="6606" priority="223">
      <formula>$W$5="س"</formula>
    </cfRule>
    <cfRule type="expression" dxfId="6605" priority="224">
      <formula>$W$4="ع"</formula>
    </cfRule>
  </conditionalFormatting>
  <conditionalFormatting sqref="V47:V56">
    <cfRule type="expression" dxfId="6604" priority="219">
      <formula>$V$5="ج"</formula>
    </cfRule>
    <cfRule type="expression" dxfId="6603" priority="220">
      <formula>$V$5="س"</formula>
    </cfRule>
    <cfRule type="expression" dxfId="6602" priority="221">
      <formula>$V$4="ع"</formula>
    </cfRule>
  </conditionalFormatting>
  <conditionalFormatting sqref="U47:U56">
    <cfRule type="expression" dxfId="6601" priority="216">
      <formula>$U$5="ج"</formula>
    </cfRule>
    <cfRule type="expression" dxfId="6600" priority="217">
      <formula>$U$5="س"</formula>
    </cfRule>
    <cfRule type="expression" dxfId="6599" priority="218">
      <formula>$U$5="ع"</formula>
    </cfRule>
  </conditionalFormatting>
  <conditionalFormatting sqref="T47:T56">
    <cfRule type="expression" dxfId="6598" priority="213">
      <formula>$T$5="ج"</formula>
    </cfRule>
    <cfRule type="expression" dxfId="6597" priority="214">
      <formula>$T$5="س"</formula>
    </cfRule>
    <cfRule type="expression" dxfId="6596" priority="215">
      <formula>$T$4="ع"</formula>
    </cfRule>
  </conditionalFormatting>
  <conditionalFormatting sqref="S47:S56">
    <cfRule type="expression" dxfId="6595" priority="209">
      <formula>$S$5="ج"</formula>
    </cfRule>
    <cfRule type="expression" dxfId="6594" priority="210">
      <formula>$S$5="س"</formula>
    </cfRule>
    <cfRule type="expression" dxfId="6593" priority="211">
      <formula>$S$5="ع"</formula>
    </cfRule>
    <cfRule type="expression" dxfId="6592" priority="212">
      <formula>$S$4="ع"</formula>
    </cfRule>
  </conditionalFormatting>
  <conditionalFormatting sqref="R47:R56">
    <cfRule type="expression" dxfId="6591" priority="206">
      <formula>$R$5="ج"</formula>
    </cfRule>
    <cfRule type="expression" dxfId="6590" priority="207">
      <formula>$R$5="س"</formula>
    </cfRule>
    <cfRule type="expression" dxfId="6589" priority="208">
      <formula>$R$4="ع"</formula>
    </cfRule>
  </conditionalFormatting>
  <conditionalFormatting sqref="Q47:Q56">
    <cfRule type="expression" dxfId="6588" priority="203">
      <formula>$Q$5="ج"</formula>
    </cfRule>
    <cfRule type="expression" dxfId="6587" priority="204">
      <formula>$Q$5="س"</formula>
    </cfRule>
    <cfRule type="expression" dxfId="6586" priority="205">
      <formula>$Q$4="ع"</formula>
    </cfRule>
  </conditionalFormatting>
  <conditionalFormatting sqref="P47:P56">
    <cfRule type="expression" dxfId="6585" priority="200">
      <formula>$P$5="ج"</formula>
    </cfRule>
    <cfRule type="expression" dxfId="6584" priority="201">
      <formula>$P$5="س"</formula>
    </cfRule>
    <cfRule type="expression" dxfId="6583" priority="202">
      <formula>$P$4="ع"</formula>
    </cfRule>
  </conditionalFormatting>
  <conditionalFormatting sqref="O47:O56">
    <cfRule type="expression" dxfId="6582" priority="197">
      <formula>$O$5="ج"</formula>
    </cfRule>
    <cfRule type="expression" dxfId="6581" priority="198">
      <formula>$O$5="س"</formula>
    </cfRule>
    <cfRule type="expression" dxfId="6580" priority="199">
      <formula>$O$4="ع"</formula>
    </cfRule>
  </conditionalFormatting>
  <conditionalFormatting sqref="N47:N56">
    <cfRule type="expression" dxfId="6579" priority="194">
      <formula>$N$5="ج"</formula>
    </cfRule>
    <cfRule type="expression" dxfId="6578" priority="195">
      <formula>$N$5="س"</formula>
    </cfRule>
    <cfRule type="expression" dxfId="6577" priority="196">
      <formula>$N$4="ع"</formula>
    </cfRule>
  </conditionalFormatting>
  <conditionalFormatting sqref="M47:M56">
    <cfRule type="expression" dxfId="6576" priority="191">
      <formula>$M$5="ج"</formula>
    </cfRule>
    <cfRule type="expression" dxfId="6575" priority="192">
      <formula>$M$5="س"</formula>
    </cfRule>
    <cfRule type="expression" dxfId="6574" priority="193">
      <formula>$M$4="ع"</formula>
    </cfRule>
  </conditionalFormatting>
  <conditionalFormatting sqref="L47:L56">
    <cfRule type="expression" dxfId="6573" priority="188">
      <formula>$L$5="ج"</formula>
    </cfRule>
    <cfRule type="expression" dxfId="6572" priority="189">
      <formula>$L$5="س"</formula>
    </cfRule>
    <cfRule type="expression" dxfId="6571" priority="190">
      <formula>$L$4="ع"</formula>
    </cfRule>
  </conditionalFormatting>
  <conditionalFormatting sqref="U47:U56">
    <cfRule type="expression" dxfId="6570" priority="187">
      <formula>$U$4="ع"</formula>
    </cfRule>
  </conditionalFormatting>
  <conditionalFormatting sqref="AK47:AK56">
    <cfRule type="expression" dxfId="6569" priority="186">
      <formula>$AK$5="ج"</formula>
    </cfRule>
  </conditionalFormatting>
  <conditionalFormatting sqref="J47:AX47">
    <cfRule type="expression" dxfId="6568" priority="184">
      <formula>$AX$47=""</formula>
    </cfRule>
    <cfRule type="expression" dxfId="6567" priority="185">
      <formula>$BC$47="انقطع ( ت )"</formula>
    </cfRule>
  </conditionalFormatting>
  <conditionalFormatting sqref="BA48:BC48 J48:AY48">
    <cfRule type="expression" dxfId="6566" priority="183">
      <formula>$BC$48="انقطع ( ت )"</formula>
    </cfRule>
  </conditionalFormatting>
  <conditionalFormatting sqref="BA49:BC49 J49:AY49">
    <cfRule type="expression" dxfId="6565" priority="182">
      <formula>$BC$49="انقطع ( ت )"</formula>
    </cfRule>
  </conditionalFormatting>
  <conditionalFormatting sqref="BA50:BC50 J50:AY50">
    <cfRule type="expression" dxfId="6564" priority="181">
      <formula>$BC$50="انقطع ( ت )"</formula>
    </cfRule>
  </conditionalFormatting>
  <conditionalFormatting sqref="BA51:BC51 A51:B51 J51:AY51">
    <cfRule type="expression" dxfId="6563" priority="180">
      <formula>$BC$51="انقطع ( ت )"</formula>
    </cfRule>
  </conditionalFormatting>
  <conditionalFormatting sqref="BA52:BC52 J52:AY52">
    <cfRule type="expression" dxfId="6562" priority="179">
      <formula>$BC$52="انقطع ( ت )"</formula>
    </cfRule>
  </conditionalFormatting>
  <conditionalFormatting sqref="BA53:BC53 A53:B53 J53:AY53">
    <cfRule type="expression" dxfId="6561" priority="178">
      <formula>$BC$53="انقطع ( ت )"</formula>
    </cfRule>
  </conditionalFormatting>
  <conditionalFormatting sqref="BA54:BC54 J54:AY54">
    <cfRule type="expression" dxfId="6560" priority="177">
      <formula>$BC$54="انقطع ( ت )"</formula>
    </cfRule>
  </conditionalFormatting>
  <conditionalFormatting sqref="BA55:BC55 AP55:AY55 J55:AL55">
    <cfRule type="expression" dxfId="6559" priority="176">
      <formula>$BC$55="انقطع ( ت )"</formula>
    </cfRule>
  </conditionalFormatting>
  <conditionalFormatting sqref="BA56:BC56 J56:AY56">
    <cfRule type="expression" dxfId="6558" priority="175">
      <formula>$BC$56="انقطع ( ت )"</formula>
    </cfRule>
  </conditionalFormatting>
  <conditionalFormatting sqref="J48:AX48">
    <cfRule type="expression" dxfId="6557" priority="174">
      <formula>$AX$48=""</formula>
    </cfRule>
  </conditionalFormatting>
  <conditionalFormatting sqref="J49:AX49">
    <cfRule type="expression" dxfId="6556" priority="173">
      <formula>$AX$49=""</formula>
    </cfRule>
  </conditionalFormatting>
  <conditionalFormatting sqref="J50:AX50">
    <cfRule type="expression" dxfId="6555" priority="172">
      <formula>$AX$50=""</formula>
    </cfRule>
  </conditionalFormatting>
  <conditionalFormatting sqref="J51:AX51">
    <cfRule type="expression" dxfId="6554" priority="171">
      <formula>$AX$51=""</formula>
    </cfRule>
  </conditionalFormatting>
  <conditionalFormatting sqref="J52:AX52">
    <cfRule type="expression" dxfId="6553" priority="170">
      <formula>$AX$52=""</formula>
    </cfRule>
  </conditionalFormatting>
  <conditionalFormatting sqref="J53:AX53">
    <cfRule type="expression" dxfId="6552" priority="169">
      <formula>$AX$53=""</formula>
    </cfRule>
  </conditionalFormatting>
  <conditionalFormatting sqref="J54:AX54">
    <cfRule type="expression" dxfId="6551" priority="168">
      <formula>$AX$54=""</formula>
    </cfRule>
  </conditionalFormatting>
  <conditionalFormatting sqref="AP55:AX55 J55:AL55">
    <cfRule type="expression" dxfId="6550" priority="167">
      <formula>$AX$55=""</formula>
    </cfRule>
  </conditionalFormatting>
  <conditionalFormatting sqref="J56:AX56">
    <cfRule type="expression" dxfId="6549" priority="166">
      <formula>$AX$56=""</formula>
    </cfRule>
  </conditionalFormatting>
  <conditionalFormatting sqref="AO55">
    <cfRule type="expression" dxfId="6548" priority="163">
      <formula>$AO$5="ج"</formula>
    </cfRule>
    <cfRule type="expression" dxfId="6547" priority="164">
      <formula>$AO$5="س"</formula>
    </cfRule>
    <cfRule type="expression" dxfId="6546" priority="165">
      <formula>$AO$4="ع"</formula>
    </cfRule>
  </conditionalFormatting>
  <conditionalFormatting sqref="AN55">
    <cfRule type="expression" dxfId="6545" priority="160">
      <formula>$AN$5="ج"</formula>
    </cfRule>
    <cfRule type="expression" dxfId="6544" priority="161">
      <formula>$AN$5="س"</formula>
    </cfRule>
    <cfRule type="expression" dxfId="6543" priority="162">
      <formula>$AN$4="ع"</formula>
    </cfRule>
  </conditionalFormatting>
  <conditionalFormatting sqref="AM55">
    <cfRule type="expression" dxfId="6542" priority="157">
      <formula>$AM$5="ج"</formula>
    </cfRule>
    <cfRule type="expression" dxfId="6541" priority="158">
      <formula>$AM$5="س"</formula>
    </cfRule>
    <cfRule type="expression" dxfId="6540" priority="159">
      <formula>$AM$4="ع"</formula>
    </cfRule>
  </conditionalFormatting>
  <conditionalFormatting sqref="C7:I7 C8:C46 G8:I46 I57:I168">
    <cfRule type="expression" dxfId="6539" priority="156">
      <formula>$AX$7=""</formula>
    </cfRule>
  </conditionalFormatting>
  <conditionalFormatting sqref="C7:I7 C8:C46 G8:I46 I57:I168">
    <cfRule type="expression" dxfId="6538" priority="155">
      <formula>$AX$7=""</formula>
    </cfRule>
  </conditionalFormatting>
  <conditionalFormatting sqref="C17:I17">
    <cfRule type="expression" dxfId="6537" priority="153">
      <formula>$BB$17="انقطع ( ت )"</formula>
    </cfRule>
    <cfRule type="expression" dxfId="6536" priority="154">
      <formula>$AX$17=""</formula>
    </cfRule>
  </conditionalFormatting>
  <conditionalFormatting sqref="C18:I18">
    <cfRule type="expression" dxfId="6535" priority="150">
      <formula>$BB$18="انقطع ( ت )"</formula>
    </cfRule>
    <cfRule type="expression" dxfId="6534" priority="151">
      <formula>$BB$18="انقطع ( ت )"</formula>
    </cfRule>
    <cfRule type="expression" dxfId="6533" priority="152">
      <formula>$AX$18=""</formula>
    </cfRule>
  </conditionalFormatting>
  <conditionalFormatting sqref="C19:I19">
    <cfRule type="expression" dxfId="6532" priority="149">
      <formula>$AX$19=""</formula>
    </cfRule>
  </conditionalFormatting>
  <conditionalFormatting sqref="C20:I20">
    <cfRule type="expression" dxfId="6531" priority="148">
      <formula>$AX$20=""</formula>
    </cfRule>
  </conditionalFormatting>
  <conditionalFormatting sqref="C21:I21">
    <cfRule type="expression" dxfId="6530" priority="147">
      <formula>$AX$21=""</formula>
    </cfRule>
  </conditionalFormatting>
  <conditionalFormatting sqref="C22:I22">
    <cfRule type="expression" dxfId="6529" priority="145">
      <formula>$BB$22="انقطع ( ت )"</formula>
    </cfRule>
    <cfRule type="expression" dxfId="6528" priority="146">
      <formula>$AX$22=""</formula>
    </cfRule>
  </conditionalFormatting>
  <conditionalFormatting sqref="C23:I23">
    <cfRule type="expression" dxfId="6527" priority="143">
      <formula>$BB$23="انقطع ( ت )"</formula>
    </cfRule>
    <cfRule type="expression" dxfId="6526" priority="144">
      <formula>$AX$23=""</formula>
    </cfRule>
  </conditionalFormatting>
  <conditionalFormatting sqref="C24:I24">
    <cfRule type="expression" dxfId="6525" priority="141">
      <formula>$BB$24="انقطع ( ت )"</formula>
    </cfRule>
    <cfRule type="expression" dxfId="6524" priority="142">
      <formula>$AX$24=""</formula>
    </cfRule>
  </conditionalFormatting>
  <conditionalFormatting sqref="C25:I25">
    <cfRule type="expression" dxfId="6523" priority="140">
      <formula>$AX$25=""</formula>
    </cfRule>
  </conditionalFormatting>
  <conditionalFormatting sqref="C26:I26">
    <cfRule type="expression" dxfId="6522" priority="138">
      <formula>$BB$26="انقطع ( ت )"</formula>
    </cfRule>
    <cfRule type="expression" dxfId="6521" priority="139">
      <formula>$AX$26=""</formula>
    </cfRule>
  </conditionalFormatting>
  <conditionalFormatting sqref="C27:I27">
    <cfRule type="expression" dxfId="6520" priority="136">
      <formula>$BB$27="انقطع ( ت )"</formula>
    </cfRule>
    <cfRule type="expression" dxfId="6519" priority="137">
      <formula>$AX$27=""</formula>
    </cfRule>
  </conditionalFormatting>
  <conditionalFormatting sqref="C28:I28">
    <cfRule type="expression" dxfId="6518" priority="135">
      <formula>$AX$28=""</formula>
    </cfRule>
  </conditionalFormatting>
  <conditionalFormatting sqref="C29:I29">
    <cfRule type="expression" dxfId="6517" priority="133">
      <formula>$BB$29="انقطع ( ت )"</formula>
    </cfRule>
    <cfRule type="expression" dxfId="6516" priority="134">
      <formula>$AX$29=""</formula>
    </cfRule>
  </conditionalFormatting>
  <conditionalFormatting sqref="C30:I30">
    <cfRule type="expression" dxfId="6515" priority="132">
      <formula>$AX$30=""</formula>
    </cfRule>
  </conditionalFormatting>
  <conditionalFormatting sqref="C31:I31">
    <cfRule type="expression" dxfId="6514" priority="131">
      <formula>$AX$31=""</formula>
    </cfRule>
  </conditionalFormatting>
  <conditionalFormatting sqref="C32:I32">
    <cfRule type="expression" dxfId="6513" priority="129">
      <formula>$BB$32="انقطع ( ت )"</formula>
    </cfRule>
    <cfRule type="expression" dxfId="6512" priority="130">
      <formula>$AX$32=""</formula>
    </cfRule>
  </conditionalFormatting>
  <conditionalFormatting sqref="C33:I33">
    <cfRule type="expression" dxfId="6511" priority="127">
      <formula>$BB$33="انقطع ( ت )"</formula>
    </cfRule>
    <cfRule type="expression" dxfId="6510" priority="128">
      <formula>$AX$33=""</formula>
    </cfRule>
  </conditionalFormatting>
  <conditionalFormatting sqref="C34:I34">
    <cfRule type="expression" dxfId="6509" priority="125">
      <formula>$BB$34="انقطع ( ت )"</formula>
    </cfRule>
    <cfRule type="expression" dxfId="6508" priority="126">
      <formula>$AX$34=""</formula>
    </cfRule>
  </conditionalFormatting>
  <conditionalFormatting sqref="C35:I35">
    <cfRule type="expression" dxfId="6507" priority="123">
      <formula>$BB$35="انقطع ( ت )"</formula>
    </cfRule>
    <cfRule type="expression" dxfId="6506" priority="124">
      <formula>$AX$35=""</formula>
    </cfRule>
  </conditionalFormatting>
  <conditionalFormatting sqref="C36:I36">
    <cfRule type="expression" dxfId="6505" priority="122">
      <formula>$AX$36=""</formula>
    </cfRule>
  </conditionalFormatting>
  <conditionalFormatting sqref="C37:I37">
    <cfRule type="expression" dxfId="6504" priority="120">
      <formula>$BB$37="انقطع ( ت )"</formula>
    </cfRule>
    <cfRule type="expression" dxfId="6503" priority="121">
      <formula>$AX$37=""</formula>
    </cfRule>
  </conditionalFormatting>
  <conditionalFormatting sqref="C38:I38">
    <cfRule type="expression" dxfId="6502" priority="118">
      <formula>$BB$38="انقطع ( ت )"</formula>
    </cfRule>
    <cfRule type="expression" dxfId="6501" priority="119">
      <formula>$AX$38=""</formula>
    </cfRule>
  </conditionalFormatting>
  <conditionalFormatting sqref="C39:I39">
    <cfRule type="expression" dxfId="6500" priority="116">
      <formula>$BB$39="انقطع ( ت )"</formula>
    </cfRule>
    <cfRule type="expression" dxfId="6499" priority="117">
      <formula>$AX$39=""</formula>
    </cfRule>
  </conditionalFormatting>
  <conditionalFormatting sqref="C40:I40">
    <cfRule type="expression" dxfId="6498" priority="114">
      <formula>$BB$40="انقطع ( ت )"</formula>
    </cfRule>
    <cfRule type="expression" dxfId="6497" priority="115">
      <formula>$AX$40=""</formula>
    </cfRule>
  </conditionalFormatting>
  <conditionalFormatting sqref="C41:I41">
    <cfRule type="expression" dxfId="6496" priority="112">
      <formula>$BB$41="انقطع ( ت )"</formula>
    </cfRule>
    <cfRule type="expression" dxfId="6495" priority="113">
      <formula>$AX$41=""</formula>
    </cfRule>
  </conditionalFormatting>
  <conditionalFormatting sqref="C42:I42">
    <cfRule type="expression" dxfId="6494" priority="110">
      <formula>$BB$42="انقطع ( ت )"</formula>
    </cfRule>
    <cfRule type="expression" dxfId="6493" priority="111">
      <formula>$AX$42=""</formula>
    </cfRule>
  </conditionalFormatting>
  <conditionalFormatting sqref="C43:I43">
    <cfRule type="expression" dxfId="6492" priority="109">
      <formula>$AX$43=""</formula>
    </cfRule>
  </conditionalFormatting>
  <conditionalFormatting sqref="C44:I44">
    <cfRule type="expression" dxfId="6491" priority="108">
      <formula>$AX$44=""</formula>
    </cfRule>
  </conditionalFormatting>
  <conditionalFormatting sqref="C45:I45">
    <cfRule type="expression" dxfId="6490" priority="106">
      <formula>$BB$45="انقطع ( ت )"</formula>
    </cfRule>
    <cfRule type="expression" dxfId="6489" priority="107">
      <formula>$AX$45=""</formula>
    </cfRule>
  </conditionalFormatting>
  <conditionalFormatting sqref="C46:I46">
    <cfRule type="expression" dxfId="6488" priority="104">
      <formula>$BB$46="انقطع ( ت )"</formula>
    </cfRule>
    <cfRule type="expression" dxfId="6487" priority="105">
      <formula>$AX$46=""</formula>
    </cfRule>
  </conditionalFormatting>
  <conditionalFormatting sqref="C7:I7 C8:C46 G8:I46 I57:I168">
    <cfRule type="expression" dxfId="6486" priority="102">
      <formula>$BB$7="انقطع ( ت )"</formula>
    </cfRule>
    <cfRule type="expression" dxfId="6485" priority="103">
      <formula>$AX$7=""</formula>
    </cfRule>
  </conditionalFormatting>
  <conditionalFormatting sqref="C8:I8">
    <cfRule type="expression" dxfId="6484" priority="100">
      <formula>$BB$8="انقطع ( ت )"</formula>
    </cfRule>
    <cfRule type="expression" dxfId="6483" priority="101">
      <formula>$AX$8=""</formula>
    </cfRule>
  </conditionalFormatting>
  <conditionalFormatting sqref="C9:I9">
    <cfRule type="expression" dxfId="6482" priority="98">
      <formula>$BB$9="انقطع ( ت )"</formula>
    </cfRule>
    <cfRule type="expression" dxfId="6481" priority="99">
      <formula>$AX$9=""</formula>
    </cfRule>
  </conditionalFormatting>
  <conditionalFormatting sqref="C10:I10">
    <cfRule type="expression" dxfId="6480" priority="97">
      <formula>$AX$10=""</formula>
    </cfRule>
  </conditionalFormatting>
  <conditionalFormatting sqref="C11:I11">
    <cfRule type="expression" dxfId="6479" priority="95">
      <formula>$BB$11="انقطع ( ت )"</formula>
    </cfRule>
    <cfRule type="expression" dxfId="6478" priority="96">
      <formula>$AX$11=""</formula>
    </cfRule>
  </conditionalFormatting>
  <conditionalFormatting sqref="C12:I12">
    <cfRule type="expression" dxfId="6477" priority="94">
      <formula>$AX$12=""</formula>
    </cfRule>
  </conditionalFormatting>
  <conditionalFormatting sqref="C13:I13">
    <cfRule type="expression" dxfId="6476" priority="92">
      <formula>$BB$13="انقطع ( ت )"</formula>
    </cfRule>
    <cfRule type="expression" dxfId="6475" priority="93">
      <formula>$AX$13=""</formula>
    </cfRule>
  </conditionalFormatting>
  <conditionalFormatting sqref="C14:I14">
    <cfRule type="expression" dxfId="6474" priority="91">
      <formula>$AX$14=""</formula>
    </cfRule>
  </conditionalFormatting>
  <conditionalFormatting sqref="C15:I15">
    <cfRule type="expression" dxfId="6473" priority="90">
      <formula>$AX$15=""</formula>
    </cfRule>
  </conditionalFormatting>
  <conditionalFormatting sqref="C16:I16">
    <cfRule type="expression" dxfId="6472" priority="89">
      <formula>$AX$16=""</formula>
    </cfRule>
  </conditionalFormatting>
  <conditionalFormatting sqref="C10:I10">
    <cfRule type="expression" dxfId="6471" priority="88">
      <formula>$BB$10="انقطع ( ت )"</formula>
    </cfRule>
  </conditionalFormatting>
  <conditionalFormatting sqref="C12:I12">
    <cfRule type="expression" dxfId="6470" priority="87">
      <formula>$BB$12="انقطع ( ت )"</formula>
    </cfRule>
  </conditionalFormatting>
  <conditionalFormatting sqref="C14:I14">
    <cfRule type="expression" dxfId="6469" priority="86">
      <formula>$BB$14="انقطع ( ت )"</formula>
    </cfRule>
  </conditionalFormatting>
  <conditionalFormatting sqref="C15:I15">
    <cfRule type="expression" dxfId="6468" priority="85">
      <formula>$BB$15="انقطع ( ت )"</formula>
    </cfRule>
  </conditionalFormatting>
  <conditionalFormatting sqref="C16:I16">
    <cfRule type="expression" dxfId="6467" priority="84">
      <formula>$BB$16="انقطع ( ت )"</formula>
    </cfRule>
  </conditionalFormatting>
  <conditionalFormatting sqref="C17:I17">
    <cfRule type="expression" dxfId="6466" priority="83">
      <formula>$BB$17="انقطع ( ت )"</formula>
    </cfRule>
  </conditionalFormatting>
  <conditionalFormatting sqref="C19:I19">
    <cfRule type="expression" dxfId="6465" priority="81">
      <formula>$BB$19="انقطع ( ت )"</formula>
    </cfRule>
    <cfRule type="expression" dxfId="6464" priority="82">
      <formula>$BB$19="انقطع ( ت )"</formula>
    </cfRule>
  </conditionalFormatting>
  <conditionalFormatting sqref="C20:I20">
    <cfRule type="expression" dxfId="6463" priority="80">
      <formula>$BB$20="انقطع ( ت )"</formula>
    </cfRule>
  </conditionalFormatting>
  <conditionalFormatting sqref="C21:I21">
    <cfRule type="expression" dxfId="6462" priority="79">
      <formula>$BB$21="انقطع ( ت )"</formula>
    </cfRule>
  </conditionalFormatting>
  <conditionalFormatting sqref="C25:I25">
    <cfRule type="expression" dxfId="6461" priority="78">
      <formula>$BB$25="انقطع ( ت )"</formula>
    </cfRule>
  </conditionalFormatting>
  <conditionalFormatting sqref="C28:I28">
    <cfRule type="expression" dxfId="6460" priority="76">
      <formula>$BB$28="انقطع ( ت )"</formula>
    </cfRule>
    <cfRule type="expression" dxfId="6459" priority="77">
      <formula>$BB$28="انقطع ( ت )"</formula>
    </cfRule>
  </conditionalFormatting>
  <conditionalFormatting sqref="C30:I30">
    <cfRule type="expression" dxfId="6458" priority="75">
      <formula>$BB$30="انقطع ( ت )"</formula>
    </cfRule>
  </conditionalFormatting>
  <conditionalFormatting sqref="C31:I31">
    <cfRule type="expression" dxfId="6457" priority="74">
      <formula>$BB$31="انقطع ( ت )"</formula>
    </cfRule>
  </conditionalFormatting>
  <conditionalFormatting sqref="C36:I36">
    <cfRule type="expression" dxfId="6456" priority="73">
      <formula>$BB$36="انقطع ( ت )"</formula>
    </cfRule>
  </conditionalFormatting>
  <conditionalFormatting sqref="C43:I43">
    <cfRule type="expression" dxfId="6455" priority="72">
      <formula>$BB$43="انقطع ( ت )"</formula>
    </cfRule>
  </conditionalFormatting>
  <conditionalFormatting sqref="C44:I44">
    <cfRule type="expression" dxfId="6454" priority="71">
      <formula>$BB$44="انقطع ( ت )"</formula>
    </cfRule>
  </conditionalFormatting>
  <conditionalFormatting sqref="C7:I7 G8:G46">
    <cfRule type="expression" dxfId="6453" priority="70">
      <formula>$BC$7="انقطع ( ت )"</formula>
    </cfRule>
  </conditionalFormatting>
  <conditionalFormatting sqref="C8:I8">
    <cfRule type="expression" dxfId="6452" priority="68">
      <formula>$BC$8=""</formula>
    </cfRule>
    <cfRule type="expression" dxfId="6451" priority="69">
      <formula>$BC$8=""</formula>
    </cfRule>
  </conditionalFormatting>
  <conditionalFormatting sqref="C9:I9">
    <cfRule type="expression" dxfId="6450" priority="67">
      <formula>$BC$9=""</formula>
    </cfRule>
  </conditionalFormatting>
  <conditionalFormatting sqref="C10:I10">
    <cfRule type="expression" dxfId="6449" priority="65">
      <formula>$BC$10=""</formula>
    </cfRule>
    <cfRule type="expression" dxfId="6448" priority="66">
      <formula>$BC$10=""</formula>
    </cfRule>
  </conditionalFormatting>
  <conditionalFormatting sqref="C11:I11">
    <cfRule type="expression" dxfId="6447" priority="64">
      <formula>$BC$11=""</formula>
    </cfRule>
  </conditionalFormatting>
  <conditionalFormatting sqref="C12:I12">
    <cfRule type="expression" dxfId="6446" priority="63">
      <formula>$BC$12=""</formula>
    </cfRule>
  </conditionalFormatting>
  <conditionalFormatting sqref="C13:I13">
    <cfRule type="expression" dxfId="6445" priority="62">
      <formula>$BC$13=""</formula>
    </cfRule>
  </conditionalFormatting>
  <conditionalFormatting sqref="C14:I14">
    <cfRule type="expression" dxfId="6444" priority="61">
      <formula>$BC$14=""</formula>
    </cfRule>
  </conditionalFormatting>
  <conditionalFormatting sqref="C15:I15">
    <cfRule type="expression" dxfId="6443" priority="60">
      <formula>$BC$15=""</formula>
    </cfRule>
  </conditionalFormatting>
  <conditionalFormatting sqref="C16:I16">
    <cfRule type="expression" dxfId="6442" priority="59">
      <formula>$BC$16=""</formula>
    </cfRule>
  </conditionalFormatting>
  <conditionalFormatting sqref="C17:I17">
    <cfRule type="expression" dxfId="6441" priority="58">
      <formula>$BC$17=""</formula>
    </cfRule>
  </conditionalFormatting>
  <conditionalFormatting sqref="C18:I18">
    <cfRule type="expression" dxfId="6440" priority="57">
      <formula>$BC$18=""</formula>
    </cfRule>
  </conditionalFormatting>
  <conditionalFormatting sqref="C19:I19">
    <cfRule type="expression" dxfId="6439" priority="56">
      <formula>$BC$19=""</formula>
    </cfRule>
  </conditionalFormatting>
  <conditionalFormatting sqref="C20:I20">
    <cfRule type="expression" dxfId="6438" priority="55">
      <formula>$BC$20=""</formula>
    </cfRule>
  </conditionalFormatting>
  <conditionalFormatting sqref="C21:I21">
    <cfRule type="expression" dxfId="6437" priority="54">
      <formula>$BC$21=""</formula>
    </cfRule>
  </conditionalFormatting>
  <conditionalFormatting sqref="C22:I22">
    <cfRule type="expression" dxfId="6436" priority="53">
      <formula>$BC$22=""</formula>
    </cfRule>
  </conditionalFormatting>
  <conditionalFormatting sqref="C23:I23">
    <cfRule type="expression" dxfId="6435" priority="52">
      <formula>$BC$23=""</formula>
    </cfRule>
  </conditionalFormatting>
  <conditionalFormatting sqref="C24:I24">
    <cfRule type="expression" dxfId="6434" priority="51">
      <formula>$BC$24=""</formula>
    </cfRule>
  </conditionalFormatting>
  <conditionalFormatting sqref="C25:I25">
    <cfRule type="expression" dxfId="6433" priority="50">
      <formula>$BC$25=""</formula>
    </cfRule>
  </conditionalFormatting>
  <conditionalFormatting sqref="C26:I26">
    <cfRule type="expression" dxfId="6432" priority="49">
      <formula>$BC$26=""</formula>
    </cfRule>
  </conditionalFormatting>
  <conditionalFormatting sqref="C27:I27">
    <cfRule type="expression" dxfId="6431" priority="48">
      <formula>$BC$27=""</formula>
    </cfRule>
  </conditionalFormatting>
  <conditionalFormatting sqref="C28:I28">
    <cfRule type="expression" dxfId="6430" priority="47">
      <formula>$BC$28=""</formula>
    </cfRule>
  </conditionalFormatting>
  <conditionalFormatting sqref="C29:I29">
    <cfRule type="expression" dxfId="6429" priority="46">
      <formula>$BC$29=""</formula>
    </cfRule>
  </conditionalFormatting>
  <conditionalFormatting sqref="C30:I30">
    <cfRule type="expression" dxfId="6428" priority="45">
      <formula>$BC$30=""</formula>
    </cfRule>
  </conditionalFormatting>
  <conditionalFormatting sqref="C31:I31">
    <cfRule type="expression" dxfId="6427" priority="44">
      <formula>$BC$31=""</formula>
    </cfRule>
  </conditionalFormatting>
  <conditionalFormatting sqref="C32:I32">
    <cfRule type="expression" dxfId="6426" priority="43">
      <formula>$BC$32=""</formula>
    </cfRule>
  </conditionalFormatting>
  <conditionalFormatting sqref="C33:I33">
    <cfRule type="expression" dxfId="6425" priority="42">
      <formula>$BC$33=""</formula>
    </cfRule>
  </conditionalFormatting>
  <conditionalFormatting sqref="C34:I34">
    <cfRule type="expression" dxfId="6424" priority="41">
      <formula>$BC$34=""</formula>
    </cfRule>
  </conditionalFormatting>
  <conditionalFormatting sqref="C35:I35">
    <cfRule type="expression" dxfId="6423" priority="40">
      <formula>$BC$35=""</formula>
    </cfRule>
  </conditionalFormatting>
  <conditionalFormatting sqref="C36:I36">
    <cfRule type="expression" dxfId="6422" priority="39">
      <formula>$BC$36=""</formula>
    </cfRule>
  </conditionalFormatting>
  <conditionalFormatting sqref="C37:I37">
    <cfRule type="expression" dxfId="6421" priority="38">
      <formula>$BC$37=""</formula>
    </cfRule>
  </conditionalFormatting>
  <conditionalFormatting sqref="C38:I38">
    <cfRule type="expression" dxfId="6420" priority="37">
      <formula>$BC$38=""</formula>
    </cfRule>
  </conditionalFormatting>
  <conditionalFormatting sqref="C39:I39">
    <cfRule type="expression" dxfId="6419" priority="36">
      <formula>$BC$39=""</formula>
    </cfRule>
  </conditionalFormatting>
  <conditionalFormatting sqref="C40:I40">
    <cfRule type="expression" dxfId="6418" priority="35">
      <formula>$BC$40=""</formula>
    </cfRule>
  </conditionalFormatting>
  <conditionalFormatting sqref="C41:I41">
    <cfRule type="expression" dxfId="6417" priority="34">
      <formula>$BC$41=""</formula>
    </cfRule>
  </conditionalFormatting>
  <conditionalFormatting sqref="C42:I42">
    <cfRule type="expression" dxfId="6416" priority="33">
      <formula>$BC$42=""</formula>
    </cfRule>
  </conditionalFormatting>
  <conditionalFormatting sqref="C43:I43">
    <cfRule type="expression" dxfId="6415" priority="32">
      <formula>$BC$43=""</formula>
    </cfRule>
  </conditionalFormatting>
  <conditionalFormatting sqref="C44:I44">
    <cfRule type="expression" dxfId="6414" priority="31">
      <formula>$BC$44=""</formula>
    </cfRule>
  </conditionalFormatting>
  <conditionalFormatting sqref="C45:I45">
    <cfRule type="expression" dxfId="6413" priority="30">
      <formula>$BC$45=""</formula>
    </cfRule>
  </conditionalFormatting>
  <conditionalFormatting sqref="C46:I46">
    <cfRule type="expression" dxfId="6412" priority="29">
      <formula>$BC$46=""</formula>
    </cfRule>
  </conditionalFormatting>
  <conditionalFormatting sqref="I57:I168">
    <cfRule type="expression" dxfId="6411" priority="28">
      <formula>$AX$7=""</formula>
    </cfRule>
  </conditionalFormatting>
  <conditionalFormatting sqref="I57:I168">
    <cfRule type="expression" dxfId="6410" priority="27">
      <formula>$AX$7=""</formula>
    </cfRule>
  </conditionalFormatting>
  <conditionalFormatting sqref="I57:I168">
    <cfRule type="expression" dxfId="6409" priority="25">
      <formula>$BB$7="انقطع ( ت )"</formula>
    </cfRule>
    <cfRule type="expression" dxfId="6408" priority="26">
      <formula>$AX$7=""</formula>
    </cfRule>
  </conditionalFormatting>
  <conditionalFormatting sqref="I57:I188">
    <cfRule type="expression" dxfId="6407" priority="24">
      <formula>$AX$7=""</formula>
    </cfRule>
  </conditionalFormatting>
  <conditionalFormatting sqref="I57:I188">
    <cfRule type="expression" dxfId="6406" priority="23">
      <formula>$AX$7=""</formula>
    </cfRule>
  </conditionalFormatting>
  <conditionalFormatting sqref="I57:I188">
    <cfRule type="expression" dxfId="6405" priority="21">
      <formula>$BB$7="انقطع ( ت )"</formula>
    </cfRule>
    <cfRule type="expression" dxfId="6404" priority="22">
      <formula>$AX$7=""</formula>
    </cfRule>
  </conditionalFormatting>
  <conditionalFormatting sqref="C47:I47">
    <cfRule type="expression" dxfId="6403" priority="19">
      <formula>$AX$47=""</formula>
    </cfRule>
    <cfRule type="expression" dxfId="6402" priority="20">
      <formula>$BC$47="انقطع ( ت )"</formula>
    </cfRule>
  </conditionalFormatting>
  <conditionalFormatting sqref="C48:I48">
    <cfRule type="expression" dxfId="6401" priority="17">
      <formula>$AX$48=""</formula>
    </cfRule>
    <cfRule type="expression" dxfId="6400" priority="18">
      <formula>$BC$48="انقطع ( ت )"</formula>
    </cfRule>
  </conditionalFormatting>
  <conditionalFormatting sqref="C49:I49">
    <cfRule type="expression" dxfId="6399" priority="15">
      <formula>$AX$49=""</formula>
    </cfRule>
    <cfRule type="expression" dxfId="6398" priority="16">
      <formula>$BC$49="انقطع ( ت )"</formula>
    </cfRule>
  </conditionalFormatting>
  <conditionalFormatting sqref="C50:I50">
    <cfRule type="expression" dxfId="6397" priority="13">
      <formula>$AX$50=""</formula>
    </cfRule>
    <cfRule type="expression" dxfId="6396" priority="14">
      <formula>$BC$50="انقطع ( ت )"</formula>
    </cfRule>
  </conditionalFormatting>
  <conditionalFormatting sqref="C51:I51">
    <cfRule type="expression" dxfId="6395" priority="11">
      <formula>$AX$51=""</formula>
    </cfRule>
    <cfRule type="expression" dxfId="6394" priority="12">
      <formula>$BC$51="انقطع ( ت )"</formula>
    </cfRule>
  </conditionalFormatting>
  <conditionalFormatting sqref="C52:I52">
    <cfRule type="expression" dxfId="6393" priority="9">
      <formula>$AX$52=""</formula>
    </cfRule>
    <cfRule type="expression" dxfId="6392" priority="10">
      <formula>$BC$52="انقطع ( ت )"</formula>
    </cfRule>
  </conditionalFormatting>
  <conditionalFormatting sqref="C53:I53">
    <cfRule type="expression" dxfId="6391" priority="8">
      <formula>$BC$53="انقطع ( ت )"</formula>
    </cfRule>
  </conditionalFormatting>
  <conditionalFormatting sqref="C54:I54">
    <cfRule type="expression" dxfId="6390" priority="6">
      <formula>$AX$54=""</formula>
    </cfRule>
    <cfRule type="expression" dxfId="6389" priority="7">
      <formula>$BC$54="انقطع ( ت )"</formula>
    </cfRule>
  </conditionalFormatting>
  <conditionalFormatting sqref="C55:I55">
    <cfRule type="expression" dxfId="6388" priority="5">
      <formula>$BC$55="انقطع ( ت )"</formula>
    </cfRule>
  </conditionalFormatting>
  <conditionalFormatting sqref="C56:I56">
    <cfRule type="expression" dxfId="6387" priority="4">
      <formula>$BC$56="انقطع ( ت )"</formula>
    </cfRule>
  </conditionalFormatting>
  <conditionalFormatting sqref="C53:I53">
    <cfRule type="expression" dxfId="6386" priority="3">
      <formula>$AX$53=""</formula>
    </cfRule>
  </conditionalFormatting>
  <conditionalFormatting sqref="C55:I55">
    <cfRule type="expression" dxfId="6385" priority="2">
      <formula>$AX$55=""</formula>
    </cfRule>
  </conditionalFormatting>
  <conditionalFormatting sqref="C56:I56">
    <cfRule type="expression" dxfId="6384" priority="1">
      <formula>$AX$56=""</formula>
    </cfRule>
  </conditionalFormatting>
  <dataValidations count="5">
    <dataValidation type="list" allowBlank="1" showInputMessage="1" showErrorMessage="1" sqref="BC7:BD188">
      <formula1>"انقطع ( ت )"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topLeftCell="C1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6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الغياب'!I10</f>
        <v>2014</v>
      </c>
      <c r="M2" s="485"/>
      <c r="N2" s="486"/>
      <c r="O2" s="487" t="s">
        <v>114</v>
      </c>
      <c r="P2" s="487"/>
      <c r="Q2" s="487"/>
      <c r="R2" s="488"/>
      <c r="S2" s="489" t="s">
        <v>87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 t="str">
        <f t="shared" ref="L3:AD3" si="0">IF(L5="ج","",IF(L5="س","",L4))</f>
        <v>ع</v>
      </c>
      <c r="M3" s="30">
        <f t="shared" si="0"/>
        <v>0</v>
      </c>
      <c r="N3" s="30" t="str">
        <f t="shared" si="0"/>
        <v/>
      </c>
      <c r="O3" s="30" t="str">
        <f t="shared" si="0"/>
        <v/>
      </c>
      <c r="P3" s="30" t="str">
        <f t="shared" si="0"/>
        <v>ع</v>
      </c>
      <c r="Q3" s="30" t="str">
        <f t="shared" si="0"/>
        <v>ع</v>
      </c>
      <c r="R3" s="30" t="str">
        <f t="shared" si="0"/>
        <v>ع</v>
      </c>
      <c r="S3" s="30" t="str">
        <f t="shared" si="0"/>
        <v>ع</v>
      </c>
      <c r="T3" s="30">
        <f t="shared" si="0"/>
        <v>0</v>
      </c>
      <c r="U3" s="30" t="str">
        <f t="shared" si="0"/>
        <v/>
      </c>
      <c r="V3" s="30" t="str">
        <f t="shared" si="0"/>
        <v/>
      </c>
      <c r="W3" s="30">
        <f t="shared" si="0"/>
        <v>0</v>
      </c>
      <c r="X3" s="30">
        <f t="shared" si="0"/>
        <v>0</v>
      </c>
      <c r="Y3" s="30">
        <f t="shared" si="0"/>
        <v>0</v>
      </c>
      <c r="Z3" s="30">
        <f t="shared" si="0"/>
        <v>0</v>
      </c>
      <c r="AA3" s="30">
        <f t="shared" si="0"/>
        <v>0</v>
      </c>
      <c r="AB3" s="30" t="str">
        <f t="shared" si="0"/>
        <v/>
      </c>
      <c r="AC3" s="30" t="str">
        <f t="shared" si="0"/>
        <v/>
      </c>
      <c r="AD3" s="30">
        <f t="shared" si="0"/>
        <v>0</v>
      </c>
      <c r="AE3" s="30">
        <f>IF(AE5="ج","",IF(AE5="س","",AE4))</f>
        <v>0</v>
      </c>
      <c r="AF3" s="30">
        <f t="shared" ref="AF3:AP3" si="1">IF(AF5="ج","",IF(AF5="س","",AF4))</f>
        <v>0</v>
      </c>
      <c r="AG3" s="30">
        <f t="shared" si="1"/>
        <v>0</v>
      </c>
      <c r="AH3" s="30">
        <f t="shared" si="1"/>
        <v>0</v>
      </c>
      <c r="AI3" s="30" t="str">
        <f t="shared" si="1"/>
        <v/>
      </c>
      <c r="AJ3" s="30" t="str">
        <f t="shared" si="1"/>
        <v/>
      </c>
      <c r="AK3" s="30">
        <f t="shared" si="1"/>
        <v>0</v>
      </c>
      <c r="AL3" s="30">
        <f t="shared" si="1"/>
        <v>0</v>
      </c>
      <c r="AM3" s="30">
        <f t="shared" si="1"/>
        <v>0</v>
      </c>
      <c r="AN3" s="31">
        <f t="shared" si="1"/>
        <v>0</v>
      </c>
      <c r="AO3" s="31" t="str">
        <f t="shared" si="1"/>
        <v>ع</v>
      </c>
      <c r="AP3" s="31" t="str">
        <f t="shared" si="1"/>
        <v/>
      </c>
    </row>
    <row r="4" spans="2:61" ht="19.5" customHeight="1" thickBot="1">
      <c r="J4" s="25" t="s">
        <v>102</v>
      </c>
      <c r="K4" s="54">
        <f>COUNTIF(L5:AP5,"س")</f>
        <v>5</v>
      </c>
      <c r="L4" s="50" t="s">
        <v>113</v>
      </c>
      <c r="M4" s="50"/>
      <c r="N4" s="50"/>
      <c r="O4" s="50" t="s">
        <v>113</v>
      </c>
      <c r="P4" s="50" t="s">
        <v>113</v>
      </c>
      <c r="Q4" s="50" t="s">
        <v>113</v>
      </c>
      <c r="R4" s="50" t="s">
        <v>113</v>
      </c>
      <c r="S4" s="50" t="s">
        <v>113</v>
      </c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 t="s">
        <v>113</v>
      </c>
      <c r="AP4" s="50" t="s">
        <v>113</v>
      </c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15</v>
      </c>
      <c r="K5" s="33">
        <f>31-K6</f>
        <v>31</v>
      </c>
      <c r="L5" s="34" t="str">
        <f>IF(L6="","",VLOOKUP(AY37,روزنامة3!I3:J47,2,))</f>
        <v>ا</v>
      </c>
      <c r="M5" s="34" t="str">
        <f>IF(M6="","",VLOOKUP(AY36,روزنامة3!I3:J47,2,))</f>
        <v>ح</v>
      </c>
      <c r="N5" s="34" t="str">
        <f>IF(N6="","",VLOOKUP(AY35,روزنامة3!I3:J47,2,))</f>
        <v>س</v>
      </c>
      <c r="O5" s="34" t="str">
        <f>VLOOKUP(AY34,روزنامة3!I3:J47,2,)</f>
        <v>ج</v>
      </c>
      <c r="P5" s="34" t="str">
        <f>VLOOKUP(AY33,روزنامة3!I3:J47,2,)</f>
        <v>خ</v>
      </c>
      <c r="Q5" s="34" t="str">
        <f>VLOOKUP(AY32,روزنامة3!I3:J47,2,)</f>
        <v>ر</v>
      </c>
      <c r="R5" s="34" t="str">
        <f>VLOOKUP(AY31,روزنامة3!I3:J47,2,)</f>
        <v>ث</v>
      </c>
      <c r="S5" s="34" t="str">
        <f>VLOOKUP(AY30,روزنامة3!I3:J47,2,)</f>
        <v>ا</v>
      </c>
      <c r="T5" s="34" t="str">
        <f>VLOOKUP(AY29,روزنامة3!I3:J47,2,)</f>
        <v>ح</v>
      </c>
      <c r="U5" s="34" t="str">
        <f>VLOOKUP(AY28,روزنامة3!I3:J47,2,)</f>
        <v>س</v>
      </c>
      <c r="V5" s="34" t="str">
        <f>VLOOKUP(AY27,روزنامة3!I3:J47,2,)</f>
        <v>ج</v>
      </c>
      <c r="W5" s="34" t="str">
        <f>VLOOKUP(AY26,روزنامة3!I3:J47,2,)</f>
        <v>خ</v>
      </c>
      <c r="X5" s="34" t="str">
        <f>VLOOKUP(AY25,روزنامة3!I3:J47,2,)</f>
        <v>ر</v>
      </c>
      <c r="Y5" s="34" t="str">
        <f>VLOOKUP(AY24,روزنامة3!I3:J47,2,)</f>
        <v>ث</v>
      </c>
      <c r="Z5" s="34" t="str">
        <f>VLOOKUP(AY23,روزنامة3!I3:J47,2,)</f>
        <v>ا</v>
      </c>
      <c r="AA5" s="34" t="str">
        <f>VLOOKUP(AY22,روزنامة3!I3:J47,2,)</f>
        <v>ح</v>
      </c>
      <c r="AB5" s="34" t="str">
        <f>VLOOKUP(AY21,روزنامة3!I3:J47,2,)</f>
        <v>س</v>
      </c>
      <c r="AC5" s="34" t="str">
        <f>VLOOKUP(AY20,روزنامة3!I3:J47,2,)</f>
        <v>ج</v>
      </c>
      <c r="AD5" s="34" t="str">
        <f>VLOOKUP(AY19,روزنامة3!I3:J47,2,)</f>
        <v>خ</v>
      </c>
      <c r="AE5" s="34" t="str">
        <f>VLOOKUP(AY18,روزنامة3!I3:J47,2,)</f>
        <v>ر</v>
      </c>
      <c r="AF5" s="34" t="str">
        <f>VLOOKUP(AY17,روزنامة3!I3:J47,2,)</f>
        <v>ث</v>
      </c>
      <c r="AG5" s="34" t="str">
        <f>VLOOKUP(AY16,روزنامة3!I3:J47,2,)</f>
        <v>ا</v>
      </c>
      <c r="AH5" s="34" t="str">
        <f>VLOOKUP(AY15,روزنامة3!I3:J47,2,)</f>
        <v>ح</v>
      </c>
      <c r="AI5" s="34" t="str">
        <f>VLOOKUP(AY14,روزنامة3!I3:J47,2,)</f>
        <v>س</v>
      </c>
      <c r="AJ5" s="34" t="str">
        <f>VLOOKUP(AY13,روزنامة3!I3:J47,2,)</f>
        <v>ج</v>
      </c>
      <c r="AK5" s="34" t="str">
        <f>VLOOKUP(AY12,روزنامة3!I3:J47,2,)</f>
        <v>خ</v>
      </c>
      <c r="AL5" s="34" t="str">
        <f>VLOOKUP(AY11,روزنامة3!I3:J47,2,)</f>
        <v>ر</v>
      </c>
      <c r="AM5" s="34" t="str">
        <f>VLOOKUP(AY10,روزنامة3!I3:J47,2,)</f>
        <v>ث</v>
      </c>
      <c r="AN5" s="34" t="str">
        <f>VLOOKUP(AY9,روزنامة3!I3:J47,2,)</f>
        <v>ا</v>
      </c>
      <c r="AO5" s="34" t="str">
        <f>VLOOKUP(AY8,روزنامة3!I3:J47,2,)</f>
        <v>ح</v>
      </c>
      <c r="AP5" s="34" t="str">
        <f>VLOOKUP(AY7,روزنامة3!I3:J47,2,)</f>
        <v>س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0</v>
      </c>
      <c r="L6" s="36" t="str">
        <f>IF(BA7&lt;31,"","31")</f>
        <v>31</v>
      </c>
      <c r="M6" s="47" t="str">
        <f>IF(BA7&lt;30,"","30")</f>
        <v>30</v>
      </c>
      <c r="N6" s="36" t="str">
        <f>IF(BA7&lt;29,"","29")</f>
        <v>29</v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32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32</v>
      </c>
      <c r="J7" s="38">
        <f>K5-J5</f>
        <v>16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MIN(روزنامة3!I3:I47)</f>
        <v>41699</v>
      </c>
      <c r="AZ7" s="247">
        <v>1</v>
      </c>
      <c r="BA7" s="244">
        <f>COUNTIF(روزنامة3!H3:H47,"&gt;1")</f>
        <v>31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32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32</v>
      </c>
      <c r="J8" s="38">
        <f>J7</f>
        <v>16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41700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32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32</v>
      </c>
      <c r="J9" s="38">
        <f t="shared" ref="J9:J72" si="11">J8</f>
        <v>16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41701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32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32</v>
      </c>
      <c r="J10" s="38">
        <f t="shared" si="11"/>
        <v>16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41702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32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32</v>
      </c>
      <c r="J11" s="38">
        <f t="shared" si="11"/>
        <v>16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41703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32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32</v>
      </c>
      <c r="J12" s="38">
        <f t="shared" si="11"/>
        <v>16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41704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416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32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32</v>
      </c>
      <c r="J13" s="38">
        <f t="shared" si="11"/>
        <v>16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41705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32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32</v>
      </c>
      <c r="J14" s="38">
        <f t="shared" si="11"/>
        <v>16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41706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32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32</v>
      </c>
      <c r="J15" s="38">
        <f t="shared" si="11"/>
        <v>16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41707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32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32</v>
      </c>
      <c r="J16" s="38">
        <f t="shared" si="11"/>
        <v>16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41708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32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32</v>
      </c>
      <c r="J17" s="38">
        <f t="shared" si="11"/>
        <v>16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41709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416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32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32</v>
      </c>
      <c r="J18" s="38">
        <f t="shared" si="11"/>
        <v>16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41710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32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32</v>
      </c>
      <c r="J19" s="38">
        <f t="shared" si="11"/>
        <v>16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41711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16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41712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16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41713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16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41714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16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41715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16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41716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16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41717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16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41718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16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41719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16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41720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16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41721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16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41722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16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41723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16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41724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16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41725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16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41726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16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41727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16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41728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16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41729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16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41730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16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41731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16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41732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16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41733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16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41734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16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41735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16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41736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16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41737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16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41738</v>
      </c>
      <c r="AZ46" s="247">
        <v>40</v>
      </c>
      <c r="BB46" s="41" t="str">
        <f t="shared" si="10"/>
        <v/>
      </c>
      <c r="BC46" s="252"/>
      <c r="BD46" s="46"/>
    </row>
    <row r="47" spans="2:56" s="298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16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98">
        <f t="shared" si="12"/>
        <v>41739</v>
      </c>
      <c r="AZ47" s="298">
        <v>41</v>
      </c>
      <c r="BB47" s="41" t="str">
        <f t="shared" si="10"/>
        <v/>
      </c>
      <c r="BC47" s="252"/>
      <c r="BD47" s="46"/>
    </row>
    <row r="48" spans="2:56" s="298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16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98">
        <f t="shared" si="12"/>
        <v>41740</v>
      </c>
      <c r="AZ48" s="298">
        <v>42</v>
      </c>
      <c r="BB48" s="41" t="str">
        <f t="shared" si="10"/>
        <v/>
      </c>
      <c r="BC48" s="252"/>
      <c r="BD48" s="46"/>
    </row>
    <row r="49" spans="1:58" s="298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16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98">
        <f t="shared" si="12"/>
        <v>41741</v>
      </c>
      <c r="AZ49" s="298">
        <v>43</v>
      </c>
      <c r="BB49" s="41" t="str">
        <f t="shared" si="10"/>
        <v/>
      </c>
      <c r="BC49" s="252"/>
      <c r="BD49" s="46"/>
    </row>
    <row r="50" spans="1:58" s="298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16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98">
        <f t="shared" si="12"/>
        <v>41742</v>
      </c>
      <c r="AZ50" s="298">
        <v>44</v>
      </c>
      <c r="BB50" s="41" t="str">
        <f t="shared" si="10"/>
        <v/>
      </c>
      <c r="BC50" s="252"/>
      <c r="BD50" s="46"/>
    </row>
    <row r="51" spans="1:58" s="298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16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98">
        <f t="shared" si="12"/>
        <v>41743</v>
      </c>
      <c r="AZ51" s="298">
        <v>45</v>
      </c>
      <c r="BB51" s="41" t="str">
        <f t="shared" si="10"/>
        <v/>
      </c>
      <c r="BC51" s="252"/>
      <c r="BD51" s="46"/>
    </row>
    <row r="52" spans="1:58" s="298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16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98">
        <f t="shared" si="12"/>
        <v>41744</v>
      </c>
      <c r="AZ52" s="298">
        <v>46</v>
      </c>
      <c r="BB52" s="41" t="str">
        <f t="shared" si="10"/>
        <v/>
      </c>
      <c r="BC52" s="252"/>
      <c r="BD52" s="46"/>
    </row>
    <row r="53" spans="1:58" s="298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16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98">
        <f t="shared" si="12"/>
        <v>41745</v>
      </c>
      <c r="AZ53" s="298">
        <v>47</v>
      </c>
      <c r="BB53" s="41" t="str">
        <f t="shared" si="10"/>
        <v/>
      </c>
      <c r="BC53" s="252"/>
      <c r="BD53" s="46"/>
    </row>
    <row r="54" spans="1:58" s="298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16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98">
        <f t="shared" si="12"/>
        <v>41746</v>
      </c>
      <c r="AZ54" s="298">
        <v>48</v>
      </c>
      <c r="BB54" s="41" t="str">
        <f t="shared" si="10"/>
        <v/>
      </c>
      <c r="BC54" s="252"/>
      <c r="BD54" s="46"/>
    </row>
    <row r="55" spans="1:58" s="298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16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98">
        <f t="shared" si="12"/>
        <v>41747</v>
      </c>
      <c r="AZ55" s="298">
        <v>49</v>
      </c>
      <c r="BB55" s="41" t="str">
        <f t="shared" si="10"/>
        <v/>
      </c>
      <c r="BC55" s="252"/>
      <c r="BD55" s="46"/>
    </row>
    <row r="56" spans="1:58" s="298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16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98">
        <f t="shared" si="12"/>
        <v>41748</v>
      </c>
      <c r="AZ56" s="298">
        <v>50</v>
      </c>
      <c r="BB56" s="41" t="str">
        <f t="shared" si="10"/>
        <v/>
      </c>
      <c r="BC56" s="252"/>
      <c r="BD56" s="46"/>
    </row>
    <row r="57" spans="1:58" s="298" customFormat="1" ht="37.5" hidden="1" customHeight="1">
      <c r="A57" s="200">
        <f>50-B57</f>
        <v>0</v>
      </c>
      <c r="B57" s="298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16</v>
      </c>
      <c r="AX57" s="27"/>
      <c r="AY57" s="298">
        <f>AY56+1</f>
        <v>41749</v>
      </c>
      <c r="BA57" s="298">
        <f>MAX(AX7:AX57)-BB57</f>
        <v>13</v>
      </c>
      <c r="BB57" s="298">
        <f>COUNTIF(BB7:BB56,"انقطع ( ت )")</f>
        <v>0</v>
      </c>
      <c r="BC57" s="41" t="s">
        <v>136</v>
      </c>
      <c r="BD57" s="46"/>
      <c r="BF57" s="298">
        <f>BA57</f>
        <v>13</v>
      </c>
    </row>
    <row r="58" spans="1:58" s="298" customFormat="1" ht="18" hidden="1" customHeight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16</v>
      </c>
      <c r="AX58" s="27"/>
      <c r="BA58" s="298">
        <f>BA57</f>
        <v>13</v>
      </c>
      <c r="BC58" s="41" t="s">
        <v>136</v>
      </c>
      <c r="BD58" s="46"/>
      <c r="BF58" s="298">
        <f t="shared" ref="BF58:BF131" si="13">BA58</f>
        <v>13</v>
      </c>
    </row>
    <row r="59" spans="1:58" s="298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16</v>
      </c>
      <c r="AX59" s="27"/>
      <c r="BA59" s="298">
        <f t="shared" ref="BA59:BA122" si="14">BA58</f>
        <v>13</v>
      </c>
      <c r="BC59" s="41" t="s">
        <v>136</v>
      </c>
      <c r="BD59" s="46"/>
      <c r="BF59" s="298">
        <f t="shared" si="13"/>
        <v>13</v>
      </c>
    </row>
    <row r="60" spans="1:58" s="298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16</v>
      </c>
      <c r="AX60" s="27"/>
      <c r="BA60" s="298">
        <f t="shared" si="14"/>
        <v>13</v>
      </c>
      <c r="BC60" s="41" t="s">
        <v>136</v>
      </c>
      <c r="BD60" s="46"/>
      <c r="BF60" s="298">
        <f t="shared" si="13"/>
        <v>13</v>
      </c>
    </row>
    <row r="61" spans="1:58" s="298" customFormat="1" ht="18" hidden="1" customHeight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16</v>
      </c>
      <c r="AX61" s="27"/>
      <c r="BA61" s="298">
        <f t="shared" si="14"/>
        <v>13</v>
      </c>
      <c r="BC61" s="41" t="s">
        <v>136</v>
      </c>
      <c r="BD61" s="46"/>
      <c r="BF61" s="298">
        <f t="shared" si="13"/>
        <v>13</v>
      </c>
    </row>
    <row r="62" spans="1:58" s="298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16</v>
      </c>
      <c r="AX62" s="27"/>
      <c r="BA62" s="298">
        <f t="shared" si="14"/>
        <v>13</v>
      </c>
      <c r="BC62" s="41" t="s">
        <v>136</v>
      </c>
      <c r="BD62" s="46"/>
      <c r="BF62" s="298">
        <f t="shared" si="13"/>
        <v>13</v>
      </c>
    </row>
    <row r="63" spans="1:58" s="298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16</v>
      </c>
      <c r="AX63" s="27"/>
      <c r="BA63" s="298">
        <f t="shared" si="14"/>
        <v>13</v>
      </c>
      <c r="BC63" s="41" t="s">
        <v>136</v>
      </c>
      <c r="BD63" s="46"/>
      <c r="BF63" s="298">
        <f t="shared" si="13"/>
        <v>13</v>
      </c>
    </row>
    <row r="64" spans="1:58" s="298" customFormat="1" ht="18" hidden="1" customHeight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16</v>
      </c>
      <c r="AX64" s="27"/>
      <c r="BA64" s="298">
        <f t="shared" si="14"/>
        <v>13</v>
      </c>
      <c r="BC64" s="41" t="s">
        <v>136</v>
      </c>
      <c r="BD64" s="46"/>
      <c r="BF64" s="298">
        <f t="shared" si="13"/>
        <v>13</v>
      </c>
    </row>
    <row r="65" spans="3:58" s="298" customFormat="1" ht="18" hidden="1" customHeight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16</v>
      </c>
      <c r="AX65" s="27"/>
      <c r="BA65" s="298">
        <f t="shared" si="14"/>
        <v>13</v>
      </c>
      <c r="BC65" s="41" t="s">
        <v>136</v>
      </c>
      <c r="BD65" s="46"/>
      <c r="BF65" s="298">
        <f t="shared" si="13"/>
        <v>13</v>
      </c>
    </row>
    <row r="66" spans="3:58" s="298" customFormat="1" ht="18" hidden="1" customHeight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16</v>
      </c>
      <c r="AX66" s="27"/>
      <c r="BA66" s="298">
        <f t="shared" si="14"/>
        <v>13</v>
      </c>
      <c r="BC66" s="41" t="s">
        <v>136</v>
      </c>
      <c r="BD66" s="46"/>
      <c r="BF66" s="298">
        <f t="shared" si="13"/>
        <v>13</v>
      </c>
    </row>
    <row r="67" spans="3:58" s="298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16</v>
      </c>
      <c r="AX67" s="27"/>
      <c r="BA67" s="298">
        <f t="shared" si="14"/>
        <v>13</v>
      </c>
      <c r="BC67" s="41" t="s">
        <v>136</v>
      </c>
      <c r="BD67" s="46"/>
      <c r="BF67" s="298">
        <f t="shared" si="13"/>
        <v>13</v>
      </c>
    </row>
    <row r="68" spans="3:58" s="298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16</v>
      </c>
      <c r="AX68" s="27"/>
      <c r="BA68" s="298">
        <f t="shared" si="14"/>
        <v>13</v>
      </c>
      <c r="BC68" s="41" t="s">
        <v>136</v>
      </c>
      <c r="BD68" s="46"/>
      <c r="BF68" s="298">
        <f t="shared" si="13"/>
        <v>13</v>
      </c>
    </row>
    <row r="69" spans="3:58" s="298" customFormat="1" ht="18" hidden="1" customHeight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16</v>
      </c>
      <c r="AX69" s="27"/>
      <c r="BA69" s="298">
        <f t="shared" si="14"/>
        <v>13</v>
      </c>
      <c r="BC69" s="41" t="s">
        <v>136</v>
      </c>
      <c r="BD69" s="46"/>
      <c r="BF69" s="298">
        <f t="shared" si="13"/>
        <v>13</v>
      </c>
    </row>
    <row r="70" spans="3:58" s="298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16</v>
      </c>
      <c r="AX70" s="27"/>
      <c r="BA70" s="298">
        <f t="shared" si="14"/>
        <v>13</v>
      </c>
      <c r="BC70" s="41" t="s">
        <v>136</v>
      </c>
      <c r="BD70" s="46"/>
      <c r="BF70" s="298">
        <f t="shared" si="13"/>
        <v>13</v>
      </c>
    </row>
    <row r="71" spans="3:58" s="298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16</v>
      </c>
      <c r="AX71" s="27"/>
      <c r="BA71" s="298">
        <f t="shared" si="14"/>
        <v>13</v>
      </c>
      <c r="BC71" s="41" t="s">
        <v>136</v>
      </c>
      <c r="BD71" s="46"/>
      <c r="BF71" s="298">
        <f t="shared" si="13"/>
        <v>13</v>
      </c>
    </row>
    <row r="72" spans="3:58" s="298" customFormat="1" ht="18" hidden="1" customHeight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16</v>
      </c>
      <c r="AX72" s="27"/>
      <c r="BA72" s="298">
        <f t="shared" si="14"/>
        <v>13</v>
      </c>
      <c r="BC72" s="41" t="s">
        <v>136</v>
      </c>
      <c r="BD72" s="46"/>
      <c r="BF72" s="298">
        <f t="shared" si="13"/>
        <v>13</v>
      </c>
    </row>
    <row r="73" spans="3:58" s="298" customFormat="1" ht="18" hidden="1" customHeight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16</v>
      </c>
      <c r="AX73" s="27"/>
      <c r="BA73" s="298">
        <f t="shared" si="14"/>
        <v>13</v>
      </c>
      <c r="BC73" s="41" t="s">
        <v>136</v>
      </c>
      <c r="BD73" s="46"/>
      <c r="BF73" s="298">
        <f t="shared" si="13"/>
        <v>13</v>
      </c>
    </row>
    <row r="74" spans="3:58" s="298" customFormat="1" ht="18" hidden="1" customHeight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16</v>
      </c>
      <c r="AX74" s="27"/>
      <c r="BA74" s="298">
        <f t="shared" si="14"/>
        <v>13</v>
      </c>
      <c r="BC74" s="41" t="s">
        <v>136</v>
      </c>
      <c r="BD74" s="46"/>
      <c r="BF74" s="298">
        <f t="shared" si="13"/>
        <v>13</v>
      </c>
    </row>
    <row r="75" spans="3:58" s="298" customFormat="1" ht="18" hidden="1" customHeight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16</v>
      </c>
      <c r="AX75" s="27"/>
      <c r="BA75" s="298">
        <f t="shared" si="14"/>
        <v>13</v>
      </c>
      <c r="BC75" s="41" t="s">
        <v>136</v>
      </c>
      <c r="BD75" s="46"/>
      <c r="BF75" s="298">
        <f t="shared" si="13"/>
        <v>13</v>
      </c>
    </row>
    <row r="76" spans="3:58" s="298" customFormat="1" ht="18" hidden="1" customHeight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16</v>
      </c>
      <c r="AX76" s="27"/>
      <c r="BA76" s="298">
        <f t="shared" si="14"/>
        <v>13</v>
      </c>
      <c r="BC76" s="41" t="s">
        <v>136</v>
      </c>
      <c r="BD76" s="46"/>
      <c r="BF76" s="298">
        <f t="shared" si="13"/>
        <v>13</v>
      </c>
    </row>
    <row r="77" spans="3:58" s="298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16</v>
      </c>
      <c r="AX77" s="27"/>
      <c r="BA77" s="298">
        <f t="shared" si="14"/>
        <v>13</v>
      </c>
      <c r="BC77" s="41" t="s">
        <v>136</v>
      </c>
      <c r="BD77" s="46"/>
      <c r="BF77" s="298">
        <f t="shared" si="13"/>
        <v>13</v>
      </c>
    </row>
    <row r="78" spans="3:58" s="298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16</v>
      </c>
      <c r="AX78" s="27"/>
      <c r="BA78" s="298">
        <f t="shared" si="14"/>
        <v>13</v>
      </c>
      <c r="BC78" s="41" t="s">
        <v>136</v>
      </c>
      <c r="BD78" s="46"/>
      <c r="BF78" s="298">
        <f t="shared" si="13"/>
        <v>13</v>
      </c>
    </row>
    <row r="79" spans="3:58" s="298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16</v>
      </c>
      <c r="AX79" s="27"/>
      <c r="BA79" s="298">
        <f t="shared" si="14"/>
        <v>13</v>
      </c>
      <c r="BC79" s="41" t="s">
        <v>136</v>
      </c>
      <c r="BD79" s="46"/>
      <c r="BF79" s="298">
        <f t="shared" si="13"/>
        <v>13</v>
      </c>
    </row>
    <row r="80" spans="3:58" s="298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16</v>
      </c>
      <c r="AX80" s="27"/>
      <c r="BA80" s="298">
        <f t="shared" si="14"/>
        <v>13</v>
      </c>
      <c r="BC80" s="41" t="s">
        <v>136</v>
      </c>
      <c r="BD80" s="46"/>
      <c r="BF80" s="298">
        <f t="shared" si="13"/>
        <v>13</v>
      </c>
    </row>
    <row r="81" spans="3:58" s="298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16</v>
      </c>
      <c r="AX81" s="27"/>
      <c r="BA81" s="298">
        <f t="shared" si="14"/>
        <v>13</v>
      </c>
      <c r="BC81" s="41" t="s">
        <v>136</v>
      </c>
      <c r="BD81" s="46"/>
      <c r="BF81" s="298">
        <f t="shared" si="13"/>
        <v>13</v>
      </c>
    </row>
    <row r="82" spans="3:58" s="298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16</v>
      </c>
      <c r="AX82" s="27"/>
      <c r="BA82" s="298">
        <f t="shared" si="14"/>
        <v>13</v>
      </c>
      <c r="BC82" s="41" t="s">
        <v>136</v>
      </c>
      <c r="BD82" s="46"/>
      <c r="BF82" s="298">
        <f t="shared" si="13"/>
        <v>13</v>
      </c>
    </row>
    <row r="83" spans="3:58" s="298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16</v>
      </c>
      <c r="AX83" s="27"/>
      <c r="BA83" s="298">
        <f t="shared" si="14"/>
        <v>13</v>
      </c>
      <c r="BC83" s="41" t="s">
        <v>136</v>
      </c>
      <c r="BD83" s="46"/>
      <c r="BF83" s="298">
        <f t="shared" si="13"/>
        <v>13</v>
      </c>
    </row>
    <row r="84" spans="3:58" s="298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16</v>
      </c>
      <c r="AX84" s="27"/>
      <c r="BA84" s="298">
        <f t="shared" si="14"/>
        <v>13</v>
      </c>
      <c r="BC84" s="41" t="s">
        <v>136</v>
      </c>
      <c r="BD84" s="46"/>
      <c r="BF84" s="298">
        <f t="shared" si="13"/>
        <v>13</v>
      </c>
    </row>
    <row r="85" spans="3:58" s="298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16</v>
      </c>
      <c r="AX85" s="27"/>
      <c r="BA85" s="298">
        <f t="shared" si="14"/>
        <v>13</v>
      </c>
      <c r="BC85" s="41" t="s">
        <v>136</v>
      </c>
      <c r="BD85" s="46"/>
      <c r="BF85" s="298">
        <f t="shared" si="13"/>
        <v>13</v>
      </c>
    </row>
    <row r="86" spans="3:58" s="298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16</v>
      </c>
      <c r="AX86" s="27"/>
      <c r="BA86" s="298">
        <f t="shared" si="14"/>
        <v>13</v>
      </c>
      <c r="BC86" s="41" t="s">
        <v>136</v>
      </c>
      <c r="BD86" s="46"/>
      <c r="BF86" s="298">
        <f t="shared" si="13"/>
        <v>13</v>
      </c>
    </row>
    <row r="87" spans="3:58" s="298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16</v>
      </c>
      <c r="AX87" s="27"/>
      <c r="BA87" s="298">
        <f t="shared" si="14"/>
        <v>13</v>
      </c>
      <c r="BC87" s="41" t="s">
        <v>136</v>
      </c>
      <c r="BD87" s="46"/>
      <c r="BF87" s="298">
        <f t="shared" si="13"/>
        <v>13</v>
      </c>
    </row>
    <row r="88" spans="3:58" s="298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16</v>
      </c>
      <c r="AX88" s="27"/>
      <c r="BA88" s="298">
        <f t="shared" si="14"/>
        <v>13</v>
      </c>
      <c r="BC88" s="41" t="s">
        <v>136</v>
      </c>
      <c r="BD88" s="46"/>
      <c r="BF88" s="298">
        <f t="shared" si="13"/>
        <v>13</v>
      </c>
    </row>
    <row r="89" spans="3:58" s="298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16</v>
      </c>
      <c r="AX89" s="27"/>
      <c r="BA89" s="298">
        <f t="shared" si="14"/>
        <v>13</v>
      </c>
      <c r="BC89" s="41" t="s">
        <v>136</v>
      </c>
      <c r="BD89" s="46"/>
      <c r="BF89" s="298">
        <f t="shared" si="13"/>
        <v>13</v>
      </c>
    </row>
    <row r="90" spans="3:58" s="298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16</v>
      </c>
      <c r="AX90" s="27"/>
      <c r="BA90" s="298">
        <f t="shared" si="14"/>
        <v>13</v>
      </c>
      <c r="BC90" s="41" t="s">
        <v>136</v>
      </c>
      <c r="BD90" s="46"/>
      <c r="BF90" s="298">
        <f t="shared" si="13"/>
        <v>13</v>
      </c>
    </row>
    <row r="91" spans="3:58" s="298" customFormat="1" ht="18" hidden="1" customHeight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16</v>
      </c>
      <c r="AX91" s="27"/>
      <c r="BA91" s="298">
        <f t="shared" si="14"/>
        <v>13</v>
      </c>
      <c r="BC91" s="41" t="s">
        <v>136</v>
      </c>
      <c r="BD91" s="46"/>
      <c r="BF91" s="298">
        <f t="shared" si="13"/>
        <v>13</v>
      </c>
    </row>
    <row r="92" spans="3:58" s="298" customFormat="1" ht="18" hidden="1" customHeight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16</v>
      </c>
      <c r="AX92" s="27"/>
      <c r="BA92" s="298">
        <f t="shared" si="14"/>
        <v>13</v>
      </c>
      <c r="BC92" s="41" t="s">
        <v>136</v>
      </c>
      <c r="BD92" s="46"/>
      <c r="BF92" s="298">
        <f t="shared" si="13"/>
        <v>13</v>
      </c>
    </row>
    <row r="93" spans="3:58" s="298" customFormat="1" ht="18" hidden="1" customHeight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16</v>
      </c>
      <c r="AX93" s="27"/>
      <c r="BA93" s="298">
        <f t="shared" si="14"/>
        <v>13</v>
      </c>
      <c r="BC93" s="41" t="s">
        <v>136</v>
      </c>
      <c r="BD93" s="46"/>
      <c r="BF93" s="298">
        <f t="shared" si="13"/>
        <v>13</v>
      </c>
    </row>
    <row r="94" spans="3:58" s="298" customFormat="1" ht="18" hidden="1" customHeight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16</v>
      </c>
      <c r="AX94" s="27"/>
      <c r="BA94" s="298">
        <f t="shared" si="14"/>
        <v>13</v>
      </c>
      <c r="BC94" s="41" t="s">
        <v>136</v>
      </c>
      <c r="BD94" s="46"/>
      <c r="BF94" s="298">
        <f t="shared" si="13"/>
        <v>13</v>
      </c>
    </row>
    <row r="95" spans="3:58" s="298" customFormat="1" ht="18" hidden="1" customHeight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16</v>
      </c>
      <c r="AX95" s="27"/>
      <c r="BA95" s="298">
        <f t="shared" si="14"/>
        <v>13</v>
      </c>
      <c r="BC95" s="41" t="s">
        <v>136</v>
      </c>
      <c r="BD95" s="46"/>
      <c r="BF95" s="298">
        <f t="shared" si="13"/>
        <v>13</v>
      </c>
    </row>
    <row r="96" spans="3:58" s="298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16</v>
      </c>
      <c r="AX96" s="27"/>
      <c r="BA96" s="298">
        <f t="shared" si="14"/>
        <v>13</v>
      </c>
      <c r="BC96" s="41" t="s">
        <v>136</v>
      </c>
      <c r="BD96" s="46"/>
      <c r="BF96" s="298">
        <f t="shared" si="13"/>
        <v>13</v>
      </c>
    </row>
    <row r="97" spans="3:58" s="298" customFormat="1" ht="18" hidden="1" customHeight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16</v>
      </c>
      <c r="AX97" s="27"/>
      <c r="BA97" s="298">
        <f t="shared" si="14"/>
        <v>13</v>
      </c>
      <c r="BC97" s="41" t="s">
        <v>136</v>
      </c>
      <c r="BD97" s="46"/>
      <c r="BF97" s="298">
        <f t="shared" si="13"/>
        <v>13</v>
      </c>
    </row>
    <row r="98" spans="3:58" s="298" customFormat="1" ht="18" hidden="1" customHeight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16</v>
      </c>
      <c r="AX98" s="27"/>
      <c r="BA98" s="298">
        <f t="shared" si="14"/>
        <v>13</v>
      </c>
      <c r="BC98" s="41" t="s">
        <v>136</v>
      </c>
      <c r="BD98" s="46"/>
      <c r="BF98" s="298">
        <f t="shared" si="13"/>
        <v>13</v>
      </c>
    </row>
    <row r="99" spans="3:58" s="298" customFormat="1" ht="18" hidden="1" customHeight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98" customFormat="1" ht="18" hidden="1" customHeight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98" customFormat="1" ht="18" hidden="1" customHeight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98" customFormat="1" ht="18" hidden="1" customHeight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98" customFormat="1" ht="18" hidden="1" customHeight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98" customFormat="1" ht="18" hidden="1" customHeight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98" customFormat="1" ht="18" hidden="1" customHeight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98" customFormat="1" ht="18" hidden="1" customHeight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98" customFormat="1" ht="18" hidden="1" customHeight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98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98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16</v>
      </c>
      <c r="AX109" s="27"/>
      <c r="BA109" s="298">
        <f>BA98</f>
        <v>13</v>
      </c>
      <c r="BC109" s="41" t="s">
        <v>136</v>
      </c>
      <c r="BD109" s="46"/>
      <c r="BF109" s="298">
        <f t="shared" si="13"/>
        <v>13</v>
      </c>
    </row>
    <row r="110" spans="3:58" s="298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16</v>
      </c>
      <c r="AX110" s="27"/>
      <c r="BA110" s="298">
        <f t="shared" si="14"/>
        <v>13</v>
      </c>
      <c r="BC110" s="41" t="s">
        <v>136</v>
      </c>
      <c r="BD110" s="46"/>
      <c r="BF110" s="298">
        <f t="shared" si="13"/>
        <v>13</v>
      </c>
    </row>
    <row r="111" spans="3:58" s="298" customFormat="1" ht="18" hidden="1" customHeight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16</v>
      </c>
      <c r="AX111" s="27"/>
      <c r="BA111" s="298">
        <f t="shared" si="14"/>
        <v>13</v>
      </c>
      <c r="BC111" s="41" t="s">
        <v>136</v>
      </c>
      <c r="BD111" s="46"/>
      <c r="BF111" s="298">
        <f t="shared" si="13"/>
        <v>13</v>
      </c>
    </row>
    <row r="112" spans="3:58" s="298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16</v>
      </c>
      <c r="AX112" s="27"/>
      <c r="BA112" s="298">
        <f t="shared" si="14"/>
        <v>13</v>
      </c>
      <c r="BC112" s="41" t="s">
        <v>136</v>
      </c>
      <c r="BD112" s="46"/>
      <c r="BF112" s="298">
        <f t="shared" si="13"/>
        <v>13</v>
      </c>
    </row>
    <row r="113" spans="3:58" s="298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16</v>
      </c>
      <c r="AX113" s="27"/>
      <c r="BA113" s="298">
        <f t="shared" si="14"/>
        <v>13</v>
      </c>
      <c r="BC113" s="41" t="s">
        <v>136</v>
      </c>
      <c r="BD113" s="46"/>
      <c r="BF113" s="298">
        <f t="shared" si="13"/>
        <v>13</v>
      </c>
    </row>
    <row r="114" spans="3:58" s="298" customFormat="1" ht="18" hidden="1" customHeight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16</v>
      </c>
      <c r="AX114" s="27"/>
      <c r="BA114" s="298">
        <f t="shared" si="14"/>
        <v>13</v>
      </c>
      <c r="BC114" s="41" t="s">
        <v>136</v>
      </c>
      <c r="BD114" s="46"/>
      <c r="BF114" s="298">
        <f t="shared" si="13"/>
        <v>13</v>
      </c>
    </row>
    <row r="115" spans="3:58" s="298" customFormat="1" ht="18" hidden="1" customHeight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16</v>
      </c>
      <c r="AX115" s="27"/>
      <c r="BA115" s="298">
        <f t="shared" si="14"/>
        <v>13</v>
      </c>
      <c r="BC115" s="41" t="s">
        <v>136</v>
      </c>
      <c r="BD115" s="46"/>
      <c r="BF115" s="298">
        <f t="shared" si="13"/>
        <v>13</v>
      </c>
    </row>
    <row r="116" spans="3:58" s="298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16</v>
      </c>
      <c r="AX116" s="27"/>
      <c r="BA116" s="298">
        <f t="shared" si="14"/>
        <v>13</v>
      </c>
      <c r="BC116" s="41" t="s">
        <v>136</v>
      </c>
      <c r="BD116" s="46"/>
      <c r="BF116" s="298">
        <f t="shared" si="13"/>
        <v>13</v>
      </c>
    </row>
    <row r="117" spans="3:58" s="298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16</v>
      </c>
      <c r="AX117" s="27"/>
      <c r="BA117" s="298">
        <f t="shared" si="14"/>
        <v>13</v>
      </c>
      <c r="BC117" s="41" t="s">
        <v>136</v>
      </c>
      <c r="BD117" s="46"/>
      <c r="BF117" s="298">
        <f t="shared" si="13"/>
        <v>13</v>
      </c>
    </row>
    <row r="118" spans="3:58" s="298" customFormat="1" ht="18" hidden="1" customHeight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16</v>
      </c>
      <c r="AX118" s="27"/>
      <c r="BA118" s="298">
        <f t="shared" si="14"/>
        <v>13</v>
      </c>
      <c r="BC118" s="41" t="s">
        <v>136</v>
      </c>
      <c r="BD118" s="46"/>
      <c r="BF118" s="298">
        <f t="shared" si="13"/>
        <v>13</v>
      </c>
    </row>
    <row r="119" spans="3:58" s="298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16</v>
      </c>
      <c r="AX119" s="27"/>
      <c r="BA119" s="298">
        <f t="shared" si="14"/>
        <v>13</v>
      </c>
      <c r="BC119" s="41" t="s">
        <v>136</v>
      </c>
      <c r="BD119" s="46"/>
      <c r="BF119" s="298">
        <f t="shared" si="13"/>
        <v>13</v>
      </c>
    </row>
    <row r="120" spans="3:58" s="298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16</v>
      </c>
      <c r="AX120" s="27"/>
      <c r="BA120" s="298">
        <f t="shared" si="14"/>
        <v>13</v>
      </c>
      <c r="BC120" s="41" t="s">
        <v>136</v>
      </c>
      <c r="BD120" s="46"/>
      <c r="BF120" s="298">
        <f t="shared" si="13"/>
        <v>13</v>
      </c>
    </row>
    <row r="121" spans="3:58" s="298" customFormat="1" ht="18" hidden="1" customHeight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16</v>
      </c>
      <c r="AX121" s="27"/>
      <c r="BA121" s="298">
        <f t="shared" si="14"/>
        <v>13</v>
      </c>
      <c r="BC121" s="41" t="s">
        <v>136</v>
      </c>
      <c r="BD121" s="46"/>
      <c r="BF121" s="298">
        <f t="shared" si="13"/>
        <v>13</v>
      </c>
    </row>
    <row r="122" spans="3:58" s="298" customFormat="1" ht="18" hidden="1" customHeight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16</v>
      </c>
      <c r="AX122" s="27"/>
      <c r="BA122" s="298">
        <f t="shared" si="14"/>
        <v>13</v>
      </c>
      <c r="BC122" s="41" t="s">
        <v>136</v>
      </c>
      <c r="BD122" s="46"/>
      <c r="BF122" s="298">
        <f t="shared" si="13"/>
        <v>13</v>
      </c>
    </row>
    <row r="123" spans="3:58" s="298" customFormat="1" ht="18" hidden="1" customHeight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16</v>
      </c>
      <c r="AX123" s="27"/>
      <c r="BA123" s="298">
        <f t="shared" ref="BA123:BA186" si="20">BA122</f>
        <v>13</v>
      </c>
      <c r="BC123" s="41" t="s">
        <v>136</v>
      </c>
      <c r="BD123" s="46"/>
      <c r="BF123" s="298">
        <f t="shared" si="13"/>
        <v>13</v>
      </c>
    </row>
    <row r="124" spans="3:58" s="298" customFormat="1" ht="18" hidden="1" customHeight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16</v>
      </c>
      <c r="AX124" s="27"/>
      <c r="BA124" s="298">
        <f t="shared" si="20"/>
        <v>13</v>
      </c>
      <c r="BC124" s="41" t="s">
        <v>136</v>
      </c>
      <c r="BD124" s="46"/>
      <c r="BF124" s="298">
        <f t="shared" si="13"/>
        <v>13</v>
      </c>
    </row>
    <row r="125" spans="3:58" s="298" customFormat="1" ht="18" hidden="1" customHeight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16</v>
      </c>
      <c r="AX125" s="27"/>
      <c r="BA125" s="298">
        <f t="shared" si="20"/>
        <v>13</v>
      </c>
      <c r="BC125" s="41" t="s">
        <v>136</v>
      </c>
      <c r="BD125" s="46"/>
      <c r="BF125" s="298">
        <f t="shared" si="13"/>
        <v>13</v>
      </c>
    </row>
    <row r="126" spans="3:58" s="298" customFormat="1" ht="18" hidden="1" customHeight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16</v>
      </c>
      <c r="AX126" s="27"/>
      <c r="BA126" s="298">
        <f t="shared" si="20"/>
        <v>13</v>
      </c>
      <c r="BC126" s="41" t="s">
        <v>136</v>
      </c>
      <c r="BD126" s="46"/>
      <c r="BF126" s="298">
        <f t="shared" si="13"/>
        <v>13</v>
      </c>
    </row>
    <row r="127" spans="3:58" s="298" customFormat="1" ht="18" hidden="1" customHeight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16</v>
      </c>
      <c r="AX127" s="27"/>
      <c r="BA127" s="298">
        <f t="shared" si="20"/>
        <v>13</v>
      </c>
      <c r="BC127" s="41" t="s">
        <v>136</v>
      </c>
      <c r="BD127" s="46"/>
      <c r="BF127" s="298">
        <f t="shared" si="13"/>
        <v>13</v>
      </c>
    </row>
    <row r="128" spans="3:58" s="298" customFormat="1" ht="18" hidden="1" customHeight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16</v>
      </c>
      <c r="AX128" s="27"/>
      <c r="BA128" s="298">
        <f t="shared" si="20"/>
        <v>13</v>
      </c>
      <c r="BC128" s="41" t="s">
        <v>136</v>
      </c>
      <c r="BD128" s="46"/>
      <c r="BF128" s="298">
        <f t="shared" si="13"/>
        <v>13</v>
      </c>
    </row>
    <row r="129" spans="3:58" s="298" customFormat="1" ht="18" hidden="1" customHeight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16</v>
      </c>
      <c r="AX129" s="27"/>
      <c r="BA129" s="298">
        <f t="shared" si="20"/>
        <v>13</v>
      </c>
      <c r="BC129" s="41" t="s">
        <v>136</v>
      </c>
      <c r="BD129" s="46"/>
      <c r="BF129" s="298">
        <f t="shared" si="13"/>
        <v>13</v>
      </c>
    </row>
    <row r="130" spans="3:58" s="298" customFormat="1" ht="18" hidden="1" customHeight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16</v>
      </c>
      <c r="AX130" s="27"/>
      <c r="BA130" s="298">
        <f t="shared" si="20"/>
        <v>13</v>
      </c>
      <c r="BC130" s="41" t="s">
        <v>136</v>
      </c>
      <c r="BD130" s="46"/>
      <c r="BF130" s="298">
        <f t="shared" si="13"/>
        <v>13</v>
      </c>
    </row>
    <row r="131" spans="3:58" s="298" customFormat="1" ht="18" hidden="1" customHeight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16</v>
      </c>
      <c r="AX131" s="27"/>
      <c r="BA131" s="298">
        <f t="shared" si="20"/>
        <v>13</v>
      </c>
      <c r="BC131" s="41" t="s">
        <v>136</v>
      </c>
      <c r="BD131" s="46"/>
      <c r="BF131" s="298">
        <f t="shared" si="13"/>
        <v>13</v>
      </c>
    </row>
    <row r="132" spans="3:58" s="298" customFormat="1" ht="18" hidden="1" customHeight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16</v>
      </c>
      <c r="AX132" s="27"/>
      <c r="BA132" s="298">
        <f t="shared" si="20"/>
        <v>13</v>
      </c>
      <c r="BC132" s="41" t="s">
        <v>136</v>
      </c>
      <c r="BD132" s="46"/>
      <c r="BF132" s="298">
        <f t="shared" ref="BF132:BF188" si="21">BA132</f>
        <v>13</v>
      </c>
    </row>
    <row r="133" spans="3:58" s="298" customFormat="1" ht="18" hidden="1" customHeight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16</v>
      </c>
      <c r="AX133" s="27"/>
      <c r="BA133" s="298">
        <f t="shared" si="20"/>
        <v>13</v>
      </c>
      <c r="BC133" s="41" t="s">
        <v>136</v>
      </c>
      <c r="BD133" s="46"/>
      <c r="BF133" s="298">
        <f t="shared" si="21"/>
        <v>13</v>
      </c>
    </row>
    <row r="134" spans="3:58" s="298" customFormat="1" ht="18" hidden="1" customHeight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16</v>
      </c>
      <c r="AX134" s="27"/>
      <c r="BA134" s="298">
        <f t="shared" si="20"/>
        <v>13</v>
      </c>
      <c r="BC134" s="41" t="s">
        <v>136</v>
      </c>
      <c r="BD134" s="46"/>
      <c r="BF134" s="298">
        <f t="shared" si="21"/>
        <v>13</v>
      </c>
    </row>
    <row r="135" spans="3:58" s="298" customFormat="1" ht="18" hidden="1" customHeight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16</v>
      </c>
      <c r="AX135" s="27"/>
      <c r="BA135" s="298">
        <f t="shared" si="20"/>
        <v>13</v>
      </c>
      <c r="BC135" s="41" t="s">
        <v>136</v>
      </c>
      <c r="BD135" s="46"/>
      <c r="BF135" s="298">
        <f t="shared" si="21"/>
        <v>13</v>
      </c>
    </row>
    <row r="136" spans="3:58" s="298" customFormat="1" ht="18" hidden="1" customHeight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16</v>
      </c>
      <c r="AX136" s="27"/>
      <c r="BA136" s="298">
        <f t="shared" si="20"/>
        <v>13</v>
      </c>
      <c r="BC136" s="41" t="s">
        <v>136</v>
      </c>
      <c r="BD136" s="46"/>
      <c r="BF136" s="298">
        <f t="shared" si="21"/>
        <v>13</v>
      </c>
    </row>
    <row r="137" spans="3:58" s="298" customFormat="1" ht="18" hidden="1" customHeight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16</v>
      </c>
      <c r="AX137" s="27"/>
      <c r="BA137" s="298">
        <f t="shared" si="20"/>
        <v>13</v>
      </c>
      <c r="BC137" s="41" t="s">
        <v>136</v>
      </c>
      <c r="BD137" s="46"/>
      <c r="BF137" s="298">
        <f t="shared" si="21"/>
        <v>13</v>
      </c>
    </row>
    <row r="138" spans="3:58" s="298" customFormat="1" ht="18" hidden="1" customHeight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16</v>
      </c>
      <c r="AX138" s="27"/>
      <c r="BA138" s="298">
        <f t="shared" si="20"/>
        <v>13</v>
      </c>
      <c r="BC138" s="41" t="s">
        <v>136</v>
      </c>
      <c r="BD138" s="46"/>
      <c r="BF138" s="298">
        <f t="shared" si="21"/>
        <v>13</v>
      </c>
    </row>
    <row r="139" spans="3:58" s="298" customFormat="1" ht="18" hidden="1" customHeight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16</v>
      </c>
      <c r="AX139" s="27"/>
      <c r="BA139" s="298">
        <f t="shared" si="20"/>
        <v>13</v>
      </c>
      <c r="BC139" s="41" t="s">
        <v>136</v>
      </c>
      <c r="BD139" s="46"/>
      <c r="BF139" s="298">
        <f t="shared" si="21"/>
        <v>13</v>
      </c>
    </row>
    <row r="140" spans="3:58" s="298" customFormat="1" ht="18" hidden="1" customHeight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16</v>
      </c>
      <c r="AX140" s="27"/>
      <c r="BA140" s="298">
        <f t="shared" si="20"/>
        <v>13</v>
      </c>
      <c r="BC140" s="41" t="s">
        <v>136</v>
      </c>
      <c r="BD140" s="46"/>
      <c r="BF140" s="298">
        <f t="shared" si="21"/>
        <v>13</v>
      </c>
    </row>
    <row r="141" spans="3:58" s="298" customFormat="1" ht="18" hidden="1" customHeight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16</v>
      </c>
      <c r="AX141" s="27"/>
      <c r="BA141" s="298">
        <f t="shared" si="20"/>
        <v>13</v>
      </c>
      <c r="BC141" s="41" t="s">
        <v>136</v>
      </c>
      <c r="BD141" s="46"/>
      <c r="BF141" s="298">
        <f t="shared" si="21"/>
        <v>13</v>
      </c>
    </row>
    <row r="142" spans="3:58" s="298" customFormat="1" ht="18" hidden="1" customHeight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16</v>
      </c>
      <c r="AX142" s="27"/>
      <c r="BA142" s="298">
        <f t="shared" si="20"/>
        <v>13</v>
      </c>
      <c r="BC142" s="41" t="s">
        <v>136</v>
      </c>
      <c r="BD142" s="46"/>
      <c r="BF142" s="298">
        <f t="shared" si="21"/>
        <v>13</v>
      </c>
    </row>
    <row r="143" spans="3:58" s="298" customFormat="1" ht="18" hidden="1" customHeight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16</v>
      </c>
      <c r="AX143" s="27"/>
      <c r="BA143" s="298">
        <f t="shared" si="20"/>
        <v>13</v>
      </c>
      <c r="BC143" s="41" t="s">
        <v>136</v>
      </c>
      <c r="BD143" s="46"/>
      <c r="BF143" s="298">
        <f t="shared" si="21"/>
        <v>13</v>
      </c>
    </row>
    <row r="144" spans="3:58" s="298" customFormat="1" ht="18" hidden="1" customHeight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16</v>
      </c>
      <c r="AX144" s="27"/>
      <c r="BA144" s="298">
        <f t="shared" si="20"/>
        <v>13</v>
      </c>
      <c r="BC144" s="41" t="s">
        <v>136</v>
      </c>
      <c r="BD144" s="46"/>
      <c r="BF144" s="298">
        <f t="shared" si="21"/>
        <v>13</v>
      </c>
    </row>
    <row r="145" spans="3:58" s="298" customFormat="1" ht="18" hidden="1" customHeight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16</v>
      </c>
      <c r="AX145" s="27"/>
      <c r="BA145" s="298">
        <f t="shared" si="20"/>
        <v>13</v>
      </c>
      <c r="BC145" s="41" t="s">
        <v>136</v>
      </c>
      <c r="BD145" s="46"/>
      <c r="BF145" s="298">
        <f t="shared" si="21"/>
        <v>13</v>
      </c>
    </row>
    <row r="146" spans="3:58" s="298" customFormat="1" ht="18" hidden="1" customHeight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16</v>
      </c>
      <c r="AX146" s="27"/>
      <c r="BA146" s="298">
        <f t="shared" si="20"/>
        <v>13</v>
      </c>
      <c r="BC146" s="41" t="s">
        <v>136</v>
      </c>
      <c r="BD146" s="46"/>
      <c r="BF146" s="298">
        <f t="shared" si="21"/>
        <v>13</v>
      </c>
    </row>
    <row r="147" spans="3:58" s="298" customFormat="1" ht="18" hidden="1" customHeight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16</v>
      </c>
      <c r="AX147" s="27"/>
      <c r="BA147" s="298">
        <f t="shared" si="20"/>
        <v>13</v>
      </c>
      <c r="BC147" s="41" t="s">
        <v>136</v>
      </c>
      <c r="BD147" s="46"/>
      <c r="BF147" s="298">
        <f t="shared" si="21"/>
        <v>13</v>
      </c>
    </row>
    <row r="148" spans="3:58" s="298" customFormat="1" ht="18" hidden="1" customHeight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16</v>
      </c>
      <c r="AX148" s="27"/>
      <c r="BA148" s="298">
        <f t="shared" si="20"/>
        <v>13</v>
      </c>
      <c r="BC148" s="41" t="s">
        <v>136</v>
      </c>
      <c r="BD148" s="46"/>
      <c r="BF148" s="298">
        <f t="shared" si="21"/>
        <v>13</v>
      </c>
    </row>
    <row r="149" spans="3:58" s="298" customFormat="1" ht="18" hidden="1" customHeight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16</v>
      </c>
      <c r="AX149" s="27"/>
      <c r="BA149" s="298">
        <f t="shared" si="20"/>
        <v>13</v>
      </c>
      <c r="BC149" s="41" t="s">
        <v>136</v>
      </c>
      <c r="BD149" s="46"/>
      <c r="BF149" s="298">
        <f t="shared" si="21"/>
        <v>13</v>
      </c>
    </row>
    <row r="150" spans="3:58" s="298" customFormat="1" ht="18" hidden="1" customHeight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16</v>
      </c>
      <c r="AX150" s="27"/>
      <c r="BA150" s="298">
        <f t="shared" si="20"/>
        <v>13</v>
      </c>
      <c r="BC150" s="41" t="s">
        <v>136</v>
      </c>
      <c r="BD150" s="46"/>
      <c r="BF150" s="298">
        <f t="shared" si="21"/>
        <v>13</v>
      </c>
    </row>
    <row r="151" spans="3:58" s="298" customFormat="1" ht="18" hidden="1" customHeight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16</v>
      </c>
      <c r="AX151" s="27"/>
      <c r="BA151" s="298">
        <f t="shared" si="20"/>
        <v>13</v>
      </c>
      <c r="BC151" s="41" t="s">
        <v>136</v>
      </c>
      <c r="BD151" s="46"/>
      <c r="BF151" s="298">
        <f t="shared" si="21"/>
        <v>13</v>
      </c>
    </row>
    <row r="152" spans="3:58" s="298" customFormat="1" ht="18" hidden="1" customHeight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16</v>
      </c>
      <c r="AX152" s="27"/>
      <c r="BA152" s="298">
        <f t="shared" si="20"/>
        <v>13</v>
      </c>
      <c r="BC152" s="41" t="s">
        <v>136</v>
      </c>
      <c r="BD152" s="46"/>
      <c r="BF152" s="298">
        <f t="shared" si="21"/>
        <v>13</v>
      </c>
    </row>
    <row r="153" spans="3:58" s="298" customFormat="1" ht="18" hidden="1" customHeight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16</v>
      </c>
      <c r="AX153" s="27"/>
      <c r="BA153" s="298">
        <f t="shared" si="20"/>
        <v>13</v>
      </c>
      <c r="BC153" s="41" t="s">
        <v>136</v>
      </c>
      <c r="BD153" s="46"/>
      <c r="BF153" s="298">
        <f t="shared" si="21"/>
        <v>13</v>
      </c>
    </row>
    <row r="154" spans="3:58" s="298" customFormat="1" ht="18" hidden="1" customHeight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16</v>
      </c>
      <c r="AX154" s="27"/>
      <c r="BA154" s="298">
        <f t="shared" si="20"/>
        <v>13</v>
      </c>
      <c r="BC154" s="41" t="s">
        <v>136</v>
      </c>
      <c r="BD154" s="46"/>
      <c r="BF154" s="298">
        <f t="shared" si="21"/>
        <v>13</v>
      </c>
    </row>
    <row r="155" spans="3:58" s="298" customFormat="1" ht="18" hidden="1" customHeight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16</v>
      </c>
      <c r="AX155" s="27"/>
      <c r="BA155" s="298">
        <f t="shared" si="20"/>
        <v>13</v>
      </c>
      <c r="BC155" s="41" t="s">
        <v>136</v>
      </c>
      <c r="BD155" s="46"/>
      <c r="BF155" s="298">
        <f t="shared" si="21"/>
        <v>13</v>
      </c>
    </row>
    <row r="156" spans="3:58" s="298" customFormat="1" ht="18" hidden="1" customHeight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16</v>
      </c>
      <c r="AX156" s="27"/>
      <c r="BA156" s="298">
        <f t="shared" si="20"/>
        <v>13</v>
      </c>
      <c r="BC156" s="41" t="s">
        <v>136</v>
      </c>
      <c r="BD156" s="46"/>
      <c r="BF156" s="298">
        <f t="shared" si="21"/>
        <v>13</v>
      </c>
    </row>
    <row r="157" spans="3:58" s="298" customFormat="1" ht="18" hidden="1" customHeight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16</v>
      </c>
      <c r="AX157" s="27"/>
      <c r="BA157" s="298">
        <f t="shared" si="20"/>
        <v>13</v>
      </c>
      <c r="BC157" s="41" t="s">
        <v>136</v>
      </c>
      <c r="BD157" s="46"/>
      <c r="BF157" s="298">
        <f t="shared" si="21"/>
        <v>13</v>
      </c>
    </row>
    <row r="158" spans="3:58" s="298" customFormat="1" ht="18" hidden="1" customHeight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16</v>
      </c>
      <c r="AX158" s="27"/>
      <c r="BA158" s="298">
        <f t="shared" si="20"/>
        <v>13</v>
      </c>
      <c r="BC158" s="41" t="s">
        <v>136</v>
      </c>
      <c r="BD158" s="46"/>
      <c r="BF158" s="298">
        <f t="shared" si="21"/>
        <v>13</v>
      </c>
    </row>
    <row r="159" spans="3:58" s="298" customFormat="1" ht="18" hidden="1" customHeight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16</v>
      </c>
      <c r="AX159" s="27"/>
      <c r="BA159" s="298">
        <f t="shared" si="20"/>
        <v>13</v>
      </c>
      <c r="BC159" s="41" t="s">
        <v>136</v>
      </c>
      <c r="BD159" s="46"/>
      <c r="BF159" s="298">
        <f t="shared" si="21"/>
        <v>13</v>
      </c>
    </row>
    <row r="160" spans="3:58" s="298" customFormat="1" ht="18" hidden="1" customHeight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16</v>
      </c>
      <c r="AX160" s="27"/>
      <c r="BA160" s="298">
        <f t="shared" si="20"/>
        <v>13</v>
      </c>
      <c r="BC160" s="41" t="s">
        <v>136</v>
      </c>
      <c r="BD160" s="46"/>
      <c r="BF160" s="298">
        <f t="shared" si="21"/>
        <v>13</v>
      </c>
    </row>
    <row r="161" spans="3:58" s="298" customFormat="1" ht="18" hidden="1" customHeight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16</v>
      </c>
      <c r="AX161" s="27"/>
      <c r="BA161" s="298">
        <f t="shared" si="20"/>
        <v>13</v>
      </c>
      <c r="BC161" s="41" t="s">
        <v>136</v>
      </c>
      <c r="BD161" s="46"/>
      <c r="BF161" s="298">
        <f t="shared" si="21"/>
        <v>13</v>
      </c>
    </row>
    <row r="162" spans="3:58" s="298" customFormat="1" ht="18" hidden="1" customHeight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16</v>
      </c>
      <c r="AX162" s="27"/>
      <c r="BA162" s="298">
        <f t="shared" si="20"/>
        <v>13</v>
      </c>
      <c r="BC162" s="41" t="s">
        <v>136</v>
      </c>
      <c r="BD162" s="46"/>
      <c r="BF162" s="298">
        <f t="shared" si="21"/>
        <v>13</v>
      </c>
    </row>
    <row r="163" spans="3:58" s="298" customFormat="1" ht="18" hidden="1" customHeight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16</v>
      </c>
      <c r="AX163" s="27"/>
      <c r="BA163" s="298">
        <f t="shared" si="20"/>
        <v>13</v>
      </c>
      <c r="BC163" s="41" t="s">
        <v>136</v>
      </c>
      <c r="BD163" s="46"/>
      <c r="BF163" s="298">
        <f t="shared" si="21"/>
        <v>13</v>
      </c>
    </row>
    <row r="164" spans="3:58" s="298" customFormat="1" ht="18" hidden="1" customHeight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16</v>
      </c>
      <c r="AX164" s="27"/>
      <c r="BA164" s="298">
        <f t="shared" si="20"/>
        <v>13</v>
      </c>
      <c r="BC164" s="41" t="s">
        <v>136</v>
      </c>
      <c r="BD164" s="46"/>
      <c r="BF164" s="298">
        <f t="shared" si="21"/>
        <v>13</v>
      </c>
    </row>
    <row r="165" spans="3:58" s="298" customFormat="1" ht="18" hidden="1" customHeight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16</v>
      </c>
      <c r="AX165" s="27"/>
      <c r="BA165" s="298">
        <f t="shared" si="20"/>
        <v>13</v>
      </c>
      <c r="BC165" s="41" t="s">
        <v>136</v>
      </c>
      <c r="BD165" s="46"/>
      <c r="BF165" s="298">
        <f t="shared" si="21"/>
        <v>13</v>
      </c>
    </row>
    <row r="166" spans="3:58" s="298" customFormat="1" ht="18" hidden="1" customHeight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16</v>
      </c>
      <c r="AX166" s="27"/>
      <c r="BA166" s="298">
        <f t="shared" si="20"/>
        <v>13</v>
      </c>
      <c r="BC166" s="41" t="s">
        <v>136</v>
      </c>
      <c r="BD166" s="46"/>
      <c r="BF166" s="298">
        <f t="shared" si="21"/>
        <v>13</v>
      </c>
    </row>
    <row r="167" spans="3:58" s="298" customFormat="1" ht="18" hidden="1" customHeight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16</v>
      </c>
      <c r="AX167" s="27"/>
      <c r="BA167" s="298">
        <f t="shared" si="20"/>
        <v>13</v>
      </c>
      <c r="BC167" s="41" t="s">
        <v>136</v>
      </c>
      <c r="BD167" s="46"/>
      <c r="BF167" s="298">
        <f t="shared" si="21"/>
        <v>13</v>
      </c>
    </row>
    <row r="168" spans="3:58" s="298" customFormat="1" ht="18" hidden="1" customHeight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16</v>
      </c>
      <c r="AX168" s="27"/>
      <c r="BA168" s="298">
        <f t="shared" si="20"/>
        <v>13</v>
      </c>
      <c r="BC168" s="41" t="s">
        <v>136</v>
      </c>
      <c r="BD168" s="46"/>
      <c r="BF168" s="298">
        <f t="shared" si="21"/>
        <v>13</v>
      </c>
    </row>
    <row r="169" spans="3:58" s="298" customFormat="1" ht="18" hidden="1" customHeight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16</v>
      </c>
      <c r="AX169" s="27"/>
      <c r="BA169" s="298">
        <f t="shared" si="20"/>
        <v>13</v>
      </c>
      <c r="BC169" s="41" t="s">
        <v>136</v>
      </c>
      <c r="BD169" s="46"/>
      <c r="BF169" s="298">
        <f t="shared" si="21"/>
        <v>13</v>
      </c>
    </row>
    <row r="170" spans="3:58" s="298" customFormat="1" ht="18" hidden="1" customHeight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16</v>
      </c>
      <c r="AX170" s="27"/>
      <c r="BA170" s="298">
        <f t="shared" si="20"/>
        <v>13</v>
      </c>
      <c r="BC170" s="41" t="s">
        <v>136</v>
      </c>
      <c r="BD170" s="46"/>
      <c r="BF170" s="298">
        <f t="shared" si="21"/>
        <v>13</v>
      </c>
    </row>
    <row r="171" spans="3:58" s="298" customFormat="1" ht="18" hidden="1" customHeight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16</v>
      </c>
      <c r="AX171" s="27"/>
      <c r="BA171" s="298">
        <f t="shared" si="20"/>
        <v>13</v>
      </c>
      <c r="BC171" s="41" t="s">
        <v>136</v>
      </c>
      <c r="BD171" s="46"/>
      <c r="BF171" s="298">
        <f t="shared" si="21"/>
        <v>13</v>
      </c>
    </row>
    <row r="172" spans="3:58" s="298" customFormat="1" ht="18" hidden="1" customHeight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16</v>
      </c>
      <c r="AX172" s="27"/>
      <c r="BA172" s="298">
        <f t="shared" si="20"/>
        <v>13</v>
      </c>
      <c r="BC172" s="41" t="s">
        <v>136</v>
      </c>
      <c r="BD172" s="46"/>
      <c r="BF172" s="298">
        <f t="shared" si="21"/>
        <v>13</v>
      </c>
    </row>
    <row r="173" spans="3:58" s="298" customFormat="1" ht="18" hidden="1" customHeight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16</v>
      </c>
      <c r="AX173" s="27"/>
      <c r="BA173" s="298">
        <f t="shared" si="20"/>
        <v>13</v>
      </c>
      <c r="BC173" s="41" t="s">
        <v>136</v>
      </c>
      <c r="BD173" s="46"/>
      <c r="BF173" s="298">
        <f t="shared" si="21"/>
        <v>13</v>
      </c>
    </row>
    <row r="174" spans="3:58" s="298" customFormat="1" ht="18" hidden="1" customHeight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16</v>
      </c>
      <c r="AX174" s="27"/>
      <c r="BA174" s="298">
        <f t="shared" si="20"/>
        <v>13</v>
      </c>
      <c r="BC174" s="41" t="s">
        <v>136</v>
      </c>
      <c r="BD174" s="46"/>
      <c r="BF174" s="298">
        <f t="shared" si="21"/>
        <v>13</v>
      </c>
    </row>
    <row r="175" spans="3:58" s="298" customFormat="1" ht="18" hidden="1" customHeight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16</v>
      </c>
      <c r="AX175" s="27"/>
      <c r="BA175" s="298">
        <f t="shared" si="20"/>
        <v>13</v>
      </c>
      <c r="BC175" s="41" t="s">
        <v>136</v>
      </c>
      <c r="BD175" s="46"/>
      <c r="BF175" s="298">
        <f t="shared" si="21"/>
        <v>13</v>
      </c>
    </row>
    <row r="176" spans="3:58" s="298" customFormat="1" ht="18" hidden="1" customHeight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16</v>
      </c>
      <c r="AX176" s="27"/>
      <c r="BA176" s="298">
        <f t="shared" si="20"/>
        <v>13</v>
      </c>
      <c r="BC176" s="41" t="s">
        <v>136</v>
      </c>
      <c r="BD176" s="46"/>
      <c r="BF176" s="298">
        <f t="shared" si="21"/>
        <v>13</v>
      </c>
    </row>
    <row r="177" spans="3:58" s="298" customFormat="1" ht="18" hidden="1" customHeight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16</v>
      </c>
      <c r="AX177" s="27"/>
      <c r="BA177" s="298">
        <f t="shared" si="20"/>
        <v>13</v>
      </c>
      <c r="BC177" s="41" t="s">
        <v>136</v>
      </c>
      <c r="BD177" s="46"/>
      <c r="BF177" s="298">
        <f t="shared" si="21"/>
        <v>13</v>
      </c>
    </row>
    <row r="178" spans="3:58" s="298" customFormat="1" ht="18" hidden="1" customHeight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16</v>
      </c>
      <c r="AX178" s="27"/>
      <c r="BA178" s="298">
        <f t="shared" si="20"/>
        <v>13</v>
      </c>
      <c r="BC178" s="41" t="s">
        <v>136</v>
      </c>
      <c r="BD178" s="46"/>
      <c r="BF178" s="298">
        <f t="shared" si="21"/>
        <v>13</v>
      </c>
    </row>
    <row r="179" spans="3:58" s="298" customFormat="1" ht="18" hidden="1" customHeight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16</v>
      </c>
      <c r="AX179" s="27"/>
      <c r="BA179" s="298">
        <f t="shared" si="20"/>
        <v>13</v>
      </c>
      <c r="BC179" s="41" t="s">
        <v>136</v>
      </c>
      <c r="BD179" s="46"/>
      <c r="BF179" s="298">
        <f t="shared" si="21"/>
        <v>13</v>
      </c>
    </row>
    <row r="180" spans="3:58" s="298" customFormat="1" ht="18" hidden="1" customHeight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16</v>
      </c>
      <c r="AX180" s="27"/>
      <c r="BA180" s="298">
        <f t="shared" si="20"/>
        <v>13</v>
      </c>
      <c r="BC180" s="41" t="s">
        <v>136</v>
      </c>
      <c r="BD180" s="46"/>
      <c r="BF180" s="298">
        <f t="shared" si="21"/>
        <v>13</v>
      </c>
    </row>
    <row r="181" spans="3:58" s="298" customFormat="1" ht="18" hidden="1" customHeight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16</v>
      </c>
      <c r="AX181" s="27"/>
      <c r="BA181" s="298">
        <f t="shared" si="20"/>
        <v>13</v>
      </c>
      <c r="BC181" s="41" t="s">
        <v>136</v>
      </c>
      <c r="BD181" s="46"/>
      <c r="BF181" s="298">
        <f t="shared" si="21"/>
        <v>13</v>
      </c>
    </row>
    <row r="182" spans="3:58" s="298" customFormat="1" ht="18" hidden="1" customHeight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16</v>
      </c>
      <c r="AX182" s="27"/>
      <c r="BA182" s="298">
        <f t="shared" si="20"/>
        <v>13</v>
      </c>
      <c r="BC182" s="41" t="s">
        <v>136</v>
      </c>
      <c r="BD182" s="46"/>
      <c r="BF182" s="298">
        <f t="shared" si="21"/>
        <v>13</v>
      </c>
    </row>
    <row r="183" spans="3:58" s="298" customFormat="1" ht="18" hidden="1" customHeight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16</v>
      </c>
      <c r="AX183" s="27"/>
      <c r="BA183" s="298">
        <f t="shared" si="20"/>
        <v>13</v>
      </c>
      <c r="BC183" s="41" t="s">
        <v>136</v>
      </c>
      <c r="BD183" s="46"/>
      <c r="BF183" s="298">
        <f t="shared" si="21"/>
        <v>13</v>
      </c>
    </row>
    <row r="184" spans="3:58" s="298" customFormat="1" ht="18" hidden="1" customHeight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16</v>
      </c>
      <c r="AX184" s="27"/>
      <c r="BA184" s="298">
        <f t="shared" si="20"/>
        <v>13</v>
      </c>
      <c r="BC184" s="41" t="s">
        <v>136</v>
      </c>
      <c r="BD184" s="46"/>
      <c r="BF184" s="298">
        <f t="shared" si="21"/>
        <v>13</v>
      </c>
    </row>
    <row r="185" spans="3:58" s="298" customFormat="1" ht="18" hidden="1" customHeight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16</v>
      </c>
      <c r="AX185" s="27"/>
      <c r="BA185" s="298">
        <f t="shared" si="20"/>
        <v>13</v>
      </c>
      <c r="BC185" s="41" t="s">
        <v>136</v>
      </c>
      <c r="BD185" s="46"/>
      <c r="BF185" s="298">
        <f t="shared" si="21"/>
        <v>13</v>
      </c>
    </row>
    <row r="186" spans="3:58" s="298" customFormat="1" ht="18" hidden="1" customHeight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16</v>
      </c>
      <c r="AX186" s="27"/>
      <c r="BA186" s="298">
        <f t="shared" si="20"/>
        <v>13</v>
      </c>
      <c r="BC186" s="41" t="s">
        <v>136</v>
      </c>
      <c r="BD186" s="46"/>
      <c r="BF186" s="298">
        <f t="shared" si="21"/>
        <v>13</v>
      </c>
    </row>
    <row r="187" spans="3:58" s="298" customFormat="1" ht="18" hidden="1" customHeight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16</v>
      </c>
      <c r="AX187" s="27"/>
      <c r="BA187" s="298">
        <f>BA186</f>
        <v>13</v>
      </c>
      <c r="BC187" s="41" t="s">
        <v>136</v>
      </c>
      <c r="BD187" s="46"/>
      <c r="BF187" s="298">
        <f t="shared" si="21"/>
        <v>13</v>
      </c>
    </row>
    <row r="188" spans="3:58" s="298" customFormat="1" ht="18" hidden="1" customHeight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16</v>
      </c>
      <c r="AX188" s="27"/>
      <c r="BA188" s="298">
        <f>BA187</f>
        <v>13</v>
      </c>
      <c r="BC188" s="41" t="s">
        <v>136</v>
      </c>
      <c r="BD188" s="46"/>
      <c r="BF188" s="298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6383" priority="791">
      <formula>$AP$5="س"</formula>
    </cfRule>
    <cfRule type="expression" dxfId="6382" priority="792">
      <formula>$AP$5="ج"</formula>
    </cfRule>
    <cfRule type="expression" dxfId="6381" priority="793">
      <formula>$AP$4="س"</formula>
    </cfRule>
    <cfRule type="expression" dxfId="6380" priority="794">
      <formula>$AP$5="ج"</formula>
    </cfRule>
    <cfRule type="expression" dxfId="6379" priority="795">
      <formula>$AP$4="ع"</formula>
    </cfRule>
    <cfRule type="expression" dxfId="6378" priority="796">
      <formula>$AP$4="ع"</formula>
    </cfRule>
  </conditionalFormatting>
  <conditionalFormatting sqref="AO7:AO46">
    <cfRule type="expression" dxfId="6377" priority="788">
      <formula>$AO$5="س"</formula>
    </cfRule>
    <cfRule type="expression" dxfId="6376" priority="789">
      <formula>$AO$5="ج"</formula>
    </cfRule>
    <cfRule type="expression" dxfId="6375" priority="790">
      <formula>$AO$4="ع"</formula>
    </cfRule>
  </conditionalFormatting>
  <conditionalFormatting sqref="AN7:AN46">
    <cfRule type="expression" dxfId="6374" priority="785">
      <formula>$AN$5="س"</formula>
    </cfRule>
    <cfRule type="expression" dxfId="6373" priority="786">
      <formula>$AN$5="ج"</formula>
    </cfRule>
    <cfRule type="expression" dxfId="6372" priority="787">
      <formula>$AN$4="ع"</formula>
    </cfRule>
  </conditionalFormatting>
  <conditionalFormatting sqref="AM7:AM46">
    <cfRule type="expression" dxfId="6371" priority="782">
      <formula>$AM$5="س"</formula>
    </cfRule>
    <cfRule type="expression" dxfId="6370" priority="783">
      <formula>$AM$5="ج"</formula>
    </cfRule>
    <cfRule type="expression" dxfId="6369" priority="784">
      <formula>$AM$4="ع"</formula>
    </cfRule>
  </conditionalFormatting>
  <conditionalFormatting sqref="AL7:AL46">
    <cfRule type="expression" dxfId="6368" priority="779">
      <formula>$AL$5="س"</formula>
    </cfRule>
    <cfRule type="expression" dxfId="6367" priority="780">
      <formula>$AL$5="ج"</formula>
    </cfRule>
    <cfRule type="expression" dxfId="6366" priority="781">
      <formula>$AL$4="ع"</formula>
    </cfRule>
  </conditionalFormatting>
  <conditionalFormatting sqref="AK7:AK46">
    <cfRule type="expression" dxfId="6365" priority="776">
      <formula>$AK$5="س"</formula>
    </cfRule>
    <cfRule type="expression" dxfId="6364" priority="777">
      <formula>$AK$5="ج"</formula>
    </cfRule>
    <cfRule type="expression" dxfId="6363" priority="778">
      <formula>$AK$4="ع"</formula>
    </cfRule>
  </conditionalFormatting>
  <conditionalFormatting sqref="AJ7:AJ46">
    <cfRule type="expression" dxfId="6362" priority="773">
      <formula>$AJ$5="س"</formula>
    </cfRule>
    <cfRule type="expression" dxfId="6361" priority="774">
      <formula>$AJ$5="ج"</formula>
    </cfRule>
    <cfRule type="expression" dxfId="6360" priority="775">
      <formula>$AJ$4="ع"</formula>
    </cfRule>
  </conditionalFormatting>
  <conditionalFormatting sqref="AI7:AI46">
    <cfRule type="expression" dxfId="6359" priority="769">
      <formula>$AI$5="ج"</formula>
    </cfRule>
    <cfRule type="expression" dxfId="6358" priority="770">
      <formula>$AI$5="س"</formula>
    </cfRule>
    <cfRule type="expression" dxfId="6357" priority="771">
      <formula>$AI$5="ع"</formula>
    </cfRule>
    <cfRule type="expression" dxfId="6356" priority="772">
      <formula>$AI$4="ع"</formula>
    </cfRule>
  </conditionalFormatting>
  <conditionalFormatting sqref="AH7:AH46">
    <cfRule type="expression" dxfId="6355" priority="766">
      <formula>$AH$5="س"</formula>
    </cfRule>
    <cfRule type="expression" dxfId="6354" priority="767">
      <formula>$AH$5="ج"</formula>
    </cfRule>
    <cfRule type="expression" dxfId="6353" priority="768">
      <formula>$AH$4="ع"</formula>
    </cfRule>
  </conditionalFormatting>
  <conditionalFormatting sqref="AG7:AG46">
    <cfRule type="expression" dxfId="6352" priority="763">
      <formula>$AG$5="س"</formula>
    </cfRule>
    <cfRule type="expression" dxfId="6351" priority="764">
      <formula>$AG$5="ج"</formula>
    </cfRule>
    <cfRule type="expression" dxfId="6350" priority="765">
      <formula>$AG$4="ع"</formula>
    </cfRule>
  </conditionalFormatting>
  <conditionalFormatting sqref="AF7:AF46">
    <cfRule type="expression" dxfId="6349" priority="760">
      <formula>$AF$5="س"</formula>
    </cfRule>
    <cfRule type="expression" dxfId="6348" priority="761">
      <formula>$AF$5="ج"</formula>
    </cfRule>
    <cfRule type="expression" dxfId="6347" priority="762">
      <formula>$AF$4="ع"</formula>
    </cfRule>
  </conditionalFormatting>
  <conditionalFormatting sqref="AE7:AE46">
    <cfRule type="expression" dxfId="6346" priority="757">
      <formula>$AE$5="س"</formula>
    </cfRule>
    <cfRule type="expression" dxfId="6345" priority="758">
      <formula>$AE$5="ج"</formula>
    </cfRule>
    <cfRule type="expression" dxfId="6344" priority="759">
      <formula>$AE$4="ع"</formula>
    </cfRule>
  </conditionalFormatting>
  <conditionalFormatting sqref="AD7:AD46">
    <cfRule type="expression" dxfId="6343" priority="754">
      <formula>$AD$5="س"</formula>
    </cfRule>
    <cfRule type="expression" dxfId="6342" priority="755">
      <formula>$AD$5="ج"</formula>
    </cfRule>
    <cfRule type="expression" dxfId="6341" priority="756">
      <formula>$AD$4="ع"</formula>
    </cfRule>
  </conditionalFormatting>
  <conditionalFormatting sqref="AC7:AC46">
    <cfRule type="expression" dxfId="6340" priority="751">
      <formula>$AC$5="س"</formula>
    </cfRule>
    <cfRule type="expression" dxfId="6339" priority="752">
      <formula>$AC$5="ج"</formula>
    </cfRule>
    <cfRule type="expression" dxfId="6338" priority="753">
      <formula>$AC$4="ع"</formula>
    </cfRule>
  </conditionalFormatting>
  <conditionalFormatting sqref="AB7:AB46">
    <cfRule type="expression" dxfId="6337" priority="748">
      <formula>$AB$5="س"</formula>
    </cfRule>
    <cfRule type="expression" dxfId="6336" priority="749">
      <formula>$AB$5="ج"</formula>
    </cfRule>
    <cfRule type="expression" dxfId="6335" priority="750">
      <formula>$AB$4="ع"</formula>
    </cfRule>
  </conditionalFormatting>
  <conditionalFormatting sqref="AA7:AA46">
    <cfRule type="expression" dxfId="6334" priority="745">
      <formula>$AA$5="س"</formula>
    </cfRule>
    <cfRule type="expression" dxfId="6333" priority="746">
      <formula>$AA$5="ج"</formula>
    </cfRule>
    <cfRule type="expression" dxfId="6332" priority="747">
      <formula>$AA$4="ع"</formula>
    </cfRule>
  </conditionalFormatting>
  <conditionalFormatting sqref="Z7:Z46">
    <cfRule type="expression" dxfId="6331" priority="742">
      <formula>$Z$5="س"</formula>
    </cfRule>
    <cfRule type="expression" dxfId="6330" priority="743">
      <formula>$Z$5="ج"</formula>
    </cfRule>
    <cfRule type="expression" dxfId="6329" priority="744">
      <formula>$Z$4="ع"</formula>
    </cfRule>
  </conditionalFormatting>
  <conditionalFormatting sqref="Y7:Y46">
    <cfRule type="expression" dxfId="6328" priority="739">
      <formula>$Y$5="س"</formula>
    </cfRule>
    <cfRule type="expression" dxfId="6327" priority="740">
      <formula>$Y$5="ج"</formula>
    </cfRule>
    <cfRule type="expression" dxfId="6326" priority="741">
      <formula>$Y$4="ع"</formula>
    </cfRule>
  </conditionalFormatting>
  <conditionalFormatting sqref="X7:X46">
    <cfRule type="expression" dxfId="6325" priority="736">
      <formula>$X$5="س"</formula>
    </cfRule>
    <cfRule type="expression" dxfId="6324" priority="737">
      <formula>$X$5="ج"</formula>
    </cfRule>
    <cfRule type="expression" dxfId="6323" priority="738">
      <formula>$X$4="ع"</formula>
    </cfRule>
  </conditionalFormatting>
  <conditionalFormatting sqref="W7:W46">
    <cfRule type="expression" dxfId="6322" priority="733">
      <formula>$W$5="س"</formula>
    </cfRule>
    <cfRule type="expression" dxfId="6321" priority="734">
      <formula>$W$5="ج"</formula>
    </cfRule>
    <cfRule type="expression" dxfId="6320" priority="735">
      <formula>$W$4="ع"</formula>
    </cfRule>
  </conditionalFormatting>
  <conditionalFormatting sqref="V7:V46">
    <cfRule type="expression" dxfId="6319" priority="730">
      <formula>$V$5="س"</formula>
    </cfRule>
    <cfRule type="expression" dxfId="6318" priority="731">
      <formula>$V$5="ج"</formula>
    </cfRule>
    <cfRule type="expression" dxfId="6317" priority="732">
      <formula>$V$4="ع"</formula>
    </cfRule>
  </conditionalFormatting>
  <conditionalFormatting sqref="U7:U46">
    <cfRule type="expression" dxfId="6316" priority="727">
      <formula>$U$5="س"</formula>
    </cfRule>
    <cfRule type="expression" dxfId="6315" priority="728">
      <formula>$U$5="ج"</formula>
    </cfRule>
    <cfRule type="expression" dxfId="6314" priority="729">
      <formula>$U$4="ع"</formula>
    </cfRule>
  </conditionalFormatting>
  <conditionalFormatting sqref="T7:T46">
    <cfRule type="expression" dxfId="6313" priority="724">
      <formula>$T$5="س"</formula>
    </cfRule>
    <cfRule type="expression" dxfId="6312" priority="725">
      <formula>$T$5="ج"</formula>
    </cfRule>
    <cfRule type="expression" dxfId="6311" priority="726">
      <formula>$T$4="ع"</formula>
    </cfRule>
  </conditionalFormatting>
  <conditionalFormatting sqref="S7:S46">
    <cfRule type="expression" dxfId="6310" priority="721">
      <formula>$S$5="س"</formula>
    </cfRule>
    <cfRule type="expression" dxfId="6309" priority="722">
      <formula>$S$5="ج"</formula>
    </cfRule>
    <cfRule type="expression" dxfId="6308" priority="723">
      <formula>$S$4="ع"</formula>
    </cfRule>
  </conditionalFormatting>
  <conditionalFormatting sqref="R7:R46">
    <cfRule type="expression" dxfId="6307" priority="718">
      <formula>$R$5="س"</formula>
    </cfRule>
    <cfRule type="expression" dxfId="6306" priority="719">
      <formula>$R$5="ج"</formula>
    </cfRule>
    <cfRule type="expression" dxfId="6305" priority="720">
      <formula>$R$4="ع"</formula>
    </cfRule>
  </conditionalFormatting>
  <conditionalFormatting sqref="Q7:Q46">
    <cfRule type="expression" dxfId="6304" priority="715">
      <formula>$Q$5="س"</formula>
    </cfRule>
    <cfRule type="expression" dxfId="6303" priority="716">
      <formula>$Q$5="ج"</formula>
    </cfRule>
    <cfRule type="expression" dxfId="6302" priority="717">
      <formula>$Q$4="ع"</formula>
    </cfRule>
  </conditionalFormatting>
  <conditionalFormatting sqref="P7:P46">
    <cfRule type="expression" dxfId="6301" priority="712">
      <formula>$P$5="س"</formula>
    </cfRule>
    <cfRule type="expression" dxfId="6300" priority="713">
      <formula>$P$5="ج"</formula>
    </cfRule>
    <cfRule type="expression" dxfId="6299" priority="714">
      <formula>$P$4="ع"</formula>
    </cfRule>
  </conditionalFormatting>
  <conditionalFormatting sqref="O7:O46">
    <cfRule type="expression" dxfId="6298" priority="709">
      <formula>$O$5="س"</formula>
    </cfRule>
    <cfRule type="expression" dxfId="6297" priority="710">
      <formula>$O$5="ج"</formula>
    </cfRule>
    <cfRule type="expression" dxfId="6296" priority="711">
      <formula>$O$4="ع"</formula>
    </cfRule>
  </conditionalFormatting>
  <conditionalFormatting sqref="N7:N46">
    <cfRule type="expression" dxfId="6295" priority="706">
      <formula>$N$5="س"</formula>
    </cfRule>
    <cfRule type="expression" dxfId="6294" priority="707">
      <formula>$N$5="ج"</formula>
    </cfRule>
    <cfRule type="expression" dxfId="6293" priority="708">
      <formula>$N$4="ع"</formula>
    </cfRule>
  </conditionalFormatting>
  <conditionalFormatting sqref="M7:M46">
    <cfRule type="expression" dxfId="6292" priority="703">
      <formula>$M$5="س"</formula>
    </cfRule>
    <cfRule type="expression" dxfId="6291" priority="704">
      <formula>$M$5="ج"</formula>
    </cfRule>
    <cfRule type="expression" dxfId="6290" priority="705">
      <formula>$M$4="ع"</formula>
    </cfRule>
  </conditionalFormatting>
  <conditionalFormatting sqref="L7:L46">
    <cfRule type="expression" dxfId="6289" priority="700">
      <formula>$L$5="س"</formula>
    </cfRule>
    <cfRule type="expression" dxfId="6288" priority="701">
      <formula>$L$5="ج"</formula>
    </cfRule>
    <cfRule type="expression" dxfId="6287" priority="702">
      <formula>$L$4="ع"</formula>
    </cfRule>
  </conditionalFormatting>
  <conditionalFormatting sqref="A7:AS7 C8:C46 G8:I46 I57:I168">
    <cfRule type="expression" dxfId="6286" priority="699">
      <formula>$AX$7=""</formula>
    </cfRule>
  </conditionalFormatting>
  <conditionalFormatting sqref="C7:AS7 C8:C46 J8:J168 G8:I46 I57:I168">
    <cfRule type="expression" dxfId="6285" priority="698">
      <formula>$AX$7=""</formula>
    </cfRule>
  </conditionalFormatting>
  <conditionalFormatting sqref="C17:AX17">
    <cfRule type="expression" dxfId="6284" priority="696">
      <formula>$BB$17="انقطع ( ت )"</formula>
    </cfRule>
    <cfRule type="expression" dxfId="6283" priority="697">
      <formula>$AX$17=""</formula>
    </cfRule>
  </conditionalFormatting>
  <conditionalFormatting sqref="C18:AX18">
    <cfRule type="expression" dxfId="6282" priority="693">
      <formula>$BB$18="انقطع ( ت )"</formula>
    </cfRule>
    <cfRule type="expression" dxfId="6281" priority="694">
      <formula>$BB$18="انقطع ( ت )"</formula>
    </cfRule>
    <cfRule type="expression" dxfId="6280" priority="695">
      <formula>$AX$18=""</formula>
    </cfRule>
  </conditionalFormatting>
  <conditionalFormatting sqref="A19:AX19">
    <cfRule type="expression" dxfId="6279" priority="692">
      <formula>$AX$19=""</formula>
    </cfRule>
  </conditionalFormatting>
  <conditionalFormatting sqref="A20:AX20">
    <cfRule type="expression" dxfId="6278" priority="691">
      <formula>$AX$20=""</formula>
    </cfRule>
  </conditionalFormatting>
  <conditionalFormatting sqref="C21:AX21">
    <cfRule type="expression" dxfId="6277" priority="690">
      <formula>$AX$21=""</formula>
    </cfRule>
  </conditionalFormatting>
  <conditionalFormatting sqref="C22:AX22">
    <cfRule type="expression" dxfId="6276" priority="688">
      <formula>$BB$22="انقطع ( ت )"</formula>
    </cfRule>
    <cfRule type="expression" dxfId="6275" priority="689">
      <formula>$AX$22=""</formula>
    </cfRule>
  </conditionalFormatting>
  <conditionalFormatting sqref="C23:AX23">
    <cfRule type="expression" dxfId="6274" priority="686">
      <formula>$BB$23="انقطع ( ت )"</formula>
    </cfRule>
    <cfRule type="expression" dxfId="6273" priority="687">
      <formula>$AX$23=""</formula>
    </cfRule>
  </conditionalFormatting>
  <conditionalFormatting sqref="C24:AX24">
    <cfRule type="expression" dxfId="6272" priority="684">
      <formula>$BB$24="انقطع ( ت )"</formula>
    </cfRule>
    <cfRule type="expression" dxfId="6271" priority="685">
      <formula>$AX$24=""</formula>
    </cfRule>
  </conditionalFormatting>
  <conditionalFormatting sqref="A25:AX25">
    <cfRule type="expression" dxfId="6270" priority="683">
      <formula>$AX$25=""</formula>
    </cfRule>
  </conditionalFormatting>
  <conditionalFormatting sqref="C26:AX26">
    <cfRule type="expression" dxfId="6269" priority="681">
      <formula>$BB$26="انقطع ( ت )"</formula>
    </cfRule>
    <cfRule type="expression" dxfId="6268" priority="682">
      <formula>$AX$26=""</formula>
    </cfRule>
  </conditionalFormatting>
  <conditionalFormatting sqref="C27:AX27">
    <cfRule type="expression" dxfId="6267" priority="679">
      <formula>$BB$27="انقطع ( ت )"</formula>
    </cfRule>
    <cfRule type="expression" dxfId="6266" priority="680">
      <formula>$AX$27=""</formula>
    </cfRule>
  </conditionalFormatting>
  <conditionalFormatting sqref="A28:AX28">
    <cfRule type="expression" dxfId="6265" priority="678">
      <formula>$AX$28=""</formula>
    </cfRule>
  </conditionalFormatting>
  <conditionalFormatting sqref="C29:AX29">
    <cfRule type="expression" dxfId="6264" priority="676">
      <formula>$BB$29="انقطع ( ت )"</formula>
    </cfRule>
    <cfRule type="expression" dxfId="6263" priority="677">
      <formula>$AX$29=""</formula>
    </cfRule>
  </conditionalFormatting>
  <conditionalFormatting sqref="C30:AX30">
    <cfRule type="expression" dxfId="6262" priority="675">
      <formula>$AX$30=""</formula>
    </cfRule>
  </conditionalFormatting>
  <conditionalFormatting sqref="A31:AX31">
    <cfRule type="expression" dxfId="6261" priority="674">
      <formula>$AX$31=""</formula>
    </cfRule>
  </conditionalFormatting>
  <conditionalFormatting sqref="C32:AX32">
    <cfRule type="expression" dxfId="6260" priority="672">
      <formula>$BB$32="انقطع ( ت )"</formula>
    </cfRule>
    <cfRule type="expression" dxfId="6259" priority="673">
      <formula>$AX$32=""</formula>
    </cfRule>
  </conditionalFormatting>
  <conditionalFormatting sqref="C33:AX33">
    <cfRule type="expression" dxfId="6258" priority="670">
      <formula>$BB$33="انقطع ( ت )"</formula>
    </cfRule>
    <cfRule type="expression" dxfId="6257" priority="671">
      <formula>$AX$33=""</formula>
    </cfRule>
  </conditionalFormatting>
  <conditionalFormatting sqref="C34:AX34">
    <cfRule type="expression" dxfId="6256" priority="668">
      <formula>$BB$34="انقطع ( ت )"</formula>
    </cfRule>
    <cfRule type="expression" dxfId="6255" priority="669">
      <formula>$AX$34=""</formula>
    </cfRule>
  </conditionalFormatting>
  <conditionalFormatting sqref="C35:AX35">
    <cfRule type="expression" dxfId="6254" priority="666">
      <formula>$BB$35="انقطع ( ت )"</formula>
    </cfRule>
    <cfRule type="expression" dxfId="6253" priority="667">
      <formula>$AX$35=""</formula>
    </cfRule>
  </conditionalFormatting>
  <conditionalFormatting sqref="C36:AX36">
    <cfRule type="expression" dxfId="6252" priority="665">
      <formula>$AX$36=""</formula>
    </cfRule>
  </conditionalFormatting>
  <conditionalFormatting sqref="C37:AX37">
    <cfRule type="expression" dxfId="6251" priority="663">
      <formula>$BB$37="انقطع ( ت )"</formula>
    </cfRule>
    <cfRule type="expression" dxfId="6250" priority="664">
      <formula>$AX$37=""</formula>
    </cfRule>
  </conditionalFormatting>
  <conditionalFormatting sqref="C38:AX38">
    <cfRule type="expression" dxfId="6249" priority="661">
      <formula>$BB$38="انقطع ( ت )"</formula>
    </cfRule>
    <cfRule type="expression" dxfId="6248" priority="662">
      <formula>$AX$38=""</formula>
    </cfRule>
  </conditionalFormatting>
  <conditionalFormatting sqref="C39:AX39">
    <cfRule type="expression" dxfId="6247" priority="659">
      <formula>$BB$39="انقطع ( ت )"</formula>
    </cfRule>
    <cfRule type="expression" dxfId="6246" priority="660">
      <formula>$AX$39=""</formula>
    </cfRule>
  </conditionalFormatting>
  <conditionalFormatting sqref="C40:AX40">
    <cfRule type="expression" dxfId="6245" priority="657">
      <formula>$BB$40="انقطع ( ت )"</formula>
    </cfRule>
    <cfRule type="expression" dxfId="6244" priority="658">
      <formula>$AX$40=""</formula>
    </cfRule>
  </conditionalFormatting>
  <conditionalFormatting sqref="C41:AX41">
    <cfRule type="expression" dxfId="6243" priority="655">
      <formula>$BB$41="انقطع ( ت )"</formula>
    </cfRule>
    <cfRule type="expression" dxfId="6242" priority="656">
      <formula>$AX$41=""</formula>
    </cfRule>
  </conditionalFormatting>
  <conditionalFormatting sqref="C42:AX42">
    <cfRule type="expression" dxfId="6241" priority="653">
      <formula>$BB$42="انقطع ( ت )"</formula>
    </cfRule>
    <cfRule type="expression" dxfId="6240" priority="654">
      <formula>$AX$42=""</formula>
    </cfRule>
  </conditionalFormatting>
  <conditionalFormatting sqref="A43:AX43">
    <cfRule type="expression" dxfId="6239" priority="652">
      <formula>$AX$43=""</formula>
    </cfRule>
  </conditionalFormatting>
  <conditionalFormatting sqref="C44:AX44">
    <cfRule type="expression" dxfId="6238" priority="651">
      <formula>$AX$44=""</formula>
    </cfRule>
  </conditionalFormatting>
  <conditionalFormatting sqref="C45:AX45">
    <cfRule type="expression" dxfId="6237" priority="649">
      <formula>$BB$45="انقطع ( ت )"</formula>
    </cfRule>
    <cfRule type="expression" dxfId="6236" priority="650">
      <formula>$AX$45=""</formula>
    </cfRule>
  </conditionalFormatting>
  <conditionalFormatting sqref="C46:AX46">
    <cfRule type="expression" dxfId="6235" priority="647">
      <formula>$BB$46="انقطع ( ت )"</formula>
    </cfRule>
    <cfRule type="expression" dxfId="6234" priority="648">
      <formula>$AX$46=""</formula>
    </cfRule>
  </conditionalFormatting>
  <conditionalFormatting sqref="C7:AX7 C8:C46 G8:I46 I57:I168">
    <cfRule type="expression" dxfId="6233" priority="645">
      <formula>$BB$7="انقطع ( ت )"</formula>
    </cfRule>
    <cfRule type="expression" dxfId="6232" priority="646">
      <formula>$AX$7=""</formula>
    </cfRule>
  </conditionalFormatting>
  <conditionalFormatting sqref="C8:AX8 J9:J168">
    <cfRule type="expression" dxfId="6231" priority="643">
      <formula>$BB$8="انقطع ( ت )"</formula>
    </cfRule>
    <cfRule type="expression" dxfId="6230" priority="644">
      <formula>$AX$8=""</formula>
    </cfRule>
  </conditionalFormatting>
  <conditionalFormatting sqref="C9:AX9">
    <cfRule type="expression" dxfId="6229" priority="641">
      <formula>$BB$9="انقطع ( ت )"</formula>
    </cfRule>
    <cfRule type="expression" dxfId="6228" priority="642">
      <formula>$AX$9=""</formula>
    </cfRule>
  </conditionalFormatting>
  <conditionalFormatting sqref="C10:AX10">
    <cfRule type="expression" dxfId="6227" priority="640">
      <formula>$AX$10=""</formula>
    </cfRule>
  </conditionalFormatting>
  <conditionalFormatting sqref="C11:AX11">
    <cfRule type="expression" dxfId="6226" priority="638">
      <formula>$BB$11="انقطع ( ت )"</formula>
    </cfRule>
    <cfRule type="expression" dxfId="6225" priority="639">
      <formula>$AX$11=""</formula>
    </cfRule>
  </conditionalFormatting>
  <conditionalFormatting sqref="A12:AX12">
    <cfRule type="expression" dxfId="6224" priority="637">
      <formula>$AX$12=""</formula>
    </cfRule>
  </conditionalFormatting>
  <conditionalFormatting sqref="C13:AX13">
    <cfRule type="expression" dxfId="6223" priority="635">
      <formula>$BB$13="انقطع ( ت )"</formula>
    </cfRule>
    <cfRule type="expression" dxfId="6222" priority="636">
      <formula>$AX$13=""</formula>
    </cfRule>
  </conditionalFormatting>
  <conditionalFormatting sqref="C14:AX14">
    <cfRule type="expression" dxfId="6221" priority="634">
      <formula>$AX$14=""</formula>
    </cfRule>
  </conditionalFormatting>
  <conditionalFormatting sqref="C15:AX15">
    <cfRule type="expression" dxfId="6220" priority="633">
      <formula>$AX$15=""</formula>
    </cfRule>
  </conditionalFormatting>
  <conditionalFormatting sqref="A16:AX16">
    <cfRule type="expression" dxfId="6219" priority="632">
      <formula>$AX$16=""</formula>
    </cfRule>
  </conditionalFormatting>
  <conditionalFormatting sqref="A10:AX10">
    <cfRule type="expression" dxfId="6218" priority="631">
      <formula>$BB$10="انقطع ( ت )"</formula>
    </cfRule>
  </conditionalFormatting>
  <conditionalFormatting sqref="C12:AX12">
    <cfRule type="expression" dxfId="6217" priority="630">
      <formula>$BB$12="انقطع ( ت )"</formula>
    </cfRule>
  </conditionalFormatting>
  <conditionalFormatting sqref="A14:BA14">
    <cfRule type="expression" dxfId="6216" priority="629">
      <formula>$BB$14="انقطع ( ت )"</formula>
    </cfRule>
  </conditionalFormatting>
  <conditionalFormatting sqref="C15:BA15">
    <cfRule type="expression" dxfId="6215" priority="628">
      <formula>$BB$15="انقطع ( ت )"</formula>
    </cfRule>
  </conditionalFormatting>
  <conditionalFormatting sqref="C16:BA16">
    <cfRule type="expression" dxfId="6214" priority="627">
      <formula>$BB$16="انقطع ( ت )"</formula>
    </cfRule>
  </conditionalFormatting>
  <conditionalFormatting sqref="C17:BA17 BC17:BC168">
    <cfRule type="expression" dxfId="6213" priority="626">
      <formula>$BB$17="انقطع ( ت )"</formula>
    </cfRule>
  </conditionalFormatting>
  <conditionalFormatting sqref="C19:AX19">
    <cfRule type="expression" dxfId="6212" priority="624">
      <formula>$BB$19="انقطع ( ت )"</formula>
    </cfRule>
    <cfRule type="expression" dxfId="6211" priority="625">
      <formula>$BB$19="انقطع ( ت )"</formula>
    </cfRule>
  </conditionalFormatting>
  <conditionalFormatting sqref="BC7">
    <cfRule type="expression" dxfId="6210" priority="623">
      <formula>$AX$7=""</formula>
    </cfRule>
  </conditionalFormatting>
  <conditionalFormatting sqref="BC17:BC168">
    <cfRule type="expression" dxfId="6209" priority="622">
      <formula>$AX$17=""</formula>
    </cfRule>
  </conditionalFormatting>
  <conditionalFormatting sqref="BC18">
    <cfRule type="expression" dxfId="6208" priority="621">
      <formula>$AX$18=""</formula>
    </cfRule>
  </conditionalFormatting>
  <conditionalFormatting sqref="BC19">
    <cfRule type="expression" dxfId="6207" priority="620">
      <formula>$AX$19=""</formula>
    </cfRule>
  </conditionalFormatting>
  <conditionalFormatting sqref="BC20">
    <cfRule type="expression" dxfId="6206" priority="619">
      <formula>$AX$20=""</formula>
    </cfRule>
  </conditionalFormatting>
  <conditionalFormatting sqref="BC21">
    <cfRule type="expression" dxfId="6205" priority="618">
      <formula>$AX$21=""</formula>
    </cfRule>
  </conditionalFormatting>
  <conditionalFormatting sqref="BC22">
    <cfRule type="expression" dxfId="6204" priority="617">
      <formula>$BC$22=""</formula>
    </cfRule>
  </conditionalFormatting>
  <conditionalFormatting sqref="BC23">
    <cfRule type="expression" dxfId="6203" priority="616">
      <formula>$AX$23=""</formula>
    </cfRule>
  </conditionalFormatting>
  <conditionalFormatting sqref="C20:AX20">
    <cfRule type="expression" dxfId="6202" priority="615">
      <formula>$BB$20="انقطع ( ت )"</formula>
    </cfRule>
  </conditionalFormatting>
  <conditionalFormatting sqref="A21:AX21">
    <cfRule type="expression" dxfId="6201" priority="614">
      <formula>$BB$21="انقطع ( ت )"</formula>
    </cfRule>
  </conditionalFormatting>
  <conditionalFormatting sqref="C25:AX25">
    <cfRule type="expression" dxfId="6200" priority="613">
      <formula>$BB$25="انقطع ( ت )"</formula>
    </cfRule>
  </conditionalFormatting>
  <conditionalFormatting sqref="C28:AX28">
    <cfRule type="expression" dxfId="6199" priority="611">
      <formula>$BB$28="انقطع ( ت )"</formula>
    </cfRule>
    <cfRule type="expression" dxfId="6198" priority="612">
      <formula>$BB$28="انقطع ( ت )"</formula>
    </cfRule>
  </conditionalFormatting>
  <conditionalFormatting sqref="A30:AX30">
    <cfRule type="expression" dxfId="6197" priority="610">
      <formula>$BB$30="انقطع ( ت )"</formula>
    </cfRule>
  </conditionalFormatting>
  <conditionalFormatting sqref="C31:AX31">
    <cfRule type="expression" dxfId="6196" priority="609">
      <formula>$BB$31="انقطع ( ت )"</formula>
    </cfRule>
  </conditionalFormatting>
  <conditionalFormatting sqref="A36:AX36">
    <cfRule type="expression" dxfId="6195" priority="608">
      <formula>$BB$36="انقطع ( ت )"</formula>
    </cfRule>
  </conditionalFormatting>
  <conditionalFormatting sqref="C43:AX43">
    <cfRule type="expression" dxfId="6194" priority="607">
      <formula>$BB$43="انقطع ( ت )"</formula>
    </cfRule>
  </conditionalFormatting>
  <conditionalFormatting sqref="A44:AX44">
    <cfRule type="expression" dxfId="6193" priority="606">
      <formula>$BB$44="انقطع ( ت )"</formula>
    </cfRule>
  </conditionalFormatting>
  <conditionalFormatting sqref="C7:AX7 G8:G46">
    <cfRule type="expression" dxfId="6192" priority="605">
      <formula>$BC$7="انقطع ( ت )"</formula>
    </cfRule>
  </conditionalFormatting>
  <conditionalFormatting sqref="C8:I8">
    <cfRule type="expression" dxfId="6191" priority="603">
      <formula>$BC$8=""</formula>
    </cfRule>
    <cfRule type="expression" dxfId="6190" priority="604">
      <formula>$BC$8=""</formula>
    </cfRule>
  </conditionalFormatting>
  <conditionalFormatting sqref="C9:I9">
    <cfRule type="expression" dxfId="6189" priority="602">
      <formula>$BC$9=""</formula>
    </cfRule>
  </conditionalFormatting>
  <conditionalFormatting sqref="C10:I10">
    <cfRule type="expression" dxfId="6188" priority="600">
      <formula>$BC$10=""</formula>
    </cfRule>
    <cfRule type="expression" dxfId="6187" priority="601">
      <formula>$BC$10=""</formula>
    </cfRule>
  </conditionalFormatting>
  <conditionalFormatting sqref="C11:I11">
    <cfRule type="expression" dxfId="6186" priority="599">
      <formula>$BC$11=""</formula>
    </cfRule>
  </conditionalFormatting>
  <conditionalFormatting sqref="C12:I12">
    <cfRule type="expression" dxfId="6185" priority="598">
      <formula>$BC$12=""</formula>
    </cfRule>
  </conditionalFormatting>
  <conditionalFormatting sqref="A13:I13">
    <cfRule type="expression" dxfId="6184" priority="597">
      <formula>$BC$13=""</formula>
    </cfRule>
  </conditionalFormatting>
  <conditionalFormatting sqref="A14:I14">
    <cfRule type="expression" dxfId="6183" priority="596">
      <formula>$BC$14=""</formula>
    </cfRule>
  </conditionalFormatting>
  <conditionalFormatting sqref="C15:I15">
    <cfRule type="expression" dxfId="6182" priority="595">
      <formula>$BC$15=""</formula>
    </cfRule>
  </conditionalFormatting>
  <conditionalFormatting sqref="C16:I16">
    <cfRule type="expression" dxfId="6181" priority="594">
      <formula>$BC$16=""</formula>
    </cfRule>
  </conditionalFormatting>
  <conditionalFormatting sqref="C17:I17">
    <cfRule type="expression" dxfId="6180" priority="593">
      <formula>$BC$17=""</formula>
    </cfRule>
  </conditionalFormatting>
  <conditionalFormatting sqref="A18:I18">
    <cfRule type="expression" dxfId="6179" priority="592">
      <formula>$BC$18=""</formula>
    </cfRule>
  </conditionalFormatting>
  <conditionalFormatting sqref="C19:I19">
    <cfRule type="expression" dxfId="6178" priority="591">
      <formula>$BC$19=""</formula>
    </cfRule>
  </conditionalFormatting>
  <conditionalFormatting sqref="C20:I20">
    <cfRule type="expression" dxfId="6177" priority="590">
      <formula>$BC$20=""</formula>
    </cfRule>
  </conditionalFormatting>
  <conditionalFormatting sqref="C21:I21">
    <cfRule type="expression" dxfId="6176" priority="589">
      <formula>$BC$21=""</formula>
    </cfRule>
  </conditionalFormatting>
  <conditionalFormatting sqref="C22:I22">
    <cfRule type="expression" dxfId="6175" priority="588">
      <formula>$BC$22=""</formula>
    </cfRule>
  </conditionalFormatting>
  <conditionalFormatting sqref="A23:I23">
    <cfRule type="expression" dxfId="6174" priority="587">
      <formula>$BC$23=""</formula>
    </cfRule>
  </conditionalFormatting>
  <conditionalFormatting sqref="C24:I24">
    <cfRule type="expression" dxfId="6173" priority="586">
      <formula>$BC$24=""</formula>
    </cfRule>
  </conditionalFormatting>
  <conditionalFormatting sqref="C25:I25">
    <cfRule type="expression" dxfId="6172" priority="585">
      <formula>$BC$25=""</formula>
    </cfRule>
  </conditionalFormatting>
  <conditionalFormatting sqref="C26:I26">
    <cfRule type="expression" dxfId="6171" priority="584">
      <formula>$BC$26=""</formula>
    </cfRule>
  </conditionalFormatting>
  <conditionalFormatting sqref="C27:I27">
    <cfRule type="expression" dxfId="6170" priority="583">
      <formula>$BC$27=""</formula>
    </cfRule>
  </conditionalFormatting>
  <conditionalFormatting sqref="C28:I28">
    <cfRule type="expression" dxfId="6169" priority="582">
      <formula>$BC$28=""</formula>
    </cfRule>
  </conditionalFormatting>
  <conditionalFormatting sqref="C29:I29">
    <cfRule type="expression" dxfId="6168" priority="581">
      <formula>$BC$29=""</formula>
    </cfRule>
  </conditionalFormatting>
  <conditionalFormatting sqref="A30:I30">
    <cfRule type="expression" dxfId="6167" priority="580">
      <formula>$BC$30=""</formula>
    </cfRule>
  </conditionalFormatting>
  <conditionalFormatting sqref="A31:I31">
    <cfRule type="expression" dxfId="6166" priority="579">
      <formula>$BC$31=""</formula>
    </cfRule>
  </conditionalFormatting>
  <conditionalFormatting sqref="C32:I32">
    <cfRule type="expression" dxfId="6165" priority="578">
      <formula>$BC$32=""</formula>
    </cfRule>
  </conditionalFormatting>
  <conditionalFormatting sqref="A33:I33">
    <cfRule type="expression" dxfId="6164" priority="577">
      <formula>$BC$33=""</formula>
    </cfRule>
  </conditionalFormatting>
  <conditionalFormatting sqref="C34:I34">
    <cfRule type="expression" dxfId="6163" priority="576">
      <formula>$BC$34=""</formula>
    </cfRule>
  </conditionalFormatting>
  <conditionalFormatting sqref="C35:I35">
    <cfRule type="expression" dxfId="6162" priority="575">
      <formula>$BC$35=""</formula>
    </cfRule>
  </conditionalFormatting>
  <conditionalFormatting sqref="A36:I36">
    <cfRule type="expression" dxfId="6161" priority="574">
      <formula>$BC$36=""</formula>
    </cfRule>
  </conditionalFormatting>
  <conditionalFormatting sqref="C37:I37">
    <cfRule type="expression" dxfId="6160" priority="573">
      <formula>$BC$37=""</formula>
    </cfRule>
  </conditionalFormatting>
  <conditionalFormatting sqref="A38:I38">
    <cfRule type="expression" dxfId="6159" priority="572">
      <formula>$BC$38=""</formula>
    </cfRule>
  </conditionalFormatting>
  <conditionalFormatting sqref="C39:I39">
    <cfRule type="expression" dxfId="6158" priority="571">
      <formula>$BC$39=""</formula>
    </cfRule>
  </conditionalFormatting>
  <conditionalFormatting sqref="C40:I40">
    <cfRule type="expression" dxfId="6157" priority="570">
      <formula>$BC$40=""</formula>
    </cfRule>
  </conditionalFormatting>
  <conditionalFormatting sqref="C41:I41">
    <cfRule type="expression" dxfId="6156" priority="569">
      <formula>$BC$41=""</formula>
    </cfRule>
  </conditionalFormatting>
  <conditionalFormatting sqref="C42:I42">
    <cfRule type="expression" dxfId="6155" priority="568">
      <formula>$BC$42=""</formula>
    </cfRule>
  </conditionalFormatting>
  <conditionalFormatting sqref="C43:I43">
    <cfRule type="expression" dxfId="6154" priority="567">
      <formula>$BC$43=""</formula>
    </cfRule>
  </conditionalFormatting>
  <conditionalFormatting sqref="C44:I44">
    <cfRule type="expression" dxfId="6153" priority="566">
      <formula>$BC$44=""</formula>
    </cfRule>
  </conditionalFormatting>
  <conditionalFormatting sqref="C45:I45">
    <cfRule type="expression" dxfId="6152" priority="565">
      <formula>$BC$45=""</formula>
    </cfRule>
  </conditionalFormatting>
  <conditionalFormatting sqref="C46:I46">
    <cfRule type="expression" dxfId="6151" priority="564">
      <formula>$BC$46=""</formula>
    </cfRule>
  </conditionalFormatting>
  <conditionalFormatting sqref="I57:I168">
    <cfRule type="expression" dxfId="6150" priority="563">
      <formula>$AX$7=""</formula>
    </cfRule>
  </conditionalFormatting>
  <conditionalFormatting sqref="J47:J168 I57:I168">
    <cfRule type="expression" dxfId="6149" priority="562">
      <formula>$AX$7=""</formula>
    </cfRule>
  </conditionalFormatting>
  <conditionalFormatting sqref="I57:I168">
    <cfRule type="expression" dxfId="6148" priority="560">
      <formula>$BB$7="انقطع ( ت )"</formula>
    </cfRule>
    <cfRule type="expression" dxfId="6147" priority="561">
      <formula>$AX$7=""</formula>
    </cfRule>
  </conditionalFormatting>
  <conditionalFormatting sqref="J47:J168">
    <cfRule type="expression" dxfId="6146" priority="558">
      <formula>$BB$8="انقطع ( ت )"</formula>
    </cfRule>
    <cfRule type="expression" dxfId="6145" priority="559">
      <formula>$AX$8=""</formula>
    </cfRule>
  </conditionalFormatting>
  <conditionalFormatting sqref="BC47:BC168">
    <cfRule type="expression" dxfId="6144" priority="557">
      <formula>$BB$17="انقطع ( ت )"</formula>
    </cfRule>
  </conditionalFormatting>
  <conditionalFormatting sqref="BC47:BC168">
    <cfRule type="expression" dxfId="6143" priority="556">
      <formula>$AX$17=""</formula>
    </cfRule>
  </conditionalFormatting>
  <conditionalFormatting sqref="I57:I168">
    <cfRule type="expression" dxfId="6142" priority="555">
      <formula>$AX$7=""</formula>
    </cfRule>
  </conditionalFormatting>
  <conditionalFormatting sqref="J47:J168 I57:I168">
    <cfRule type="expression" dxfId="6141" priority="554">
      <formula>$AX$7=""</formula>
    </cfRule>
  </conditionalFormatting>
  <conditionalFormatting sqref="I57:I168">
    <cfRule type="expression" dxfId="6140" priority="552">
      <formula>$BB$7="انقطع ( ت )"</formula>
    </cfRule>
    <cfRule type="expression" dxfId="6139" priority="553">
      <formula>$AX$7=""</formula>
    </cfRule>
  </conditionalFormatting>
  <conditionalFormatting sqref="J47:J168">
    <cfRule type="expression" dxfId="6138" priority="550">
      <formula>$BB$8="انقطع ( ت )"</formula>
    </cfRule>
    <cfRule type="expression" dxfId="6137" priority="551">
      <formula>$AX$8=""</formula>
    </cfRule>
  </conditionalFormatting>
  <conditionalFormatting sqref="BC47:BC168">
    <cfRule type="expression" dxfId="6136" priority="549">
      <formula>$BB$17="انقطع ( ت )"</formula>
    </cfRule>
  </conditionalFormatting>
  <conditionalFormatting sqref="BC47:BC168">
    <cfRule type="expression" dxfId="6135" priority="548">
      <formula>$AX$17=""</formula>
    </cfRule>
  </conditionalFormatting>
  <conditionalFormatting sqref="AP47:AP56">
    <cfRule type="expression" dxfId="6134" priority="542">
      <formula>$AP$5="س"</formula>
    </cfRule>
    <cfRule type="expression" dxfId="6133" priority="543">
      <formula>$AP$5="ج"</formula>
    </cfRule>
    <cfRule type="expression" dxfId="6132" priority="544">
      <formula>$AP$4="س"</formula>
    </cfRule>
    <cfRule type="expression" dxfId="6131" priority="545">
      <formula>$AP$5="ج"</formula>
    </cfRule>
    <cfRule type="expression" dxfId="6130" priority="546">
      <formula>$AP$4="ع"</formula>
    </cfRule>
    <cfRule type="expression" dxfId="6129" priority="547">
      <formula>$AP$4="ع"</formula>
    </cfRule>
  </conditionalFormatting>
  <conditionalFormatting sqref="AO47:AO54 AO56">
    <cfRule type="expression" dxfId="6128" priority="539">
      <formula>$AO$5="س"</formula>
    </cfRule>
    <cfRule type="expression" dxfId="6127" priority="540">
      <formula>$AO$5="ج"</formula>
    </cfRule>
    <cfRule type="expression" dxfId="6126" priority="541">
      <formula>$AO$4="ع"</formula>
    </cfRule>
  </conditionalFormatting>
  <conditionalFormatting sqref="AN47:AN54 AN56">
    <cfRule type="expression" dxfId="6125" priority="536">
      <formula>$AN$5="س"</formula>
    </cfRule>
    <cfRule type="expression" dxfId="6124" priority="537">
      <formula>$AN$5="ج"</formula>
    </cfRule>
    <cfRule type="expression" dxfId="6123" priority="538">
      <formula>$AN$4="ع"</formula>
    </cfRule>
  </conditionalFormatting>
  <conditionalFormatting sqref="AM47:AM54 AM56">
    <cfRule type="expression" dxfId="6122" priority="533">
      <formula>$AM$5="س"</formula>
    </cfRule>
    <cfRule type="expression" dxfId="6121" priority="534">
      <formula>$AM$5="ج"</formula>
    </cfRule>
    <cfRule type="expression" dxfId="6120" priority="535">
      <formula>$AM$4="ع"</formula>
    </cfRule>
  </conditionalFormatting>
  <conditionalFormatting sqref="AL47:AL56">
    <cfRule type="expression" dxfId="6119" priority="530">
      <formula>$AL$5="س"</formula>
    </cfRule>
    <cfRule type="expression" dxfId="6118" priority="531">
      <formula>$AL$5="ج"</formula>
    </cfRule>
    <cfRule type="expression" dxfId="6117" priority="532">
      <formula>$AL$4="ع"</formula>
    </cfRule>
  </conditionalFormatting>
  <conditionalFormatting sqref="AK47:AK56">
    <cfRule type="expression" dxfId="6116" priority="527">
      <formula>$AK$5="س"</formula>
    </cfRule>
    <cfRule type="expression" dxfId="6115" priority="528">
      <formula>$AK$5="ج"</formula>
    </cfRule>
    <cfRule type="expression" dxfId="6114" priority="529">
      <formula>$AK$4="ع"</formula>
    </cfRule>
  </conditionalFormatting>
  <conditionalFormatting sqref="AJ47:AJ56">
    <cfRule type="expression" dxfId="6113" priority="524">
      <formula>$AJ$5="س"</formula>
    </cfRule>
    <cfRule type="expression" dxfId="6112" priority="525">
      <formula>$AJ$5="ج"</formula>
    </cfRule>
    <cfRule type="expression" dxfId="6111" priority="526">
      <formula>$AJ$4="ع"</formula>
    </cfRule>
  </conditionalFormatting>
  <conditionalFormatting sqref="AI47:AI56">
    <cfRule type="expression" dxfId="6110" priority="520">
      <formula>$AI$5="ج"</formula>
    </cfRule>
    <cfRule type="expression" dxfId="6109" priority="521">
      <formula>$AI$5="س"</formula>
    </cfRule>
    <cfRule type="expression" dxfId="6108" priority="522">
      <formula>$AI$5="ع"</formula>
    </cfRule>
    <cfRule type="expression" dxfId="6107" priority="523">
      <formula>$AI$4="ع"</formula>
    </cfRule>
  </conditionalFormatting>
  <conditionalFormatting sqref="AH47:AH56">
    <cfRule type="expression" dxfId="6106" priority="517">
      <formula>$AH$5="س"</formula>
    </cfRule>
    <cfRule type="expression" dxfId="6105" priority="518">
      <formula>$AH$5="ج"</formula>
    </cfRule>
    <cfRule type="expression" dxfId="6104" priority="519">
      <formula>$AH$4="ع"</formula>
    </cfRule>
  </conditionalFormatting>
  <conditionalFormatting sqref="AG47:AG56">
    <cfRule type="expression" dxfId="6103" priority="514">
      <formula>$AG$5="س"</formula>
    </cfRule>
    <cfRule type="expression" dxfId="6102" priority="515">
      <formula>$AG$5="ج"</formula>
    </cfRule>
    <cfRule type="expression" dxfId="6101" priority="516">
      <formula>$AG$4="ع"</formula>
    </cfRule>
  </conditionalFormatting>
  <conditionalFormatting sqref="AF47:AF56">
    <cfRule type="expression" dxfId="6100" priority="511">
      <formula>$AF$5="س"</formula>
    </cfRule>
    <cfRule type="expression" dxfId="6099" priority="512">
      <formula>$AF$5="ج"</formula>
    </cfRule>
    <cfRule type="expression" dxfId="6098" priority="513">
      <formula>$AF$4="ع"</formula>
    </cfRule>
  </conditionalFormatting>
  <conditionalFormatting sqref="AE47:AE56">
    <cfRule type="expression" dxfId="6097" priority="508">
      <formula>$AE$5="س"</formula>
    </cfRule>
    <cfRule type="expression" dxfId="6096" priority="509">
      <formula>$AE$5="ج"</formula>
    </cfRule>
    <cfRule type="expression" dxfId="6095" priority="510">
      <formula>$AE$4="ع"</formula>
    </cfRule>
  </conditionalFormatting>
  <conditionalFormatting sqref="AD47:AD56">
    <cfRule type="expression" dxfId="6094" priority="505">
      <formula>$AD$5="س"</formula>
    </cfRule>
    <cfRule type="expression" dxfId="6093" priority="506">
      <formula>$AD$5="ج"</formula>
    </cfRule>
    <cfRule type="expression" dxfId="6092" priority="507">
      <formula>$AD$4="ع"</formula>
    </cfRule>
  </conditionalFormatting>
  <conditionalFormatting sqref="AC47:AC56">
    <cfRule type="expression" dxfId="6091" priority="502">
      <formula>$AC$5="س"</formula>
    </cfRule>
    <cfRule type="expression" dxfId="6090" priority="503">
      <formula>$AC$5="ج"</formula>
    </cfRule>
    <cfRule type="expression" dxfId="6089" priority="504">
      <formula>$AC$4="ع"</formula>
    </cfRule>
  </conditionalFormatting>
  <conditionalFormatting sqref="AB47:AB56">
    <cfRule type="expression" dxfId="6088" priority="499">
      <formula>$AB$5="س"</formula>
    </cfRule>
    <cfRule type="expression" dxfId="6087" priority="500">
      <formula>$AB$5="ج"</formula>
    </cfRule>
    <cfRule type="expression" dxfId="6086" priority="501">
      <formula>$AB$4="ع"</formula>
    </cfRule>
  </conditionalFormatting>
  <conditionalFormatting sqref="AA47:AA56">
    <cfRule type="expression" dxfId="6085" priority="496">
      <formula>$AA$5="س"</formula>
    </cfRule>
    <cfRule type="expression" dxfId="6084" priority="497">
      <formula>$AA$5="ج"</formula>
    </cfRule>
    <cfRule type="expression" dxfId="6083" priority="498">
      <formula>$AA$4="ع"</formula>
    </cfRule>
  </conditionalFormatting>
  <conditionalFormatting sqref="Z47:Z56">
    <cfRule type="expression" dxfId="6082" priority="493">
      <formula>$Z$5="س"</formula>
    </cfRule>
    <cfRule type="expression" dxfId="6081" priority="494">
      <formula>$Z$5="ج"</formula>
    </cfRule>
    <cfRule type="expression" dxfId="6080" priority="495">
      <formula>$Z$4="ع"</formula>
    </cfRule>
  </conditionalFormatting>
  <conditionalFormatting sqref="Y47:Y56">
    <cfRule type="expression" dxfId="6079" priority="490">
      <formula>$Y$5="س"</formula>
    </cfRule>
    <cfRule type="expression" dxfId="6078" priority="491">
      <formula>$Y$5="ج"</formula>
    </cfRule>
    <cfRule type="expression" dxfId="6077" priority="492">
      <formula>$Y$4="ع"</formula>
    </cfRule>
  </conditionalFormatting>
  <conditionalFormatting sqref="X47:X56">
    <cfRule type="expression" dxfId="6076" priority="487">
      <formula>$X$5="س"</formula>
    </cfRule>
    <cfRule type="expression" dxfId="6075" priority="488">
      <formula>$X$5="ج"</formula>
    </cfRule>
    <cfRule type="expression" dxfId="6074" priority="489">
      <formula>$X$4="ع"</formula>
    </cfRule>
  </conditionalFormatting>
  <conditionalFormatting sqref="W47:W56">
    <cfRule type="expression" dxfId="6073" priority="484">
      <formula>$W$5="س"</formula>
    </cfRule>
    <cfRule type="expression" dxfId="6072" priority="485">
      <formula>$W$5="ج"</formula>
    </cfRule>
    <cfRule type="expression" dxfId="6071" priority="486">
      <formula>$W$4="ع"</formula>
    </cfRule>
  </conditionalFormatting>
  <conditionalFormatting sqref="V47:V56">
    <cfRule type="expression" dxfId="6070" priority="481">
      <formula>$V$5="س"</formula>
    </cfRule>
    <cfRule type="expression" dxfId="6069" priority="482">
      <formula>$V$5="ج"</formula>
    </cfRule>
    <cfRule type="expression" dxfId="6068" priority="483">
      <formula>$V$4="ع"</formula>
    </cfRule>
  </conditionalFormatting>
  <conditionalFormatting sqref="U47:U56">
    <cfRule type="expression" dxfId="6067" priority="478">
      <formula>$U$5="س"</formula>
    </cfRule>
    <cfRule type="expression" dxfId="6066" priority="479">
      <formula>$U$5="ج"</formula>
    </cfRule>
    <cfRule type="expression" dxfId="6065" priority="480">
      <formula>$U$4="ع"</formula>
    </cfRule>
  </conditionalFormatting>
  <conditionalFormatting sqref="T47:T56">
    <cfRule type="expression" dxfId="6064" priority="475">
      <formula>$T$5="س"</formula>
    </cfRule>
    <cfRule type="expression" dxfId="6063" priority="476">
      <formula>$T$5="ج"</formula>
    </cfRule>
    <cfRule type="expression" dxfId="6062" priority="477">
      <formula>$T$4="ع"</formula>
    </cfRule>
  </conditionalFormatting>
  <conditionalFormatting sqref="S47:S56">
    <cfRule type="expression" dxfId="6061" priority="472">
      <formula>$S$5="س"</formula>
    </cfRule>
    <cfRule type="expression" dxfId="6060" priority="473">
      <formula>$S$5="ج"</formula>
    </cfRule>
    <cfRule type="expression" dxfId="6059" priority="474">
      <formula>$S$4="ع"</formula>
    </cfRule>
  </conditionalFormatting>
  <conditionalFormatting sqref="R47:R56">
    <cfRule type="expression" dxfId="6058" priority="469">
      <formula>$R$5="س"</formula>
    </cfRule>
    <cfRule type="expression" dxfId="6057" priority="470">
      <formula>$R$5="ج"</formula>
    </cfRule>
    <cfRule type="expression" dxfId="6056" priority="471">
      <formula>$R$4="ع"</formula>
    </cfRule>
  </conditionalFormatting>
  <conditionalFormatting sqref="Q47:Q56">
    <cfRule type="expression" dxfId="6055" priority="466">
      <formula>$Q$5="س"</formula>
    </cfRule>
    <cfRule type="expression" dxfId="6054" priority="467">
      <formula>$Q$5="ج"</formula>
    </cfRule>
    <cfRule type="expression" dxfId="6053" priority="468">
      <formula>$Q$4="ع"</formula>
    </cfRule>
  </conditionalFormatting>
  <conditionalFormatting sqref="P47:P56">
    <cfRule type="expression" dxfId="6052" priority="463">
      <formula>$P$5="س"</formula>
    </cfRule>
    <cfRule type="expression" dxfId="6051" priority="464">
      <formula>$P$5="ج"</formula>
    </cfRule>
    <cfRule type="expression" dxfId="6050" priority="465">
      <formula>$P$4="ع"</formula>
    </cfRule>
  </conditionalFormatting>
  <conditionalFormatting sqref="O47:O56">
    <cfRule type="expression" dxfId="6049" priority="460">
      <formula>$O$5="س"</formula>
    </cfRule>
    <cfRule type="expression" dxfId="6048" priority="461">
      <formula>$O$5="ج"</formula>
    </cfRule>
    <cfRule type="expression" dxfId="6047" priority="462">
      <formula>$O$4="ع"</formula>
    </cfRule>
  </conditionalFormatting>
  <conditionalFormatting sqref="N47:N56">
    <cfRule type="expression" dxfId="6046" priority="457">
      <formula>$N$5="س"</formula>
    </cfRule>
    <cfRule type="expression" dxfId="6045" priority="458">
      <formula>$N$5="ج"</formula>
    </cfRule>
    <cfRule type="expression" dxfId="6044" priority="459">
      <formula>$N$4="ع"</formula>
    </cfRule>
  </conditionalFormatting>
  <conditionalFormatting sqref="M47:M56">
    <cfRule type="expression" dxfId="6043" priority="454">
      <formula>$M$5="س"</formula>
    </cfRule>
    <cfRule type="expression" dxfId="6042" priority="455">
      <formula>$M$5="ج"</formula>
    </cfRule>
    <cfRule type="expression" dxfId="6041" priority="456">
      <formula>$M$4="ع"</formula>
    </cfRule>
  </conditionalFormatting>
  <conditionalFormatting sqref="L47:L56">
    <cfRule type="expression" dxfId="6040" priority="451">
      <formula>$L$5="س"</formula>
    </cfRule>
    <cfRule type="expression" dxfId="6039" priority="452">
      <formula>$L$5="ج"</formula>
    </cfRule>
    <cfRule type="expression" dxfId="6038" priority="453">
      <formula>$L$4="ع"</formula>
    </cfRule>
  </conditionalFormatting>
  <conditionalFormatting sqref="I57:I188">
    <cfRule type="expression" dxfId="6037" priority="450">
      <formula>$AX$7=""</formula>
    </cfRule>
  </conditionalFormatting>
  <conditionalFormatting sqref="I57:I188 J47:J188">
    <cfRule type="expression" dxfId="6036" priority="449">
      <formula>$AX$7=""</formula>
    </cfRule>
  </conditionalFormatting>
  <conditionalFormatting sqref="AM56:AO56 AP47:AX56 AM47:AO54 J47:AL56">
    <cfRule type="expression" dxfId="6035" priority="447">
      <formula>$BB$46="انقطع ( ت )"</formula>
    </cfRule>
    <cfRule type="expression" dxfId="6034" priority="448">
      <formula>$AX$46=""</formula>
    </cfRule>
  </conditionalFormatting>
  <conditionalFormatting sqref="I57:I188">
    <cfRule type="expression" dxfId="6033" priority="445">
      <formula>$BB$7="انقطع ( ت )"</formula>
    </cfRule>
    <cfRule type="expression" dxfId="6032" priority="446">
      <formula>$AX$7=""</formula>
    </cfRule>
  </conditionalFormatting>
  <conditionalFormatting sqref="J47:J188">
    <cfRule type="expression" dxfId="6031" priority="443">
      <formula>$BB$8="انقطع ( ت )"</formula>
    </cfRule>
    <cfRule type="expression" dxfId="6030" priority="444">
      <formula>$AX$8=""</formula>
    </cfRule>
  </conditionalFormatting>
  <conditionalFormatting sqref="BC47:BC188">
    <cfRule type="expression" dxfId="6029" priority="442">
      <formula>$BB$17="انقطع ( ت )"</formula>
    </cfRule>
  </conditionalFormatting>
  <conditionalFormatting sqref="BC47:BC188">
    <cfRule type="expression" dxfId="6028" priority="441">
      <formula>$AX$17=""</formula>
    </cfRule>
  </conditionalFormatting>
  <conditionalFormatting sqref="BC47:BC56">
    <cfRule type="expression" dxfId="6027" priority="439">
      <formula>$BB$17="انقطع ( ت )"</formula>
    </cfRule>
  </conditionalFormatting>
  <conditionalFormatting sqref="BC47:BC56">
    <cfRule type="expression" dxfId="6026" priority="438">
      <formula>$AX$17=""</formula>
    </cfRule>
  </conditionalFormatting>
  <conditionalFormatting sqref="AP47:AP56">
    <cfRule type="expression" dxfId="6025" priority="435">
      <formula>$AP$5="ج"</formula>
    </cfRule>
    <cfRule type="expression" dxfId="6024" priority="436">
      <formula>$AP$5="س"</formula>
    </cfRule>
    <cfRule type="expression" dxfId="6023" priority="437">
      <formula>$AP$4="ع"</formula>
    </cfRule>
  </conditionalFormatting>
  <conditionalFormatting sqref="AO47:AO54 AO56">
    <cfRule type="expression" dxfId="6022" priority="432">
      <formula>$AO$5="ج"</formula>
    </cfRule>
    <cfRule type="expression" dxfId="6021" priority="433">
      <formula>$AO$5="س"</formula>
    </cfRule>
    <cfRule type="expression" dxfId="6020" priority="434">
      <formula>$AO$4="ع"</formula>
    </cfRule>
  </conditionalFormatting>
  <conditionalFormatting sqref="AN47:AN54 AN56">
    <cfRule type="expression" dxfId="6019" priority="429">
      <formula>$AN$5="ج"</formula>
    </cfRule>
    <cfRule type="expression" dxfId="6018" priority="430">
      <formula>$AN$5="س"</formula>
    </cfRule>
    <cfRule type="expression" dxfId="6017" priority="431">
      <formula>$AN$4="ع"</formula>
    </cfRule>
  </conditionalFormatting>
  <conditionalFormatting sqref="AM47:AM54 AM56">
    <cfRule type="expression" dxfId="6016" priority="426">
      <formula>$AM$5="ج"</formula>
    </cfRule>
    <cfRule type="expression" dxfId="6015" priority="427">
      <formula>$AM$5="س"</formula>
    </cfRule>
    <cfRule type="expression" dxfId="6014" priority="428">
      <formula>$AM$4="ع"</formula>
    </cfRule>
  </conditionalFormatting>
  <conditionalFormatting sqref="AL47:AL56">
    <cfRule type="expression" dxfId="6013" priority="423">
      <formula>$AL$5="ج"</formula>
    </cfRule>
    <cfRule type="expression" dxfId="6012" priority="424">
      <formula>$AL$5="س"</formula>
    </cfRule>
    <cfRule type="expression" dxfId="6011" priority="425">
      <formula>$AL$4="ع"</formula>
    </cfRule>
  </conditionalFormatting>
  <conditionalFormatting sqref="AK47:AK56">
    <cfRule type="expression" dxfId="6010" priority="420">
      <formula>$AK$5="ع"</formula>
    </cfRule>
    <cfRule type="expression" dxfId="6009" priority="421">
      <formula>$AK$5="س"</formula>
    </cfRule>
    <cfRule type="expression" dxfId="6008" priority="422">
      <formula>$AK$4="ع"</formula>
    </cfRule>
  </conditionalFormatting>
  <conditionalFormatting sqref="AJ47:AJ56">
    <cfRule type="expression" dxfId="6007" priority="417">
      <formula>$AJ$5="ج"</formula>
    </cfRule>
    <cfRule type="expression" dxfId="6006" priority="418">
      <formula>$AJ$5="س"</formula>
    </cfRule>
    <cfRule type="expression" dxfId="6005" priority="419">
      <formula>$AJ$4="ع"</formula>
    </cfRule>
  </conditionalFormatting>
  <conditionalFormatting sqref="AI47:AI56">
    <cfRule type="expression" dxfId="6004" priority="414">
      <formula>$AI$5="ج"</formula>
    </cfRule>
    <cfRule type="expression" dxfId="6003" priority="415">
      <formula>$AI$5="س"</formula>
    </cfRule>
    <cfRule type="expression" dxfId="6002" priority="416">
      <formula>$AI$4="ع"</formula>
    </cfRule>
  </conditionalFormatting>
  <conditionalFormatting sqref="AH47:AH56">
    <cfRule type="expression" dxfId="6001" priority="411">
      <formula>$AH$5="ج"</formula>
    </cfRule>
    <cfRule type="expression" dxfId="6000" priority="412">
      <formula>$AH$5="س"</formula>
    </cfRule>
    <cfRule type="expression" dxfId="5999" priority="413">
      <formula>$AH$4="ع"</formula>
    </cfRule>
  </conditionalFormatting>
  <conditionalFormatting sqref="AG47:AG56">
    <cfRule type="expression" dxfId="5998" priority="408">
      <formula>$AG$5="ج"</formula>
    </cfRule>
    <cfRule type="expression" dxfId="5997" priority="409">
      <formula>$AG$5="س"</formula>
    </cfRule>
    <cfRule type="expression" dxfId="5996" priority="410">
      <formula>$AG$4="ع"</formula>
    </cfRule>
  </conditionalFormatting>
  <conditionalFormatting sqref="AF47:AF56">
    <cfRule type="expression" dxfId="5995" priority="405">
      <formula>$AF$5="ج"</formula>
    </cfRule>
    <cfRule type="expression" dxfId="5994" priority="406">
      <formula>$AF$5="س"</formula>
    </cfRule>
    <cfRule type="expression" dxfId="5993" priority="407">
      <formula>$AF$4="ع"</formula>
    </cfRule>
  </conditionalFormatting>
  <conditionalFormatting sqref="AE47:AE56">
    <cfRule type="expression" dxfId="5992" priority="402">
      <formula>$AE$5="ج"</formula>
    </cfRule>
    <cfRule type="expression" dxfId="5991" priority="403">
      <formula>$AE$5="س"</formula>
    </cfRule>
    <cfRule type="expression" dxfId="5990" priority="404">
      <formula>$AE$4="ع"</formula>
    </cfRule>
  </conditionalFormatting>
  <conditionalFormatting sqref="AD47:AD56">
    <cfRule type="expression" dxfId="5989" priority="399">
      <formula>$AD$5="ج"</formula>
    </cfRule>
    <cfRule type="expression" dxfId="5988" priority="400">
      <formula>$AD$5="س"</formula>
    </cfRule>
    <cfRule type="expression" dxfId="5987" priority="401">
      <formula>$AD$4="ع"</formula>
    </cfRule>
  </conditionalFormatting>
  <conditionalFormatting sqref="AC47:AC56">
    <cfRule type="expression" dxfId="5986" priority="396">
      <formula>$AC$5="ج"</formula>
    </cfRule>
    <cfRule type="expression" dxfId="5985" priority="397">
      <formula>$AC$5="س"</formula>
    </cfRule>
    <cfRule type="expression" dxfId="5984" priority="398">
      <formula>$AC$4="ع"</formula>
    </cfRule>
  </conditionalFormatting>
  <conditionalFormatting sqref="AB47:AB56">
    <cfRule type="expression" dxfId="5983" priority="393">
      <formula>$AB$5="ج"</formula>
    </cfRule>
    <cfRule type="expression" dxfId="5982" priority="394">
      <formula>$AB$5="س"</formula>
    </cfRule>
    <cfRule type="expression" dxfId="5981" priority="395">
      <formula>$AB$4="ع"</formula>
    </cfRule>
  </conditionalFormatting>
  <conditionalFormatting sqref="AA47:AA56">
    <cfRule type="expression" dxfId="5980" priority="390">
      <formula>$AA$5="ج"</formula>
    </cfRule>
    <cfRule type="expression" dxfId="5979" priority="391">
      <formula>$AA$5="س"</formula>
    </cfRule>
    <cfRule type="expression" dxfId="5978" priority="392">
      <formula>$AA$4="ع"</formula>
    </cfRule>
  </conditionalFormatting>
  <conditionalFormatting sqref="Z47:Z56">
    <cfRule type="expression" dxfId="5977" priority="387">
      <formula>$Z$5="ج"</formula>
    </cfRule>
    <cfRule type="expression" dxfId="5976" priority="388">
      <formula>$Z$5="س"</formula>
    </cfRule>
    <cfRule type="expression" dxfId="5975" priority="389">
      <formula>$Z$4="ع"</formula>
    </cfRule>
  </conditionalFormatting>
  <conditionalFormatting sqref="Y47:Y56">
    <cfRule type="expression" dxfId="5974" priority="384">
      <formula>$Y$5="ج"</formula>
    </cfRule>
    <cfRule type="expression" dxfId="5973" priority="385">
      <formula>$Y$5="س"</formula>
    </cfRule>
    <cfRule type="expression" dxfId="5972" priority="386">
      <formula>$Y$4="ع"</formula>
    </cfRule>
  </conditionalFormatting>
  <conditionalFormatting sqref="X47:X56">
    <cfRule type="expression" dxfId="5971" priority="381">
      <formula>$X$5="ج"</formula>
    </cfRule>
    <cfRule type="expression" dxfId="5970" priority="382">
      <formula>$X$5="س"</formula>
    </cfRule>
    <cfRule type="expression" dxfId="5969" priority="383">
      <formula>$X$4="ع"</formula>
    </cfRule>
  </conditionalFormatting>
  <conditionalFormatting sqref="W47:W56">
    <cfRule type="expression" dxfId="5968" priority="378">
      <formula>$W$5="ج"</formula>
    </cfRule>
    <cfRule type="expression" dxfId="5967" priority="379">
      <formula>$W$5="س"</formula>
    </cfRule>
    <cfRule type="expression" dxfId="5966" priority="380">
      <formula>$W$4="ع"</formula>
    </cfRule>
  </conditionalFormatting>
  <conditionalFormatting sqref="V47:V56">
    <cfRule type="expression" dxfId="5965" priority="375">
      <formula>$V$5="ج"</formula>
    </cfRule>
    <cfRule type="expression" dxfId="5964" priority="376">
      <formula>$V$5="س"</formula>
    </cfRule>
    <cfRule type="expression" dxfId="5963" priority="377">
      <formula>$V$4="ع"</formula>
    </cfRule>
  </conditionalFormatting>
  <conditionalFormatting sqref="U47:U56">
    <cfRule type="expression" dxfId="5962" priority="372">
      <formula>$U$5="ج"</formula>
    </cfRule>
    <cfRule type="expression" dxfId="5961" priority="373">
      <formula>$U$5="س"</formula>
    </cfRule>
    <cfRule type="expression" dxfId="5960" priority="374">
      <formula>$U$5="ع"</formula>
    </cfRule>
  </conditionalFormatting>
  <conditionalFormatting sqref="T47:T56">
    <cfRule type="expression" dxfId="5959" priority="369">
      <formula>$T$5="ج"</formula>
    </cfRule>
    <cfRule type="expression" dxfId="5958" priority="370">
      <formula>$T$5="س"</formula>
    </cfRule>
    <cfRule type="expression" dxfId="5957" priority="371">
      <formula>$T$4="ع"</formula>
    </cfRule>
  </conditionalFormatting>
  <conditionalFormatting sqref="S47:S56">
    <cfRule type="expression" dxfId="5956" priority="365">
      <formula>$S$5="ج"</formula>
    </cfRule>
    <cfRule type="expression" dxfId="5955" priority="366">
      <formula>$S$5="س"</formula>
    </cfRule>
    <cfRule type="expression" dxfId="5954" priority="367">
      <formula>$S$5="ع"</formula>
    </cfRule>
    <cfRule type="expression" dxfId="5953" priority="368">
      <formula>$S$4="ع"</formula>
    </cfRule>
  </conditionalFormatting>
  <conditionalFormatting sqref="R47:R56">
    <cfRule type="expression" dxfId="5952" priority="362">
      <formula>$R$5="ج"</formula>
    </cfRule>
    <cfRule type="expression" dxfId="5951" priority="363">
      <formula>$R$5="س"</formula>
    </cfRule>
    <cfRule type="expression" dxfId="5950" priority="364">
      <formula>$R$4="ع"</formula>
    </cfRule>
  </conditionalFormatting>
  <conditionalFormatting sqref="Q47:Q56">
    <cfRule type="expression" dxfId="5949" priority="359">
      <formula>$Q$5="ج"</formula>
    </cfRule>
    <cfRule type="expression" dxfId="5948" priority="360">
      <formula>$Q$5="س"</formula>
    </cfRule>
    <cfRule type="expression" dxfId="5947" priority="361">
      <formula>$Q$4="ع"</formula>
    </cfRule>
  </conditionalFormatting>
  <conditionalFormatting sqref="P47:P56">
    <cfRule type="expression" dxfId="5946" priority="356">
      <formula>$P$5="ج"</formula>
    </cfRule>
    <cfRule type="expression" dxfId="5945" priority="357">
      <formula>$P$5="س"</formula>
    </cfRule>
    <cfRule type="expression" dxfId="5944" priority="358">
      <formula>$P$4="ع"</formula>
    </cfRule>
  </conditionalFormatting>
  <conditionalFormatting sqref="O47:O56">
    <cfRule type="expression" dxfId="5943" priority="353">
      <formula>$O$5="ج"</formula>
    </cfRule>
    <cfRule type="expression" dxfId="5942" priority="354">
      <formula>$O$5="س"</formula>
    </cfRule>
    <cfRule type="expression" dxfId="5941" priority="355">
      <formula>$O$4="ع"</formula>
    </cfRule>
  </conditionalFormatting>
  <conditionalFormatting sqref="N47:N56">
    <cfRule type="expression" dxfId="5940" priority="350">
      <formula>$N$5="ج"</formula>
    </cfRule>
    <cfRule type="expression" dxfId="5939" priority="351">
      <formula>$N$5="س"</formula>
    </cfRule>
    <cfRule type="expression" dxfId="5938" priority="352">
      <formula>$N$4="ع"</formula>
    </cfRule>
  </conditionalFormatting>
  <conditionalFormatting sqref="M47:M56">
    <cfRule type="expression" dxfId="5937" priority="347">
      <formula>$M$5="ج"</formula>
    </cfRule>
    <cfRule type="expression" dxfId="5936" priority="348">
      <formula>$M$5="س"</formula>
    </cfRule>
    <cfRule type="expression" dxfId="5935" priority="349">
      <formula>$M$4="ع"</formula>
    </cfRule>
  </conditionalFormatting>
  <conditionalFormatting sqref="L47:L56">
    <cfRule type="expression" dxfId="5934" priority="344">
      <formula>$L$5="ج"</formula>
    </cfRule>
    <cfRule type="expression" dxfId="5933" priority="345">
      <formula>$L$5="س"</formula>
    </cfRule>
    <cfRule type="expression" dxfId="5932" priority="346">
      <formula>$L$4="ع"</formula>
    </cfRule>
  </conditionalFormatting>
  <conditionalFormatting sqref="U47:U56">
    <cfRule type="expression" dxfId="5931" priority="343">
      <formula>$U$4="ع"</formula>
    </cfRule>
  </conditionalFormatting>
  <conditionalFormatting sqref="AK47:AK56">
    <cfRule type="expression" dxfId="5930" priority="342">
      <formula>$AK$5="ج"</formula>
    </cfRule>
  </conditionalFormatting>
  <conditionalFormatting sqref="J47:AX47">
    <cfRule type="expression" dxfId="5929" priority="340">
      <formula>$AX$47=""</formula>
    </cfRule>
    <cfRule type="expression" dxfId="5928" priority="341">
      <formula>$BC$47="انقطع ( ت )"</formula>
    </cfRule>
  </conditionalFormatting>
  <conditionalFormatting sqref="BA48:BC48 J48:AY48">
    <cfRule type="expression" dxfId="5927" priority="339">
      <formula>$BC$48="انقطع ( ت )"</formula>
    </cfRule>
  </conditionalFormatting>
  <conditionalFormatting sqref="BA49:BC49 J49:AY49">
    <cfRule type="expression" dxfId="5926" priority="338">
      <formula>$BC$49="انقطع ( ت )"</formula>
    </cfRule>
  </conditionalFormatting>
  <conditionalFormatting sqref="BA50:BC50 J50:AY50">
    <cfRule type="expression" dxfId="5925" priority="337">
      <formula>$BC$50="انقطع ( ت )"</formula>
    </cfRule>
  </conditionalFormatting>
  <conditionalFormatting sqref="BA51:BC51 A51:B51 J51:AY51">
    <cfRule type="expression" dxfId="5924" priority="336">
      <formula>$BC$51="انقطع ( ت )"</formula>
    </cfRule>
  </conditionalFormatting>
  <conditionalFormatting sqref="BA52:BC52 J52:AY52">
    <cfRule type="expression" dxfId="5923" priority="335">
      <formula>$BC$52="انقطع ( ت )"</formula>
    </cfRule>
  </conditionalFormatting>
  <conditionalFormatting sqref="BA53:BC53 A53:B53 J53:AY53">
    <cfRule type="expression" dxfId="5922" priority="334">
      <formula>$BC$53="انقطع ( ت )"</formula>
    </cfRule>
  </conditionalFormatting>
  <conditionalFormatting sqref="BA54:BC54 J54:AY54">
    <cfRule type="expression" dxfId="5921" priority="333">
      <formula>$BC$54="انقطع ( ت )"</formula>
    </cfRule>
  </conditionalFormatting>
  <conditionalFormatting sqref="BA55:BC55 AP55:AY55 J55:AL55">
    <cfRule type="expression" dxfId="5920" priority="332">
      <formula>$BC$55="انقطع ( ت )"</formula>
    </cfRule>
  </conditionalFormatting>
  <conditionalFormatting sqref="BA56:BC56 J56:AY56">
    <cfRule type="expression" dxfId="5919" priority="331">
      <formula>$BC$56="انقطع ( ت )"</formula>
    </cfRule>
  </conditionalFormatting>
  <conditionalFormatting sqref="J48:AX48">
    <cfRule type="expression" dxfId="5918" priority="330">
      <formula>$AX$48=""</formula>
    </cfRule>
  </conditionalFormatting>
  <conditionalFormatting sqref="J49:AX49">
    <cfRule type="expression" dxfId="5917" priority="329">
      <formula>$AX$49=""</formula>
    </cfRule>
  </conditionalFormatting>
  <conditionalFormatting sqref="J50:AX50">
    <cfRule type="expression" dxfId="5916" priority="328">
      <formula>$AX$50=""</formula>
    </cfRule>
  </conditionalFormatting>
  <conditionalFormatting sqref="J51:AX51">
    <cfRule type="expression" dxfId="5915" priority="327">
      <formula>$AX$51=""</formula>
    </cfRule>
  </conditionalFormatting>
  <conditionalFormatting sqref="J52:AX52">
    <cfRule type="expression" dxfId="5914" priority="326">
      <formula>$AX$52=""</formula>
    </cfRule>
  </conditionalFormatting>
  <conditionalFormatting sqref="J53:AX53">
    <cfRule type="expression" dxfId="5913" priority="325">
      <formula>$AX$53=""</formula>
    </cfRule>
  </conditionalFormatting>
  <conditionalFormatting sqref="J54:AX54">
    <cfRule type="expression" dxfId="5912" priority="324">
      <formula>$AX$54=""</formula>
    </cfRule>
  </conditionalFormatting>
  <conditionalFormatting sqref="AP55:AX55 J55:AL55">
    <cfRule type="expression" dxfId="5911" priority="323">
      <formula>$AX$55=""</formula>
    </cfRule>
  </conditionalFormatting>
  <conditionalFormatting sqref="J56:AX56">
    <cfRule type="expression" dxfId="5910" priority="322">
      <formula>$AX$56=""</formula>
    </cfRule>
  </conditionalFormatting>
  <conditionalFormatting sqref="AO55">
    <cfRule type="expression" dxfId="5909" priority="319">
      <formula>$AO$5="ج"</formula>
    </cfRule>
    <cfRule type="expression" dxfId="5908" priority="320">
      <formula>$AO$5="س"</formula>
    </cfRule>
    <cfRule type="expression" dxfId="5907" priority="321">
      <formula>$AO$4="ع"</formula>
    </cfRule>
  </conditionalFormatting>
  <conditionalFormatting sqref="AN55">
    <cfRule type="expression" dxfId="5906" priority="316">
      <formula>$AN$5="ج"</formula>
    </cfRule>
    <cfRule type="expression" dxfId="5905" priority="317">
      <formula>$AN$5="س"</formula>
    </cfRule>
    <cfRule type="expression" dxfId="5904" priority="318">
      <formula>$AN$4="ع"</formula>
    </cfRule>
  </conditionalFormatting>
  <conditionalFormatting sqref="AM55">
    <cfRule type="expression" dxfId="5903" priority="313">
      <formula>$AM$5="ج"</formula>
    </cfRule>
    <cfRule type="expression" dxfId="5902" priority="314">
      <formula>$AM$5="س"</formula>
    </cfRule>
    <cfRule type="expression" dxfId="5901" priority="315">
      <formula>$AM$4="ع"</formula>
    </cfRule>
  </conditionalFormatting>
  <conditionalFormatting sqref="C7:I7 C8:C46 G8:I46 I57:I168">
    <cfRule type="expression" dxfId="5900" priority="312">
      <formula>$AX$7=""</formula>
    </cfRule>
  </conditionalFormatting>
  <conditionalFormatting sqref="C7:I7 C8:C46 G8:I46 I57:I168">
    <cfRule type="expression" dxfId="5899" priority="311">
      <formula>$AX$7=""</formula>
    </cfRule>
  </conditionalFormatting>
  <conditionalFormatting sqref="C17:I17">
    <cfRule type="expression" dxfId="5898" priority="309">
      <formula>$BB$17="انقطع ( ت )"</formula>
    </cfRule>
    <cfRule type="expression" dxfId="5897" priority="310">
      <formula>$AX$17=""</formula>
    </cfRule>
  </conditionalFormatting>
  <conditionalFormatting sqref="C18:I18">
    <cfRule type="expression" dxfId="5896" priority="306">
      <formula>$BB$18="انقطع ( ت )"</formula>
    </cfRule>
    <cfRule type="expression" dxfId="5895" priority="307">
      <formula>$BB$18="انقطع ( ت )"</formula>
    </cfRule>
    <cfRule type="expression" dxfId="5894" priority="308">
      <formula>$AX$18=""</formula>
    </cfRule>
  </conditionalFormatting>
  <conditionalFormatting sqref="C19:I19">
    <cfRule type="expression" dxfId="5893" priority="305">
      <formula>$AX$19=""</formula>
    </cfRule>
  </conditionalFormatting>
  <conditionalFormatting sqref="C20:I20">
    <cfRule type="expression" dxfId="5892" priority="304">
      <formula>$AX$20=""</formula>
    </cfRule>
  </conditionalFormatting>
  <conditionalFormatting sqref="C21:I21">
    <cfRule type="expression" dxfId="5891" priority="303">
      <formula>$AX$21=""</formula>
    </cfRule>
  </conditionalFormatting>
  <conditionalFormatting sqref="C22:I22">
    <cfRule type="expression" dxfId="5890" priority="301">
      <formula>$BB$22="انقطع ( ت )"</formula>
    </cfRule>
    <cfRule type="expression" dxfId="5889" priority="302">
      <formula>$AX$22=""</formula>
    </cfRule>
  </conditionalFormatting>
  <conditionalFormatting sqref="C23:I23">
    <cfRule type="expression" dxfId="5888" priority="299">
      <formula>$BB$23="انقطع ( ت )"</formula>
    </cfRule>
    <cfRule type="expression" dxfId="5887" priority="300">
      <formula>$AX$23=""</formula>
    </cfRule>
  </conditionalFormatting>
  <conditionalFormatting sqref="C24:I24">
    <cfRule type="expression" dxfId="5886" priority="297">
      <formula>$BB$24="انقطع ( ت )"</formula>
    </cfRule>
    <cfRule type="expression" dxfId="5885" priority="298">
      <formula>$AX$24=""</formula>
    </cfRule>
  </conditionalFormatting>
  <conditionalFormatting sqref="C25:I25">
    <cfRule type="expression" dxfId="5884" priority="296">
      <formula>$AX$25=""</formula>
    </cfRule>
  </conditionalFormatting>
  <conditionalFormatting sqref="C26:I26">
    <cfRule type="expression" dxfId="5883" priority="294">
      <formula>$BB$26="انقطع ( ت )"</formula>
    </cfRule>
    <cfRule type="expression" dxfId="5882" priority="295">
      <formula>$AX$26=""</formula>
    </cfRule>
  </conditionalFormatting>
  <conditionalFormatting sqref="C27:I27">
    <cfRule type="expression" dxfId="5881" priority="292">
      <formula>$BB$27="انقطع ( ت )"</formula>
    </cfRule>
    <cfRule type="expression" dxfId="5880" priority="293">
      <formula>$AX$27=""</formula>
    </cfRule>
  </conditionalFormatting>
  <conditionalFormatting sqref="C28:I28">
    <cfRule type="expression" dxfId="5879" priority="291">
      <formula>$AX$28=""</formula>
    </cfRule>
  </conditionalFormatting>
  <conditionalFormatting sqref="C29:I29">
    <cfRule type="expression" dxfId="5878" priority="289">
      <formula>$BB$29="انقطع ( ت )"</formula>
    </cfRule>
    <cfRule type="expression" dxfId="5877" priority="290">
      <formula>$AX$29=""</formula>
    </cfRule>
  </conditionalFormatting>
  <conditionalFormatting sqref="C30:I30">
    <cfRule type="expression" dxfId="5876" priority="288">
      <formula>$AX$30=""</formula>
    </cfRule>
  </conditionalFormatting>
  <conditionalFormatting sqref="C31:I31">
    <cfRule type="expression" dxfId="5875" priority="287">
      <formula>$AX$31=""</formula>
    </cfRule>
  </conditionalFormatting>
  <conditionalFormatting sqref="C32:I32">
    <cfRule type="expression" dxfId="5874" priority="285">
      <formula>$BB$32="انقطع ( ت )"</formula>
    </cfRule>
    <cfRule type="expression" dxfId="5873" priority="286">
      <formula>$AX$32=""</formula>
    </cfRule>
  </conditionalFormatting>
  <conditionalFormatting sqref="C33:I33">
    <cfRule type="expression" dxfId="5872" priority="283">
      <formula>$BB$33="انقطع ( ت )"</formula>
    </cfRule>
    <cfRule type="expression" dxfId="5871" priority="284">
      <formula>$AX$33=""</formula>
    </cfRule>
  </conditionalFormatting>
  <conditionalFormatting sqref="C34:I34">
    <cfRule type="expression" dxfId="5870" priority="281">
      <formula>$BB$34="انقطع ( ت )"</formula>
    </cfRule>
    <cfRule type="expression" dxfId="5869" priority="282">
      <formula>$AX$34=""</formula>
    </cfRule>
  </conditionalFormatting>
  <conditionalFormatting sqref="C35:I35">
    <cfRule type="expression" dxfId="5868" priority="279">
      <formula>$BB$35="انقطع ( ت )"</formula>
    </cfRule>
    <cfRule type="expression" dxfId="5867" priority="280">
      <formula>$AX$35=""</formula>
    </cfRule>
  </conditionalFormatting>
  <conditionalFormatting sqref="C36:I36">
    <cfRule type="expression" dxfId="5866" priority="278">
      <formula>$AX$36=""</formula>
    </cfRule>
  </conditionalFormatting>
  <conditionalFormatting sqref="C37:I37">
    <cfRule type="expression" dxfId="5865" priority="276">
      <formula>$BB$37="انقطع ( ت )"</formula>
    </cfRule>
    <cfRule type="expression" dxfId="5864" priority="277">
      <formula>$AX$37=""</formula>
    </cfRule>
  </conditionalFormatting>
  <conditionalFormatting sqref="C38:I38">
    <cfRule type="expression" dxfId="5863" priority="274">
      <formula>$BB$38="انقطع ( ت )"</formula>
    </cfRule>
    <cfRule type="expression" dxfId="5862" priority="275">
      <formula>$AX$38=""</formula>
    </cfRule>
  </conditionalFormatting>
  <conditionalFormatting sqref="C39:I39">
    <cfRule type="expression" dxfId="5861" priority="272">
      <formula>$BB$39="انقطع ( ت )"</formula>
    </cfRule>
    <cfRule type="expression" dxfId="5860" priority="273">
      <formula>$AX$39=""</formula>
    </cfRule>
  </conditionalFormatting>
  <conditionalFormatting sqref="C40:I40">
    <cfRule type="expression" dxfId="5859" priority="270">
      <formula>$BB$40="انقطع ( ت )"</formula>
    </cfRule>
    <cfRule type="expression" dxfId="5858" priority="271">
      <formula>$AX$40=""</formula>
    </cfRule>
  </conditionalFormatting>
  <conditionalFormatting sqref="C41:I41">
    <cfRule type="expression" dxfId="5857" priority="268">
      <formula>$BB$41="انقطع ( ت )"</formula>
    </cfRule>
    <cfRule type="expression" dxfId="5856" priority="269">
      <formula>$AX$41=""</formula>
    </cfRule>
  </conditionalFormatting>
  <conditionalFormatting sqref="C42:I42">
    <cfRule type="expression" dxfId="5855" priority="266">
      <formula>$BB$42="انقطع ( ت )"</formula>
    </cfRule>
    <cfRule type="expression" dxfId="5854" priority="267">
      <formula>$AX$42=""</formula>
    </cfRule>
  </conditionalFormatting>
  <conditionalFormatting sqref="C43:I43">
    <cfRule type="expression" dxfId="5853" priority="265">
      <formula>$AX$43=""</formula>
    </cfRule>
  </conditionalFormatting>
  <conditionalFormatting sqref="C44:I44">
    <cfRule type="expression" dxfId="5852" priority="264">
      <formula>$AX$44=""</formula>
    </cfRule>
  </conditionalFormatting>
  <conditionalFormatting sqref="C45:I45">
    <cfRule type="expression" dxfId="5851" priority="262">
      <formula>$BB$45="انقطع ( ت )"</formula>
    </cfRule>
    <cfRule type="expression" dxfId="5850" priority="263">
      <formula>$AX$45=""</formula>
    </cfRule>
  </conditionalFormatting>
  <conditionalFormatting sqref="C46:I46">
    <cfRule type="expression" dxfId="5849" priority="260">
      <formula>$BB$46="انقطع ( ت )"</formula>
    </cfRule>
    <cfRule type="expression" dxfId="5848" priority="261">
      <formula>$AX$46=""</formula>
    </cfRule>
  </conditionalFormatting>
  <conditionalFormatting sqref="C7:I7 C8:C46 G8:I46 I57:I168">
    <cfRule type="expression" dxfId="5847" priority="258">
      <formula>$BB$7="انقطع ( ت )"</formula>
    </cfRule>
    <cfRule type="expression" dxfId="5846" priority="259">
      <formula>$AX$7=""</formula>
    </cfRule>
  </conditionalFormatting>
  <conditionalFormatting sqref="C8:I8">
    <cfRule type="expression" dxfId="5845" priority="256">
      <formula>$BB$8="انقطع ( ت )"</formula>
    </cfRule>
    <cfRule type="expression" dxfId="5844" priority="257">
      <formula>$AX$8=""</formula>
    </cfRule>
  </conditionalFormatting>
  <conditionalFormatting sqref="C9:I9">
    <cfRule type="expression" dxfId="5843" priority="254">
      <formula>$BB$9="انقطع ( ت )"</formula>
    </cfRule>
    <cfRule type="expression" dxfId="5842" priority="255">
      <formula>$AX$9=""</formula>
    </cfRule>
  </conditionalFormatting>
  <conditionalFormatting sqref="C10:I10">
    <cfRule type="expression" dxfId="5841" priority="253">
      <formula>$AX$10=""</formula>
    </cfRule>
  </conditionalFormatting>
  <conditionalFormatting sqref="C11:I11">
    <cfRule type="expression" dxfId="5840" priority="251">
      <formula>$BB$11="انقطع ( ت )"</formula>
    </cfRule>
    <cfRule type="expression" dxfId="5839" priority="252">
      <formula>$AX$11=""</formula>
    </cfRule>
  </conditionalFormatting>
  <conditionalFormatting sqref="C12:I12">
    <cfRule type="expression" dxfId="5838" priority="250">
      <formula>$AX$12=""</formula>
    </cfRule>
  </conditionalFormatting>
  <conditionalFormatting sqref="C13:I13">
    <cfRule type="expression" dxfId="5837" priority="248">
      <formula>$BB$13="انقطع ( ت )"</formula>
    </cfRule>
    <cfRule type="expression" dxfId="5836" priority="249">
      <formula>$AX$13=""</formula>
    </cfRule>
  </conditionalFormatting>
  <conditionalFormatting sqref="C14:I14">
    <cfRule type="expression" dxfId="5835" priority="247">
      <formula>$AX$14=""</formula>
    </cfRule>
  </conditionalFormatting>
  <conditionalFormatting sqref="C15:I15">
    <cfRule type="expression" dxfId="5834" priority="246">
      <formula>$AX$15=""</formula>
    </cfRule>
  </conditionalFormatting>
  <conditionalFormatting sqref="C16:I16">
    <cfRule type="expression" dxfId="5833" priority="245">
      <formula>$AX$16=""</formula>
    </cfRule>
  </conditionalFormatting>
  <conditionalFormatting sqref="C10:I10">
    <cfRule type="expression" dxfId="5832" priority="244">
      <formula>$BB$10="انقطع ( ت )"</formula>
    </cfRule>
  </conditionalFormatting>
  <conditionalFormatting sqref="C12:I12">
    <cfRule type="expression" dxfId="5831" priority="243">
      <formula>$BB$12="انقطع ( ت )"</formula>
    </cfRule>
  </conditionalFormatting>
  <conditionalFormatting sqref="C14:I14">
    <cfRule type="expression" dxfId="5830" priority="242">
      <formula>$BB$14="انقطع ( ت )"</formula>
    </cfRule>
  </conditionalFormatting>
  <conditionalFormatting sqref="C15:I15">
    <cfRule type="expression" dxfId="5829" priority="241">
      <formula>$BB$15="انقطع ( ت )"</formula>
    </cfRule>
  </conditionalFormatting>
  <conditionalFormatting sqref="C16:I16">
    <cfRule type="expression" dxfId="5828" priority="240">
      <formula>$BB$16="انقطع ( ت )"</formula>
    </cfRule>
  </conditionalFormatting>
  <conditionalFormatting sqref="C17:I17">
    <cfRule type="expression" dxfId="5827" priority="239">
      <formula>$BB$17="انقطع ( ت )"</formula>
    </cfRule>
  </conditionalFormatting>
  <conditionalFormatting sqref="C19:I19">
    <cfRule type="expression" dxfId="5826" priority="237">
      <formula>$BB$19="انقطع ( ت )"</formula>
    </cfRule>
    <cfRule type="expression" dxfId="5825" priority="238">
      <formula>$BB$19="انقطع ( ت )"</formula>
    </cfRule>
  </conditionalFormatting>
  <conditionalFormatting sqref="C20:I20">
    <cfRule type="expression" dxfId="5824" priority="236">
      <formula>$BB$20="انقطع ( ت )"</formula>
    </cfRule>
  </conditionalFormatting>
  <conditionalFormatting sqref="C21:I21">
    <cfRule type="expression" dxfId="5823" priority="235">
      <formula>$BB$21="انقطع ( ت )"</formula>
    </cfRule>
  </conditionalFormatting>
  <conditionalFormatting sqref="C25:I25">
    <cfRule type="expression" dxfId="5822" priority="234">
      <formula>$BB$25="انقطع ( ت )"</formula>
    </cfRule>
  </conditionalFormatting>
  <conditionalFormatting sqref="C28:I28">
    <cfRule type="expression" dxfId="5821" priority="232">
      <formula>$BB$28="انقطع ( ت )"</formula>
    </cfRule>
    <cfRule type="expression" dxfId="5820" priority="233">
      <formula>$BB$28="انقطع ( ت )"</formula>
    </cfRule>
  </conditionalFormatting>
  <conditionalFormatting sqref="C30:I30">
    <cfRule type="expression" dxfId="5819" priority="231">
      <formula>$BB$30="انقطع ( ت )"</formula>
    </cfRule>
  </conditionalFormatting>
  <conditionalFormatting sqref="C31:I31">
    <cfRule type="expression" dxfId="5818" priority="230">
      <formula>$BB$31="انقطع ( ت )"</formula>
    </cfRule>
  </conditionalFormatting>
  <conditionalFormatting sqref="C36:I36">
    <cfRule type="expression" dxfId="5817" priority="229">
      <formula>$BB$36="انقطع ( ت )"</formula>
    </cfRule>
  </conditionalFormatting>
  <conditionalFormatting sqref="C43:I43">
    <cfRule type="expression" dxfId="5816" priority="228">
      <formula>$BB$43="انقطع ( ت )"</formula>
    </cfRule>
  </conditionalFormatting>
  <conditionalFormatting sqref="C44:I44">
    <cfRule type="expression" dxfId="5815" priority="227">
      <formula>$BB$44="انقطع ( ت )"</formula>
    </cfRule>
  </conditionalFormatting>
  <conditionalFormatting sqref="C7:I7 G8:G46">
    <cfRule type="expression" dxfId="5814" priority="226">
      <formula>$BC$7="انقطع ( ت )"</formula>
    </cfRule>
  </conditionalFormatting>
  <conditionalFormatting sqref="C8:I8">
    <cfRule type="expression" dxfId="5813" priority="224">
      <formula>$BC$8=""</formula>
    </cfRule>
    <cfRule type="expression" dxfId="5812" priority="225">
      <formula>$BC$8=""</formula>
    </cfRule>
  </conditionalFormatting>
  <conditionalFormatting sqref="C9:I9">
    <cfRule type="expression" dxfId="5811" priority="223">
      <formula>$BC$9=""</formula>
    </cfRule>
  </conditionalFormatting>
  <conditionalFormatting sqref="C10:I10">
    <cfRule type="expression" dxfId="5810" priority="221">
      <formula>$BC$10=""</formula>
    </cfRule>
    <cfRule type="expression" dxfId="5809" priority="222">
      <formula>$BC$10=""</formula>
    </cfRule>
  </conditionalFormatting>
  <conditionalFormatting sqref="C11:I11">
    <cfRule type="expression" dxfId="5808" priority="220">
      <formula>$BC$11=""</formula>
    </cfRule>
  </conditionalFormatting>
  <conditionalFormatting sqref="C12:I12">
    <cfRule type="expression" dxfId="5807" priority="219">
      <formula>$BC$12=""</formula>
    </cfRule>
  </conditionalFormatting>
  <conditionalFormatting sqref="C13:I13">
    <cfRule type="expression" dxfId="5806" priority="218">
      <formula>$BC$13=""</formula>
    </cfRule>
  </conditionalFormatting>
  <conditionalFormatting sqref="C14:I14">
    <cfRule type="expression" dxfId="5805" priority="217">
      <formula>$BC$14=""</formula>
    </cfRule>
  </conditionalFormatting>
  <conditionalFormatting sqref="C15:I15">
    <cfRule type="expression" dxfId="5804" priority="216">
      <formula>$BC$15=""</formula>
    </cfRule>
  </conditionalFormatting>
  <conditionalFormatting sqref="C16:I16">
    <cfRule type="expression" dxfId="5803" priority="215">
      <formula>$BC$16=""</formula>
    </cfRule>
  </conditionalFormatting>
  <conditionalFormatting sqref="C17:I17">
    <cfRule type="expression" dxfId="5802" priority="214">
      <formula>$BC$17=""</formula>
    </cfRule>
  </conditionalFormatting>
  <conditionalFormatting sqref="C18:I18">
    <cfRule type="expression" dxfId="5801" priority="213">
      <formula>$BC$18=""</formula>
    </cfRule>
  </conditionalFormatting>
  <conditionalFormatting sqref="C19:I19">
    <cfRule type="expression" dxfId="5800" priority="212">
      <formula>$BC$19=""</formula>
    </cfRule>
  </conditionalFormatting>
  <conditionalFormatting sqref="C20:I20">
    <cfRule type="expression" dxfId="5799" priority="211">
      <formula>$BC$20=""</formula>
    </cfRule>
  </conditionalFormatting>
  <conditionalFormatting sqref="C21:I21">
    <cfRule type="expression" dxfId="5798" priority="210">
      <formula>$BC$21=""</formula>
    </cfRule>
  </conditionalFormatting>
  <conditionalFormatting sqref="C22:I22">
    <cfRule type="expression" dxfId="5797" priority="209">
      <formula>$BC$22=""</formula>
    </cfRule>
  </conditionalFormatting>
  <conditionalFormatting sqref="C23:I23">
    <cfRule type="expression" dxfId="5796" priority="208">
      <formula>$BC$23=""</formula>
    </cfRule>
  </conditionalFormatting>
  <conditionalFormatting sqref="C24:I24">
    <cfRule type="expression" dxfId="5795" priority="207">
      <formula>$BC$24=""</formula>
    </cfRule>
  </conditionalFormatting>
  <conditionalFormatting sqref="C25:I25">
    <cfRule type="expression" dxfId="5794" priority="206">
      <formula>$BC$25=""</formula>
    </cfRule>
  </conditionalFormatting>
  <conditionalFormatting sqref="C26:I26">
    <cfRule type="expression" dxfId="5793" priority="205">
      <formula>$BC$26=""</formula>
    </cfRule>
  </conditionalFormatting>
  <conditionalFormatting sqref="C27:I27">
    <cfRule type="expression" dxfId="5792" priority="204">
      <formula>$BC$27=""</formula>
    </cfRule>
  </conditionalFormatting>
  <conditionalFormatting sqref="C28:I28">
    <cfRule type="expression" dxfId="5791" priority="203">
      <formula>$BC$28=""</formula>
    </cfRule>
  </conditionalFormatting>
  <conditionalFormatting sqref="C29:I29">
    <cfRule type="expression" dxfId="5790" priority="202">
      <formula>$BC$29=""</formula>
    </cfRule>
  </conditionalFormatting>
  <conditionalFormatting sqref="C30:I30">
    <cfRule type="expression" dxfId="5789" priority="201">
      <formula>$BC$30=""</formula>
    </cfRule>
  </conditionalFormatting>
  <conditionalFormatting sqref="C31:I31">
    <cfRule type="expression" dxfId="5788" priority="200">
      <formula>$BC$31=""</formula>
    </cfRule>
  </conditionalFormatting>
  <conditionalFormatting sqref="C32:I32">
    <cfRule type="expression" dxfId="5787" priority="199">
      <formula>$BC$32=""</formula>
    </cfRule>
  </conditionalFormatting>
  <conditionalFormatting sqref="C33:I33">
    <cfRule type="expression" dxfId="5786" priority="198">
      <formula>$BC$33=""</formula>
    </cfRule>
  </conditionalFormatting>
  <conditionalFormatting sqref="C34:I34">
    <cfRule type="expression" dxfId="5785" priority="197">
      <formula>$BC$34=""</formula>
    </cfRule>
  </conditionalFormatting>
  <conditionalFormatting sqref="C35:I35">
    <cfRule type="expression" dxfId="5784" priority="196">
      <formula>$BC$35=""</formula>
    </cfRule>
  </conditionalFormatting>
  <conditionalFormatting sqref="C36:I36">
    <cfRule type="expression" dxfId="5783" priority="195">
      <formula>$BC$36=""</formula>
    </cfRule>
  </conditionalFormatting>
  <conditionalFormatting sqref="C37:I37">
    <cfRule type="expression" dxfId="5782" priority="194">
      <formula>$BC$37=""</formula>
    </cfRule>
  </conditionalFormatting>
  <conditionalFormatting sqref="C38:I38">
    <cfRule type="expression" dxfId="5781" priority="193">
      <formula>$BC$38=""</formula>
    </cfRule>
  </conditionalFormatting>
  <conditionalFormatting sqref="C39:I39">
    <cfRule type="expression" dxfId="5780" priority="192">
      <formula>$BC$39=""</formula>
    </cfRule>
  </conditionalFormatting>
  <conditionalFormatting sqref="C40:I40">
    <cfRule type="expression" dxfId="5779" priority="191">
      <formula>$BC$40=""</formula>
    </cfRule>
  </conditionalFormatting>
  <conditionalFormatting sqref="C41:I41">
    <cfRule type="expression" dxfId="5778" priority="190">
      <formula>$BC$41=""</formula>
    </cfRule>
  </conditionalFormatting>
  <conditionalFormatting sqref="C42:I42">
    <cfRule type="expression" dxfId="5777" priority="189">
      <formula>$BC$42=""</formula>
    </cfRule>
  </conditionalFormatting>
  <conditionalFormatting sqref="C43:I43">
    <cfRule type="expression" dxfId="5776" priority="188">
      <formula>$BC$43=""</formula>
    </cfRule>
  </conditionalFormatting>
  <conditionalFormatting sqref="C44:I44">
    <cfRule type="expression" dxfId="5775" priority="187">
      <formula>$BC$44=""</formula>
    </cfRule>
  </conditionalFormatting>
  <conditionalFormatting sqref="C45:I45">
    <cfRule type="expression" dxfId="5774" priority="186">
      <formula>$BC$45=""</formula>
    </cfRule>
  </conditionalFormatting>
  <conditionalFormatting sqref="C46:I46">
    <cfRule type="expression" dxfId="5773" priority="185">
      <formula>$BC$46=""</formula>
    </cfRule>
  </conditionalFormatting>
  <conditionalFormatting sqref="I57:I168">
    <cfRule type="expression" dxfId="5772" priority="184">
      <formula>$AX$7=""</formula>
    </cfRule>
  </conditionalFormatting>
  <conditionalFormatting sqref="I57:I168">
    <cfRule type="expression" dxfId="5771" priority="183">
      <formula>$AX$7=""</formula>
    </cfRule>
  </conditionalFormatting>
  <conditionalFormatting sqref="I57:I168">
    <cfRule type="expression" dxfId="5770" priority="181">
      <formula>$BB$7="انقطع ( ت )"</formula>
    </cfRule>
    <cfRule type="expression" dxfId="5769" priority="182">
      <formula>$AX$7=""</formula>
    </cfRule>
  </conditionalFormatting>
  <conditionalFormatting sqref="I57:I188">
    <cfRule type="expression" dxfId="5768" priority="180">
      <formula>$AX$7=""</formula>
    </cfRule>
  </conditionalFormatting>
  <conditionalFormatting sqref="I57:I188">
    <cfRule type="expression" dxfId="5767" priority="179">
      <formula>$AX$7=""</formula>
    </cfRule>
  </conditionalFormatting>
  <conditionalFormatting sqref="I57:I188">
    <cfRule type="expression" dxfId="5766" priority="177">
      <formula>$BB$7="انقطع ( ت )"</formula>
    </cfRule>
    <cfRule type="expression" dxfId="5765" priority="178">
      <formula>$AX$7=""</formula>
    </cfRule>
  </conditionalFormatting>
  <conditionalFormatting sqref="C7:I7 C8:C46 G8:I46 I57:I168">
    <cfRule type="expression" dxfId="5764" priority="156">
      <formula>$AX$7=""</formula>
    </cfRule>
  </conditionalFormatting>
  <conditionalFormatting sqref="C7:I7 C8:C46 G8:I46 I57:I168">
    <cfRule type="expression" dxfId="5763" priority="155">
      <formula>$AX$7=""</formula>
    </cfRule>
  </conditionalFormatting>
  <conditionalFormatting sqref="C17:I17">
    <cfRule type="expression" dxfId="5762" priority="153">
      <formula>$BB$17="انقطع ( ت )"</formula>
    </cfRule>
    <cfRule type="expression" dxfId="5761" priority="154">
      <formula>$AX$17=""</formula>
    </cfRule>
  </conditionalFormatting>
  <conditionalFormatting sqref="C18:I18">
    <cfRule type="expression" dxfId="5760" priority="150">
      <formula>$BB$18="انقطع ( ت )"</formula>
    </cfRule>
    <cfRule type="expression" dxfId="5759" priority="151">
      <formula>$BB$18="انقطع ( ت )"</formula>
    </cfRule>
    <cfRule type="expression" dxfId="5758" priority="152">
      <formula>$AX$18=""</formula>
    </cfRule>
  </conditionalFormatting>
  <conditionalFormatting sqref="C19:I19">
    <cfRule type="expression" dxfId="5757" priority="149">
      <formula>$AX$19=""</formula>
    </cfRule>
  </conditionalFormatting>
  <conditionalFormatting sqref="C20:I20">
    <cfRule type="expression" dxfId="5756" priority="148">
      <formula>$AX$20=""</formula>
    </cfRule>
  </conditionalFormatting>
  <conditionalFormatting sqref="C21:I21">
    <cfRule type="expression" dxfId="5755" priority="147">
      <formula>$AX$21=""</formula>
    </cfRule>
  </conditionalFormatting>
  <conditionalFormatting sqref="C22:I22">
    <cfRule type="expression" dxfId="5754" priority="145">
      <formula>$BB$22="انقطع ( ت )"</formula>
    </cfRule>
    <cfRule type="expression" dxfId="5753" priority="146">
      <formula>$AX$22=""</formula>
    </cfRule>
  </conditionalFormatting>
  <conditionalFormatting sqref="C23:I23">
    <cfRule type="expression" dxfId="5752" priority="143">
      <formula>$BB$23="انقطع ( ت )"</formula>
    </cfRule>
    <cfRule type="expression" dxfId="5751" priority="144">
      <formula>$AX$23=""</formula>
    </cfRule>
  </conditionalFormatting>
  <conditionalFormatting sqref="C24:I24">
    <cfRule type="expression" dxfId="5750" priority="141">
      <formula>$BB$24="انقطع ( ت )"</formula>
    </cfRule>
    <cfRule type="expression" dxfId="5749" priority="142">
      <formula>$AX$24=""</formula>
    </cfRule>
  </conditionalFormatting>
  <conditionalFormatting sqref="C25:I25">
    <cfRule type="expression" dxfId="5748" priority="140">
      <formula>$AX$25=""</formula>
    </cfRule>
  </conditionalFormatting>
  <conditionalFormatting sqref="C26:I26">
    <cfRule type="expression" dxfId="5747" priority="138">
      <formula>$BB$26="انقطع ( ت )"</formula>
    </cfRule>
    <cfRule type="expression" dxfId="5746" priority="139">
      <formula>$AX$26=""</formula>
    </cfRule>
  </conditionalFormatting>
  <conditionalFormatting sqref="C27:I27">
    <cfRule type="expression" dxfId="5745" priority="136">
      <formula>$BB$27="انقطع ( ت )"</formula>
    </cfRule>
    <cfRule type="expression" dxfId="5744" priority="137">
      <formula>$AX$27=""</formula>
    </cfRule>
  </conditionalFormatting>
  <conditionalFormatting sqref="C28:I28">
    <cfRule type="expression" dxfId="5743" priority="135">
      <formula>$AX$28=""</formula>
    </cfRule>
  </conditionalFormatting>
  <conditionalFormatting sqref="C29:I29">
    <cfRule type="expression" dxfId="5742" priority="133">
      <formula>$BB$29="انقطع ( ت )"</formula>
    </cfRule>
    <cfRule type="expression" dxfId="5741" priority="134">
      <formula>$AX$29=""</formula>
    </cfRule>
  </conditionalFormatting>
  <conditionalFormatting sqref="C30:I30">
    <cfRule type="expression" dxfId="5740" priority="132">
      <formula>$AX$30=""</formula>
    </cfRule>
  </conditionalFormatting>
  <conditionalFormatting sqref="C31:I31">
    <cfRule type="expression" dxfId="5739" priority="131">
      <formula>$AX$31=""</formula>
    </cfRule>
  </conditionalFormatting>
  <conditionalFormatting sqref="C32:I32">
    <cfRule type="expression" dxfId="5738" priority="129">
      <formula>$BB$32="انقطع ( ت )"</formula>
    </cfRule>
    <cfRule type="expression" dxfId="5737" priority="130">
      <formula>$AX$32=""</formula>
    </cfRule>
  </conditionalFormatting>
  <conditionalFormatting sqref="C33:I33">
    <cfRule type="expression" dxfId="5736" priority="127">
      <formula>$BB$33="انقطع ( ت )"</formula>
    </cfRule>
    <cfRule type="expression" dxfId="5735" priority="128">
      <formula>$AX$33=""</formula>
    </cfRule>
  </conditionalFormatting>
  <conditionalFormatting sqref="C34:I34">
    <cfRule type="expression" dxfId="5734" priority="125">
      <formula>$BB$34="انقطع ( ت )"</formula>
    </cfRule>
    <cfRule type="expression" dxfId="5733" priority="126">
      <formula>$AX$34=""</formula>
    </cfRule>
  </conditionalFormatting>
  <conditionalFormatting sqref="C35:I35">
    <cfRule type="expression" dxfId="5732" priority="123">
      <formula>$BB$35="انقطع ( ت )"</formula>
    </cfRule>
    <cfRule type="expression" dxfId="5731" priority="124">
      <formula>$AX$35=""</formula>
    </cfRule>
  </conditionalFormatting>
  <conditionalFormatting sqref="C36:I36">
    <cfRule type="expression" dxfId="5730" priority="122">
      <formula>$AX$36=""</formula>
    </cfRule>
  </conditionalFormatting>
  <conditionalFormatting sqref="C37:I37">
    <cfRule type="expression" dxfId="5729" priority="120">
      <formula>$BB$37="انقطع ( ت )"</formula>
    </cfRule>
    <cfRule type="expression" dxfId="5728" priority="121">
      <formula>$AX$37=""</formula>
    </cfRule>
  </conditionalFormatting>
  <conditionalFormatting sqref="C38:I38">
    <cfRule type="expression" dxfId="5727" priority="118">
      <formula>$BB$38="انقطع ( ت )"</formula>
    </cfRule>
    <cfRule type="expression" dxfId="5726" priority="119">
      <formula>$AX$38=""</formula>
    </cfRule>
  </conditionalFormatting>
  <conditionalFormatting sqref="C39:I39">
    <cfRule type="expression" dxfId="5725" priority="116">
      <formula>$BB$39="انقطع ( ت )"</formula>
    </cfRule>
    <cfRule type="expression" dxfId="5724" priority="117">
      <formula>$AX$39=""</formula>
    </cfRule>
  </conditionalFormatting>
  <conditionalFormatting sqref="C40:I40">
    <cfRule type="expression" dxfId="5723" priority="114">
      <formula>$BB$40="انقطع ( ت )"</formula>
    </cfRule>
    <cfRule type="expression" dxfId="5722" priority="115">
      <formula>$AX$40=""</formula>
    </cfRule>
  </conditionalFormatting>
  <conditionalFormatting sqref="C41:I41">
    <cfRule type="expression" dxfId="5721" priority="112">
      <formula>$BB$41="انقطع ( ت )"</formula>
    </cfRule>
    <cfRule type="expression" dxfId="5720" priority="113">
      <formula>$AX$41=""</formula>
    </cfRule>
  </conditionalFormatting>
  <conditionalFormatting sqref="C42:I42">
    <cfRule type="expression" dxfId="5719" priority="110">
      <formula>$BB$42="انقطع ( ت )"</formula>
    </cfRule>
    <cfRule type="expression" dxfId="5718" priority="111">
      <formula>$AX$42=""</formula>
    </cfRule>
  </conditionalFormatting>
  <conditionalFormatting sqref="C43:I43">
    <cfRule type="expression" dxfId="5717" priority="109">
      <formula>$AX$43=""</formula>
    </cfRule>
  </conditionalFormatting>
  <conditionalFormatting sqref="C44:I44">
    <cfRule type="expression" dxfId="5716" priority="108">
      <formula>$AX$44=""</formula>
    </cfRule>
  </conditionalFormatting>
  <conditionalFormatting sqref="C45:I45">
    <cfRule type="expression" dxfId="5715" priority="106">
      <formula>$BB$45="انقطع ( ت )"</formula>
    </cfRule>
    <cfRule type="expression" dxfId="5714" priority="107">
      <formula>$AX$45=""</formula>
    </cfRule>
  </conditionalFormatting>
  <conditionalFormatting sqref="C46:I46">
    <cfRule type="expression" dxfId="5713" priority="104">
      <formula>$BB$46="انقطع ( ت )"</formula>
    </cfRule>
    <cfRule type="expression" dxfId="5712" priority="105">
      <formula>$AX$46=""</formula>
    </cfRule>
  </conditionalFormatting>
  <conditionalFormatting sqref="C7:I7 C8:C46 G8:I46 I57:I168">
    <cfRule type="expression" dxfId="5711" priority="102">
      <formula>$BB$7="انقطع ( ت )"</formula>
    </cfRule>
    <cfRule type="expression" dxfId="5710" priority="103">
      <formula>$AX$7=""</formula>
    </cfRule>
  </conditionalFormatting>
  <conditionalFormatting sqref="C8:I8">
    <cfRule type="expression" dxfId="5709" priority="100">
      <formula>$BB$8="انقطع ( ت )"</formula>
    </cfRule>
    <cfRule type="expression" dxfId="5708" priority="101">
      <formula>$AX$8=""</formula>
    </cfRule>
  </conditionalFormatting>
  <conditionalFormatting sqref="C9:I9">
    <cfRule type="expression" dxfId="5707" priority="98">
      <formula>$BB$9="انقطع ( ت )"</formula>
    </cfRule>
    <cfRule type="expression" dxfId="5706" priority="99">
      <formula>$AX$9=""</formula>
    </cfRule>
  </conditionalFormatting>
  <conditionalFormatting sqref="C10:I10">
    <cfRule type="expression" dxfId="5705" priority="97">
      <formula>$AX$10=""</formula>
    </cfRule>
  </conditionalFormatting>
  <conditionalFormatting sqref="C11:I11">
    <cfRule type="expression" dxfId="5704" priority="95">
      <formula>$BB$11="انقطع ( ت )"</formula>
    </cfRule>
    <cfRule type="expression" dxfId="5703" priority="96">
      <formula>$AX$11=""</formula>
    </cfRule>
  </conditionalFormatting>
  <conditionalFormatting sqref="C12:I12">
    <cfRule type="expression" dxfId="5702" priority="94">
      <formula>$AX$12=""</formula>
    </cfRule>
  </conditionalFormatting>
  <conditionalFormatting sqref="C13:I13">
    <cfRule type="expression" dxfId="5701" priority="92">
      <formula>$BB$13="انقطع ( ت )"</formula>
    </cfRule>
    <cfRule type="expression" dxfId="5700" priority="93">
      <formula>$AX$13=""</formula>
    </cfRule>
  </conditionalFormatting>
  <conditionalFormatting sqref="C14:I14">
    <cfRule type="expression" dxfId="5699" priority="91">
      <formula>$AX$14=""</formula>
    </cfRule>
  </conditionalFormatting>
  <conditionalFormatting sqref="C15:I15">
    <cfRule type="expression" dxfId="5698" priority="90">
      <formula>$AX$15=""</formula>
    </cfRule>
  </conditionalFormatting>
  <conditionalFormatting sqref="C16:I16">
    <cfRule type="expression" dxfId="5697" priority="89">
      <formula>$AX$16=""</formula>
    </cfRule>
  </conditionalFormatting>
  <conditionalFormatting sqref="C10:I10">
    <cfRule type="expression" dxfId="5696" priority="88">
      <formula>$BB$10="انقطع ( ت )"</formula>
    </cfRule>
  </conditionalFormatting>
  <conditionalFormatting sqref="C12:I12">
    <cfRule type="expression" dxfId="5695" priority="87">
      <formula>$BB$12="انقطع ( ت )"</formula>
    </cfRule>
  </conditionalFormatting>
  <conditionalFormatting sqref="C14:I14">
    <cfRule type="expression" dxfId="5694" priority="86">
      <formula>$BB$14="انقطع ( ت )"</formula>
    </cfRule>
  </conditionalFormatting>
  <conditionalFormatting sqref="C15:I15">
    <cfRule type="expression" dxfId="5693" priority="85">
      <formula>$BB$15="انقطع ( ت )"</formula>
    </cfRule>
  </conditionalFormatting>
  <conditionalFormatting sqref="C16:I16">
    <cfRule type="expression" dxfId="5692" priority="84">
      <formula>$BB$16="انقطع ( ت )"</formula>
    </cfRule>
  </conditionalFormatting>
  <conditionalFormatting sqref="C17:I17">
    <cfRule type="expression" dxfId="5691" priority="83">
      <formula>$BB$17="انقطع ( ت )"</formula>
    </cfRule>
  </conditionalFormatting>
  <conditionalFormatting sqref="C19:I19">
    <cfRule type="expression" dxfId="5690" priority="81">
      <formula>$BB$19="انقطع ( ت )"</formula>
    </cfRule>
    <cfRule type="expression" dxfId="5689" priority="82">
      <formula>$BB$19="انقطع ( ت )"</formula>
    </cfRule>
  </conditionalFormatting>
  <conditionalFormatting sqref="C20:I20">
    <cfRule type="expression" dxfId="5688" priority="80">
      <formula>$BB$20="انقطع ( ت )"</formula>
    </cfRule>
  </conditionalFormatting>
  <conditionalFormatting sqref="C21:I21">
    <cfRule type="expression" dxfId="5687" priority="79">
      <formula>$BB$21="انقطع ( ت )"</formula>
    </cfRule>
  </conditionalFormatting>
  <conditionalFormatting sqref="C25:I25">
    <cfRule type="expression" dxfId="5686" priority="78">
      <formula>$BB$25="انقطع ( ت )"</formula>
    </cfRule>
  </conditionalFormatting>
  <conditionalFormatting sqref="C28:I28">
    <cfRule type="expression" dxfId="5685" priority="76">
      <formula>$BB$28="انقطع ( ت )"</formula>
    </cfRule>
    <cfRule type="expression" dxfId="5684" priority="77">
      <formula>$BB$28="انقطع ( ت )"</formula>
    </cfRule>
  </conditionalFormatting>
  <conditionalFormatting sqref="C30:I30">
    <cfRule type="expression" dxfId="5683" priority="75">
      <formula>$BB$30="انقطع ( ت )"</formula>
    </cfRule>
  </conditionalFormatting>
  <conditionalFormatting sqref="C31:I31">
    <cfRule type="expression" dxfId="5682" priority="74">
      <formula>$BB$31="انقطع ( ت )"</formula>
    </cfRule>
  </conditionalFormatting>
  <conditionalFormatting sqref="C36:I36">
    <cfRule type="expression" dxfId="5681" priority="73">
      <formula>$BB$36="انقطع ( ت )"</formula>
    </cfRule>
  </conditionalFormatting>
  <conditionalFormatting sqref="C43:I43">
    <cfRule type="expression" dxfId="5680" priority="72">
      <formula>$BB$43="انقطع ( ت )"</formula>
    </cfRule>
  </conditionalFormatting>
  <conditionalFormatting sqref="C44:I44">
    <cfRule type="expression" dxfId="5679" priority="71">
      <formula>$BB$44="انقطع ( ت )"</formula>
    </cfRule>
  </conditionalFormatting>
  <conditionalFormatting sqref="C7:I7 G8:G46">
    <cfRule type="expression" dxfId="5678" priority="70">
      <formula>$BC$7="انقطع ( ت )"</formula>
    </cfRule>
  </conditionalFormatting>
  <conditionalFormatting sqref="C8:I8">
    <cfRule type="expression" dxfId="5677" priority="68">
      <formula>$BC$8=""</formula>
    </cfRule>
    <cfRule type="expression" dxfId="5676" priority="69">
      <formula>$BC$8=""</formula>
    </cfRule>
  </conditionalFormatting>
  <conditionalFormatting sqref="C9:I9">
    <cfRule type="expression" dxfId="5675" priority="67">
      <formula>$BC$9=""</formula>
    </cfRule>
  </conditionalFormatting>
  <conditionalFormatting sqref="C10:I10">
    <cfRule type="expression" dxfId="5674" priority="65">
      <formula>$BC$10=""</formula>
    </cfRule>
    <cfRule type="expression" dxfId="5673" priority="66">
      <formula>$BC$10=""</formula>
    </cfRule>
  </conditionalFormatting>
  <conditionalFormatting sqref="C11:I11">
    <cfRule type="expression" dxfId="5672" priority="64">
      <formula>$BC$11=""</formula>
    </cfRule>
  </conditionalFormatting>
  <conditionalFormatting sqref="C12:I12">
    <cfRule type="expression" dxfId="5671" priority="63">
      <formula>$BC$12=""</formula>
    </cfRule>
  </conditionalFormatting>
  <conditionalFormatting sqref="C13:I13">
    <cfRule type="expression" dxfId="5670" priority="62">
      <formula>$BC$13=""</formula>
    </cfRule>
  </conditionalFormatting>
  <conditionalFormatting sqref="C14:I14">
    <cfRule type="expression" dxfId="5669" priority="61">
      <formula>$BC$14=""</formula>
    </cfRule>
  </conditionalFormatting>
  <conditionalFormatting sqref="C15:I15">
    <cfRule type="expression" dxfId="5668" priority="60">
      <formula>$BC$15=""</formula>
    </cfRule>
  </conditionalFormatting>
  <conditionalFormatting sqref="C16:I16">
    <cfRule type="expression" dxfId="5667" priority="59">
      <formula>$BC$16=""</formula>
    </cfRule>
  </conditionalFormatting>
  <conditionalFormatting sqref="C17:I17">
    <cfRule type="expression" dxfId="5666" priority="58">
      <formula>$BC$17=""</formula>
    </cfRule>
  </conditionalFormatting>
  <conditionalFormatting sqref="C18:I18">
    <cfRule type="expression" dxfId="5665" priority="57">
      <formula>$BC$18=""</formula>
    </cfRule>
  </conditionalFormatting>
  <conditionalFormatting sqref="C19:I19">
    <cfRule type="expression" dxfId="5664" priority="56">
      <formula>$BC$19=""</formula>
    </cfRule>
  </conditionalFormatting>
  <conditionalFormatting sqref="C20:I20">
    <cfRule type="expression" dxfId="5663" priority="55">
      <formula>$BC$20=""</formula>
    </cfRule>
  </conditionalFormatting>
  <conditionalFormatting sqref="C21:I21">
    <cfRule type="expression" dxfId="5662" priority="54">
      <formula>$BC$21=""</formula>
    </cfRule>
  </conditionalFormatting>
  <conditionalFormatting sqref="C22:I22">
    <cfRule type="expression" dxfId="5661" priority="53">
      <formula>$BC$22=""</formula>
    </cfRule>
  </conditionalFormatting>
  <conditionalFormatting sqref="C23:I23">
    <cfRule type="expression" dxfId="5660" priority="52">
      <formula>$BC$23=""</formula>
    </cfRule>
  </conditionalFormatting>
  <conditionalFormatting sqref="C24:I24">
    <cfRule type="expression" dxfId="5659" priority="51">
      <formula>$BC$24=""</formula>
    </cfRule>
  </conditionalFormatting>
  <conditionalFormatting sqref="C25:I25">
    <cfRule type="expression" dxfId="5658" priority="50">
      <formula>$BC$25=""</formula>
    </cfRule>
  </conditionalFormatting>
  <conditionalFormatting sqref="C26:I26">
    <cfRule type="expression" dxfId="5657" priority="49">
      <formula>$BC$26=""</formula>
    </cfRule>
  </conditionalFormatting>
  <conditionalFormatting sqref="C27:I27">
    <cfRule type="expression" dxfId="5656" priority="48">
      <formula>$BC$27=""</formula>
    </cfRule>
  </conditionalFormatting>
  <conditionalFormatting sqref="C28:I28">
    <cfRule type="expression" dxfId="5655" priority="47">
      <formula>$BC$28=""</formula>
    </cfRule>
  </conditionalFormatting>
  <conditionalFormatting sqref="C29:I29">
    <cfRule type="expression" dxfId="5654" priority="46">
      <formula>$BC$29=""</formula>
    </cfRule>
  </conditionalFormatting>
  <conditionalFormatting sqref="C30:I30">
    <cfRule type="expression" dxfId="5653" priority="45">
      <formula>$BC$30=""</formula>
    </cfRule>
  </conditionalFormatting>
  <conditionalFormatting sqref="C31:I31">
    <cfRule type="expression" dxfId="5652" priority="44">
      <formula>$BC$31=""</formula>
    </cfRule>
  </conditionalFormatting>
  <conditionalFormatting sqref="C32:I32">
    <cfRule type="expression" dxfId="5651" priority="43">
      <formula>$BC$32=""</formula>
    </cfRule>
  </conditionalFormatting>
  <conditionalFormatting sqref="C33:I33">
    <cfRule type="expression" dxfId="5650" priority="42">
      <formula>$BC$33=""</formula>
    </cfRule>
  </conditionalFormatting>
  <conditionalFormatting sqref="C34:I34">
    <cfRule type="expression" dxfId="5649" priority="41">
      <formula>$BC$34=""</formula>
    </cfRule>
  </conditionalFormatting>
  <conditionalFormatting sqref="C35:I35">
    <cfRule type="expression" dxfId="5648" priority="40">
      <formula>$BC$35=""</formula>
    </cfRule>
  </conditionalFormatting>
  <conditionalFormatting sqref="C36:I36">
    <cfRule type="expression" dxfId="5647" priority="39">
      <formula>$BC$36=""</formula>
    </cfRule>
  </conditionalFormatting>
  <conditionalFormatting sqref="C37:I37">
    <cfRule type="expression" dxfId="5646" priority="38">
      <formula>$BC$37=""</formula>
    </cfRule>
  </conditionalFormatting>
  <conditionalFormatting sqref="C38:I38">
    <cfRule type="expression" dxfId="5645" priority="37">
      <formula>$BC$38=""</formula>
    </cfRule>
  </conditionalFormatting>
  <conditionalFormatting sqref="C39:I39">
    <cfRule type="expression" dxfId="5644" priority="36">
      <formula>$BC$39=""</formula>
    </cfRule>
  </conditionalFormatting>
  <conditionalFormatting sqref="C40:I40">
    <cfRule type="expression" dxfId="5643" priority="35">
      <formula>$BC$40=""</formula>
    </cfRule>
  </conditionalFormatting>
  <conditionalFormatting sqref="C41:I41">
    <cfRule type="expression" dxfId="5642" priority="34">
      <formula>$BC$41=""</formula>
    </cfRule>
  </conditionalFormatting>
  <conditionalFormatting sqref="C42:I42">
    <cfRule type="expression" dxfId="5641" priority="33">
      <formula>$BC$42=""</formula>
    </cfRule>
  </conditionalFormatting>
  <conditionalFormatting sqref="C43:I43">
    <cfRule type="expression" dxfId="5640" priority="32">
      <formula>$BC$43=""</formula>
    </cfRule>
  </conditionalFormatting>
  <conditionalFormatting sqref="C44:I44">
    <cfRule type="expression" dxfId="5639" priority="31">
      <formula>$BC$44=""</formula>
    </cfRule>
  </conditionalFormatting>
  <conditionalFormatting sqref="C45:I45">
    <cfRule type="expression" dxfId="5638" priority="30">
      <formula>$BC$45=""</formula>
    </cfRule>
  </conditionalFormatting>
  <conditionalFormatting sqref="C46:I46">
    <cfRule type="expression" dxfId="5637" priority="29">
      <formula>$BC$46=""</formula>
    </cfRule>
  </conditionalFormatting>
  <conditionalFormatting sqref="I57:I168">
    <cfRule type="expression" dxfId="5636" priority="28">
      <formula>$AX$7=""</formula>
    </cfRule>
  </conditionalFormatting>
  <conditionalFormatting sqref="I57:I168">
    <cfRule type="expression" dxfId="5635" priority="27">
      <formula>$AX$7=""</formula>
    </cfRule>
  </conditionalFormatting>
  <conditionalFormatting sqref="I57:I168">
    <cfRule type="expression" dxfId="5634" priority="25">
      <formula>$BB$7="انقطع ( ت )"</formula>
    </cfRule>
    <cfRule type="expression" dxfId="5633" priority="26">
      <formula>$AX$7=""</formula>
    </cfRule>
  </conditionalFormatting>
  <conditionalFormatting sqref="I57:I188">
    <cfRule type="expression" dxfId="5632" priority="24">
      <formula>$AX$7=""</formula>
    </cfRule>
  </conditionalFormatting>
  <conditionalFormatting sqref="I57:I188">
    <cfRule type="expression" dxfId="5631" priority="23">
      <formula>$AX$7=""</formula>
    </cfRule>
  </conditionalFormatting>
  <conditionalFormatting sqref="I57:I188">
    <cfRule type="expression" dxfId="5630" priority="21">
      <formula>$BB$7="انقطع ( ت )"</formula>
    </cfRule>
    <cfRule type="expression" dxfId="5629" priority="22">
      <formula>$AX$7=""</formula>
    </cfRule>
  </conditionalFormatting>
  <conditionalFormatting sqref="C47:I47">
    <cfRule type="expression" dxfId="5628" priority="19">
      <formula>$AX$47=""</formula>
    </cfRule>
    <cfRule type="expression" dxfId="5627" priority="20">
      <formula>$BC$47="انقطع ( ت )"</formula>
    </cfRule>
  </conditionalFormatting>
  <conditionalFormatting sqref="C48:I48">
    <cfRule type="expression" dxfId="5626" priority="17">
      <formula>$AX$48=""</formula>
    </cfRule>
    <cfRule type="expression" dxfId="5625" priority="18">
      <formula>$BC$48="انقطع ( ت )"</formula>
    </cfRule>
  </conditionalFormatting>
  <conditionalFormatting sqref="C49:I49">
    <cfRule type="expression" dxfId="5624" priority="15">
      <formula>$AX$49=""</formula>
    </cfRule>
    <cfRule type="expression" dxfId="5623" priority="16">
      <formula>$BC$49="انقطع ( ت )"</formula>
    </cfRule>
  </conditionalFormatting>
  <conditionalFormatting sqref="C50:I50">
    <cfRule type="expression" dxfId="5622" priority="13">
      <formula>$AX$50=""</formula>
    </cfRule>
    <cfRule type="expression" dxfId="5621" priority="14">
      <formula>$BC$50="انقطع ( ت )"</formula>
    </cfRule>
  </conditionalFormatting>
  <conditionalFormatting sqref="C51:I51">
    <cfRule type="expression" dxfId="5620" priority="11">
      <formula>$AX$51=""</formula>
    </cfRule>
    <cfRule type="expression" dxfId="5619" priority="12">
      <formula>$BC$51="انقطع ( ت )"</formula>
    </cfRule>
  </conditionalFormatting>
  <conditionalFormatting sqref="C52:I52">
    <cfRule type="expression" dxfId="5618" priority="9">
      <formula>$AX$52=""</formula>
    </cfRule>
    <cfRule type="expression" dxfId="5617" priority="10">
      <formula>$BC$52="انقطع ( ت )"</formula>
    </cfRule>
  </conditionalFormatting>
  <conditionalFormatting sqref="C53:I53">
    <cfRule type="expression" dxfId="5616" priority="8">
      <formula>$BC$53="انقطع ( ت )"</formula>
    </cfRule>
  </conditionalFormatting>
  <conditionalFormatting sqref="C54:I54">
    <cfRule type="expression" dxfId="5615" priority="6">
      <formula>$AX$54=""</formula>
    </cfRule>
    <cfRule type="expression" dxfId="5614" priority="7">
      <formula>$BC$54="انقطع ( ت )"</formula>
    </cfRule>
  </conditionalFormatting>
  <conditionalFormatting sqref="C55:I55">
    <cfRule type="expression" dxfId="5613" priority="5">
      <formula>$BC$55="انقطع ( ت )"</formula>
    </cfRule>
  </conditionalFormatting>
  <conditionalFormatting sqref="C56:I56">
    <cfRule type="expression" dxfId="5612" priority="4">
      <formula>$BC$56="انقطع ( ت )"</formula>
    </cfRule>
  </conditionalFormatting>
  <conditionalFormatting sqref="C53:I53">
    <cfRule type="expression" dxfId="5611" priority="3">
      <formula>$AX$53=""</formula>
    </cfRule>
  </conditionalFormatting>
  <conditionalFormatting sqref="C55:I55">
    <cfRule type="expression" dxfId="5610" priority="2">
      <formula>$AX$55=""</formula>
    </cfRule>
  </conditionalFormatting>
  <conditionalFormatting sqref="C56:I56">
    <cfRule type="expression" dxfId="5609" priority="1">
      <formula>$AX$56=""</formula>
    </cfRule>
  </conditionalFormatting>
  <dataValidations count="5"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BC7:BD188">
      <formula1>"انقطع ( ت )"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61"/>
  </sheetPr>
  <dimension ref="A1:BI188"/>
  <sheetViews>
    <sheetView showGridLines="0" zoomScale="80" zoomScaleNormal="80" workbookViewId="0">
      <pane ySplit="6" topLeftCell="A7" activePane="bottomLeft" state="frozen"/>
      <selection activeCell="AK32" sqref="AK32"/>
      <selection pane="bottomLeft" activeCell="BF5" sqref="BF5:BI7"/>
    </sheetView>
  </sheetViews>
  <sheetFormatPr baseColWidth="10" defaultColWidth="11.42578125" defaultRowHeight="12.75"/>
  <cols>
    <col min="1" max="1" width="5.7109375" style="247" hidden="1" customWidth="1"/>
    <col min="2" max="2" width="5.5703125" style="247" hidden="1" customWidth="1"/>
    <col min="3" max="3" width="5.28515625" style="321" customWidth="1"/>
    <col min="4" max="7" width="5.28515625" style="321" hidden="1" customWidth="1"/>
    <col min="8" max="8" width="5.28515625" style="321" customWidth="1"/>
    <col min="9" max="9" width="4.85546875" style="321" customWidth="1"/>
    <col min="10" max="11" width="6.28515625" style="247" hidden="1" customWidth="1"/>
    <col min="12" max="42" width="3.7109375" style="247" customWidth="1"/>
    <col min="43" max="43" width="3.7109375" style="247" hidden="1" customWidth="1"/>
    <col min="44" max="45" width="13.42578125" style="247" customWidth="1"/>
    <col min="46" max="46" width="1.85546875" style="247" customWidth="1"/>
    <col min="47" max="47" width="6.42578125" style="247" hidden="1" customWidth="1"/>
    <col min="48" max="49" width="5.5703125" style="247" hidden="1" customWidth="1"/>
    <col min="50" max="50" width="9.140625" style="27" customWidth="1"/>
    <col min="51" max="53" width="9.140625" style="247" hidden="1" customWidth="1"/>
    <col min="54" max="54" width="16.5703125" style="247" hidden="1" customWidth="1"/>
    <col min="55" max="55" width="16.5703125" style="247" customWidth="1"/>
    <col min="56" max="56" width="2.140625" style="247" customWidth="1"/>
    <col min="57" max="57" width="5.140625" style="247" customWidth="1"/>
    <col min="58" max="273" width="9.140625" style="247" customWidth="1"/>
    <col min="274" max="276" width="4.28515625" style="247" customWidth="1"/>
    <col min="277" max="307" width="3.7109375" style="247" customWidth="1"/>
    <col min="308" max="308" width="8.7109375" style="247" customWidth="1"/>
    <col min="309" max="309" width="8.42578125" style="247" customWidth="1"/>
    <col min="310" max="529" width="9.140625" style="247" customWidth="1"/>
    <col min="530" max="532" width="4.28515625" style="247" customWidth="1"/>
    <col min="533" max="563" width="3.7109375" style="247" customWidth="1"/>
    <col min="564" max="564" width="8.7109375" style="247" customWidth="1"/>
    <col min="565" max="565" width="8.42578125" style="247" customWidth="1"/>
    <col min="566" max="785" width="9.140625" style="247" customWidth="1"/>
    <col min="786" max="788" width="4.28515625" style="247" customWidth="1"/>
    <col min="789" max="819" width="3.7109375" style="247" customWidth="1"/>
    <col min="820" max="820" width="8.7109375" style="247" customWidth="1"/>
    <col min="821" max="821" width="8.42578125" style="247" customWidth="1"/>
    <col min="822" max="1041" width="9.140625" style="247" customWidth="1"/>
    <col min="1042" max="1044" width="4.28515625" style="247" customWidth="1"/>
    <col min="1045" max="1075" width="3.7109375" style="247" customWidth="1"/>
    <col min="1076" max="1076" width="8.7109375" style="247" customWidth="1"/>
    <col min="1077" max="1077" width="8.42578125" style="247" customWidth="1"/>
    <col min="1078" max="1297" width="9.140625" style="247" customWidth="1"/>
    <col min="1298" max="1300" width="4.28515625" style="247" customWidth="1"/>
    <col min="1301" max="1331" width="3.7109375" style="247" customWidth="1"/>
    <col min="1332" max="1332" width="8.7109375" style="247" customWidth="1"/>
    <col min="1333" max="1333" width="8.42578125" style="247" customWidth="1"/>
    <col min="1334" max="1553" width="9.140625" style="247" customWidth="1"/>
    <col min="1554" max="1556" width="4.28515625" style="247" customWidth="1"/>
    <col min="1557" max="1587" width="3.7109375" style="247" customWidth="1"/>
    <col min="1588" max="1588" width="8.7109375" style="247" customWidth="1"/>
    <col min="1589" max="1589" width="8.42578125" style="247" customWidth="1"/>
    <col min="1590" max="1809" width="9.140625" style="247" customWidth="1"/>
    <col min="1810" max="1812" width="4.28515625" style="247" customWidth="1"/>
    <col min="1813" max="1843" width="3.7109375" style="247" customWidth="1"/>
    <col min="1844" max="1844" width="8.7109375" style="247" customWidth="1"/>
    <col min="1845" max="1845" width="8.42578125" style="247" customWidth="1"/>
    <col min="1846" max="2065" width="9.140625" style="247" customWidth="1"/>
    <col min="2066" max="2068" width="4.28515625" style="247" customWidth="1"/>
    <col min="2069" max="2099" width="3.7109375" style="247" customWidth="1"/>
    <col min="2100" max="2100" width="8.7109375" style="247" customWidth="1"/>
    <col min="2101" max="2101" width="8.42578125" style="247" customWidth="1"/>
    <col min="2102" max="2321" width="9.140625" style="247" customWidth="1"/>
    <col min="2322" max="2324" width="4.28515625" style="247" customWidth="1"/>
    <col min="2325" max="2355" width="3.7109375" style="247" customWidth="1"/>
    <col min="2356" max="2356" width="8.7109375" style="247" customWidth="1"/>
    <col min="2357" max="2357" width="8.42578125" style="247" customWidth="1"/>
    <col min="2358" max="2577" width="9.140625" style="247" customWidth="1"/>
    <col min="2578" max="2580" width="4.28515625" style="247" customWidth="1"/>
    <col min="2581" max="2611" width="3.7109375" style="247" customWidth="1"/>
    <col min="2612" max="2612" width="8.7109375" style="247" customWidth="1"/>
    <col min="2613" max="2613" width="8.42578125" style="247" customWidth="1"/>
    <col min="2614" max="2833" width="9.140625" style="247" customWidth="1"/>
    <col min="2834" max="2836" width="4.28515625" style="247" customWidth="1"/>
    <col min="2837" max="2867" width="3.7109375" style="247" customWidth="1"/>
    <col min="2868" max="2868" width="8.7109375" style="247" customWidth="1"/>
    <col min="2869" max="2869" width="8.42578125" style="247" customWidth="1"/>
    <col min="2870" max="3089" width="9.140625" style="247" customWidth="1"/>
    <col min="3090" max="3092" width="4.28515625" style="247" customWidth="1"/>
    <col min="3093" max="3123" width="3.7109375" style="247" customWidth="1"/>
    <col min="3124" max="3124" width="8.7109375" style="247" customWidth="1"/>
    <col min="3125" max="3125" width="8.42578125" style="247" customWidth="1"/>
    <col min="3126" max="3345" width="9.140625" style="247" customWidth="1"/>
    <col min="3346" max="3348" width="4.28515625" style="247" customWidth="1"/>
    <col min="3349" max="3379" width="3.7109375" style="247" customWidth="1"/>
    <col min="3380" max="3380" width="8.7109375" style="247" customWidth="1"/>
    <col min="3381" max="3381" width="8.42578125" style="247" customWidth="1"/>
    <col min="3382" max="3601" width="9.140625" style="247" customWidth="1"/>
    <col min="3602" max="3604" width="4.28515625" style="247" customWidth="1"/>
    <col min="3605" max="3635" width="3.7109375" style="247" customWidth="1"/>
    <col min="3636" max="3636" width="8.7109375" style="247" customWidth="1"/>
    <col min="3637" max="3637" width="8.42578125" style="247" customWidth="1"/>
    <col min="3638" max="3857" width="9.140625" style="247" customWidth="1"/>
    <col min="3858" max="3860" width="4.28515625" style="247" customWidth="1"/>
    <col min="3861" max="3891" width="3.7109375" style="247" customWidth="1"/>
    <col min="3892" max="3892" width="8.7109375" style="247" customWidth="1"/>
    <col min="3893" max="3893" width="8.42578125" style="247" customWidth="1"/>
    <col min="3894" max="4113" width="9.140625" style="247" customWidth="1"/>
    <col min="4114" max="4116" width="4.28515625" style="247" customWidth="1"/>
    <col min="4117" max="4147" width="3.7109375" style="247" customWidth="1"/>
    <col min="4148" max="4148" width="8.7109375" style="247" customWidth="1"/>
    <col min="4149" max="4149" width="8.42578125" style="247" customWidth="1"/>
    <col min="4150" max="4369" width="9.140625" style="247" customWidth="1"/>
    <col min="4370" max="4372" width="4.28515625" style="247" customWidth="1"/>
    <col min="4373" max="4403" width="3.7109375" style="247" customWidth="1"/>
    <col min="4404" max="4404" width="8.7109375" style="247" customWidth="1"/>
    <col min="4405" max="4405" width="8.42578125" style="247" customWidth="1"/>
    <col min="4406" max="4625" width="9.140625" style="247" customWidth="1"/>
    <col min="4626" max="4628" width="4.28515625" style="247" customWidth="1"/>
    <col min="4629" max="4659" width="3.7109375" style="247" customWidth="1"/>
    <col min="4660" max="4660" width="8.7109375" style="247" customWidth="1"/>
    <col min="4661" max="4661" width="8.42578125" style="247" customWidth="1"/>
    <col min="4662" max="4881" width="9.140625" style="247" customWidth="1"/>
    <col min="4882" max="4884" width="4.28515625" style="247" customWidth="1"/>
    <col min="4885" max="4915" width="3.7109375" style="247" customWidth="1"/>
    <col min="4916" max="4916" width="8.7109375" style="247" customWidth="1"/>
    <col min="4917" max="4917" width="8.42578125" style="247" customWidth="1"/>
    <col min="4918" max="5137" width="9.140625" style="247" customWidth="1"/>
    <col min="5138" max="5140" width="4.28515625" style="247" customWidth="1"/>
    <col min="5141" max="5171" width="3.7109375" style="247" customWidth="1"/>
    <col min="5172" max="5172" width="8.7109375" style="247" customWidth="1"/>
    <col min="5173" max="5173" width="8.42578125" style="247" customWidth="1"/>
    <col min="5174" max="5393" width="9.140625" style="247" customWidth="1"/>
    <col min="5394" max="5396" width="4.28515625" style="247" customWidth="1"/>
    <col min="5397" max="5427" width="3.7109375" style="247" customWidth="1"/>
    <col min="5428" max="5428" width="8.7109375" style="247" customWidth="1"/>
    <col min="5429" max="5429" width="8.42578125" style="247" customWidth="1"/>
    <col min="5430" max="5649" width="9.140625" style="247" customWidth="1"/>
    <col min="5650" max="5652" width="4.28515625" style="247" customWidth="1"/>
    <col min="5653" max="5683" width="3.7109375" style="247" customWidth="1"/>
    <col min="5684" max="5684" width="8.7109375" style="247" customWidth="1"/>
    <col min="5685" max="5685" width="8.42578125" style="247" customWidth="1"/>
    <col min="5686" max="5905" width="9.140625" style="247" customWidth="1"/>
    <col min="5906" max="5908" width="4.28515625" style="247" customWidth="1"/>
    <col min="5909" max="5939" width="3.7109375" style="247" customWidth="1"/>
    <col min="5940" max="5940" width="8.7109375" style="247" customWidth="1"/>
    <col min="5941" max="5941" width="8.42578125" style="247" customWidth="1"/>
    <col min="5942" max="6161" width="9.140625" style="247" customWidth="1"/>
    <col min="6162" max="6164" width="4.28515625" style="247" customWidth="1"/>
    <col min="6165" max="6195" width="3.7109375" style="247" customWidth="1"/>
    <col min="6196" max="6196" width="8.7109375" style="247" customWidth="1"/>
    <col min="6197" max="6197" width="8.42578125" style="247" customWidth="1"/>
    <col min="6198" max="6417" width="9.140625" style="247" customWidth="1"/>
    <col min="6418" max="6420" width="4.28515625" style="247" customWidth="1"/>
    <col min="6421" max="6451" width="3.7109375" style="247" customWidth="1"/>
    <col min="6452" max="6452" width="8.7109375" style="247" customWidth="1"/>
    <col min="6453" max="6453" width="8.42578125" style="247" customWidth="1"/>
    <col min="6454" max="6673" width="9.140625" style="247" customWidth="1"/>
    <col min="6674" max="6676" width="4.28515625" style="247" customWidth="1"/>
    <col min="6677" max="6707" width="3.7109375" style="247" customWidth="1"/>
    <col min="6708" max="6708" width="8.7109375" style="247" customWidth="1"/>
    <col min="6709" max="6709" width="8.42578125" style="247" customWidth="1"/>
    <col min="6710" max="6929" width="9.140625" style="247" customWidth="1"/>
    <col min="6930" max="6932" width="4.28515625" style="247" customWidth="1"/>
    <col min="6933" max="6963" width="3.7109375" style="247" customWidth="1"/>
    <col min="6964" max="6964" width="8.7109375" style="247" customWidth="1"/>
    <col min="6965" max="6965" width="8.42578125" style="247" customWidth="1"/>
    <col min="6966" max="7185" width="9.140625" style="247" customWidth="1"/>
    <col min="7186" max="7188" width="4.28515625" style="247" customWidth="1"/>
    <col min="7189" max="7219" width="3.7109375" style="247" customWidth="1"/>
    <col min="7220" max="7220" width="8.7109375" style="247" customWidth="1"/>
    <col min="7221" max="7221" width="8.42578125" style="247" customWidth="1"/>
    <col min="7222" max="7441" width="9.140625" style="247" customWidth="1"/>
    <col min="7442" max="7444" width="4.28515625" style="247" customWidth="1"/>
    <col min="7445" max="7475" width="3.7109375" style="247" customWidth="1"/>
    <col min="7476" max="7476" width="8.7109375" style="247" customWidth="1"/>
    <col min="7477" max="7477" width="8.42578125" style="247" customWidth="1"/>
    <col min="7478" max="7697" width="9.140625" style="247" customWidth="1"/>
    <col min="7698" max="7700" width="4.28515625" style="247" customWidth="1"/>
    <col min="7701" max="7731" width="3.7109375" style="247" customWidth="1"/>
    <col min="7732" max="7732" width="8.7109375" style="247" customWidth="1"/>
    <col min="7733" max="7733" width="8.42578125" style="247" customWidth="1"/>
    <col min="7734" max="7953" width="9.140625" style="247" customWidth="1"/>
    <col min="7954" max="7956" width="4.28515625" style="247" customWidth="1"/>
    <col min="7957" max="7987" width="3.7109375" style="247" customWidth="1"/>
    <col min="7988" max="7988" width="8.7109375" style="247" customWidth="1"/>
    <col min="7989" max="7989" width="8.42578125" style="247" customWidth="1"/>
    <col min="7990" max="8209" width="9.140625" style="247" customWidth="1"/>
    <col min="8210" max="8212" width="4.28515625" style="247" customWidth="1"/>
    <col min="8213" max="8243" width="3.7109375" style="247" customWidth="1"/>
    <col min="8244" max="8244" width="8.7109375" style="247" customWidth="1"/>
    <col min="8245" max="8245" width="8.42578125" style="247" customWidth="1"/>
    <col min="8246" max="8465" width="9.140625" style="247" customWidth="1"/>
    <col min="8466" max="8468" width="4.28515625" style="247" customWidth="1"/>
    <col min="8469" max="8499" width="3.7109375" style="247" customWidth="1"/>
    <col min="8500" max="8500" width="8.7109375" style="247" customWidth="1"/>
    <col min="8501" max="8501" width="8.42578125" style="247" customWidth="1"/>
    <col min="8502" max="8721" width="9.140625" style="247" customWidth="1"/>
    <col min="8722" max="8724" width="4.28515625" style="247" customWidth="1"/>
    <col min="8725" max="8755" width="3.7109375" style="247" customWidth="1"/>
    <col min="8756" max="8756" width="8.7109375" style="247" customWidth="1"/>
    <col min="8757" max="8757" width="8.42578125" style="247" customWidth="1"/>
    <col min="8758" max="8977" width="9.140625" style="247" customWidth="1"/>
    <col min="8978" max="8980" width="4.28515625" style="247" customWidth="1"/>
    <col min="8981" max="9011" width="3.7109375" style="247" customWidth="1"/>
    <col min="9012" max="9012" width="8.7109375" style="247" customWidth="1"/>
    <col min="9013" max="9013" width="8.42578125" style="247" customWidth="1"/>
    <col min="9014" max="9233" width="9.140625" style="247" customWidth="1"/>
    <col min="9234" max="9236" width="4.28515625" style="247" customWidth="1"/>
    <col min="9237" max="9267" width="3.7109375" style="247" customWidth="1"/>
    <col min="9268" max="9268" width="8.7109375" style="247" customWidth="1"/>
    <col min="9269" max="9269" width="8.42578125" style="247" customWidth="1"/>
    <col min="9270" max="9489" width="9.140625" style="247" customWidth="1"/>
    <col min="9490" max="9492" width="4.28515625" style="247" customWidth="1"/>
    <col min="9493" max="9523" width="3.7109375" style="247" customWidth="1"/>
    <col min="9524" max="9524" width="8.7109375" style="247" customWidth="1"/>
    <col min="9525" max="9525" width="8.42578125" style="247" customWidth="1"/>
    <col min="9526" max="9745" width="9.140625" style="247" customWidth="1"/>
    <col min="9746" max="9748" width="4.28515625" style="247" customWidth="1"/>
    <col min="9749" max="9779" width="3.7109375" style="247" customWidth="1"/>
    <col min="9780" max="9780" width="8.7109375" style="247" customWidth="1"/>
    <col min="9781" max="9781" width="8.42578125" style="247" customWidth="1"/>
    <col min="9782" max="10001" width="9.140625" style="247" customWidth="1"/>
    <col min="10002" max="10004" width="4.28515625" style="247" customWidth="1"/>
    <col min="10005" max="10035" width="3.7109375" style="247" customWidth="1"/>
    <col min="10036" max="10036" width="8.7109375" style="247" customWidth="1"/>
    <col min="10037" max="10037" width="8.42578125" style="247" customWidth="1"/>
    <col min="10038" max="10257" width="9.140625" style="247" customWidth="1"/>
    <col min="10258" max="10260" width="4.28515625" style="247" customWidth="1"/>
    <col min="10261" max="10291" width="3.7109375" style="247" customWidth="1"/>
    <col min="10292" max="10292" width="8.7109375" style="247" customWidth="1"/>
    <col min="10293" max="10293" width="8.42578125" style="247" customWidth="1"/>
    <col min="10294" max="10513" width="9.140625" style="247" customWidth="1"/>
    <col min="10514" max="10516" width="4.28515625" style="247" customWidth="1"/>
    <col min="10517" max="10547" width="3.7109375" style="247" customWidth="1"/>
    <col min="10548" max="10548" width="8.7109375" style="247" customWidth="1"/>
    <col min="10549" max="10549" width="8.42578125" style="247" customWidth="1"/>
    <col min="10550" max="10769" width="9.140625" style="247" customWidth="1"/>
    <col min="10770" max="10772" width="4.28515625" style="247" customWidth="1"/>
    <col min="10773" max="10803" width="3.7109375" style="247" customWidth="1"/>
    <col min="10804" max="10804" width="8.7109375" style="247" customWidth="1"/>
    <col min="10805" max="10805" width="8.42578125" style="247" customWidth="1"/>
    <col min="10806" max="11025" width="9.140625" style="247" customWidth="1"/>
    <col min="11026" max="11028" width="4.28515625" style="247" customWidth="1"/>
    <col min="11029" max="11059" width="3.7109375" style="247" customWidth="1"/>
    <col min="11060" max="11060" width="8.7109375" style="247" customWidth="1"/>
    <col min="11061" max="11061" width="8.42578125" style="247" customWidth="1"/>
    <col min="11062" max="11281" width="9.140625" style="247" customWidth="1"/>
    <col min="11282" max="11284" width="4.28515625" style="247" customWidth="1"/>
    <col min="11285" max="11315" width="3.7109375" style="247" customWidth="1"/>
    <col min="11316" max="11316" width="8.7109375" style="247" customWidth="1"/>
    <col min="11317" max="11317" width="8.42578125" style="247" customWidth="1"/>
    <col min="11318" max="11537" width="9.140625" style="247" customWidth="1"/>
    <col min="11538" max="11540" width="4.28515625" style="247" customWidth="1"/>
    <col min="11541" max="11571" width="3.7109375" style="247" customWidth="1"/>
    <col min="11572" max="11572" width="8.7109375" style="247" customWidth="1"/>
    <col min="11573" max="11573" width="8.42578125" style="247" customWidth="1"/>
    <col min="11574" max="11793" width="9.140625" style="247" customWidth="1"/>
    <col min="11794" max="11796" width="4.28515625" style="247" customWidth="1"/>
    <col min="11797" max="11827" width="3.7109375" style="247" customWidth="1"/>
    <col min="11828" max="11828" width="8.7109375" style="247" customWidth="1"/>
    <col min="11829" max="11829" width="8.42578125" style="247" customWidth="1"/>
    <col min="11830" max="12049" width="9.140625" style="247" customWidth="1"/>
    <col min="12050" max="12052" width="4.28515625" style="247" customWidth="1"/>
    <col min="12053" max="12083" width="3.7109375" style="247" customWidth="1"/>
    <col min="12084" max="12084" width="8.7109375" style="247" customWidth="1"/>
    <col min="12085" max="12085" width="8.42578125" style="247" customWidth="1"/>
    <col min="12086" max="12305" width="9.140625" style="247" customWidth="1"/>
    <col min="12306" max="12308" width="4.28515625" style="247" customWidth="1"/>
    <col min="12309" max="12339" width="3.7109375" style="247" customWidth="1"/>
    <col min="12340" max="12340" width="8.7109375" style="247" customWidth="1"/>
    <col min="12341" max="12341" width="8.42578125" style="247" customWidth="1"/>
    <col min="12342" max="12561" width="9.140625" style="247" customWidth="1"/>
    <col min="12562" max="12564" width="4.28515625" style="247" customWidth="1"/>
    <col min="12565" max="12595" width="3.7109375" style="247" customWidth="1"/>
    <col min="12596" max="12596" width="8.7109375" style="247" customWidth="1"/>
    <col min="12597" max="12597" width="8.42578125" style="247" customWidth="1"/>
    <col min="12598" max="12817" width="9.140625" style="247" customWidth="1"/>
    <col min="12818" max="12820" width="4.28515625" style="247" customWidth="1"/>
    <col min="12821" max="12851" width="3.7109375" style="247" customWidth="1"/>
    <col min="12852" max="12852" width="8.7109375" style="247" customWidth="1"/>
    <col min="12853" max="12853" width="8.42578125" style="247" customWidth="1"/>
    <col min="12854" max="13073" width="9.140625" style="247" customWidth="1"/>
    <col min="13074" max="13076" width="4.28515625" style="247" customWidth="1"/>
    <col min="13077" max="13107" width="3.7109375" style="247" customWidth="1"/>
    <col min="13108" max="13108" width="8.7109375" style="247" customWidth="1"/>
    <col min="13109" max="13109" width="8.42578125" style="247" customWidth="1"/>
    <col min="13110" max="13329" width="9.140625" style="247" customWidth="1"/>
    <col min="13330" max="13332" width="4.28515625" style="247" customWidth="1"/>
    <col min="13333" max="13363" width="3.7109375" style="247" customWidth="1"/>
    <col min="13364" max="13364" width="8.7109375" style="247" customWidth="1"/>
    <col min="13365" max="13365" width="8.42578125" style="247" customWidth="1"/>
    <col min="13366" max="13585" width="9.140625" style="247" customWidth="1"/>
    <col min="13586" max="13588" width="4.28515625" style="247" customWidth="1"/>
    <col min="13589" max="13619" width="3.7109375" style="247" customWidth="1"/>
    <col min="13620" max="13620" width="8.7109375" style="247" customWidth="1"/>
    <col min="13621" max="13621" width="8.42578125" style="247" customWidth="1"/>
    <col min="13622" max="13841" width="9.140625" style="247" customWidth="1"/>
    <col min="13842" max="13844" width="4.28515625" style="247" customWidth="1"/>
    <col min="13845" max="13875" width="3.7109375" style="247" customWidth="1"/>
    <col min="13876" max="13876" width="8.7109375" style="247" customWidth="1"/>
    <col min="13877" max="13877" width="8.42578125" style="247" customWidth="1"/>
    <col min="13878" max="14097" width="9.140625" style="247" customWidth="1"/>
    <col min="14098" max="14100" width="4.28515625" style="247" customWidth="1"/>
    <col min="14101" max="14131" width="3.7109375" style="247" customWidth="1"/>
    <col min="14132" max="14132" width="8.7109375" style="247" customWidth="1"/>
    <col min="14133" max="14133" width="8.42578125" style="247" customWidth="1"/>
    <col min="14134" max="14353" width="9.140625" style="247" customWidth="1"/>
    <col min="14354" max="14356" width="4.28515625" style="247" customWidth="1"/>
    <col min="14357" max="14387" width="3.7109375" style="247" customWidth="1"/>
    <col min="14388" max="14388" width="8.7109375" style="247" customWidth="1"/>
    <col min="14389" max="14389" width="8.42578125" style="247" customWidth="1"/>
    <col min="14390" max="14609" width="9.140625" style="247" customWidth="1"/>
    <col min="14610" max="14612" width="4.28515625" style="247" customWidth="1"/>
    <col min="14613" max="14643" width="3.7109375" style="247" customWidth="1"/>
    <col min="14644" max="14644" width="8.7109375" style="247" customWidth="1"/>
    <col min="14645" max="14645" width="8.42578125" style="247" customWidth="1"/>
    <col min="14646" max="14865" width="9.140625" style="247" customWidth="1"/>
    <col min="14866" max="14868" width="4.28515625" style="247" customWidth="1"/>
    <col min="14869" max="14899" width="3.7109375" style="247" customWidth="1"/>
    <col min="14900" max="14900" width="8.7109375" style="247" customWidth="1"/>
    <col min="14901" max="14901" width="8.42578125" style="247" customWidth="1"/>
    <col min="14902" max="15121" width="9.140625" style="247" customWidth="1"/>
    <col min="15122" max="15124" width="4.28515625" style="247" customWidth="1"/>
    <col min="15125" max="15155" width="3.7109375" style="247" customWidth="1"/>
    <col min="15156" max="15156" width="8.7109375" style="247" customWidth="1"/>
    <col min="15157" max="15157" width="8.42578125" style="247" customWidth="1"/>
    <col min="15158" max="15377" width="9.140625" style="247" customWidth="1"/>
    <col min="15378" max="15380" width="4.28515625" style="247" customWidth="1"/>
    <col min="15381" max="15411" width="3.7109375" style="247" customWidth="1"/>
    <col min="15412" max="15412" width="8.7109375" style="247" customWidth="1"/>
    <col min="15413" max="15413" width="8.42578125" style="247" customWidth="1"/>
    <col min="15414" max="15633" width="9.140625" style="247" customWidth="1"/>
    <col min="15634" max="15636" width="4.28515625" style="247" customWidth="1"/>
    <col min="15637" max="15667" width="3.7109375" style="247" customWidth="1"/>
    <col min="15668" max="15668" width="8.7109375" style="247" customWidth="1"/>
    <col min="15669" max="15669" width="8.42578125" style="247" customWidth="1"/>
    <col min="15670" max="15889" width="9.140625" style="247" customWidth="1"/>
    <col min="15890" max="15892" width="4.28515625" style="247" customWidth="1"/>
    <col min="15893" max="15923" width="3.7109375" style="247" customWidth="1"/>
    <col min="15924" max="15924" width="8.7109375" style="247" customWidth="1"/>
    <col min="15925" max="15925" width="8.42578125" style="247" customWidth="1"/>
    <col min="15926" max="16145" width="9.140625" style="247" customWidth="1"/>
    <col min="16146" max="16148" width="4.28515625" style="247" customWidth="1"/>
    <col min="16149" max="16179" width="3.7109375" style="247" customWidth="1"/>
    <col min="16180" max="16180" width="8.7109375" style="247" customWidth="1"/>
    <col min="16181" max="16181" width="8.42578125" style="247" customWidth="1"/>
    <col min="16182" max="16384" width="9.140625" style="247" customWidth="1"/>
  </cols>
  <sheetData>
    <row r="1" spans="2:61" ht="12.75" customHeight="1" thickTop="1" thickBot="1">
      <c r="J1" s="25" t="s">
        <v>104</v>
      </c>
      <c r="K1" s="54">
        <f>COUNTIF(L3:AP3,"ع")</f>
        <v>1</v>
      </c>
      <c r="AB1" s="26"/>
      <c r="AC1" s="26"/>
      <c r="AD1" s="26"/>
      <c r="AS1" s="478" t="s">
        <v>137</v>
      </c>
      <c r="AT1" s="479"/>
      <c r="AU1" s="479"/>
      <c r="AV1" s="479"/>
      <c r="AW1" s="479"/>
      <c r="AX1" s="479"/>
      <c r="AY1" s="479"/>
      <c r="AZ1" s="479"/>
      <c r="BA1" s="479"/>
      <c r="BB1" s="479"/>
      <c r="BC1" s="479"/>
      <c r="BD1" s="479"/>
      <c r="BE1" s="479"/>
      <c r="BF1" s="480"/>
    </row>
    <row r="2" spans="2:61" ht="40.5" customHeight="1" thickBot="1">
      <c r="C2" s="28"/>
      <c r="D2" s="28"/>
      <c r="E2" s="28"/>
      <c r="F2" s="28"/>
      <c r="G2" s="28"/>
      <c r="H2" s="28"/>
      <c r="I2" s="28"/>
      <c r="J2" s="25" t="s">
        <v>103</v>
      </c>
      <c r="K2" s="29">
        <f>COUNTIF(L5:AP5,"ج")</f>
        <v>4</v>
      </c>
      <c r="L2" s="484">
        <f>'متابعة الغياب'!I10</f>
        <v>2014</v>
      </c>
      <c r="M2" s="485"/>
      <c r="N2" s="486"/>
      <c r="O2" s="487" t="s">
        <v>114</v>
      </c>
      <c r="P2" s="487"/>
      <c r="Q2" s="487"/>
      <c r="R2" s="488"/>
      <c r="S2" s="489" t="s">
        <v>86</v>
      </c>
      <c r="T2" s="490"/>
      <c r="U2" s="490"/>
      <c r="V2" s="490"/>
      <c r="W2" s="491" t="s">
        <v>112</v>
      </c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3"/>
      <c r="AS2" s="481"/>
      <c r="AT2" s="482"/>
      <c r="AU2" s="482"/>
      <c r="AV2" s="482"/>
      <c r="AW2" s="482"/>
      <c r="AX2" s="482"/>
      <c r="AY2" s="482"/>
      <c r="AZ2" s="482"/>
      <c r="BA2" s="482"/>
      <c r="BB2" s="482"/>
      <c r="BC2" s="482"/>
      <c r="BD2" s="482"/>
      <c r="BE2" s="482"/>
      <c r="BF2" s="483"/>
    </row>
    <row r="3" spans="2:61" ht="20.25" hidden="1" customHeight="1">
      <c r="C3" s="28"/>
      <c r="D3" s="28"/>
      <c r="E3" s="28"/>
      <c r="F3" s="28"/>
      <c r="G3" s="28"/>
      <c r="H3" s="28"/>
      <c r="I3" s="28"/>
      <c r="J3" s="25"/>
      <c r="K3" s="54"/>
      <c r="L3" s="30">
        <f t="shared" ref="L3:AD3" si="0">IF(L5="ج","",IF(L5="س","",L4))</f>
        <v>0</v>
      </c>
      <c r="M3" s="30">
        <f t="shared" si="0"/>
        <v>0</v>
      </c>
      <c r="N3" s="30">
        <f t="shared" si="0"/>
        <v>0</v>
      </c>
      <c r="O3" s="30" t="str">
        <f t="shared" si="0"/>
        <v/>
      </c>
      <c r="P3" s="30">
        <f t="shared" si="0"/>
        <v>0</v>
      </c>
      <c r="Q3" s="30">
        <f t="shared" si="0"/>
        <v>0</v>
      </c>
      <c r="R3" s="30">
        <f t="shared" si="0"/>
        <v>0</v>
      </c>
      <c r="S3" s="30">
        <f t="shared" si="0"/>
        <v>0</v>
      </c>
      <c r="T3" s="30">
        <f t="shared" si="0"/>
        <v>0</v>
      </c>
      <c r="U3" s="30" t="str">
        <f t="shared" si="0"/>
        <v/>
      </c>
      <c r="V3" s="30" t="str">
        <f t="shared" si="0"/>
        <v/>
      </c>
      <c r="W3" s="30">
        <f t="shared" si="0"/>
        <v>0</v>
      </c>
      <c r="X3" s="30">
        <f t="shared" si="0"/>
        <v>0</v>
      </c>
      <c r="Y3" s="30">
        <f t="shared" si="0"/>
        <v>0</v>
      </c>
      <c r="Z3" s="30">
        <f t="shared" si="0"/>
        <v>0</v>
      </c>
      <c r="AA3" s="30">
        <f t="shared" si="0"/>
        <v>0</v>
      </c>
      <c r="AB3" s="30" t="str">
        <f t="shared" si="0"/>
        <v/>
      </c>
      <c r="AC3" s="30" t="str">
        <f t="shared" si="0"/>
        <v/>
      </c>
      <c r="AD3" s="30">
        <f t="shared" si="0"/>
        <v>0</v>
      </c>
      <c r="AE3" s="30">
        <f>IF(AE5="ج","",IF(AE5="س","",AE4))</f>
        <v>0</v>
      </c>
      <c r="AF3" s="30">
        <f t="shared" ref="AF3:AP3" si="1">IF(AF5="ج","",IF(AF5="س","",AF4))</f>
        <v>0</v>
      </c>
      <c r="AG3" s="30">
        <f t="shared" si="1"/>
        <v>0</v>
      </c>
      <c r="AH3" s="30">
        <f t="shared" si="1"/>
        <v>0</v>
      </c>
      <c r="AI3" s="30" t="str">
        <f t="shared" si="1"/>
        <v/>
      </c>
      <c r="AJ3" s="30" t="str">
        <f t="shared" si="1"/>
        <v/>
      </c>
      <c r="AK3" s="30">
        <f t="shared" si="1"/>
        <v>0</v>
      </c>
      <c r="AL3" s="30">
        <f t="shared" si="1"/>
        <v>0</v>
      </c>
      <c r="AM3" s="30">
        <f t="shared" si="1"/>
        <v>0</v>
      </c>
      <c r="AN3" s="31">
        <f t="shared" si="1"/>
        <v>0</v>
      </c>
      <c r="AO3" s="31" t="str">
        <f t="shared" si="1"/>
        <v>ع</v>
      </c>
      <c r="AP3" s="31" t="str">
        <f t="shared" si="1"/>
        <v/>
      </c>
    </row>
    <row r="4" spans="2:61" ht="19.5" customHeight="1" thickBot="1">
      <c r="J4" s="25" t="s">
        <v>102</v>
      </c>
      <c r="K4" s="54">
        <f>COUNTIF(L5:AP5,"س")</f>
        <v>4</v>
      </c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 t="s">
        <v>113</v>
      </c>
      <c r="AP4" s="50" t="s">
        <v>113</v>
      </c>
      <c r="AQ4" s="48"/>
      <c r="AU4" s="200"/>
    </row>
    <row r="5" spans="2:61" ht="20.100000000000001" customHeight="1" thickTop="1">
      <c r="C5" s="464" t="s">
        <v>101</v>
      </c>
      <c r="D5" s="319"/>
      <c r="E5" s="319"/>
      <c r="F5" s="319"/>
      <c r="G5" s="466" t="s">
        <v>100</v>
      </c>
      <c r="H5" s="464" t="s">
        <v>100</v>
      </c>
      <c r="I5" s="466" t="s">
        <v>99</v>
      </c>
      <c r="J5" s="32">
        <f>K4+K2+K1</f>
        <v>9</v>
      </c>
      <c r="K5" s="33">
        <f>31-K6</f>
        <v>28</v>
      </c>
      <c r="L5" s="34" t="str">
        <f>IF(L6="","",VLOOKUP(AY37,روزنامة3!F3:G47,2,))</f>
        <v/>
      </c>
      <c r="M5" s="34" t="str">
        <f>IF(M6="","",VLOOKUP(AY36,روزنامة3!F3:G47,2,))</f>
        <v/>
      </c>
      <c r="N5" s="34" t="str">
        <f>IF(N6="","",VLOOKUP(AY35,روزنامة3!F3:G47,2,))</f>
        <v/>
      </c>
      <c r="O5" s="34" t="str">
        <f>VLOOKUP(AY34,روزنامة3!F3:G47,2,)</f>
        <v>ج</v>
      </c>
      <c r="P5" s="34" t="str">
        <f>VLOOKUP(AY33,روزنامة3!F3:G47,2,)</f>
        <v>خ</v>
      </c>
      <c r="Q5" s="34" t="str">
        <f>VLOOKUP(AY32,روزنامة3!F3:G47,2,)</f>
        <v>ر</v>
      </c>
      <c r="R5" s="34" t="str">
        <f>VLOOKUP(AY31,روزنامة3!F3:G47,2,)</f>
        <v>ث</v>
      </c>
      <c r="S5" s="34" t="str">
        <f>VLOOKUP(AY30,روزنامة3!F3:G47,2,)</f>
        <v>ا</v>
      </c>
      <c r="T5" s="34" t="str">
        <f>VLOOKUP(AY29,روزنامة3!F3:G47,2,)</f>
        <v>ح</v>
      </c>
      <c r="U5" s="34" t="str">
        <f>VLOOKUP(AY28,روزنامة3!F3:G47,2,)</f>
        <v>س</v>
      </c>
      <c r="V5" s="34" t="str">
        <f>VLOOKUP(AY27,روزنامة3!F3:G47,2,)</f>
        <v>ج</v>
      </c>
      <c r="W5" s="34" t="str">
        <f>VLOOKUP(AY26,روزنامة3!F3:G47,2,)</f>
        <v>خ</v>
      </c>
      <c r="X5" s="34" t="str">
        <f>VLOOKUP(AY25,روزنامة3!F3:G47,2,)</f>
        <v>ر</v>
      </c>
      <c r="Y5" s="34" t="str">
        <f>VLOOKUP(AY24,روزنامة3!F3:G47,2,)</f>
        <v>ث</v>
      </c>
      <c r="Z5" s="34" t="str">
        <f>VLOOKUP(AY23,روزنامة3!F3:G47,2,)</f>
        <v>ا</v>
      </c>
      <c r="AA5" s="34" t="str">
        <f>VLOOKUP(AY22,روزنامة3!F3:G47,2,)</f>
        <v>ح</v>
      </c>
      <c r="AB5" s="34" t="str">
        <f>VLOOKUP(AY21,روزنامة3!F3:G47,2,)</f>
        <v>س</v>
      </c>
      <c r="AC5" s="34" t="str">
        <f>VLOOKUP(AY20,روزنامة3!F3:G47,2,)</f>
        <v>ج</v>
      </c>
      <c r="AD5" s="34" t="str">
        <f>VLOOKUP(AY19,روزنامة3!F3:G47,2,)</f>
        <v>خ</v>
      </c>
      <c r="AE5" s="34" t="str">
        <f>VLOOKUP(AY18,روزنامة3!F3:G47,2,)</f>
        <v>ر</v>
      </c>
      <c r="AF5" s="34" t="str">
        <f>VLOOKUP(AY17,روزنامة3!F3:G47,2,)</f>
        <v>ث</v>
      </c>
      <c r="AG5" s="34" t="str">
        <f>VLOOKUP(AY16,روزنامة3!F3:G47,2,)</f>
        <v>ا</v>
      </c>
      <c r="AH5" s="34" t="str">
        <f>VLOOKUP(AY15,روزنامة3!F3:G47,2,)</f>
        <v>ح</v>
      </c>
      <c r="AI5" s="34" t="str">
        <f>VLOOKUP(AY14,روزنامة3!F3:G47,2,)</f>
        <v>س</v>
      </c>
      <c r="AJ5" s="34" t="str">
        <f>VLOOKUP(AY13,روزنامة3!F3:G47,2,)</f>
        <v>ج</v>
      </c>
      <c r="AK5" s="34" t="str">
        <f>VLOOKUP(AY12,روزنامة3!F3:G47,2,)</f>
        <v>خ</v>
      </c>
      <c r="AL5" s="34" t="str">
        <f>VLOOKUP(AY11,روزنامة3!F3:G47,2,)</f>
        <v>ر</v>
      </c>
      <c r="AM5" s="34" t="str">
        <f>VLOOKUP(AY10,روزنامة3!F3:G47,2,)</f>
        <v>ث</v>
      </c>
      <c r="AN5" s="34" t="str">
        <f>VLOOKUP(AY9,روزنامة3!F3:G47,2,)</f>
        <v>ا</v>
      </c>
      <c r="AO5" s="34" t="str">
        <f>VLOOKUP(AY8,روزنامة3!F3:G47,2,)</f>
        <v>ح</v>
      </c>
      <c r="AP5" s="34" t="str">
        <f>VLOOKUP(AY7,روزنامة3!F3:G47,2,)</f>
        <v>س</v>
      </c>
      <c r="AQ5" s="34"/>
      <c r="AR5" s="34"/>
      <c r="AS5" s="34"/>
      <c r="AT5" s="5"/>
      <c r="AU5" s="5"/>
      <c r="AV5" s="5"/>
      <c r="AW5" s="5"/>
      <c r="BF5" s="469" t="s">
        <v>66</v>
      </c>
      <c r="BG5" s="470"/>
      <c r="BH5" s="470"/>
      <c r="BI5" s="471"/>
    </row>
    <row r="6" spans="2:61" ht="31.5" customHeight="1">
      <c r="C6" s="465"/>
      <c r="D6" s="320" t="s">
        <v>109</v>
      </c>
      <c r="E6" s="320" t="s">
        <v>110</v>
      </c>
      <c r="F6" s="320" t="s">
        <v>111</v>
      </c>
      <c r="G6" s="467"/>
      <c r="H6" s="465"/>
      <c r="I6" s="468"/>
      <c r="J6" s="250"/>
      <c r="K6" s="35">
        <f>COUNTIF(L6:AP6,"")</f>
        <v>3</v>
      </c>
      <c r="L6" s="36" t="str">
        <f>IF(BA7&lt;31,"","31")</f>
        <v/>
      </c>
      <c r="M6" s="47" t="str">
        <f>IF(BA7&lt;30,"","30")</f>
        <v/>
      </c>
      <c r="N6" s="36" t="str">
        <f>IF(BA7&lt;29,"","29")</f>
        <v/>
      </c>
      <c r="O6" s="47">
        <v>28</v>
      </c>
      <c r="P6" s="36">
        <v>27</v>
      </c>
      <c r="Q6" s="47">
        <v>26</v>
      </c>
      <c r="R6" s="36">
        <v>25</v>
      </c>
      <c r="S6" s="47">
        <v>24</v>
      </c>
      <c r="T6" s="36">
        <v>23</v>
      </c>
      <c r="U6" s="47">
        <v>22</v>
      </c>
      <c r="V6" s="36">
        <v>21</v>
      </c>
      <c r="W6" s="47">
        <v>20</v>
      </c>
      <c r="X6" s="36">
        <v>19</v>
      </c>
      <c r="Y6" s="47">
        <v>18</v>
      </c>
      <c r="Z6" s="36">
        <v>17</v>
      </c>
      <c r="AA6" s="47">
        <v>16</v>
      </c>
      <c r="AB6" s="36">
        <v>15</v>
      </c>
      <c r="AC6" s="47">
        <v>14</v>
      </c>
      <c r="AD6" s="36">
        <v>13</v>
      </c>
      <c r="AE6" s="47">
        <v>12</v>
      </c>
      <c r="AF6" s="36">
        <v>11</v>
      </c>
      <c r="AG6" s="47">
        <v>10</v>
      </c>
      <c r="AH6" s="36">
        <v>9</v>
      </c>
      <c r="AI6" s="47">
        <v>8</v>
      </c>
      <c r="AJ6" s="36">
        <v>7</v>
      </c>
      <c r="AK6" s="47">
        <v>6</v>
      </c>
      <c r="AL6" s="36">
        <v>5</v>
      </c>
      <c r="AM6" s="47">
        <v>4</v>
      </c>
      <c r="AN6" s="36">
        <v>3</v>
      </c>
      <c r="AO6" s="47">
        <v>2</v>
      </c>
      <c r="AP6" s="36">
        <v>1</v>
      </c>
      <c r="AQ6" s="36"/>
      <c r="AR6" s="37" t="s">
        <v>8</v>
      </c>
      <c r="AS6" s="37" t="s">
        <v>7</v>
      </c>
      <c r="AT6" s="23"/>
      <c r="AU6" s="23"/>
      <c r="AV6" s="23"/>
      <c r="AW6" s="23"/>
      <c r="AY6" s="245" t="s">
        <v>120</v>
      </c>
      <c r="BA6" s="25" t="s">
        <v>98</v>
      </c>
      <c r="BB6" s="45"/>
      <c r="BC6" s="45"/>
      <c r="BD6" s="45"/>
      <c r="BF6" s="472"/>
      <c r="BG6" s="473"/>
      <c r="BH6" s="473"/>
      <c r="BI6" s="474"/>
    </row>
    <row r="7" spans="2:61" ht="20.100000000000001" customHeight="1" thickBot="1">
      <c r="B7" s="49" t="str">
        <f>IF(G7&lt;4,"",AS7)</f>
        <v/>
      </c>
      <c r="C7" s="34">
        <f>IF(BB7="انقطع ( ت )","",IF(AX7="","",I7-G7))</f>
        <v>38</v>
      </c>
      <c r="D7" s="34">
        <f>COUNTIF(K7:AQ7,"-")</f>
        <v>0</v>
      </c>
      <c r="E7" s="34">
        <f>COUNTIF(K7:AQ7,"+")</f>
        <v>0</v>
      </c>
      <c r="F7" s="34">
        <f>E7*2</f>
        <v>0</v>
      </c>
      <c r="G7" s="34">
        <f>IF(BC7="انقطع ( ت )",0,IF(AX7="","",D7+F7))</f>
        <v>0</v>
      </c>
      <c r="H7" s="34" t="str">
        <f>IF(BB7="انقطع ( ت )","",IF(G7=0,"",G7))</f>
        <v/>
      </c>
      <c r="I7" s="34">
        <f>IF(AS7="","",J7*2)</f>
        <v>38</v>
      </c>
      <c r="J7" s="38">
        <f>K5-J5</f>
        <v>19</v>
      </c>
      <c r="K7" s="38"/>
      <c r="L7" s="51"/>
      <c r="M7" s="51"/>
      <c r="N7" s="52"/>
      <c r="O7" s="51"/>
      <c r="P7" s="51"/>
      <c r="Q7" s="51"/>
      <c r="R7" s="51"/>
      <c r="S7" s="52"/>
      <c r="T7" s="51"/>
      <c r="U7" s="52"/>
      <c r="V7" s="51"/>
      <c r="W7" s="51"/>
      <c r="X7" s="51"/>
      <c r="Y7" s="51"/>
      <c r="Z7" s="52"/>
      <c r="AA7" s="51"/>
      <c r="AB7" s="52"/>
      <c r="AC7" s="51"/>
      <c r="AD7" s="51"/>
      <c r="AE7" s="51"/>
      <c r="AF7" s="51"/>
      <c r="AG7" s="52"/>
      <c r="AH7" s="51"/>
      <c r="AI7" s="52"/>
      <c r="AJ7" s="51"/>
      <c r="AK7" s="51"/>
      <c r="AL7" s="51"/>
      <c r="AM7" s="51"/>
      <c r="AN7" s="51"/>
      <c r="AO7" s="51"/>
      <c r="AP7" s="51"/>
      <c r="AQ7" s="39"/>
      <c r="AR7" s="40" t="str">
        <f>IF(AX7="","",'ق التلاميد'!D5)</f>
        <v>عبدالصمد</v>
      </c>
      <c r="AS7" s="40" t="str">
        <f>IF(AX7="","",'ق التلاميد'!C5)</f>
        <v>عبدالرحمن</v>
      </c>
      <c r="AT7" s="23"/>
      <c r="AU7" s="23"/>
      <c r="AV7" s="23"/>
      <c r="AW7" s="23"/>
      <c r="AX7" s="54">
        <f>'ق التلاميد'!B5</f>
        <v>1</v>
      </c>
      <c r="AY7" s="247">
        <f>MIN(روزنامة3!F3:F47)</f>
        <v>41671</v>
      </c>
      <c r="AZ7" s="247">
        <v>1</v>
      </c>
      <c r="BA7" s="244">
        <f>COUNTIF(روزنامة3!E3:E47,"&gt;1")</f>
        <v>28</v>
      </c>
      <c r="BB7" s="41">
        <f>IF(AX7="","",BC7)</f>
        <v>0</v>
      </c>
      <c r="BC7" s="252"/>
      <c r="BD7" s="46"/>
      <c r="BF7" s="475"/>
      <c r="BG7" s="476"/>
      <c r="BH7" s="476"/>
      <c r="BI7" s="477"/>
    </row>
    <row r="8" spans="2:61" ht="20.100000000000001" customHeight="1" thickTop="1">
      <c r="B8" s="49" t="str">
        <f t="shared" ref="B8:B56" si="2">IF(G8&lt;4,"",AS8)</f>
        <v/>
      </c>
      <c r="C8" s="34">
        <f t="shared" ref="C8:C56" si="3">IF(BB8="انقطع ( ت )","",IF(AX8="","",I8-G8))</f>
        <v>38</v>
      </c>
      <c r="D8" s="34">
        <f t="shared" ref="D8:D56" si="4">COUNTIF(K8:AQ8,"-")</f>
        <v>0</v>
      </c>
      <c r="E8" s="34">
        <f t="shared" ref="E8:E56" si="5">COUNTIF(K8:AQ8,"+")</f>
        <v>0</v>
      </c>
      <c r="F8" s="34">
        <f t="shared" ref="F8:F56" si="6">E8*2</f>
        <v>0</v>
      </c>
      <c r="G8" s="34">
        <f t="shared" ref="G8:G56" si="7">IF(BC8="انقطع ( ت )",0,IF(AX8="","",D8+F8))</f>
        <v>0</v>
      </c>
      <c r="H8" s="34" t="str">
        <f t="shared" ref="H8:H56" si="8">IF(BB8="انقطع ( ت )","",IF(G8=0,"",G8))</f>
        <v/>
      </c>
      <c r="I8" s="34">
        <f t="shared" ref="I8:I71" si="9">IF(BB8="انقطع ( ت )","",IF(BB8="انقطع ( ت )","",IF(AS8="","",J8*2)))</f>
        <v>38</v>
      </c>
      <c r="J8" s="38">
        <f>J7</f>
        <v>19</v>
      </c>
      <c r="K8" s="38"/>
      <c r="L8" s="51"/>
      <c r="M8" s="51"/>
      <c r="N8" s="52"/>
      <c r="O8" s="51"/>
      <c r="P8" s="51"/>
      <c r="Q8" s="51"/>
      <c r="R8" s="51"/>
      <c r="S8" s="52"/>
      <c r="T8" s="51"/>
      <c r="U8" s="52"/>
      <c r="V8" s="51"/>
      <c r="W8" s="51"/>
      <c r="X8" s="51"/>
      <c r="Y8" s="51"/>
      <c r="Z8" s="52"/>
      <c r="AA8" s="51"/>
      <c r="AB8" s="52"/>
      <c r="AC8" s="51"/>
      <c r="AD8" s="51"/>
      <c r="AE8" s="51"/>
      <c r="AF8" s="51"/>
      <c r="AG8" s="52"/>
      <c r="AH8" s="51"/>
      <c r="AI8" s="52"/>
      <c r="AJ8" s="51"/>
      <c r="AK8" s="51"/>
      <c r="AL8" s="51"/>
      <c r="AM8" s="51"/>
      <c r="AN8" s="51"/>
      <c r="AO8" s="51"/>
      <c r="AP8" s="51"/>
      <c r="AQ8" s="39"/>
      <c r="AR8" s="40" t="str">
        <f>IF(AX8="","",'ق التلاميد'!D6)</f>
        <v>محمد</v>
      </c>
      <c r="AS8" s="40" t="str">
        <f>IF(AX8="","",'ق التلاميد'!C6)</f>
        <v>بن حمدي</v>
      </c>
      <c r="AT8" s="23"/>
      <c r="AU8" s="23"/>
      <c r="AV8" s="23"/>
      <c r="AW8" s="23"/>
      <c r="AX8" s="54">
        <f>'ق التلاميد'!B6</f>
        <v>2</v>
      </c>
      <c r="AY8" s="247">
        <f>AY7+1</f>
        <v>41672</v>
      </c>
      <c r="AZ8" s="247">
        <v>2</v>
      </c>
      <c r="BB8" s="41">
        <f t="shared" ref="BB8:BB56" si="10">IF(AX8="","",BC8)</f>
        <v>0</v>
      </c>
      <c r="BC8" s="252"/>
      <c r="BD8" s="46"/>
    </row>
    <row r="9" spans="2:61" ht="20.100000000000001" customHeight="1">
      <c r="B9" s="49" t="str">
        <f t="shared" si="2"/>
        <v/>
      </c>
      <c r="C9" s="34">
        <f t="shared" si="3"/>
        <v>38</v>
      </c>
      <c r="D9" s="34">
        <f t="shared" si="4"/>
        <v>0</v>
      </c>
      <c r="E9" s="34">
        <f t="shared" si="5"/>
        <v>0</v>
      </c>
      <c r="F9" s="34">
        <f t="shared" si="6"/>
        <v>0</v>
      </c>
      <c r="G9" s="34">
        <f t="shared" si="7"/>
        <v>0</v>
      </c>
      <c r="H9" s="34" t="str">
        <f t="shared" si="8"/>
        <v/>
      </c>
      <c r="I9" s="34">
        <f t="shared" si="9"/>
        <v>38</v>
      </c>
      <c r="J9" s="38">
        <f t="shared" ref="J9:J72" si="11">J8</f>
        <v>19</v>
      </c>
      <c r="K9" s="38"/>
      <c r="L9" s="51"/>
      <c r="M9" s="51"/>
      <c r="N9" s="52"/>
      <c r="O9" s="51"/>
      <c r="P9" s="51"/>
      <c r="Q9" s="51"/>
      <c r="R9" s="51"/>
      <c r="S9" s="52"/>
      <c r="T9" s="51"/>
      <c r="U9" s="52"/>
      <c r="V9" s="51"/>
      <c r="W9" s="51"/>
      <c r="X9" s="51"/>
      <c r="Y9" s="51"/>
      <c r="Z9" s="52"/>
      <c r="AA9" s="51"/>
      <c r="AB9" s="52"/>
      <c r="AC9" s="51"/>
      <c r="AD9" s="51"/>
      <c r="AE9" s="51"/>
      <c r="AF9" s="52"/>
      <c r="AG9" s="52"/>
      <c r="AH9" s="52"/>
      <c r="AI9" s="52"/>
      <c r="AJ9" s="51"/>
      <c r="AK9" s="51"/>
      <c r="AL9" s="51"/>
      <c r="AM9" s="51"/>
      <c r="AN9" s="51"/>
      <c r="AO9" s="51"/>
      <c r="AP9" s="51"/>
      <c r="AQ9" s="39"/>
      <c r="AR9" s="40" t="str">
        <f>IF(AX9="","",'ق التلاميد'!D7)</f>
        <v>مليكة</v>
      </c>
      <c r="AS9" s="40" t="str">
        <f>IF(AX9="","",'ق التلاميد'!C7)</f>
        <v>بن حمدي</v>
      </c>
      <c r="AT9" s="23"/>
      <c r="AU9" s="23"/>
      <c r="AV9" s="23"/>
      <c r="AW9" s="23"/>
      <c r="AX9" s="54">
        <f>'ق التلاميد'!B7</f>
        <v>3</v>
      </c>
      <c r="AY9" s="247">
        <f t="shared" ref="AY9:AY56" si="12">AY8+1</f>
        <v>41673</v>
      </c>
      <c r="AZ9" s="247">
        <v>3</v>
      </c>
      <c r="BB9" s="41">
        <f t="shared" si="10"/>
        <v>0</v>
      </c>
      <c r="BC9" s="252"/>
      <c r="BD9" s="46"/>
    </row>
    <row r="10" spans="2:61" ht="20.100000000000001" customHeight="1">
      <c r="B10" s="49" t="str">
        <f t="shared" si="2"/>
        <v/>
      </c>
      <c r="C10" s="34">
        <f t="shared" si="3"/>
        <v>38</v>
      </c>
      <c r="D10" s="34">
        <f t="shared" si="4"/>
        <v>0</v>
      </c>
      <c r="E10" s="34">
        <f t="shared" si="5"/>
        <v>0</v>
      </c>
      <c r="F10" s="34">
        <f t="shared" si="6"/>
        <v>0</v>
      </c>
      <c r="G10" s="34">
        <f t="shared" si="7"/>
        <v>0</v>
      </c>
      <c r="H10" s="34" t="str">
        <f t="shared" si="8"/>
        <v/>
      </c>
      <c r="I10" s="34">
        <f t="shared" si="9"/>
        <v>38</v>
      </c>
      <c r="J10" s="38">
        <f t="shared" si="11"/>
        <v>19</v>
      </c>
      <c r="K10" s="38"/>
      <c r="L10" s="51"/>
      <c r="M10" s="51"/>
      <c r="N10" s="52"/>
      <c r="O10" s="51"/>
      <c r="P10" s="51"/>
      <c r="Q10" s="51"/>
      <c r="R10" s="51"/>
      <c r="S10" s="52"/>
      <c r="T10" s="51"/>
      <c r="U10" s="52"/>
      <c r="V10" s="51"/>
      <c r="W10" s="51"/>
      <c r="X10" s="51"/>
      <c r="Y10" s="51"/>
      <c r="Z10" s="52"/>
      <c r="AA10" s="51"/>
      <c r="AB10" s="52"/>
      <c r="AC10" s="51"/>
      <c r="AD10" s="51"/>
      <c r="AE10" s="51"/>
      <c r="AF10" s="51"/>
      <c r="AG10" s="52"/>
      <c r="AH10" s="51"/>
      <c r="AI10" s="52"/>
      <c r="AJ10" s="51"/>
      <c r="AK10" s="51"/>
      <c r="AL10" s="51"/>
      <c r="AM10" s="51"/>
      <c r="AN10" s="51"/>
      <c r="AO10" s="51"/>
      <c r="AP10" s="51"/>
      <c r="AQ10" s="39"/>
      <c r="AR10" s="40" t="str">
        <f>IF(AX10="","",'ق التلاميد'!D8)</f>
        <v>فاطمة</v>
      </c>
      <c r="AS10" s="40" t="str">
        <f>IF(AX10="","",'ق التلاميد'!C8)</f>
        <v>بوبكر</v>
      </c>
      <c r="AT10" s="23"/>
      <c r="AU10" s="23"/>
      <c r="AV10" s="23"/>
      <c r="AW10" s="23"/>
      <c r="AX10" s="54">
        <f>'ق التلاميد'!B8</f>
        <v>4</v>
      </c>
      <c r="AY10" s="247">
        <f t="shared" si="12"/>
        <v>41674</v>
      </c>
      <c r="AZ10" s="247">
        <v>4</v>
      </c>
      <c r="BB10" s="41">
        <f t="shared" si="10"/>
        <v>0</v>
      </c>
      <c r="BC10" s="252"/>
      <c r="BD10" s="46"/>
    </row>
    <row r="11" spans="2:61" ht="20.100000000000001" customHeight="1" thickBot="1">
      <c r="B11" s="49" t="str">
        <f t="shared" si="2"/>
        <v/>
      </c>
      <c r="C11" s="34">
        <f t="shared" si="3"/>
        <v>38</v>
      </c>
      <c r="D11" s="34">
        <f t="shared" si="4"/>
        <v>0</v>
      </c>
      <c r="E11" s="34">
        <f t="shared" si="5"/>
        <v>0</v>
      </c>
      <c r="F11" s="34">
        <f t="shared" si="6"/>
        <v>0</v>
      </c>
      <c r="G11" s="34">
        <f t="shared" si="7"/>
        <v>0</v>
      </c>
      <c r="H11" s="34" t="str">
        <f t="shared" si="8"/>
        <v/>
      </c>
      <c r="I11" s="34">
        <f t="shared" si="9"/>
        <v>38</v>
      </c>
      <c r="J11" s="38">
        <f t="shared" si="11"/>
        <v>19</v>
      </c>
      <c r="K11" s="38"/>
      <c r="L11" s="51"/>
      <c r="M11" s="51"/>
      <c r="N11" s="52"/>
      <c r="O11" s="51"/>
      <c r="P11" s="51"/>
      <c r="Q11" s="51"/>
      <c r="R11" s="51"/>
      <c r="S11" s="52"/>
      <c r="T11" s="51"/>
      <c r="U11" s="52"/>
      <c r="V11" s="51"/>
      <c r="W11" s="51"/>
      <c r="X11" s="51"/>
      <c r="Y11" s="51"/>
      <c r="Z11" s="52"/>
      <c r="AA11" s="51"/>
      <c r="AB11" s="52"/>
      <c r="AC11" s="51"/>
      <c r="AD11" s="51"/>
      <c r="AE11" s="51"/>
      <c r="AF11" s="51"/>
      <c r="AG11" s="52"/>
      <c r="AH11" s="51"/>
      <c r="AI11" s="52"/>
      <c r="AJ11" s="51"/>
      <c r="AK11" s="51"/>
      <c r="AL11" s="51"/>
      <c r="AM11" s="51"/>
      <c r="AN11" s="51"/>
      <c r="AO11" s="51"/>
      <c r="AP11" s="51"/>
      <c r="AQ11" s="39"/>
      <c r="AR11" s="40" t="str">
        <f>IF(AX11="","",'ق التلاميد'!D9)</f>
        <v>اسامة</v>
      </c>
      <c r="AS11" s="40" t="str">
        <f>IF(AX11="","",'ق التلاميد'!C9)</f>
        <v>بن محمد</v>
      </c>
      <c r="AT11" s="23"/>
      <c r="AU11" s="23"/>
      <c r="AV11" s="23"/>
      <c r="AW11" s="23"/>
      <c r="AX11" s="54">
        <f>'ق التلاميد'!B9</f>
        <v>5</v>
      </c>
      <c r="AY11" s="247">
        <f t="shared" si="12"/>
        <v>41675</v>
      </c>
      <c r="AZ11" s="247">
        <v>5</v>
      </c>
      <c r="BB11" s="41">
        <f t="shared" si="10"/>
        <v>0</v>
      </c>
      <c r="BC11" s="252"/>
      <c r="BD11" s="46"/>
    </row>
    <row r="12" spans="2:61" ht="20.100000000000001" customHeight="1" thickTop="1">
      <c r="B12" s="49" t="str">
        <f t="shared" si="2"/>
        <v/>
      </c>
      <c r="C12" s="34">
        <f t="shared" si="3"/>
        <v>38</v>
      </c>
      <c r="D12" s="34">
        <f t="shared" si="4"/>
        <v>0</v>
      </c>
      <c r="E12" s="34">
        <f t="shared" si="5"/>
        <v>0</v>
      </c>
      <c r="F12" s="34">
        <f t="shared" si="6"/>
        <v>0</v>
      </c>
      <c r="G12" s="34">
        <f t="shared" si="7"/>
        <v>0</v>
      </c>
      <c r="H12" s="34" t="str">
        <f t="shared" si="8"/>
        <v/>
      </c>
      <c r="I12" s="34">
        <f t="shared" si="9"/>
        <v>38</v>
      </c>
      <c r="J12" s="38">
        <f t="shared" si="11"/>
        <v>19</v>
      </c>
      <c r="K12" s="38"/>
      <c r="L12" s="51"/>
      <c r="M12" s="51"/>
      <c r="N12" s="52"/>
      <c r="O12" s="51"/>
      <c r="P12" s="51"/>
      <c r="Q12" s="51"/>
      <c r="R12" s="51"/>
      <c r="S12" s="52"/>
      <c r="T12" s="51"/>
      <c r="U12" s="52"/>
      <c r="V12" s="51"/>
      <c r="W12" s="51"/>
      <c r="X12" s="51"/>
      <c r="Y12" s="51"/>
      <c r="Z12" s="52"/>
      <c r="AA12" s="51"/>
      <c r="AB12" s="52"/>
      <c r="AC12" s="51"/>
      <c r="AD12" s="51"/>
      <c r="AE12" s="51"/>
      <c r="AF12" s="51"/>
      <c r="AG12" s="52"/>
      <c r="AH12" s="51"/>
      <c r="AI12" s="52"/>
      <c r="AJ12" s="51"/>
      <c r="AK12" s="51"/>
      <c r="AL12" s="51"/>
      <c r="AM12" s="51"/>
      <c r="AN12" s="51"/>
      <c r="AO12" s="51"/>
      <c r="AP12" s="51"/>
      <c r="AQ12" s="39"/>
      <c r="AR12" s="40" t="str">
        <f>IF(AX12="","",'ق التلاميد'!D10)</f>
        <v>سعيد</v>
      </c>
      <c r="AS12" s="40" t="str">
        <f>IF(AX12="","",'ق التلاميد'!C10)</f>
        <v>بوبكر</v>
      </c>
      <c r="AT12" s="23"/>
      <c r="AU12" s="23"/>
      <c r="AV12" s="23"/>
      <c r="AW12" s="23"/>
      <c r="AX12" s="54">
        <f>'ق التلاميد'!B10</f>
        <v>6</v>
      </c>
      <c r="AY12" s="247">
        <f t="shared" si="12"/>
        <v>41676</v>
      </c>
      <c r="AZ12" s="247">
        <v>6</v>
      </c>
      <c r="BB12" s="41">
        <f t="shared" si="10"/>
        <v>0</v>
      </c>
      <c r="BC12" s="252"/>
      <c r="BD12" s="46"/>
      <c r="BF12" s="494">
        <f>IF(BA57=0,"",I7*BA57)</f>
        <v>494</v>
      </c>
      <c r="BG12" s="494"/>
      <c r="BH12" s="494" t="s">
        <v>105</v>
      </c>
      <c r="BI12" s="494"/>
    </row>
    <row r="13" spans="2:61" ht="20.100000000000001" customHeight="1" thickBot="1">
      <c r="B13" s="49" t="str">
        <f t="shared" si="2"/>
        <v/>
      </c>
      <c r="C13" s="34">
        <f t="shared" si="3"/>
        <v>38</v>
      </c>
      <c r="D13" s="34">
        <f t="shared" si="4"/>
        <v>0</v>
      </c>
      <c r="E13" s="34">
        <f t="shared" si="5"/>
        <v>0</v>
      </c>
      <c r="F13" s="34">
        <f t="shared" si="6"/>
        <v>0</v>
      </c>
      <c r="G13" s="34">
        <f t="shared" si="7"/>
        <v>0</v>
      </c>
      <c r="H13" s="34" t="str">
        <f t="shared" si="8"/>
        <v/>
      </c>
      <c r="I13" s="34">
        <f t="shared" si="9"/>
        <v>38</v>
      </c>
      <c r="J13" s="38">
        <f t="shared" si="11"/>
        <v>19</v>
      </c>
      <c r="K13" s="38"/>
      <c r="L13" s="51"/>
      <c r="M13" s="51"/>
      <c r="N13" s="52"/>
      <c r="O13" s="51"/>
      <c r="P13" s="51"/>
      <c r="Q13" s="51"/>
      <c r="R13" s="51"/>
      <c r="S13" s="52"/>
      <c r="T13" s="51"/>
      <c r="U13" s="52"/>
      <c r="V13" s="51"/>
      <c r="W13" s="51"/>
      <c r="X13" s="51"/>
      <c r="Y13" s="51"/>
      <c r="Z13" s="52"/>
      <c r="AA13" s="51"/>
      <c r="AB13" s="52"/>
      <c r="AC13" s="51"/>
      <c r="AD13" s="51"/>
      <c r="AE13" s="51"/>
      <c r="AF13" s="51"/>
      <c r="AG13" s="52"/>
      <c r="AH13" s="51"/>
      <c r="AI13" s="52"/>
      <c r="AJ13" s="51"/>
      <c r="AK13" s="51"/>
      <c r="AL13" s="51"/>
      <c r="AM13" s="51"/>
      <c r="AN13" s="51"/>
      <c r="AO13" s="51"/>
      <c r="AP13" s="51"/>
      <c r="AQ13" s="39"/>
      <c r="AR13" s="40" t="str">
        <f>IF(AX13="","",'ق التلاميد'!D11)</f>
        <v>مراد</v>
      </c>
      <c r="AS13" s="40" t="str">
        <f>IF(AX13="","",'ق التلاميد'!C11)</f>
        <v>مهيدي</v>
      </c>
      <c r="AT13" s="23"/>
      <c r="AU13" s="23"/>
      <c r="AV13" s="23"/>
      <c r="AW13" s="23"/>
      <c r="AX13" s="54">
        <f>'ق التلاميد'!B11</f>
        <v>7</v>
      </c>
      <c r="AY13" s="247">
        <f t="shared" si="12"/>
        <v>41677</v>
      </c>
      <c r="AZ13" s="247">
        <v>7</v>
      </c>
      <c r="BB13" s="41">
        <f t="shared" si="10"/>
        <v>0</v>
      </c>
      <c r="BC13" s="252"/>
      <c r="BD13" s="46"/>
      <c r="BF13" s="495"/>
      <c r="BG13" s="495"/>
      <c r="BH13" s="495"/>
      <c r="BI13" s="495"/>
    </row>
    <row r="14" spans="2:61" ht="20.100000000000001" customHeight="1" thickTop="1">
      <c r="B14" s="49" t="str">
        <f t="shared" si="2"/>
        <v/>
      </c>
      <c r="C14" s="34">
        <f t="shared" si="3"/>
        <v>38</v>
      </c>
      <c r="D14" s="34">
        <f t="shared" si="4"/>
        <v>0</v>
      </c>
      <c r="E14" s="34">
        <f t="shared" si="5"/>
        <v>0</v>
      </c>
      <c r="F14" s="34">
        <f t="shared" si="6"/>
        <v>0</v>
      </c>
      <c r="G14" s="34">
        <f t="shared" si="7"/>
        <v>0</v>
      </c>
      <c r="H14" s="34" t="str">
        <f t="shared" si="8"/>
        <v/>
      </c>
      <c r="I14" s="34">
        <f t="shared" si="9"/>
        <v>38</v>
      </c>
      <c r="J14" s="38">
        <f t="shared" si="11"/>
        <v>19</v>
      </c>
      <c r="K14" s="38"/>
      <c r="L14" s="51"/>
      <c r="M14" s="51"/>
      <c r="N14" s="52"/>
      <c r="O14" s="51"/>
      <c r="P14" s="51"/>
      <c r="Q14" s="51"/>
      <c r="R14" s="51"/>
      <c r="S14" s="52"/>
      <c r="T14" s="51"/>
      <c r="U14" s="52"/>
      <c r="V14" s="51"/>
      <c r="W14" s="51"/>
      <c r="X14" s="51"/>
      <c r="Y14" s="51"/>
      <c r="Z14" s="52"/>
      <c r="AA14" s="51"/>
      <c r="AB14" s="52"/>
      <c r="AC14" s="51"/>
      <c r="AD14" s="51"/>
      <c r="AE14" s="51"/>
      <c r="AF14" s="51"/>
      <c r="AG14" s="52"/>
      <c r="AH14" s="51"/>
      <c r="AI14" s="52"/>
      <c r="AJ14" s="51"/>
      <c r="AK14" s="51"/>
      <c r="AL14" s="51"/>
      <c r="AM14" s="51"/>
      <c r="AN14" s="51"/>
      <c r="AO14" s="51"/>
      <c r="AP14" s="51"/>
      <c r="AQ14" s="39"/>
      <c r="AR14" s="40" t="str">
        <f>IF(AX14="","",'ق التلاميد'!D12)</f>
        <v>منال</v>
      </c>
      <c r="AS14" s="40" t="str">
        <f>IF(AX14="","",'ق التلاميد'!C12)</f>
        <v>حراثي</v>
      </c>
      <c r="AT14" s="23"/>
      <c r="AU14" s="23"/>
      <c r="AV14" s="23"/>
      <c r="AW14" s="23"/>
      <c r="AX14" s="54">
        <f>'ق التلاميد'!B12</f>
        <v>8</v>
      </c>
      <c r="AY14" s="247">
        <f t="shared" si="12"/>
        <v>41678</v>
      </c>
      <c r="AZ14" s="247">
        <v>8</v>
      </c>
      <c r="BB14" s="41">
        <f t="shared" si="10"/>
        <v>0</v>
      </c>
      <c r="BC14" s="252"/>
      <c r="BD14" s="46"/>
      <c r="BF14" s="494">
        <f>IF(BA57=0,"",SUM(G7:G56))</f>
        <v>0</v>
      </c>
      <c r="BG14" s="494"/>
      <c r="BH14" s="494" t="s">
        <v>107</v>
      </c>
      <c r="BI14" s="494"/>
    </row>
    <row r="15" spans="2:61" ht="20.100000000000001" customHeight="1" thickBot="1">
      <c r="B15" s="49" t="str">
        <f t="shared" si="2"/>
        <v/>
      </c>
      <c r="C15" s="34">
        <f t="shared" si="3"/>
        <v>38</v>
      </c>
      <c r="D15" s="34">
        <f t="shared" si="4"/>
        <v>0</v>
      </c>
      <c r="E15" s="34">
        <f t="shared" si="5"/>
        <v>0</v>
      </c>
      <c r="F15" s="34">
        <f t="shared" si="6"/>
        <v>0</v>
      </c>
      <c r="G15" s="34">
        <f t="shared" si="7"/>
        <v>0</v>
      </c>
      <c r="H15" s="34" t="str">
        <f t="shared" si="8"/>
        <v/>
      </c>
      <c r="I15" s="34">
        <f t="shared" si="9"/>
        <v>38</v>
      </c>
      <c r="J15" s="38">
        <f t="shared" si="11"/>
        <v>19</v>
      </c>
      <c r="K15" s="38"/>
      <c r="L15" s="51"/>
      <c r="M15" s="51"/>
      <c r="N15" s="52"/>
      <c r="O15" s="51"/>
      <c r="P15" s="51"/>
      <c r="Q15" s="51"/>
      <c r="R15" s="51"/>
      <c r="S15" s="52"/>
      <c r="T15" s="51"/>
      <c r="U15" s="52"/>
      <c r="V15" s="51"/>
      <c r="W15" s="51"/>
      <c r="X15" s="51"/>
      <c r="Y15" s="51"/>
      <c r="Z15" s="52"/>
      <c r="AA15" s="51"/>
      <c r="AB15" s="52"/>
      <c r="AC15" s="51"/>
      <c r="AD15" s="51"/>
      <c r="AE15" s="51"/>
      <c r="AF15" s="51"/>
      <c r="AG15" s="52"/>
      <c r="AH15" s="51"/>
      <c r="AI15" s="52"/>
      <c r="AJ15" s="51"/>
      <c r="AK15" s="51"/>
      <c r="AL15" s="51"/>
      <c r="AM15" s="51"/>
      <c r="AN15" s="51"/>
      <c r="AO15" s="51"/>
      <c r="AP15" s="51"/>
      <c r="AQ15" s="39"/>
      <c r="AR15" s="40" t="str">
        <f>IF(AX15="","",'ق التلاميد'!D13)</f>
        <v>بن فغلو</v>
      </c>
      <c r="AS15" s="40" t="str">
        <f>IF(AX15="","",'ق التلاميد'!C13)</f>
        <v>حدوش</v>
      </c>
      <c r="AT15" s="23"/>
      <c r="AU15" s="23"/>
      <c r="AV15" s="23"/>
      <c r="AW15" s="23"/>
      <c r="AX15" s="54">
        <f>'ق التلاميد'!B13</f>
        <v>9</v>
      </c>
      <c r="AY15" s="247">
        <f t="shared" si="12"/>
        <v>41679</v>
      </c>
      <c r="AZ15" s="247">
        <v>9</v>
      </c>
      <c r="BB15" s="41">
        <f t="shared" si="10"/>
        <v>0</v>
      </c>
      <c r="BC15" s="252"/>
      <c r="BD15" s="46"/>
      <c r="BF15" s="495"/>
      <c r="BG15" s="495"/>
      <c r="BH15" s="495"/>
      <c r="BI15" s="495"/>
    </row>
    <row r="16" spans="2:61" ht="20.100000000000001" customHeight="1" thickTop="1" thickBot="1">
      <c r="B16" s="49" t="str">
        <f t="shared" si="2"/>
        <v/>
      </c>
      <c r="C16" s="34">
        <f t="shared" si="3"/>
        <v>38</v>
      </c>
      <c r="D16" s="34">
        <f t="shared" si="4"/>
        <v>0</v>
      </c>
      <c r="E16" s="34">
        <f t="shared" si="5"/>
        <v>0</v>
      </c>
      <c r="F16" s="34">
        <f t="shared" si="6"/>
        <v>0</v>
      </c>
      <c r="G16" s="34">
        <f t="shared" si="7"/>
        <v>0</v>
      </c>
      <c r="H16" s="34" t="str">
        <f t="shared" si="8"/>
        <v/>
      </c>
      <c r="I16" s="34">
        <f t="shared" si="9"/>
        <v>38</v>
      </c>
      <c r="J16" s="38">
        <f t="shared" si="11"/>
        <v>19</v>
      </c>
      <c r="K16" s="38"/>
      <c r="L16" s="51"/>
      <c r="M16" s="51"/>
      <c r="N16" s="52"/>
      <c r="O16" s="51"/>
      <c r="P16" s="51"/>
      <c r="Q16" s="51"/>
      <c r="R16" s="51"/>
      <c r="S16" s="52"/>
      <c r="T16" s="51"/>
      <c r="U16" s="52"/>
      <c r="V16" s="51"/>
      <c r="W16" s="51"/>
      <c r="X16" s="51"/>
      <c r="Y16" s="51"/>
      <c r="Z16" s="52"/>
      <c r="AA16" s="51"/>
      <c r="AB16" s="52"/>
      <c r="AC16" s="51"/>
      <c r="AD16" s="51"/>
      <c r="AE16" s="51"/>
      <c r="AF16" s="51"/>
      <c r="AG16" s="52"/>
      <c r="AH16" s="51"/>
      <c r="AI16" s="52"/>
      <c r="AJ16" s="51"/>
      <c r="AK16" s="51"/>
      <c r="AL16" s="51"/>
      <c r="AM16" s="51"/>
      <c r="AN16" s="51"/>
      <c r="AO16" s="51"/>
      <c r="AP16" s="51"/>
      <c r="AQ16" s="39"/>
      <c r="AR16" s="40" t="str">
        <f>IF(AX16="","",'ق التلاميد'!D14)</f>
        <v>يونس</v>
      </c>
      <c r="AS16" s="40" t="str">
        <f>IF(AX16="","",'ق التلاميد'!C14)</f>
        <v>خلافي</v>
      </c>
      <c r="AT16" s="23"/>
      <c r="AU16" s="23"/>
      <c r="AV16" s="23"/>
      <c r="AW16" s="23"/>
      <c r="AX16" s="54">
        <f>'ق التلاميد'!B14</f>
        <v>10</v>
      </c>
      <c r="AY16" s="247">
        <f t="shared" si="12"/>
        <v>41680</v>
      </c>
      <c r="AZ16" s="247">
        <v>10</v>
      </c>
      <c r="BB16" s="41">
        <f t="shared" si="10"/>
        <v>0</v>
      </c>
      <c r="BC16" s="252"/>
      <c r="BD16" s="46"/>
      <c r="BF16" s="42"/>
      <c r="BG16" s="42"/>
      <c r="BH16" s="43"/>
      <c r="BI16" s="43"/>
    </row>
    <row r="17" spans="2:61" ht="20.100000000000001" customHeight="1" thickTop="1">
      <c r="B17" s="49" t="str">
        <f t="shared" si="2"/>
        <v/>
      </c>
      <c r="C17" s="34">
        <f t="shared" si="3"/>
        <v>38</v>
      </c>
      <c r="D17" s="34">
        <f t="shared" si="4"/>
        <v>0</v>
      </c>
      <c r="E17" s="34">
        <f t="shared" si="5"/>
        <v>0</v>
      </c>
      <c r="F17" s="34">
        <f t="shared" si="6"/>
        <v>0</v>
      </c>
      <c r="G17" s="34">
        <f t="shared" si="7"/>
        <v>0</v>
      </c>
      <c r="H17" s="34" t="str">
        <f t="shared" si="8"/>
        <v/>
      </c>
      <c r="I17" s="34">
        <f t="shared" si="9"/>
        <v>38</v>
      </c>
      <c r="J17" s="38">
        <f t="shared" si="11"/>
        <v>19</v>
      </c>
      <c r="K17" s="38"/>
      <c r="L17" s="51"/>
      <c r="M17" s="51"/>
      <c r="N17" s="52"/>
      <c r="O17" s="51"/>
      <c r="P17" s="51"/>
      <c r="Q17" s="51"/>
      <c r="R17" s="51"/>
      <c r="S17" s="52"/>
      <c r="T17" s="51"/>
      <c r="U17" s="52"/>
      <c r="V17" s="51"/>
      <c r="W17" s="51"/>
      <c r="X17" s="51"/>
      <c r="Y17" s="51"/>
      <c r="Z17" s="52"/>
      <c r="AA17" s="51"/>
      <c r="AB17" s="52"/>
      <c r="AC17" s="51"/>
      <c r="AD17" s="51"/>
      <c r="AE17" s="51"/>
      <c r="AF17" s="51"/>
      <c r="AG17" s="52"/>
      <c r="AH17" s="51"/>
      <c r="AI17" s="52"/>
      <c r="AJ17" s="51"/>
      <c r="AK17" s="51"/>
      <c r="AL17" s="51"/>
      <c r="AM17" s="51"/>
      <c r="AN17" s="51"/>
      <c r="AO17" s="51"/>
      <c r="AP17" s="51"/>
      <c r="AQ17" s="39"/>
      <c r="AR17" s="40" t="str">
        <f>IF(AX17="","",'ق التلاميد'!D15)</f>
        <v>اكرام</v>
      </c>
      <c r="AS17" s="40" t="str">
        <f>IF(AX17="","",'ق التلاميد'!C15)</f>
        <v>مقيدش</v>
      </c>
      <c r="AT17" s="23"/>
      <c r="AU17" s="23"/>
      <c r="AV17" s="23"/>
      <c r="AW17" s="23"/>
      <c r="AX17" s="54">
        <f>'ق التلاميد'!B15</f>
        <v>11</v>
      </c>
      <c r="AY17" s="247">
        <f t="shared" si="12"/>
        <v>41681</v>
      </c>
      <c r="AZ17" s="247">
        <v>11</v>
      </c>
      <c r="BB17" s="41">
        <f t="shared" si="10"/>
        <v>0</v>
      </c>
      <c r="BC17" s="252"/>
      <c r="BD17" s="46"/>
      <c r="BF17" s="494">
        <f>IF(BA57=0,"",BF12-BF14)</f>
        <v>494</v>
      </c>
      <c r="BG17" s="494"/>
      <c r="BH17" s="494" t="s">
        <v>106</v>
      </c>
      <c r="BI17" s="494"/>
    </row>
    <row r="18" spans="2:61" ht="20.100000000000001" customHeight="1" thickBot="1">
      <c r="B18" s="49" t="str">
        <f t="shared" si="2"/>
        <v/>
      </c>
      <c r="C18" s="34">
        <f t="shared" si="3"/>
        <v>38</v>
      </c>
      <c r="D18" s="34">
        <f t="shared" si="4"/>
        <v>0</v>
      </c>
      <c r="E18" s="34">
        <f t="shared" si="5"/>
        <v>0</v>
      </c>
      <c r="F18" s="34">
        <f t="shared" si="6"/>
        <v>0</v>
      </c>
      <c r="G18" s="34">
        <f t="shared" si="7"/>
        <v>0</v>
      </c>
      <c r="H18" s="34" t="str">
        <f t="shared" si="8"/>
        <v/>
      </c>
      <c r="I18" s="34">
        <f t="shared" si="9"/>
        <v>38</v>
      </c>
      <c r="J18" s="38">
        <f t="shared" si="11"/>
        <v>19</v>
      </c>
      <c r="K18" s="38"/>
      <c r="L18" s="51"/>
      <c r="M18" s="51"/>
      <c r="N18" s="52"/>
      <c r="O18" s="51"/>
      <c r="P18" s="51"/>
      <c r="Q18" s="51"/>
      <c r="R18" s="51"/>
      <c r="S18" s="52"/>
      <c r="T18" s="51"/>
      <c r="U18" s="52"/>
      <c r="V18" s="51"/>
      <c r="W18" s="51"/>
      <c r="X18" s="51"/>
      <c r="Y18" s="51"/>
      <c r="Z18" s="52"/>
      <c r="AA18" s="51"/>
      <c r="AB18" s="52"/>
      <c r="AC18" s="51"/>
      <c r="AD18" s="51"/>
      <c r="AE18" s="51"/>
      <c r="AF18" s="51"/>
      <c r="AG18" s="52"/>
      <c r="AH18" s="51"/>
      <c r="AI18" s="52"/>
      <c r="AJ18" s="51"/>
      <c r="AK18" s="51"/>
      <c r="AL18" s="51"/>
      <c r="AM18" s="51"/>
      <c r="AN18" s="51"/>
      <c r="AO18" s="51"/>
      <c r="AP18" s="51"/>
      <c r="AQ18" s="39"/>
      <c r="AR18" s="40" t="str">
        <f>IF(AX18="","",'ق التلاميد'!D16)</f>
        <v>فايز</v>
      </c>
      <c r="AS18" s="40" t="str">
        <f>IF(AX18="","",'ق التلاميد'!C16)</f>
        <v>مقيدش</v>
      </c>
      <c r="AT18" s="23"/>
      <c r="AU18" s="23"/>
      <c r="AV18" s="23"/>
      <c r="AW18" s="23"/>
      <c r="AX18" s="54">
        <f>'ق التلاميد'!B16</f>
        <v>12</v>
      </c>
      <c r="AY18" s="247">
        <f t="shared" si="12"/>
        <v>41682</v>
      </c>
      <c r="AZ18" s="247">
        <v>12</v>
      </c>
      <c r="BB18" s="41">
        <f t="shared" si="10"/>
        <v>0</v>
      </c>
      <c r="BC18" s="252"/>
      <c r="BD18" s="46"/>
      <c r="BF18" s="495"/>
      <c r="BG18" s="495"/>
      <c r="BH18" s="495"/>
      <c r="BI18" s="495"/>
    </row>
    <row r="19" spans="2:61" ht="20.100000000000001" customHeight="1" thickTop="1" thickBot="1">
      <c r="B19" s="49" t="str">
        <f t="shared" si="2"/>
        <v/>
      </c>
      <c r="C19" s="34">
        <f t="shared" si="3"/>
        <v>38</v>
      </c>
      <c r="D19" s="34">
        <f t="shared" si="4"/>
        <v>0</v>
      </c>
      <c r="E19" s="34">
        <f t="shared" si="5"/>
        <v>0</v>
      </c>
      <c r="F19" s="34">
        <f t="shared" si="6"/>
        <v>0</v>
      </c>
      <c r="G19" s="34">
        <f t="shared" si="7"/>
        <v>0</v>
      </c>
      <c r="H19" s="34" t="str">
        <f t="shared" si="8"/>
        <v/>
      </c>
      <c r="I19" s="34">
        <f t="shared" si="9"/>
        <v>38</v>
      </c>
      <c r="J19" s="38">
        <f t="shared" si="11"/>
        <v>19</v>
      </c>
      <c r="K19" s="38"/>
      <c r="L19" s="51"/>
      <c r="M19" s="51"/>
      <c r="N19" s="52"/>
      <c r="O19" s="51"/>
      <c r="P19" s="51"/>
      <c r="Q19" s="51"/>
      <c r="R19" s="51"/>
      <c r="S19" s="52"/>
      <c r="T19" s="51"/>
      <c r="U19" s="52"/>
      <c r="V19" s="51"/>
      <c r="W19" s="51"/>
      <c r="X19" s="51"/>
      <c r="Y19" s="51"/>
      <c r="Z19" s="52"/>
      <c r="AA19" s="51"/>
      <c r="AB19" s="52"/>
      <c r="AC19" s="51"/>
      <c r="AD19" s="51"/>
      <c r="AE19" s="51"/>
      <c r="AF19" s="51"/>
      <c r="AG19" s="52"/>
      <c r="AH19" s="51"/>
      <c r="AI19" s="52"/>
      <c r="AJ19" s="51"/>
      <c r="AK19" s="51"/>
      <c r="AL19" s="51"/>
      <c r="AM19" s="51"/>
      <c r="AN19" s="51"/>
      <c r="AO19" s="51"/>
      <c r="AP19" s="51"/>
      <c r="AQ19" s="39"/>
      <c r="AR19" s="40" t="str">
        <f>IF(AX19="","",'ق التلاميد'!D17)</f>
        <v>منصورية</v>
      </c>
      <c r="AS19" s="40" t="str">
        <f>IF(AX19="","",'ق التلاميد'!C17)</f>
        <v>بن حمدي</v>
      </c>
      <c r="AT19" s="23"/>
      <c r="AU19" s="23"/>
      <c r="AV19" s="23"/>
      <c r="AW19" s="23"/>
      <c r="AX19" s="54">
        <f>'ق التلاميد'!B17</f>
        <v>13</v>
      </c>
      <c r="AY19" s="247">
        <f t="shared" si="12"/>
        <v>41683</v>
      </c>
      <c r="AZ19" s="247">
        <v>13</v>
      </c>
      <c r="BB19" s="41">
        <f t="shared" si="10"/>
        <v>0</v>
      </c>
      <c r="BC19" s="252"/>
      <c r="BD19" s="46"/>
      <c r="BF19" s="42"/>
      <c r="BG19" s="42"/>
      <c r="BH19" s="43"/>
      <c r="BI19" s="43"/>
    </row>
    <row r="20" spans="2:61" ht="20.100000000000001" customHeight="1" thickTop="1">
      <c r="B20" s="49" t="str">
        <f t="shared" si="2"/>
        <v/>
      </c>
      <c r="C20" s="34" t="str">
        <f t="shared" si="3"/>
        <v/>
      </c>
      <c r="D20" s="34">
        <f t="shared" si="4"/>
        <v>0</v>
      </c>
      <c r="E20" s="34">
        <f t="shared" si="5"/>
        <v>0</v>
      </c>
      <c r="F20" s="34">
        <f t="shared" si="6"/>
        <v>0</v>
      </c>
      <c r="G20" s="34" t="str">
        <f t="shared" si="7"/>
        <v/>
      </c>
      <c r="H20" s="34" t="str">
        <f t="shared" si="8"/>
        <v/>
      </c>
      <c r="I20" s="34" t="str">
        <f t="shared" si="9"/>
        <v/>
      </c>
      <c r="J20" s="38">
        <f t="shared" si="11"/>
        <v>19</v>
      </c>
      <c r="K20" s="38"/>
      <c r="L20" s="51"/>
      <c r="M20" s="51"/>
      <c r="N20" s="52"/>
      <c r="O20" s="51"/>
      <c r="P20" s="51"/>
      <c r="Q20" s="51"/>
      <c r="R20" s="51"/>
      <c r="S20" s="52"/>
      <c r="T20" s="51"/>
      <c r="U20" s="52"/>
      <c r="V20" s="51"/>
      <c r="W20" s="51"/>
      <c r="X20" s="51"/>
      <c r="Y20" s="51"/>
      <c r="Z20" s="52"/>
      <c r="AA20" s="51"/>
      <c r="AB20" s="52"/>
      <c r="AC20" s="51"/>
      <c r="AD20" s="51"/>
      <c r="AE20" s="51"/>
      <c r="AF20" s="51"/>
      <c r="AG20" s="52"/>
      <c r="AH20" s="51"/>
      <c r="AI20" s="52"/>
      <c r="AJ20" s="51"/>
      <c r="AK20" s="51"/>
      <c r="AL20" s="51"/>
      <c r="AM20" s="51"/>
      <c r="AN20" s="51"/>
      <c r="AO20" s="51"/>
      <c r="AP20" s="51"/>
      <c r="AQ20" s="39"/>
      <c r="AR20" s="40" t="str">
        <f>IF(AX20="","",'ق التلاميد'!D18)</f>
        <v/>
      </c>
      <c r="AS20" s="40" t="str">
        <f>IF(AX20="","",'ق التلاميد'!C18)</f>
        <v/>
      </c>
      <c r="AT20" s="23"/>
      <c r="AU20" s="23"/>
      <c r="AV20" s="23"/>
      <c r="AW20" s="23"/>
      <c r="AX20" s="54" t="str">
        <f>'ق التلاميد'!B18</f>
        <v/>
      </c>
      <c r="AY20" s="247">
        <f t="shared" si="12"/>
        <v>41684</v>
      </c>
      <c r="AZ20" s="247">
        <v>14</v>
      </c>
      <c r="BB20" s="41" t="str">
        <f t="shared" si="10"/>
        <v/>
      </c>
      <c r="BC20" s="252"/>
      <c r="BD20" s="46"/>
      <c r="BE20" s="496" t="str">
        <f>IF(BA57=0,"","℅")</f>
        <v>℅</v>
      </c>
      <c r="BF20" s="498">
        <f>IF(BA57=0,"",(BF17*100)/BF12)</f>
        <v>100</v>
      </c>
      <c r="BG20" s="499"/>
      <c r="BH20" s="494" t="s">
        <v>108</v>
      </c>
      <c r="BI20" s="494"/>
    </row>
    <row r="21" spans="2:61" ht="20.100000000000001" customHeight="1" thickBot="1">
      <c r="B21" s="49" t="str">
        <f t="shared" si="2"/>
        <v/>
      </c>
      <c r="C21" s="34" t="str">
        <f t="shared" si="3"/>
        <v/>
      </c>
      <c r="D21" s="34">
        <f t="shared" si="4"/>
        <v>0</v>
      </c>
      <c r="E21" s="34">
        <f t="shared" si="5"/>
        <v>0</v>
      </c>
      <c r="F21" s="34">
        <f t="shared" si="6"/>
        <v>0</v>
      </c>
      <c r="G21" s="34" t="str">
        <f t="shared" si="7"/>
        <v/>
      </c>
      <c r="H21" s="34" t="str">
        <f t="shared" si="8"/>
        <v/>
      </c>
      <c r="I21" s="34" t="str">
        <f t="shared" si="9"/>
        <v/>
      </c>
      <c r="J21" s="38">
        <f t="shared" si="11"/>
        <v>19</v>
      </c>
      <c r="K21" s="38"/>
      <c r="L21" s="51"/>
      <c r="M21" s="51"/>
      <c r="N21" s="52"/>
      <c r="O21" s="51"/>
      <c r="P21" s="51"/>
      <c r="Q21" s="51"/>
      <c r="R21" s="51"/>
      <c r="S21" s="52"/>
      <c r="T21" s="51"/>
      <c r="U21" s="52"/>
      <c r="V21" s="51"/>
      <c r="W21" s="51"/>
      <c r="X21" s="51"/>
      <c r="Y21" s="51"/>
      <c r="Z21" s="52"/>
      <c r="AA21" s="51"/>
      <c r="AB21" s="52"/>
      <c r="AC21" s="51"/>
      <c r="AD21" s="51"/>
      <c r="AE21" s="51"/>
      <c r="AF21" s="51"/>
      <c r="AG21" s="52"/>
      <c r="AH21" s="51"/>
      <c r="AI21" s="52"/>
      <c r="AJ21" s="51"/>
      <c r="AK21" s="51"/>
      <c r="AL21" s="51"/>
      <c r="AM21" s="51"/>
      <c r="AN21" s="51"/>
      <c r="AO21" s="51"/>
      <c r="AP21" s="51"/>
      <c r="AQ21" s="39"/>
      <c r="AR21" s="40" t="str">
        <f>IF(AX21="","",'ق التلاميد'!D19)</f>
        <v/>
      </c>
      <c r="AS21" s="40" t="str">
        <f>IF(AX21="","",'ق التلاميد'!C19)</f>
        <v/>
      </c>
      <c r="AT21" s="23"/>
      <c r="AU21" s="23"/>
      <c r="AV21" s="23"/>
      <c r="AW21" s="23"/>
      <c r="AX21" s="54" t="str">
        <f>'ق التلاميد'!B19</f>
        <v/>
      </c>
      <c r="AY21" s="247">
        <f t="shared" si="12"/>
        <v>41685</v>
      </c>
      <c r="AZ21" s="247">
        <v>15</v>
      </c>
      <c r="BB21" s="41" t="str">
        <f t="shared" si="10"/>
        <v/>
      </c>
      <c r="BC21" s="252"/>
      <c r="BD21" s="46"/>
      <c r="BE21" s="497"/>
      <c r="BF21" s="500"/>
      <c r="BG21" s="501"/>
      <c r="BH21" s="495"/>
      <c r="BI21" s="495"/>
    </row>
    <row r="22" spans="2:61" ht="20.100000000000001" customHeight="1" thickTop="1" thickBot="1">
      <c r="B22" s="49" t="str">
        <f t="shared" si="2"/>
        <v/>
      </c>
      <c r="C22" s="34" t="str">
        <f t="shared" si="3"/>
        <v/>
      </c>
      <c r="D22" s="34">
        <f t="shared" si="4"/>
        <v>0</v>
      </c>
      <c r="E22" s="34">
        <f t="shared" si="5"/>
        <v>0</v>
      </c>
      <c r="F22" s="34">
        <f t="shared" si="6"/>
        <v>0</v>
      </c>
      <c r="G22" s="34" t="str">
        <f t="shared" si="7"/>
        <v/>
      </c>
      <c r="H22" s="34" t="str">
        <f t="shared" si="8"/>
        <v/>
      </c>
      <c r="I22" s="34" t="str">
        <f t="shared" si="9"/>
        <v/>
      </c>
      <c r="J22" s="38">
        <f t="shared" si="11"/>
        <v>19</v>
      </c>
      <c r="K22" s="38"/>
      <c r="L22" s="51"/>
      <c r="M22" s="51"/>
      <c r="N22" s="52"/>
      <c r="O22" s="51"/>
      <c r="P22" s="51"/>
      <c r="Q22" s="51"/>
      <c r="R22" s="51"/>
      <c r="S22" s="52"/>
      <c r="T22" s="51"/>
      <c r="U22" s="52"/>
      <c r="V22" s="51"/>
      <c r="W22" s="51"/>
      <c r="X22" s="51"/>
      <c r="Y22" s="51"/>
      <c r="Z22" s="52"/>
      <c r="AA22" s="51"/>
      <c r="AB22" s="52"/>
      <c r="AC22" s="51"/>
      <c r="AD22" s="51"/>
      <c r="AE22" s="51"/>
      <c r="AF22" s="51"/>
      <c r="AG22" s="52"/>
      <c r="AH22" s="51"/>
      <c r="AI22" s="52"/>
      <c r="AJ22" s="51"/>
      <c r="AK22" s="51"/>
      <c r="AL22" s="51"/>
      <c r="AM22" s="51"/>
      <c r="AN22" s="51"/>
      <c r="AO22" s="51"/>
      <c r="AP22" s="51"/>
      <c r="AQ22" s="39"/>
      <c r="AR22" s="40" t="str">
        <f>IF(AX22="","",'ق التلاميد'!D20)</f>
        <v/>
      </c>
      <c r="AS22" s="40" t="str">
        <f>IF(AX22="","",'ق التلاميد'!C20)</f>
        <v/>
      </c>
      <c r="AT22" s="23"/>
      <c r="AU22" s="23"/>
      <c r="AV22" s="23"/>
      <c r="AW22" s="23"/>
      <c r="AX22" s="54" t="str">
        <f>'ق التلاميد'!B20</f>
        <v/>
      </c>
      <c r="AY22" s="247">
        <f t="shared" si="12"/>
        <v>41686</v>
      </c>
      <c r="AZ22" s="247">
        <v>16</v>
      </c>
      <c r="BB22" s="41" t="str">
        <f t="shared" si="10"/>
        <v/>
      </c>
      <c r="BC22" s="252"/>
      <c r="BD22" s="46"/>
      <c r="BF22" s="42"/>
      <c r="BG22" s="42"/>
      <c r="BH22" s="43"/>
      <c r="BI22" s="43"/>
    </row>
    <row r="23" spans="2:61" ht="20.100000000000001" customHeight="1" thickTop="1">
      <c r="B23" s="49" t="str">
        <f t="shared" si="2"/>
        <v/>
      </c>
      <c r="C23" s="34" t="str">
        <f t="shared" si="3"/>
        <v/>
      </c>
      <c r="D23" s="34">
        <f t="shared" si="4"/>
        <v>0</v>
      </c>
      <c r="E23" s="34">
        <f t="shared" si="5"/>
        <v>0</v>
      </c>
      <c r="F23" s="34">
        <f t="shared" si="6"/>
        <v>0</v>
      </c>
      <c r="G23" s="34" t="str">
        <f t="shared" si="7"/>
        <v/>
      </c>
      <c r="H23" s="34" t="str">
        <f t="shared" si="8"/>
        <v/>
      </c>
      <c r="I23" s="34" t="str">
        <f t="shared" si="9"/>
        <v/>
      </c>
      <c r="J23" s="38">
        <f t="shared" si="11"/>
        <v>19</v>
      </c>
      <c r="K23" s="38"/>
      <c r="L23" s="51"/>
      <c r="M23" s="51"/>
      <c r="N23" s="52"/>
      <c r="O23" s="51"/>
      <c r="P23" s="51"/>
      <c r="Q23" s="51"/>
      <c r="R23" s="51"/>
      <c r="S23" s="52"/>
      <c r="T23" s="51"/>
      <c r="U23" s="52"/>
      <c r="V23" s="51"/>
      <c r="W23" s="51"/>
      <c r="X23" s="51"/>
      <c r="Y23" s="51"/>
      <c r="Z23" s="52"/>
      <c r="AA23" s="51"/>
      <c r="AB23" s="52"/>
      <c r="AC23" s="51"/>
      <c r="AD23" s="51"/>
      <c r="AE23" s="51"/>
      <c r="AF23" s="51"/>
      <c r="AG23" s="52"/>
      <c r="AH23" s="51"/>
      <c r="AI23" s="52"/>
      <c r="AJ23" s="51"/>
      <c r="AK23" s="51"/>
      <c r="AL23" s="51"/>
      <c r="AM23" s="51"/>
      <c r="AN23" s="51"/>
      <c r="AO23" s="51"/>
      <c r="AP23" s="51"/>
      <c r="AQ23" s="39"/>
      <c r="AR23" s="40" t="str">
        <f>IF(AX23="","",'ق التلاميد'!D21)</f>
        <v/>
      </c>
      <c r="AS23" s="40" t="str">
        <f>IF(AX23="","",'ق التلاميد'!C21)</f>
        <v/>
      </c>
      <c r="AT23" s="23"/>
      <c r="AU23" s="23"/>
      <c r="AV23" s="23"/>
      <c r="AW23" s="23"/>
      <c r="AX23" s="54" t="str">
        <f>'ق التلاميد'!B21</f>
        <v/>
      </c>
      <c r="AY23" s="247">
        <f t="shared" si="12"/>
        <v>41687</v>
      </c>
      <c r="AZ23" s="247">
        <v>17</v>
      </c>
      <c r="BB23" s="41" t="str">
        <f t="shared" si="10"/>
        <v/>
      </c>
      <c r="BC23" s="252"/>
      <c r="BD23" s="46"/>
      <c r="BE23" s="502" t="str">
        <f>IF(BA57=0,"","℅")</f>
        <v>℅</v>
      </c>
      <c r="BF23" s="498">
        <f>IF(BA57=0,"",100-BF20)</f>
        <v>0</v>
      </c>
      <c r="BG23" s="499"/>
      <c r="BH23" s="494" t="s">
        <v>96</v>
      </c>
      <c r="BI23" s="494"/>
    </row>
    <row r="24" spans="2:61" ht="20.100000000000001" customHeight="1" thickBot="1">
      <c r="B24" s="49" t="str">
        <f t="shared" si="2"/>
        <v/>
      </c>
      <c r="C24" s="34" t="str">
        <f t="shared" si="3"/>
        <v/>
      </c>
      <c r="D24" s="34">
        <f t="shared" si="4"/>
        <v>0</v>
      </c>
      <c r="E24" s="34">
        <f t="shared" si="5"/>
        <v>0</v>
      </c>
      <c r="F24" s="34">
        <f t="shared" si="6"/>
        <v>0</v>
      </c>
      <c r="G24" s="34" t="str">
        <f t="shared" si="7"/>
        <v/>
      </c>
      <c r="H24" s="34" t="str">
        <f t="shared" si="8"/>
        <v/>
      </c>
      <c r="I24" s="34" t="str">
        <f t="shared" si="9"/>
        <v/>
      </c>
      <c r="J24" s="38">
        <f t="shared" si="11"/>
        <v>19</v>
      </c>
      <c r="K24" s="38"/>
      <c r="L24" s="51"/>
      <c r="M24" s="51"/>
      <c r="N24" s="52"/>
      <c r="O24" s="51"/>
      <c r="P24" s="51"/>
      <c r="Q24" s="51"/>
      <c r="R24" s="51"/>
      <c r="S24" s="52"/>
      <c r="T24" s="51"/>
      <c r="U24" s="52"/>
      <c r="V24" s="51"/>
      <c r="W24" s="51"/>
      <c r="X24" s="51"/>
      <c r="Y24" s="51"/>
      <c r="Z24" s="52"/>
      <c r="AA24" s="51"/>
      <c r="AB24" s="52"/>
      <c r="AC24" s="51"/>
      <c r="AD24" s="51"/>
      <c r="AE24" s="51"/>
      <c r="AF24" s="51"/>
      <c r="AG24" s="52"/>
      <c r="AH24" s="51"/>
      <c r="AI24" s="52"/>
      <c r="AJ24" s="51"/>
      <c r="AK24" s="51"/>
      <c r="AL24" s="51"/>
      <c r="AM24" s="51"/>
      <c r="AN24" s="51"/>
      <c r="AO24" s="51"/>
      <c r="AP24" s="51"/>
      <c r="AQ24" s="39"/>
      <c r="AR24" s="40" t="str">
        <f>IF(AX24="","",'ق التلاميد'!D22)</f>
        <v/>
      </c>
      <c r="AS24" s="40" t="str">
        <f>IF(AX24="","",'ق التلاميد'!C22)</f>
        <v/>
      </c>
      <c r="AT24" s="23"/>
      <c r="AU24" s="23"/>
      <c r="AV24" s="23"/>
      <c r="AW24" s="23"/>
      <c r="AX24" s="54" t="str">
        <f>'ق التلاميد'!B22</f>
        <v/>
      </c>
      <c r="AY24" s="247">
        <f t="shared" si="12"/>
        <v>41688</v>
      </c>
      <c r="AZ24" s="247">
        <v>18</v>
      </c>
      <c r="BB24" s="41" t="str">
        <f t="shared" si="10"/>
        <v/>
      </c>
      <c r="BC24" s="252"/>
      <c r="BD24" s="46"/>
      <c r="BE24" s="497"/>
      <c r="BF24" s="500"/>
      <c r="BG24" s="501"/>
      <c r="BH24" s="495"/>
      <c r="BI24" s="495"/>
    </row>
    <row r="25" spans="2:61" ht="20.100000000000001" customHeight="1" thickTop="1">
      <c r="B25" s="49" t="str">
        <f t="shared" si="2"/>
        <v/>
      </c>
      <c r="C25" s="34" t="str">
        <f t="shared" si="3"/>
        <v/>
      </c>
      <c r="D25" s="34">
        <f t="shared" si="4"/>
        <v>0</v>
      </c>
      <c r="E25" s="34">
        <f t="shared" si="5"/>
        <v>0</v>
      </c>
      <c r="F25" s="34">
        <f t="shared" si="6"/>
        <v>0</v>
      </c>
      <c r="G25" s="34" t="str">
        <f t="shared" si="7"/>
        <v/>
      </c>
      <c r="H25" s="34" t="str">
        <f t="shared" si="8"/>
        <v/>
      </c>
      <c r="I25" s="34" t="str">
        <f t="shared" si="9"/>
        <v/>
      </c>
      <c r="J25" s="38">
        <f t="shared" si="11"/>
        <v>19</v>
      </c>
      <c r="K25" s="38"/>
      <c r="L25" s="51"/>
      <c r="M25" s="51"/>
      <c r="N25" s="52"/>
      <c r="O25" s="51"/>
      <c r="P25" s="51"/>
      <c r="Q25" s="51"/>
      <c r="R25" s="51"/>
      <c r="S25" s="52"/>
      <c r="T25" s="51"/>
      <c r="U25" s="52"/>
      <c r="V25" s="51"/>
      <c r="W25" s="51"/>
      <c r="X25" s="51"/>
      <c r="Y25" s="51"/>
      <c r="Z25" s="52"/>
      <c r="AA25" s="51"/>
      <c r="AB25" s="52"/>
      <c r="AC25" s="51"/>
      <c r="AD25" s="51"/>
      <c r="AE25" s="51"/>
      <c r="AF25" s="51"/>
      <c r="AG25" s="52"/>
      <c r="AH25" s="51"/>
      <c r="AI25" s="52"/>
      <c r="AJ25" s="51"/>
      <c r="AK25" s="51"/>
      <c r="AL25" s="51"/>
      <c r="AM25" s="51"/>
      <c r="AN25" s="51"/>
      <c r="AO25" s="51"/>
      <c r="AP25" s="51"/>
      <c r="AQ25" s="39"/>
      <c r="AR25" s="40" t="str">
        <f>IF(AX25="","",'ق التلاميد'!D23)</f>
        <v/>
      </c>
      <c r="AS25" s="40" t="str">
        <f>IF(AX25="","",'ق التلاميد'!C23)</f>
        <v/>
      </c>
      <c r="AT25" s="23"/>
      <c r="AU25" s="23"/>
      <c r="AV25" s="23"/>
      <c r="AW25" s="23"/>
      <c r="AX25" s="54" t="str">
        <f>'ق التلاميد'!B23</f>
        <v/>
      </c>
      <c r="AY25" s="247">
        <f t="shared" si="12"/>
        <v>41689</v>
      </c>
      <c r="AZ25" s="247">
        <v>19</v>
      </c>
      <c r="BB25" s="41" t="str">
        <f t="shared" si="10"/>
        <v/>
      </c>
      <c r="BC25" s="252"/>
      <c r="BD25" s="46"/>
    </row>
    <row r="26" spans="2:61" ht="20.100000000000001" customHeight="1">
      <c r="B26" s="49" t="str">
        <f t="shared" si="2"/>
        <v/>
      </c>
      <c r="C26" s="34" t="str">
        <f t="shared" si="3"/>
        <v/>
      </c>
      <c r="D26" s="34">
        <f t="shared" si="4"/>
        <v>0</v>
      </c>
      <c r="E26" s="34">
        <f t="shared" si="5"/>
        <v>0</v>
      </c>
      <c r="F26" s="34">
        <f t="shared" si="6"/>
        <v>0</v>
      </c>
      <c r="G26" s="34" t="str">
        <f t="shared" si="7"/>
        <v/>
      </c>
      <c r="H26" s="34" t="str">
        <f t="shared" si="8"/>
        <v/>
      </c>
      <c r="I26" s="34" t="str">
        <f t="shared" si="9"/>
        <v/>
      </c>
      <c r="J26" s="38">
        <f t="shared" si="11"/>
        <v>19</v>
      </c>
      <c r="K26" s="38"/>
      <c r="L26" s="51"/>
      <c r="M26" s="51"/>
      <c r="N26" s="52"/>
      <c r="O26" s="51"/>
      <c r="P26" s="51"/>
      <c r="Q26" s="51"/>
      <c r="R26" s="51"/>
      <c r="S26" s="52"/>
      <c r="T26" s="51"/>
      <c r="U26" s="52"/>
      <c r="V26" s="51"/>
      <c r="W26" s="51"/>
      <c r="X26" s="51"/>
      <c r="Y26" s="51"/>
      <c r="Z26" s="52"/>
      <c r="AA26" s="51"/>
      <c r="AB26" s="52"/>
      <c r="AC26" s="51"/>
      <c r="AD26" s="51"/>
      <c r="AE26" s="51"/>
      <c r="AF26" s="51"/>
      <c r="AG26" s="52"/>
      <c r="AH26" s="51"/>
      <c r="AI26" s="52"/>
      <c r="AJ26" s="51"/>
      <c r="AK26" s="51"/>
      <c r="AL26" s="51"/>
      <c r="AM26" s="51"/>
      <c r="AN26" s="51"/>
      <c r="AO26" s="51"/>
      <c r="AP26" s="51"/>
      <c r="AQ26" s="39"/>
      <c r="AR26" s="40" t="str">
        <f>IF(AX26="","",'ق التلاميد'!D24)</f>
        <v/>
      </c>
      <c r="AS26" s="40" t="str">
        <f>IF(AX26="","",'ق التلاميد'!C24)</f>
        <v/>
      </c>
      <c r="AT26" s="23"/>
      <c r="AU26" s="23"/>
      <c r="AV26" s="23"/>
      <c r="AW26" s="23"/>
      <c r="AX26" s="54" t="str">
        <f>'ق التلاميد'!B24</f>
        <v/>
      </c>
      <c r="AY26" s="247">
        <f t="shared" si="12"/>
        <v>41690</v>
      </c>
      <c r="AZ26" s="247">
        <v>20</v>
      </c>
      <c r="BB26" s="41" t="str">
        <f t="shared" si="10"/>
        <v/>
      </c>
      <c r="BC26" s="252"/>
      <c r="BD26" s="46"/>
    </row>
    <row r="27" spans="2:61" ht="20.100000000000001" customHeight="1">
      <c r="B27" s="49" t="str">
        <f t="shared" si="2"/>
        <v/>
      </c>
      <c r="C27" s="34" t="str">
        <f t="shared" si="3"/>
        <v/>
      </c>
      <c r="D27" s="34">
        <f t="shared" si="4"/>
        <v>0</v>
      </c>
      <c r="E27" s="34">
        <f t="shared" si="5"/>
        <v>0</v>
      </c>
      <c r="F27" s="34">
        <f t="shared" si="6"/>
        <v>0</v>
      </c>
      <c r="G27" s="34" t="str">
        <f t="shared" si="7"/>
        <v/>
      </c>
      <c r="H27" s="34" t="str">
        <f t="shared" si="8"/>
        <v/>
      </c>
      <c r="I27" s="34" t="str">
        <f t="shared" si="9"/>
        <v/>
      </c>
      <c r="J27" s="38">
        <f t="shared" si="11"/>
        <v>19</v>
      </c>
      <c r="K27" s="38"/>
      <c r="L27" s="51"/>
      <c r="M27" s="51"/>
      <c r="N27" s="52"/>
      <c r="O27" s="51"/>
      <c r="P27" s="51"/>
      <c r="Q27" s="51"/>
      <c r="R27" s="51"/>
      <c r="S27" s="52"/>
      <c r="T27" s="51"/>
      <c r="U27" s="52"/>
      <c r="V27" s="51"/>
      <c r="W27" s="51"/>
      <c r="X27" s="51"/>
      <c r="Y27" s="51"/>
      <c r="Z27" s="52"/>
      <c r="AA27" s="51"/>
      <c r="AB27" s="52"/>
      <c r="AC27" s="51"/>
      <c r="AD27" s="51"/>
      <c r="AE27" s="51"/>
      <c r="AF27" s="51"/>
      <c r="AG27" s="52"/>
      <c r="AH27" s="51"/>
      <c r="AI27" s="52"/>
      <c r="AJ27" s="51"/>
      <c r="AK27" s="51"/>
      <c r="AL27" s="51"/>
      <c r="AM27" s="51"/>
      <c r="AN27" s="51"/>
      <c r="AO27" s="51"/>
      <c r="AP27" s="51"/>
      <c r="AQ27" s="39"/>
      <c r="AR27" s="40" t="str">
        <f>IF(AX27="","",'ق التلاميد'!D25)</f>
        <v/>
      </c>
      <c r="AS27" s="40" t="str">
        <f>IF(AX27="","",'ق التلاميد'!C25)</f>
        <v/>
      </c>
      <c r="AT27" s="23"/>
      <c r="AU27" s="23"/>
      <c r="AV27" s="23"/>
      <c r="AW27" s="23"/>
      <c r="AX27" s="54" t="str">
        <f>'ق التلاميد'!B25</f>
        <v/>
      </c>
      <c r="AY27" s="247">
        <f t="shared" si="12"/>
        <v>41691</v>
      </c>
      <c r="AZ27" s="247">
        <v>21</v>
      </c>
      <c r="BB27" s="41" t="str">
        <f t="shared" si="10"/>
        <v/>
      </c>
      <c r="BC27" s="252"/>
      <c r="BD27" s="46"/>
    </row>
    <row r="28" spans="2:61" ht="20.100000000000001" customHeight="1">
      <c r="B28" s="49" t="str">
        <f t="shared" si="2"/>
        <v/>
      </c>
      <c r="C28" s="34" t="str">
        <f t="shared" si="3"/>
        <v/>
      </c>
      <c r="D28" s="34">
        <f t="shared" si="4"/>
        <v>0</v>
      </c>
      <c r="E28" s="34">
        <f t="shared" si="5"/>
        <v>0</v>
      </c>
      <c r="F28" s="34">
        <f t="shared" si="6"/>
        <v>0</v>
      </c>
      <c r="G28" s="34" t="str">
        <f t="shared" si="7"/>
        <v/>
      </c>
      <c r="H28" s="34" t="str">
        <f t="shared" si="8"/>
        <v/>
      </c>
      <c r="I28" s="34" t="str">
        <f t="shared" si="9"/>
        <v/>
      </c>
      <c r="J28" s="38">
        <f t="shared" si="11"/>
        <v>19</v>
      </c>
      <c r="K28" s="38"/>
      <c r="L28" s="51"/>
      <c r="M28" s="51"/>
      <c r="N28" s="52"/>
      <c r="O28" s="51"/>
      <c r="P28" s="51"/>
      <c r="Q28" s="51"/>
      <c r="R28" s="51"/>
      <c r="S28" s="52"/>
      <c r="T28" s="51"/>
      <c r="U28" s="52"/>
      <c r="V28" s="51"/>
      <c r="W28" s="51"/>
      <c r="X28" s="51"/>
      <c r="Y28" s="51"/>
      <c r="Z28" s="52"/>
      <c r="AA28" s="51"/>
      <c r="AB28" s="52"/>
      <c r="AC28" s="51"/>
      <c r="AD28" s="51"/>
      <c r="AE28" s="51"/>
      <c r="AF28" s="51"/>
      <c r="AG28" s="52"/>
      <c r="AH28" s="51"/>
      <c r="AI28" s="52"/>
      <c r="AJ28" s="51"/>
      <c r="AK28" s="51"/>
      <c r="AL28" s="51"/>
      <c r="AM28" s="51"/>
      <c r="AN28" s="51"/>
      <c r="AO28" s="51"/>
      <c r="AP28" s="51"/>
      <c r="AQ28" s="39"/>
      <c r="AR28" s="40" t="str">
        <f>IF(AX28="","",'ق التلاميد'!D26)</f>
        <v/>
      </c>
      <c r="AS28" s="40" t="str">
        <f>IF(AX28="","",'ق التلاميد'!C26)</f>
        <v/>
      </c>
      <c r="AT28" s="23"/>
      <c r="AU28" s="23"/>
      <c r="AV28" s="23"/>
      <c r="AW28" s="23"/>
      <c r="AX28" s="54" t="str">
        <f>'ق التلاميد'!B26</f>
        <v/>
      </c>
      <c r="AY28" s="247">
        <f t="shared" si="12"/>
        <v>41692</v>
      </c>
      <c r="AZ28" s="247">
        <v>22</v>
      </c>
      <c r="BB28" s="41" t="str">
        <f t="shared" si="10"/>
        <v/>
      </c>
      <c r="BC28" s="252"/>
      <c r="BD28" s="46"/>
    </row>
    <row r="29" spans="2:61" ht="20.100000000000001" customHeight="1">
      <c r="B29" s="49" t="str">
        <f t="shared" si="2"/>
        <v/>
      </c>
      <c r="C29" s="34" t="str">
        <f t="shared" si="3"/>
        <v/>
      </c>
      <c r="D29" s="34">
        <f t="shared" si="4"/>
        <v>0</v>
      </c>
      <c r="E29" s="34">
        <f t="shared" si="5"/>
        <v>0</v>
      </c>
      <c r="F29" s="34">
        <f t="shared" si="6"/>
        <v>0</v>
      </c>
      <c r="G29" s="34" t="str">
        <f t="shared" si="7"/>
        <v/>
      </c>
      <c r="H29" s="34" t="str">
        <f t="shared" si="8"/>
        <v/>
      </c>
      <c r="I29" s="34" t="str">
        <f t="shared" si="9"/>
        <v/>
      </c>
      <c r="J29" s="38">
        <f t="shared" si="11"/>
        <v>19</v>
      </c>
      <c r="K29" s="38"/>
      <c r="L29" s="51"/>
      <c r="M29" s="51"/>
      <c r="N29" s="52"/>
      <c r="O29" s="51"/>
      <c r="P29" s="51"/>
      <c r="Q29" s="51"/>
      <c r="R29" s="51"/>
      <c r="S29" s="52"/>
      <c r="T29" s="51"/>
      <c r="U29" s="52"/>
      <c r="V29" s="51"/>
      <c r="W29" s="51"/>
      <c r="X29" s="51"/>
      <c r="Y29" s="51"/>
      <c r="Z29" s="52"/>
      <c r="AA29" s="51"/>
      <c r="AB29" s="52"/>
      <c r="AC29" s="51"/>
      <c r="AD29" s="51"/>
      <c r="AE29" s="51"/>
      <c r="AF29" s="51"/>
      <c r="AG29" s="52"/>
      <c r="AH29" s="51"/>
      <c r="AI29" s="52"/>
      <c r="AJ29" s="51"/>
      <c r="AK29" s="51"/>
      <c r="AL29" s="51"/>
      <c r="AM29" s="51"/>
      <c r="AN29" s="51"/>
      <c r="AO29" s="51"/>
      <c r="AP29" s="51"/>
      <c r="AQ29" s="39"/>
      <c r="AR29" s="40" t="str">
        <f>IF(AX29="","",'ق التلاميد'!D27)</f>
        <v/>
      </c>
      <c r="AS29" s="40" t="str">
        <f>IF(AX29="","",'ق التلاميد'!C27)</f>
        <v/>
      </c>
      <c r="AT29" s="23"/>
      <c r="AU29" s="23"/>
      <c r="AV29" s="23"/>
      <c r="AW29" s="23"/>
      <c r="AX29" s="54" t="str">
        <f>'ق التلاميد'!B27</f>
        <v/>
      </c>
      <c r="AY29" s="247">
        <f t="shared" si="12"/>
        <v>41693</v>
      </c>
      <c r="AZ29" s="247">
        <v>23</v>
      </c>
      <c r="BB29" s="41" t="str">
        <f t="shared" si="10"/>
        <v/>
      </c>
      <c r="BC29" s="252"/>
      <c r="BD29" s="46"/>
    </row>
    <row r="30" spans="2:61" ht="20.100000000000001" customHeight="1">
      <c r="B30" s="49" t="str">
        <f t="shared" si="2"/>
        <v/>
      </c>
      <c r="C30" s="34" t="str">
        <f t="shared" si="3"/>
        <v/>
      </c>
      <c r="D30" s="34">
        <f t="shared" si="4"/>
        <v>0</v>
      </c>
      <c r="E30" s="34">
        <f t="shared" si="5"/>
        <v>0</v>
      </c>
      <c r="F30" s="34">
        <f t="shared" si="6"/>
        <v>0</v>
      </c>
      <c r="G30" s="34" t="str">
        <f t="shared" si="7"/>
        <v/>
      </c>
      <c r="H30" s="34" t="str">
        <f t="shared" si="8"/>
        <v/>
      </c>
      <c r="I30" s="34" t="str">
        <f t="shared" si="9"/>
        <v/>
      </c>
      <c r="J30" s="38">
        <f t="shared" si="11"/>
        <v>19</v>
      </c>
      <c r="K30" s="38"/>
      <c r="L30" s="51"/>
      <c r="M30" s="51"/>
      <c r="N30" s="52"/>
      <c r="O30" s="51"/>
      <c r="P30" s="51"/>
      <c r="Q30" s="51"/>
      <c r="R30" s="51"/>
      <c r="S30" s="52"/>
      <c r="T30" s="51"/>
      <c r="U30" s="52"/>
      <c r="V30" s="51"/>
      <c r="W30" s="51"/>
      <c r="X30" s="51"/>
      <c r="Y30" s="51"/>
      <c r="Z30" s="52"/>
      <c r="AA30" s="51"/>
      <c r="AB30" s="52"/>
      <c r="AC30" s="51"/>
      <c r="AD30" s="51"/>
      <c r="AE30" s="51"/>
      <c r="AF30" s="51"/>
      <c r="AG30" s="52"/>
      <c r="AH30" s="51"/>
      <c r="AI30" s="52"/>
      <c r="AJ30" s="51"/>
      <c r="AK30" s="51"/>
      <c r="AL30" s="51"/>
      <c r="AM30" s="51"/>
      <c r="AN30" s="51"/>
      <c r="AO30" s="51"/>
      <c r="AP30" s="51"/>
      <c r="AQ30" s="39"/>
      <c r="AR30" s="40" t="str">
        <f>IF(AX30="","",'ق التلاميد'!D28)</f>
        <v/>
      </c>
      <c r="AS30" s="40" t="str">
        <f>IF(AX30="","",'ق التلاميد'!C28)</f>
        <v/>
      </c>
      <c r="AT30" s="23"/>
      <c r="AU30" s="23"/>
      <c r="AV30" s="23"/>
      <c r="AW30" s="23"/>
      <c r="AX30" s="54" t="str">
        <f>'ق التلاميد'!B28</f>
        <v/>
      </c>
      <c r="AY30" s="247">
        <f t="shared" si="12"/>
        <v>41694</v>
      </c>
      <c r="AZ30" s="247">
        <v>24</v>
      </c>
      <c r="BB30" s="41" t="str">
        <f t="shared" si="10"/>
        <v/>
      </c>
      <c r="BC30" s="252"/>
      <c r="BD30" s="46"/>
    </row>
    <row r="31" spans="2:61" ht="20.100000000000001" customHeight="1">
      <c r="B31" s="49" t="str">
        <f t="shared" si="2"/>
        <v/>
      </c>
      <c r="C31" s="34" t="str">
        <f t="shared" si="3"/>
        <v/>
      </c>
      <c r="D31" s="34">
        <f t="shared" si="4"/>
        <v>0</v>
      </c>
      <c r="E31" s="34">
        <f t="shared" si="5"/>
        <v>0</v>
      </c>
      <c r="F31" s="34">
        <f t="shared" si="6"/>
        <v>0</v>
      </c>
      <c r="G31" s="34" t="str">
        <f t="shared" si="7"/>
        <v/>
      </c>
      <c r="H31" s="34" t="str">
        <f t="shared" si="8"/>
        <v/>
      </c>
      <c r="I31" s="34" t="str">
        <f t="shared" si="9"/>
        <v/>
      </c>
      <c r="J31" s="38">
        <f t="shared" si="11"/>
        <v>19</v>
      </c>
      <c r="K31" s="38"/>
      <c r="L31" s="51"/>
      <c r="M31" s="51"/>
      <c r="N31" s="52"/>
      <c r="O31" s="51"/>
      <c r="P31" s="51"/>
      <c r="Q31" s="51"/>
      <c r="R31" s="51"/>
      <c r="S31" s="52"/>
      <c r="T31" s="51"/>
      <c r="U31" s="52"/>
      <c r="V31" s="51"/>
      <c r="W31" s="51"/>
      <c r="X31" s="51"/>
      <c r="Y31" s="51"/>
      <c r="Z31" s="52"/>
      <c r="AA31" s="51"/>
      <c r="AB31" s="52"/>
      <c r="AC31" s="51"/>
      <c r="AD31" s="51"/>
      <c r="AE31" s="51"/>
      <c r="AF31" s="51"/>
      <c r="AG31" s="52"/>
      <c r="AH31" s="51"/>
      <c r="AI31" s="52"/>
      <c r="AJ31" s="51"/>
      <c r="AK31" s="51"/>
      <c r="AL31" s="51"/>
      <c r="AM31" s="51"/>
      <c r="AN31" s="51"/>
      <c r="AO31" s="51"/>
      <c r="AP31" s="51"/>
      <c r="AQ31" s="39"/>
      <c r="AR31" s="40" t="str">
        <f>IF(AX31="","",'ق التلاميد'!D29)</f>
        <v/>
      </c>
      <c r="AS31" s="40" t="str">
        <f>IF(AX31="","",'ق التلاميد'!C29)</f>
        <v/>
      </c>
      <c r="AT31" s="23"/>
      <c r="AU31" s="23"/>
      <c r="AV31" s="23"/>
      <c r="AW31" s="23"/>
      <c r="AX31" s="54" t="str">
        <f>'ق التلاميد'!B29</f>
        <v/>
      </c>
      <c r="AY31" s="247">
        <f t="shared" si="12"/>
        <v>41695</v>
      </c>
      <c r="AZ31" s="247">
        <v>25</v>
      </c>
      <c r="BB31" s="41" t="str">
        <f t="shared" si="10"/>
        <v/>
      </c>
      <c r="BC31" s="252"/>
      <c r="BD31" s="46"/>
    </row>
    <row r="32" spans="2:61" ht="20.100000000000001" customHeight="1">
      <c r="B32" s="49" t="str">
        <f t="shared" si="2"/>
        <v/>
      </c>
      <c r="C32" s="34" t="str">
        <f t="shared" si="3"/>
        <v/>
      </c>
      <c r="D32" s="34">
        <f t="shared" si="4"/>
        <v>0</v>
      </c>
      <c r="E32" s="34">
        <f t="shared" si="5"/>
        <v>0</v>
      </c>
      <c r="F32" s="34">
        <f t="shared" si="6"/>
        <v>0</v>
      </c>
      <c r="G32" s="34" t="str">
        <f t="shared" si="7"/>
        <v/>
      </c>
      <c r="H32" s="34" t="str">
        <f t="shared" si="8"/>
        <v/>
      </c>
      <c r="I32" s="34" t="str">
        <f t="shared" si="9"/>
        <v/>
      </c>
      <c r="J32" s="38">
        <f t="shared" si="11"/>
        <v>19</v>
      </c>
      <c r="K32" s="38"/>
      <c r="L32" s="51"/>
      <c r="M32" s="51"/>
      <c r="N32" s="52"/>
      <c r="O32" s="51"/>
      <c r="P32" s="51"/>
      <c r="Q32" s="51"/>
      <c r="R32" s="51"/>
      <c r="S32" s="52"/>
      <c r="T32" s="51"/>
      <c r="U32" s="52"/>
      <c r="V32" s="51"/>
      <c r="W32" s="51"/>
      <c r="X32" s="51"/>
      <c r="Y32" s="51"/>
      <c r="Z32" s="52"/>
      <c r="AA32" s="51"/>
      <c r="AB32" s="52"/>
      <c r="AC32" s="51"/>
      <c r="AD32" s="51"/>
      <c r="AE32" s="51"/>
      <c r="AF32" s="51"/>
      <c r="AG32" s="52"/>
      <c r="AH32" s="51"/>
      <c r="AI32" s="52"/>
      <c r="AJ32" s="51"/>
      <c r="AK32" s="51"/>
      <c r="AL32" s="51"/>
      <c r="AM32" s="51"/>
      <c r="AN32" s="51"/>
      <c r="AO32" s="51"/>
      <c r="AP32" s="51"/>
      <c r="AQ32" s="39"/>
      <c r="AR32" s="40" t="str">
        <f>IF(AX32="","",'ق التلاميد'!D30)</f>
        <v/>
      </c>
      <c r="AS32" s="40" t="str">
        <f>IF(AX32="","",'ق التلاميد'!C30)</f>
        <v/>
      </c>
      <c r="AT32" s="23"/>
      <c r="AU32" s="23"/>
      <c r="AV32" s="23"/>
      <c r="AW32" s="23"/>
      <c r="AX32" s="54" t="str">
        <f>'ق التلاميد'!B30</f>
        <v/>
      </c>
      <c r="AY32" s="247">
        <f t="shared" si="12"/>
        <v>41696</v>
      </c>
      <c r="AZ32" s="247">
        <v>26</v>
      </c>
      <c r="BB32" s="41" t="str">
        <f t="shared" si="10"/>
        <v/>
      </c>
      <c r="BC32" s="252"/>
      <c r="BD32" s="46"/>
    </row>
    <row r="33" spans="2:56" ht="20.100000000000001" customHeight="1">
      <c r="B33" s="49" t="str">
        <f t="shared" si="2"/>
        <v/>
      </c>
      <c r="C33" s="34" t="str">
        <f t="shared" si="3"/>
        <v/>
      </c>
      <c r="D33" s="34">
        <f t="shared" si="4"/>
        <v>0</v>
      </c>
      <c r="E33" s="34">
        <f t="shared" si="5"/>
        <v>0</v>
      </c>
      <c r="F33" s="34">
        <f t="shared" si="6"/>
        <v>0</v>
      </c>
      <c r="G33" s="34" t="str">
        <f t="shared" si="7"/>
        <v/>
      </c>
      <c r="H33" s="34" t="str">
        <f t="shared" si="8"/>
        <v/>
      </c>
      <c r="I33" s="34" t="str">
        <f t="shared" si="9"/>
        <v/>
      </c>
      <c r="J33" s="38">
        <f t="shared" si="11"/>
        <v>19</v>
      </c>
      <c r="K33" s="38"/>
      <c r="L33" s="51"/>
      <c r="M33" s="51"/>
      <c r="N33" s="52"/>
      <c r="O33" s="51"/>
      <c r="P33" s="51"/>
      <c r="Q33" s="51"/>
      <c r="R33" s="51"/>
      <c r="S33" s="52"/>
      <c r="T33" s="51"/>
      <c r="U33" s="52"/>
      <c r="V33" s="51"/>
      <c r="W33" s="51"/>
      <c r="X33" s="51"/>
      <c r="Y33" s="51"/>
      <c r="Z33" s="52"/>
      <c r="AA33" s="51"/>
      <c r="AB33" s="52"/>
      <c r="AC33" s="51"/>
      <c r="AD33" s="51"/>
      <c r="AE33" s="51"/>
      <c r="AF33" s="51"/>
      <c r="AG33" s="52"/>
      <c r="AH33" s="51"/>
      <c r="AI33" s="52"/>
      <c r="AJ33" s="51"/>
      <c r="AK33" s="51"/>
      <c r="AL33" s="51"/>
      <c r="AM33" s="51"/>
      <c r="AN33" s="51"/>
      <c r="AO33" s="51"/>
      <c r="AP33" s="51"/>
      <c r="AQ33" s="39"/>
      <c r="AR33" s="40" t="str">
        <f>IF(AX33="","",'ق التلاميد'!D31)</f>
        <v/>
      </c>
      <c r="AS33" s="40" t="str">
        <f>IF(AX33="","",'ق التلاميد'!C31)</f>
        <v/>
      </c>
      <c r="AT33" s="23"/>
      <c r="AU33" s="23"/>
      <c r="AV33" s="23"/>
      <c r="AW33" s="23"/>
      <c r="AX33" s="54" t="str">
        <f>'ق التلاميد'!B31</f>
        <v/>
      </c>
      <c r="AY33" s="247">
        <f t="shared" si="12"/>
        <v>41697</v>
      </c>
      <c r="AZ33" s="247">
        <v>27</v>
      </c>
      <c r="BB33" s="41" t="str">
        <f t="shared" si="10"/>
        <v/>
      </c>
      <c r="BC33" s="252"/>
      <c r="BD33" s="46"/>
    </row>
    <row r="34" spans="2:56" ht="20.100000000000001" customHeight="1">
      <c r="B34" s="49" t="str">
        <f t="shared" si="2"/>
        <v/>
      </c>
      <c r="C34" s="34" t="str">
        <f t="shared" si="3"/>
        <v/>
      </c>
      <c r="D34" s="34">
        <f t="shared" si="4"/>
        <v>0</v>
      </c>
      <c r="E34" s="34">
        <f t="shared" si="5"/>
        <v>0</v>
      </c>
      <c r="F34" s="34">
        <f t="shared" si="6"/>
        <v>0</v>
      </c>
      <c r="G34" s="34" t="str">
        <f t="shared" si="7"/>
        <v/>
      </c>
      <c r="H34" s="34" t="str">
        <f t="shared" si="8"/>
        <v/>
      </c>
      <c r="I34" s="34" t="str">
        <f t="shared" si="9"/>
        <v/>
      </c>
      <c r="J34" s="38">
        <f t="shared" si="11"/>
        <v>19</v>
      </c>
      <c r="K34" s="38"/>
      <c r="L34" s="51"/>
      <c r="M34" s="51"/>
      <c r="N34" s="52"/>
      <c r="O34" s="51"/>
      <c r="P34" s="51"/>
      <c r="Q34" s="51"/>
      <c r="R34" s="51"/>
      <c r="S34" s="52"/>
      <c r="T34" s="51"/>
      <c r="U34" s="52"/>
      <c r="V34" s="51"/>
      <c r="W34" s="51"/>
      <c r="X34" s="51"/>
      <c r="Y34" s="51"/>
      <c r="Z34" s="52"/>
      <c r="AA34" s="51"/>
      <c r="AB34" s="52"/>
      <c r="AC34" s="51"/>
      <c r="AD34" s="51"/>
      <c r="AE34" s="51"/>
      <c r="AF34" s="51"/>
      <c r="AG34" s="52"/>
      <c r="AH34" s="51"/>
      <c r="AI34" s="52"/>
      <c r="AJ34" s="51"/>
      <c r="AK34" s="51"/>
      <c r="AL34" s="51"/>
      <c r="AM34" s="51"/>
      <c r="AN34" s="51"/>
      <c r="AO34" s="51"/>
      <c r="AP34" s="51"/>
      <c r="AQ34" s="39"/>
      <c r="AR34" s="40" t="str">
        <f>IF(AX34="","",'ق التلاميد'!D32)</f>
        <v/>
      </c>
      <c r="AS34" s="40" t="str">
        <f>IF(AX34="","",'ق التلاميد'!C32)</f>
        <v/>
      </c>
      <c r="AT34" s="23"/>
      <c r="AU34" s="23"/>
      <c r="AV34" s="23"/>
      <c r="AW34" s="23"/>
      <c r="AX34" s="54" t="str">
        <f>'ق التلاميد'!B32</f>
        <v/>
      </c>
      <c r="AY34" s="247">
        <f t="shared" si="12"/>
        <v>41698</v>
      </c>
      <c r="AZ34" s="247">
        <v>28</v>
      </c>
      <c r="BB34" s="41" t="str">
        <f t="shared" si="10"/>
        <v/>
      </c>
      <c r="BC34" s="252"/>
      <c r="BD34" s="46"/>
    </row>
    <row r="35" spans="2:56" ht="20.100000000000001" customHeight="1">
      <c r="B35" s="49" t="str">
        <f t="shared" si="2"/>
        <v/>
      </c>
      <c r="C35" s="34" t="str">
        <f t="shared" si="3"/>
        <v/>
      </c>
      <c r="D35" s="34">
        <f t="shared" si="4"/>
        <v>0</v>
      </c>
      <c r="E35" s="34">
        <f t="shared" si="5"/>
        <v>0</v>
      </c>
      <c r="F35" s="34">
        <f t="shared" si="6"/>
        <v>0</v>
      </c>
      <c r="G35" s="34" t="str">
        <f t="shared" si="7"/>
        <v/>
      </c>
      <c r="H35" s="34" t="str">
        <f t="shared" si="8"/>
        <v/>
      </c>
      <c r="I35" s="34" t="str">
        <f t="shared" si="9"/>
        <v/>
      </c>
      <c r="J35" s="38">
        <f t="shared" si="11"/>
        <v>19</v>
      </c>
      <c r="K35" s="38"/>
      <c r="L35" s="51"/>
      <c r="M35" s="51"/>
      <c r="N35" s="52"/>
      <c r="O35" s="51"/>
      <c r="P35" s="51"/>
      <c r="Q35" s="51"/>
      <c r="R35" s="51"/>
      <c r="S35" s="52"/>
      <c r="T35" s="51"/>
      <c r="U35" s="52"/>
      <c r="V35" s="51"/>
      <c r="W35" s="51"/>
      <c r="X35" s="51"/>
      <c r="Y35" s="51"/>
      <c r="Z35" s="52"/>
      <c r="AA35" s="51"/>
      <c r="AB35" s="52"/>
      <c r="AC35" s="51"/>
      <c r="AD35" s="51"/>
      <c r="AE35" s="51"/>
      <c r="AF35" s="51"/>
      <c r="AG35" s="52"/>
      <c r="AH35" s="51"/>
      <c r="AI35" s="52"/>
      <c r="AJ35" s="51"/>
      <c r="AK35" s="51"/>
      <c r="AL35" s="51"/>
      <c r="AM35" s="51"/>
      <c r="AN35" s="51"/>
      <c r="AO35" s="51"/>
      <c r="AP35" s="51"/>
      <c r="AQ35" s="39"/>
      <c r="AR35" s="40" t="str">
        <f>IF(AX35="","",'ق التلاميد'!D33)</f>
        <v/>
      </c>
      <c r="AS35" s="40" t="str">
        <f>IF(AX35="","",'ق التلاميد'!C33)</f>
        <v/>
      </c>
      <c r="AT35" s="23"/>
      <c r="AU35" s="23"/>
      <c r="AV35" s="23"/>
      <c r="AW35" s="23"/>
      <c r="AX35" s="54" t="str">
        <f>'ق التلاميد'!B33</f>
        <v/>
      </c>
      <c r="AY35" s="247">
        <f t="shared" si="12"/>
        <v>41699</v>
      </c>
      <c r="AZ35" s="247">
        <v>29</v>
      </c>
      <c r="BB35" s="41" t="str">
        <f t="shared" si="10"/>
        <v/>
      </c>
      <c r="BC35" s="252"/>
      <c r="BD35" s="46"/>
    </row>
    <row r="36" spans="2:56" ht="20.100000000000001" customHeight="1">
      <c r="B36" s="49" t="str">
        <f t="shared" si="2"/>
        <v/>
      </c>
      <c r="C36" s="34" t="str">
        <f t="shared" si="3"/>
        <v/>
      </c>
      <c r="D36" s="34">
        <f t="shared" si="4"/>
        <v>0</v>
      </c>
      <c r="E36" s="34">
        <f t="shared" si="5"/>
        <v>0</v>
      </c>
      <c r="F36" s="34">
        <f t="shared" si="6"/>
        <v>0</v>
      </c>
      <c r="G36" s="34" t="str">
        <f t="shared" si="7"/>
        <v/>
      </c>
      <c r="H36" s="34" t="str">
        <f t="shared" si="8"/>
        <v/>
      </c>
      <c r="I36" s="34" t="str">
        <f t="shared" si="9"/>
        <v/>
      </c>
      <c r="J36" s="38">
        <f t="shared" si="11"/>
        <v>19</v>
      </c>
      <c r="K36" s="38"/>
      <c r="L36" s="51"/>
      <c r="M36" s="51"/>
      <c r="N36" s="52"/>
      <c r="O36" s="51"/>
      <c r="P36" s="51"/>
      <c r="Q36" s="51"/>
      <c r="R36" s="51"/>
      <c r="S36" s="52"/>
      <c r="T36" s="51"/>
      <c r="U36" s="52"/>
      <c r="V36" s="51"/>
      <c r="W36" s="51"/>
      <c r="X36" s="51"/>
      <c r="Y36" s="51"/>
      <c r="Z36" s="52"/>
      <c r="AA36" s="51"/>
      <c r="AB36" s="52"/>
      <c r="AC36" s="51"/>
      <c r="AD36" s="51"/>
      <c r="AE36" s="51"/>
      <c r="AF36" s="51"/>
      <c r="AG36" s="52"/>
      <c r="AH36" s="51"/>
      <c r="AI36" s="52"/>
      <c r="AJ36" s="51"/>
      <c r="AK36" s="51"/>
      <c r="AL36" s="51"/>
      <c r="AM36" s="51"/>
      <c r="AN36" s="51"/>
      <c r="AO36" s="51"/>
      <c r="AP36" s="51"/>
      <c r="AQ36" s="39"/>
      <c r="AR36" s="40" t="str">
        <f>IF(AX36="","",'ق التلاميد'!D34)</f>
        <v/>
      </c>
      <c r="AS36" s="40" t="str">
        <f>IF(AX36="","",'ق التلاميد'!C34)</f>
        <v/>
      </c>
      <c r="AT36" s="23"/>
      <c r="AU36" s="23"/>
      <c r="AV36" s="23"/>
      <c r="AW36" s="23"/>
      <c r="AX36" s="54" t="str">
        <f>'ق التلاميد'!B34</f>
        <v/>
      </c>
      <c r="AY36" s="247">
        <f t="shared" si="12"/>
        <v>41700</v>
      </c>
      <c r="AZ36" s="247">
        <v>30</v>
      </c>
      <c r="BB36" s="41" t="str">
        <f t="shared" si="10"/>
        <v/>
      </c>
      <c r="BC36" s="252"/>
      <c r="BD36" s="46"/>
    </row>
    <row r="37" spans="2:56" ht="20.100000000000001" customHeight="1">
      <c r="B37" s="49" t="str">
        <f t="shared" si="2"/>
        <v/>
      </c>
      <c r="C37" s="34" t="str">
        <f t="shared" si="3"/>
        <v/>
      </c>
      <c r="D37" s="34">
        <f t="shared" si="4"/>
        <v>0</v>
      </c>
      <c r="E37" s="34">
        <f t="shared" si="5"/>
        <v>0</v>
      </c>
      <c r="F37" s="34">
        <f t="shared" si="6"/>
        <v>0</v>
      </c>
      <c r="G37" s="34" t="str">
        <f t="shared" si="7"/>
        <v/>
      </c>
      <c r="H37" s="34" t="str">
        <f t="shared" si="8"/>
        <v/>
      </c>
      <c r="I37" s="34" t="str">
        <f t="shared" si="9"/>
        <v/>
      </c>
      <c r="J37" s="38">
        <f t="shared" si="11"/>
        <v>19</v>
      </c>
      <c r="K37" s="44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3"/>
      <c r="AN37" s="51"/>
      <c r="AO37" s="51"/>
      <c r="AP37" s="51"/>
      <c r="AQ37" s="39"/>
      <c r="AR37" s="40" t="str">
        <f>IF(AX37="","",'ق التلاميد'!D35)</f>
        <v/>
      </c>
      <c r="AS37" s="40" t="str">
        <f>IF(AX37="","",'ق التلاميد'!C35)</f>
        <v/>
      </c>
      <c r="AT37" s="23"/>
      <c r="AU37" s="23"/>
      <c r="AV37" s="23"/>
      <c r="AW37" s="23"/>
      <c r="AX37" s="54" t="str">
        <f>'ق التلاميد'!B35</f>
        <v/>
      </c>
      <c r="AY37" s="247">
        <f t="shared" si="12"/>
        <v>41701</v>
      </c>
      <c r="AZ37" s="247">
        <v>31</v>
      </c>
      <c r="BB37" s="41" t="str">
        <f t="shared" si="10"/>
        <v/>
      </c>
      <c r="BC37" s="252"/>
      <c r="BD37" s="46"/>
    </row>
    <row r="38" spans="2:56" ht="20.100000000000001" customHeight="1">
      <c r="B38" s="49" t="str">
        <f t="shared" si="2"/>
        <v/>
      </c>
      <c r="C38" s="34" t="str">
        <f t="shared" si="3"/>
        <v/>
      </c>
      <c r="D38" s="34">
        <f t="shared" si="4"/>
        <v>0</v>
      </c>
      <c r="E38" s="34">
        <f t="shared" si="5"/>
        <v>0</v>
      </c>
      <c r="F38" s="34">
        <f t="shared" si="6"/>
        <v>0</v>
      </c>
      <c r="G38" s="34" t="str">
        <f t="shared" si="7"/>
        <v/>
      </c>
      <c r="H38" s="34" t="str">
        <f t="shared" si="8"/>
        <v/>
      </c>
      <c r="I38" s="34" t="str">
        <f t="shared" si="9"/>
        <v/>
      </c>
      <c r="J38" s="38">
        <f t="shared" si="11"/>
        <v>19</v>
      </c>
      <c r="K38" s="44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1"/>
      <c r="AO38" s="51"/>
      <c r="AP38" s="51"/>
      <c r="AQ38" s="39"/>
      <c r="AR38" s="40" t="str">
        <f>IF(AX38="","",'ق التلاميد'!D36)</f>
        <v/>
      </c>
      <c r="AS38" s="40" t="str">
        <f>IF(AX38="","",'ق التلاميد'!C36)</f>
        <v/>
      </c>
      <c r="AT38" s="23"/>
      <c r="AU38" s="23"/>
      <c r="AV38" s="23"/>
      <c r="AW38" s="23"/>
      <c r="AX38" s="54" t="str">
        <f>'ق التلاميد'!B36</f>
        <v/>
      </c>
      <c r="AY38" s="247">
        <f t="shared" si="12"/>
        <v>41702</v>
      </c>
      <c r="AZ38" s="247">
        <v>32</v>
      </c>
      <c r="BB38" s="41" t="str">
        <f t="shared" si="10"/>
        <v/>
      </c>
      <c r="BC38" s="252"/>
      <c r="BD38" s="46"/>
    </row>
    <row r="39" spans="2:56" ht="20.100000000000001" customHeight="1">
      <c r="B39" s="49" t="str">
        <f t="shared" si="2"/>
        <v/>
      </c>
      <c r="C39" s="34" t="str">
        <f t="shared" si="3"/>
        <v/>
      </c>
      <c r="D39" s="34">
        <f t="shared" si="4"/>
        <v>0</v>
      </c>
      <c r="E39" s="34">
        <f t="shared" si="5"/>
        <v>0</v>
      </c>
      <c r="F39" s="34">
        <f t="shared" si="6"/>
        <v>0</v>
      </c>
      <c r="G39" s="34" t="str">
        <f t="shared" si="7"/>
        <v/>
      </c>
      <c r="H39" s="34" t="str">
        <f t="shared" si="8"/>
        <v/>
      </c>
      <c r="I39" s="34" t="str">
        <f t="shared" si="9"/>
        <v/>
      </c>
      <c r="J39" s="38">
        <f t="shared" si="11"/>
        <v>19</v>
      </c>
      <c r="K39" s="44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1"/>
      <c r="AO39" s="51"/>
      <c r="AP39" s="51"/>
      <c r="AQ39" s="39"/>
      <c r="AR39" s="40" t="str">
        <f>IF(AX39="","",'ق التلاميد'!D37)</f>
        <v/>
      </c>
      <c r="AS39" s="40" t="str">
        <f>IF(AX39="","",'ق التلاميد'!C37)</f>
        <v/>
      </c>
      <c r="AT39" s="23"/>
      <c r="AU39" s="23"/>
      <c r="AV39" s="23"/>
      <c r="AW39" s="23"/>
      <c r="AX39" s="54" t="str">
        <f>'ق التلاميد'!B37</f>
        <v/>
      </c>
      <c r="AY39" s="247">
        <f t="shared" si="12"/>
        <v>41703</v>
      </c>
      <c r="AZ39" s="247">
        <v>33</v>
      </c>
      <c r="BB39" s="41" t="str">
        <f t="shared" si="10"/>
        <v/>
      </c>
      <c r="BC39" s="252"/>
      <c r="BD39" s="46"/>
    </row>
    <row r="40" spans="2:56" ht="20.100000000000001" customHeight="1">
      <c r="B40" s="49" t="str">
        <f t="shared" si="2"/>
        <v/>
      </c>
      <c r="C40" s="34" t="str">
        <f t="shared" si="3"/>
        <v/>
      </c>
      <c r="D40" s="34">
        <f t="shared" si="4"/>
        <v>0</v>
      </c>
      <c r="E40" s="34">
        <f t="shared" si="5"/>
        <v>0</v>
      </c>
      <c r="F40" s="34">
        <f t="shared" si="6"/>
        <v>0</v>
      </c>
      <c r="G40" s="34" t="str">
        <f t="shared" si="7"/>
        <v/>
      </c>
      <c r="H40" s="34" t="str">
        <f t="shared" si="8"/>
        <v/>
      </c>
      <c r="I40" s="34" t="str">
        <f t="shared" si="9"/>
        <v/>
      </c>
      <c r="J40" s="38">
        <f t="shared" si="11"/>
        <v>19</v>
      </c>
      <c r="K40" s="44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1"/>
      <c r="AO40" s="51"/>
      <c r="AP40" s="51"/>
      <c r="AQ40" s="39"/>
      <c r="AR40" s="40" t="str">
        <f>IF(AX40="","",'ق التلاميد'!D38)</f>
        <v/>
      </c>
      <c r="AS40" s="40" t="str">
        <f>IF(AX40="","",'ق التلاميد'!C38)</f>
        <v/>
      </c>
      <c r="AT40" s="23"/>
      <c r="AU40" s="23"/>
      <c r="AV40" s="23"/>
      <c r="AW40" s="23"/>
      <c r="AX40" s="54" t="str">
        <f>'ق التلاميد'!B38</f>
        <v/>
      </c>
      <c r="AY40" s="247">
        <f>AY39+1</f>
        <v>41704</v>
      </c>
      <c r="AZ40" s="247">
        <v>34</v>
      </c>
      <c r="BB40" s="41" t="str">
        <f t="shared" si="10"/>
        <v/>
      </c>
      <c r="BC40" s="252"/>
      <c r="BD40" s="46"/>
    </row>
    <row r="41" spans="2:56" ht="20.100000000000001" customHeight="1">
      <c r="B41" s="49" t="str">
        <f t="shared" si="2"/>
        <v/>
      </c>
      <c r="C41" s="34" t="str">
        <f t="shared" si="3"/>
        <v/>
      </c>
      <c r="D41" s="34">
        <f t="shared" si="4"/>
        <v>0</v>
      </c>
      <c r="E41" s="34">
        <f t="shared" si="5"/>
        <v>0</v>
      </c>
      <c r="F41" s="34">
        <f t="shared" si="6"/>
        <v>0</v>
      </c>
      <c r="G41" s="34" t="str">
        <f t="shared" si="7"/>
        <v/>
      </c>
      <c r="H41" s="34" t="str">
        <f t="shared" si="8"/>
        <v/>
      </c>
      <c r="I41" s="34" t="str">
        <f t="shared" si="9"/>
        <v/>
      </c>
      <c r="J41" s="38">
        <f t="shared" si="11"/>
        <v>19</v>
      </c>
      <c r="K41" s="44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1"/>
      <c r="AO41" s="51"/>
      <c r="AP41" s="51"/>
      <c r="AQ41" s="39"/>
      <c r="AR41" s="40" t="str">
        <f>IF(AX41="","",'ق التلاميد'!D39)</f>
        <v/>
      </c>
      <c r="AS41" s="40" t="str">
        <f>IF(AX41="","",'ق التلاميد'!C39)</f>
        <v/>
      </c>
      <c r="AT41" s="23"/>
      <c r="AU41" s="23"/>
      <c r="AV41" s="23"/>
      <c r="AW41" s="23"/>
      <c r="AX41" s="54" t="str">
        <f>'ق التلاميد'!B39</f>
        <v/>
      </c>
      <c r="AY41" s="247">
        <f t="shared" si="12"/>
        <v>41705</v>
      </c>
      <c r="AZ41" s="247">
        <v>35</v>
      </c>
      <c r="BB41" s="41" t="str">
        <f t="shared" si="10"/>
        <v/>
      </c>
      <c r="BC41" s="252"/>
      <c r="BD41" s="46"/>
    </row>
    <row r="42" spans="2:56" ht="20.100000000000001" customHeight="1">
      <c r="B42" s="49" t="str">
        <f t="shared" si="2"/>
        <v/>
      </c>
      <c r="C42" s="34" t="str">
        <f t="shared" si="3"/>
        <v/>
      </c>
      <c r="D42" s="34">
        <f t="shared" si="4"/>
        <v>0</v>
      </c>
      <c r="E42" s="34">
        <f t="shared" si="5"/>
        <v>0</v>
      </c>
      <c r="F42" s="34">
        <f t="shared" si="6"/>
        <v>0</v>
      </c>
      <c r="G42" s="34" t="str">
        <f t="shared" si="7"/>
        <v/>
      </c>
      <c r="H42" s="34" t="str">
        <f t="shared" si="8"/>
        <v/>
      </c>
      <c r="I42" s="34" t="str">
        <f t="shared" si="9"/>
        <v/>
      </c>
      <c r="J42" s="38">
        <f t="shared" si="11"/>
        <v>19</v>
      </c>
      <c r="K42" s="44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1"/>
      <c r="AO42" s="51"/>
      <c r="AP42" s="51"/>
      <c r="AQ42" s="39"/>
      <c r="AR42" s="40" t="str">
        <f>IF(AX42="","",'ق التلاميد'!D40)</f>
        <v/>
      </c>
      <c r="AS42" s="40" t="str">
        <f>IF(AX42="","",'ق التلاميد'!C40)</f>
        <v/>
      </c>
      <c r="AT42" s="23"/>
      <c r="AU42" s="23"/>
      <c r="AV42" s="23"/>
      <c r="AW42" s="23"/>
      <c r="AX42" s="54" t="str">
        <f>'ق التلاميد'!B40</f>
        <v/>
      </c>
      <c r="AY42" s="247">
        <f t="shared" si="12"/>
        <v>41706</v>
      </c>
      <c r="AZ42" s="247">
        <v>36</v>
      </c>
      <c r="BB42" s="41" t="str">
        <f t="shared" si="10"/>
        <v/>
      </c>
      <c r="BC42" s="252"/>
      <c r="BD42" s="46"/>
    </row>
    <row r="43" spans="2:56" ht="20.100000000000001" customHeight="1">
      <c r="B43" s="49" t="str">
        <f t="shared" si="2"/>
        <v/>
      </c>
      <c r="C43" s="34" t="str">
        <f t="shared" si="3"/>
        <v/>
      </c>
      <c r="D43" s="34">
        <f t="shared" si="4"/>
        <v>0</v>
      </c>
      <c r="E43" s="34">
        <f t="shared" si="5"/>
        <v>0</v>
      </c>
      <c r="F43" s="34">
        <f t="shared" si="6"/>
        <v>0</v>
      </c>
      <c r="G43" s="34" t="str">
        <f t="shared" si="7"/>
        <v/>
      </c>
      <c r="H43" s="34" t="str">
        <f t="shared" si="8"/>
        <v/>
      </c>
      <c r="I43" s="34" t="str">
        <f t="shared" si="9"/>
        <v/>
      </c>
      <c r="J43" s="38">
        <f t="shared" si="11"/>
        <v>19</v>
      </c>
      <c r="K43" s="44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1"/>
      <c r="AO43" s="51"/>
      <c r="AP43" s="51"/>
      <c r="AQ43" s="39"/>
      <c r="AR43" s="40" t="str">
        <f>IF(AX43="","",'ق التلاميد'!D41)</f>
        <v/>
      </c>
      <c r="AS43" s="40" t="str">
        <f>IF(AX43="","",'ق التلاميد'!C41)</f>
        <v/>
      </c>
      <c r="AT43" s="23"/>
      <c r="AU43" s="23"/>
      <c r="AV43" s="23"/>
      <c r="AW43" s="23"/>
      <c r="AX43" s="54" t="str">
        <f>'ق التلاميد'!B41</f>
        <v/>
      </c>
      <c r="AY43" s="247">
        <f t="shared" si="12"/>
        <v>41707</v>
      </c>
      <c r="AZ43" s="247">
        <v>37</v>
      </c>
      <c r="BB43" s="41" t="str">
        <f t="shared" si="10"/>
        <v/>
      </c>
      <c r="BC43" s="252"/>
      <c r="BD43" s="46"/>
    </row>
    <row r="44" spans="2:56" ht="20.100000000000001" customHeight="1">
      <c r="B44" s="49" t="str">
        <f t="shared" si="2"/>
        <v/>
      </c>
      <c r="C44" s="34" t="str">
        <f t="shared" si="3"/>
        <v/>
      </c>
      <c r="D44" s="34">
        <f t="shared" si="4"/>
        <v>0</v>
      </c>
      <c r="E44" s="34">
        <f t="shared" si="5"/>
        <v>0</v>
      </c>
      <c r="F44" s="34">
        <f t="shared" si="6"/>
        <v>0</v>
      </c>
      <c r="G44" s="34" t="str">
        <f t="shared" si="7"/>
        <v/>
      </c>
      <c r="H44" s="34" t="str">
        <f t="shared" si="8"/>
        <v/>
      </c>
      <c r="I44" s="34" t="str">
        <f t="shared" si="9"/>
        <v/>
      </c>
      <c r="J44" s="38">
        <f t="shared" si="11"/>
        <v>19</v>
      </c>
      <c r="K44" s="44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1"/>
      <c r="AO44" s="51"/>
      <c r="AP44" s="51"/>
      <c r="AQ44" s="39"/>
      <c r="AR44" s="40" t="str">
        <f>IF(AX44="","",'ق التلاميد'!D42)</f>
        <v/>
      </c>
      <c r="AS44" s="40" t="str">
        <f>IF(AX44="","",'ق التلاميد'!C42)</f>
        <v/>
      </c>
      <c r="AT44" s="23"/>
      <c r="AU44" s="23"/>
      <c r="AV44" s="23"/>
      <c r="AW44" s="23"/>
      <c r="AX44" s="54" t="str">
        <f>'ق التلاميد'!B42</f>
        <v/>
      </c>
      <c r="AY44" s="247">
        <f t="shared" si="12"/>
        <v>41708</v>
      </c>
      <c r="AZ44" s="247">
        <v>38</v>
      </c>
      <c r="BB44" s="41" t="str">
        <f t="shared" si="10"/>
        <v/>
      </c>
      <c r="BC44" s="252"/>
      <c r="BD44" s="46"/>
    </row>
    <row r="45" spans="2:56" ht="20.100000000000001" customHeight="1">
      <c r="B45" s="49" t="str">
        <f t="shared" si="2"/>
        <v/>
      </c>
      <c r="C45" s="34" t="str">
        <f t="shared" si="3"/>
        <v/>
      </c>
      <c r="D45" s="34">
        <f t="shared" si="4"/>
        <v>0</v>
      </c>
      <c r="E45" s="34">
        <f t="shared" si="5"/>
        <v>0</v>
      </c>
      <c r="F45" s="34">
        <f t="shared" si="6"/>
        <v>0</v>
      </c>
      <c r="G45" s="34" t="str">
        <f t="shared" si="7"/>
        <v/>
      </c>
      <c r="H45" s="34" t="str">
        <f t="shared" si="8"/>
        <v/>
      </c>
      <c r="I45" s="34" t="str">
        <f t="shared" si="9"/>
        <v/>
      </c>
      <c r="J45" s="38">
        <f t="shared" si="11"/>
        <v>19</v>
      </c>
      <c r="K45" s="44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1"/>
      <c r="AO45" s="51"/>
      <c r="AP45" s="51"/>
      <c r="AQ45" s="39"/>
      <c r="AR45" s="40" t="str">
        <f>IF(AX45="","",'ق التلاميد'!D43)</f>
        <v/>
      </c>
      <c r="AS45" s="40" t="str">
        <f>IF(AX45="","",'ق التلاميد'!C43)</f>
        <v/>
      </c>
      <c r="AT45" s="23"/>
      <c r="AU45" s="23"/>
      <c r="AV45" s="23"/>
      <c r="AW45" s="23"/>
      <c r="AX45" s="54" t="str">
        <f>'ق التلاميد'!B43</f>
        <v/>
      </c>
      <c r="AY45" s="247">
        <f t="shared" si="12"/>
        <v>41709</v>
      </c>
      <c r="AZ45" s="247">
        <v>39</v>
      </c>
      <c r="BB45" s="41" t="str">
        <f t="shared" si="10"/>
        <v/>
      </c>
      <c r="BC45" s="252"/>
      <c r="BD45" s="46"/>
    </row>
    <row r="46" spans="2:56" ht="20.100000000000001" customHeight="1">
      <c r="B46" s="49" t="str">
        <f t="shared" si="2"/>
        <v/>
      </c>
      <c r="C46" s="34" t="str">
        <f t="shared" si="3"/>
        <v/>
      </c>
      <c r="D46" s="34">
        <f t="shared" si="4"/>
        <v>0</v>
      </c>
      <c r="E46" s="34">
        <f t="shared" si="5"/>
        <v>0</v>
      </c>
      <c r="F46" s="34">
        <f t="shared" si="6"/>
        <v>0</v>
      </c>
      <c r="G46" s="34" t="str">
        <f t="shared" si="7"/>
        <v/>
      </c>
      <c r="H46" s="34" t="str">
        <f t="shared" si="8"/>
        <v/>
      </c>
      <c r="I46" s="34" t="str">
        <f t="shared" si="9"/>
        <v/>
      </c>
      <c r="J46" s="38">
        <f t="shared" si="11"/>
        <v>19</v>
      </c>
      <c r="K46" s="44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1"/>
      <c r="AO46" s="51"/>
      <c r="AP46" s="51"/>
      <c r="AQ46" s="39" t="str">
        <f>IF(AX46="","",'ق التلاميد'!I44)</f>
        <v/>
      </c>
      <c r="AR46" s="40" t="str">
        <f>IF(AX46="","",'ق التلاميد'!D44)</f>
        <v/>
      </c>
      <c r="AS46" s="40" t="str">
        <f>IF(AX46="","",'ق التلاميد'!C44)</f>
        <v/>
      </c>
      <c r="AT46" s="23"/>
      <c r="AU46" s="23"/>
      <c r="AV46" s="23"/>
      <c r="AW46" s="23"/>
      <c r="AX46" s="54" t="str">
        <f>'ق التلاميد'!B44</f>
        <v/>
      </c>
      <c r="AY46" s="247">
        <f t="shared" si="12"/>
        <v>41710</v>
      </c>
      <c r="AZ46" s="247">
        <v>40</v>
      </c>
      <c r="BB46" s="41" t="str">
        <f t="shared" si="10"/>
        <v/>
      </c>
      <c r="BC46" s="252"/>
      <c r="BD46" s="46"/>
    </row>
    <row r="47" spans="2:56" s="269" customFormat="1" ht="20.100000000000001" customHeight="1">
      <c r="B47" s="49" t="str">
        <f t="shared" si="2"/>
        <v/>
      </c>
      <c r="C47" s="34" t="str">
        <f t="shared" si="3"/>
        <v/>
      </c>
      <c r="D47" s="34">
        <f t="shared" si="4"/>
        <v>0</v>
      </c>
      <c r="E47" s="34">
        <f t="shared" si="5"/>
        <v>0</v>
      </c>
      <c r="F47" s="34">
        <f t="shared" si="6"/>
        <v>0</v>
      </c>
      <c r="G47" s="34" t="str">
        <f t="shared" si="7"/>
        <v/>
      </c>
      <c r="H47" s="34" t="str">
        <f t="shared" si="8"/>
        <v/>
      </c>
      <c r="I47" s="34" t="str">
        <f t="shared" si="9"/>
        <v/>
      </c>
      <c r="J47" s="38">
        <f t="shared" si="11"/>
        <v>19</v>
      </c>
      <c r="K47" s="44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1"/>
      <c r="AO47" s="51"/>
      <c r="AP47" s="51"/>
      <c r="AQ47" s="39"/>
      <c r="AR47" s="40" t="str">
        <f>IF(AX47="","",'ق التلاميد'!D45)</f>
        <v/>
      </c>
      <c r="AS47" s="40" t="str">
        <f>IF(AX47="","",'ق التلاميد'!C45)</f>
        <v/>
      </c>
      <c r="AT47" s="23"/>
      <c r="AU47" s="23"/>
      <c r="AV47" s="23"/>
      <c r="AW47" s="23"/>
      <c r="AX47" s="54" t="str">
        <f>'ق التلاميد'!B45</f>
        <v/>
      </c>
      <c r="AY47" s="269">
        <f t="shared" si="12"/>
        <v>41711</v>
      </c>
      <c r="AZ47" s="269">
        <v>41</v>
      </c>
      <c r="BB47" s="41" t="str">
        <f t="shared" si="10"/>
        <v/>
      </c>
      <c r="BC47" s="252"/>
      <c r="BD47" s="46"/>
    </row>
    <row r="48" spans="2:56" s="269" customFormat="1" ht="20.100000000000001" customHeight="1">
      <c r="B48" s="49" t="str">
        <f t="shared" si="2"/>
        <v/>
      </c>
      <c r="C48" s="34" t="str">
        <f t="shared" si="3"/>
        <v/>
      </c>
      <c r="D48" s="34">
        <f t="shared" si="4"/>
        <v>0</v>
      </c>
      <c r="E48" s="34">
        <f t="shared" si="5"/>
        <v>0</v>
      </c>
      <c r="F48" s="34">
        <f t="shared" si="6"/>
        <v>0</v>
      </c>
      <c r="G48" s="34" t="str">
        <f t="shared" si="7"/>
        <v/>
      </c>
      <c r="H48" s="34" t="str">
        <f t="shared" si="8"/>
        <v/>
      </c>
      <c r="I48" s="34" t="str">
        <f t="shared" si="9"/>
        <v/>
      </c>
      <c r="J48" s="38">
        <f t="shared" si="11"/>
        <v>19</v>
      </c>
      <c r="K48" s="44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1"/>
      <c r="AO48" s="51"/>
      <c r="AP48" s="51"/>
      <c r="AQ48" s="39"/>
      <c r="AR48" s="40" t="str">
        <f>IF(AX48="","",'ق التلاميد'!D46)</f>
        <v/>
      </c>
      <c r="AS48" s="40" t="str">
        <f>IF(AX48="","",'ق التلاميد'!C46)</f>
        <v/>
      </c>
      <c r="AT48" s="23"/>
      <c r="AU48" s="23"/>
      <c r="AV48" s="23"/>
      <c r="AW48" s="23"/>
      <c r="AX48" s="54" t="str">
        <f>'ق التلاميد'!B46</f>
        <v/>
      </c>
      <c r="AY48" s="269">
        <f t="shared" si="12"/>
        <v>41712</v>
      </c>
      <c r="AZ48" s="269">
        <v>42</v>
      </c>
      <c r="BB48" s="41" t="str">
        <f t="shared" si="10"/>
        <v/>
      </c>
      <c r="BC48" s="252"/>
      <c r="BD48" s="46"/>
    </row>
    <row r="49" spans="1:58" s="269" customFormat="1" ht="20.100000000000001" customHeight="1">
      <c r="B49" s="49" t="str">
        <f t="shared" si="2"/>
        <v/>
      </c>
      <c r="C49" s="34" t="str">
        <f t="shared" si="3"/>
        <v/>
      </c>
      <c r="D49" s="34">
        <f t="shared" si="4"/>
        <v>0</v>
      </c>
      <c r="E49" s="34">
        <f t="shared" si="5"/>
        <v>0</v>
      </c>
      <c r="F49" s="34">
        <f t="shared" si="6"/>
        <v>0</v>
      </c>
      <c r="G49" s="34" t="str">
        <f t="shared" si="7"/>
        <v/>
      </c>
      <c r="H49" s="34" t="str">
        <f t="shared" si="8"/>
        <v/>
      </c>
      <c r="I49" s="34" t="str">
        <f t="shared" si="9"/>
        <v/>
      </c>
      <c r="J49" s="38">
        <f t="shared" si="11"/>
        <v>19</v>
      </c>
      <c r="K49" s="44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1"/>
      <c r="AO49" s="51"/>
      <c r="AP49" s="51"/>
      <c r="AQ49" s="39"/>
      <c r="AR49" s="40" t="str">
        <f>IF(AX49="","",'ق التلاميد'!D47)</f>
        <v/>
      </c>
      <c r="AS49" s="40" t="str">
        <f>IF(AX49="","",'ق التلاميد'!C47)</f>
        <v/>
      </c>
      <c r="AT49" s="23"/>
      <c r="AU49" s="23"/>
      <c r="AV49" s="23"/>
      <c r="AW49" s="23"/>
      <c r="AX49" s="54" t="str">
        <f>'ق التلاميد'!B47</f>
        <v/>
      </c>
      <c r="AY49" s="269">
        <f t="shared" si="12"/>
        <v>41713</v>
      </c>
      <c r="AZ49" s="269">
        <v>43</v>
      </c>
      <c r="BB49" s="41" t="str">
        <f t="shared" si="10"/>
        <v/>
      </c>
      <c r="BC49" s="252"/>
      <c r="BD49" s="46"/>
    </row>
    <row r="50" spans="1:58" s="269" customFormat="1" ht="20.100000000000001" customHeight="1">
      <c r="B50" s="49" t="str">
        <f t="shared" si="2"/>
        <v/>
      </c>
      <c r="C50" s="34" t="str">
        <f t="shared" si="3"/>
        <v/>
      </c>
      <c r="D50" s="34">
        <f t="shared" si="4"/>
        <v>0</v>
      </c>
      <c r="E50" s="34">
        <f t="shared" si="5"/>
        <v>0</v>
      </c>
      <c r="F50" s="34">
        <f t="shared" si="6"/>
        <v>0</v>
      </c>
      <c r="G50" s="34" t="str">
        <f t="shared" si="7"/>
        <v/>
      </c>
      <c r="H50" s="34" t="str">
        <f t="shared" si="8"/>
        <v/>
      </c>
      <c r="I50" s="34" t="str">
        <f t="shared" si="9"/>
        <v/>
      </c>
      <c r="J50" s="38">
        <f t="shared" si="11"/>
        <v>19</v>
      </c>
      <c r="K50" s="44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1"/>
      <c r="AO50" s="51"/>
      <c r="AP50" s="51"/>
      <c r="AQ50" s="39"/>
      <c r="AR50" s="40" t="str">
        <f>IF(AX50="","",'ق التلاميد'!D48)</f>
        <v/>
      </c>
      <c r="AS50" s="40" t="str">
        <f>IF(AX50="","",'ق التلاميد'!C48)</f>
        <v/>
      </c>
      <c r="AT50" s="23"/>
      <c r="AU50" s="23"/>
      <c r="AV50" s="23"/>
      <c r="AW50" s="23"/>
      <c r="AX50" s="54" t="str">
        <f>'ق التلاميد'!B48</f>
        <v/>
      </c>
      <c r="AY50" s="269">
        <f t="shared" si="12"/>
        <v>41714</v>
      </c>
      <c r="AZ50" s="269">
        <v>44</v>
      </c>
      <c r="BB50" s="41" t="str">
        <f t="shared" si="10"/>
        <v/>
      </c>
      <c r="BC50" s="252"/>
      <c r="BD50" s="46"/>
    </row>
    <row r="51" spans="1:58" s="269" customFormat="1" ht="20.100000000000001" customHeight="1">
      <c r="B51" s="49" t="str">
        <f t="shared" si="2"/>
        <v/>
      </c>
      <c r="C51" s="34" t="str">
        <f t="shared" si="3"/>
        <v/>
      </c>
      <c r="D51" s="34">
        <f t="shared" si="4"/>
        <v>0</v>
      </c>
      <c r="E51" s="34">
        <f t="shared" si="5"/>
        <v>0</v>
      </c>
      <c r="F51" s="34">
        <f t="shared" si="6"/>
        <v>0</v>
      </c>
      <c r="G51" s="34" t="str">
        <f t="shared" si="7"/>
        <v/>
      </c>
      <c r="H51" s="34" t="str">
        <f t="shared" si="8"/>
        <v/>
      </c>
      <c r="I51" s="34" t="str">
        <f t="shared" si="9"/>
        <v/>
      </c>
      <c r="J51" s="38">
        <f t="shared" si="11"/>
        <v>19</v>
      </c>
      <c r="K51" s="44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1"/>
      <c r="AO51" s="51"/>
      <c r="AP51" s="51"/>
      <c r="AQ51" s="39"/>
      <c r="AR51" s="40" t="str">
        <f>IF(AX51="","",'ق التلاميد'!D49)</f>
        <v/>
      </c>
      <c r="AS51" s="40" t="str">
        <f>IF(AX51="","",'ق التلاميد'!C49)</f>
        <v/>
      </c>
      <c r="AT51" s="23"/>
      <c r="AU51" s="23"/>
      <c r="AV51" s="23"/>
      <c r="AW51" s="23"/>
      <c r="AX51" s="54" t="str">
        <f>'ق التلاميد'!B49</f>
        <v/>
      </c>
      <c r="AY51" s="269">
        <f t="shared" si="12"/>
        <v>41715</v>
      </c>
      <c r="AZ51" s="269">
        <v>45</v>
      </c>
      <c r="BB51" s="41" t="str">
        <f t="shared" si="10"/>
        <v/>
      </c>
      <c r="BC51" s="252"/>
      <c r="BD51" s="46"/>
    </row>
    <row r="52" spans="1:58" s="269" customFormat="1" ht="20.100000000000001" customHeight="1">
      <c r="B52" s="49" t="str">
        <f t="shared" si="2"/>
        <v/>
      </c>
      <c r="C52" s="34" t="str">
        <f t="shared" si="3"/>
        <v/>
      </c>
      <c r="D52" s="34">
        <f t="shared" si="4"/>
        <v>0</v>
      </c>
      <c r="E52" s="34">
        <f t="shared" si="5"/>
        <v>0</v>
      </c>
      <c r="F52" s="34">
        <f t="shared" si="6"/>
        <v>0</v>
      </c>
      <c r="G52" s="34" t="str">
        <f t="shared" si="7"/>
        <v/>
      </c>
      <c r="H52" s="34" t="str">
        <f t="shared" si="8"/>
        <v/>
      </c>
      <c r="I52" s="34" t="str">
        <f t="shared" si="9"/>
        <v/>
      </c>
      <c r="J52" s="38">
        <f t="shared" si="11"/>
        <v>19</v>
      </c>
      <c r="K52" s="44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1"/>
      <c r="AO52" s="51"/>
      <c r="AP52" s="51"/>
      <c r="AQ52" s="39"/>
      <c r="AR52" s="40" t="str">
        <f>IF(AX52="","",'ق التلاميد'!D50)</f>
        <v/>
      </c>
      <c r="AS52" s="40" t="str">
        <f>IF(AX52="","",'ق التلاميد'!C50)</f>
        <v/>
      </c>
      <c r="AT52" s="23"/>
      <c r="AU52" s="23"/>
      <c r="AV52" s="23"/>
      <c r="AW52" s="23"/>
      <c r="AX52" s="54" t="str">
        <f>'ق التلاميد'!B50</f>
        <v/>
      </c>
      <c r="AY52" s="269">
        <f t="shared" si="12"/>
        <v>41716</v>
      </c>
      <c r="AZ52" s="269">
        <v>46</v>
      </c>
      <c r="BB52" s="41" t="str">
        <f t="shared" si="10"/>
        <v/>
      </c>
      <c r="BC52" s="252"/>
      <c r="BD52" s="46"/>
    </row>
    <row r="53" spans="1:58" s="269" customFormat="1" ht="20.100000000000001" customHeight="1">
      <c r="B53" s="49" t="str">
        <f t="shared" si="2"/>
        <v/>
      </c>
      <c r="C53" s="34" t="str">
        <f t="shared" si="3"/>
        <v/>
      </c>
      <c r="D53" s="34">
        <f t="shared" si="4"/>
        <v>0</v>
      </c>
      <c r="E53" s="34">
        <f t="shared" si="5"/>
        <v>0</v>
      </c>
      <c r="F53" s="34">
        <f t="shared" si="6"/>
        <v>0</v>
      </c>
      <c r="G53" s="34" t="str">
        <f t="shared" si="7"/>
        <v/>
      </c>
      <c r="H53" s="34" t="str">
        <f t="shared" si="8"/>
        <v/>
      </c>
      <c r="I53" s="34" t="str">
        <f t="shared" si="9"/>
        <v/>
      </c>
      <c r="J53" s="38">
        <f t="shared" si="11"/>
        <v>19</v>
      </c>
      <c r="K53" s="44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1"/>
      <c r="AO53" s="51"/>
      <c r="AP53" s="51"/>
      <c r="AQ53" s="39"/>
      <c r="AR53" s="40" t="str">
        <f>IF(AX53="","",'ق التلاميد'!D51)</f>
        <v/>
      </c>
      <c r="AS53" s="40" t="str">
        <f>IF(AX53="","",'ق التلاميد'!C51)</f>
        <v/>
      </c>
      <c r="AT53" s="23"/>
      <c r="AU53" s="23"/>
      <c r="AV53" s="23"/>
      <c r="AW53" s="23"/>
      <c r="AX53" s="54" t="str">
        <f>'ق التلاميد'!B51</f>
        <v/>
      </c>
      <c r="AY53" s="269">
        <f t="shared" si="12"/>
        <v>41717</v>
      </c>
      <c r="AZ53" s="269">
        <v>47</v>
      </c>
      <c r="BB53" s="41" t="str">
        <f t="shared" si="10"/>
        <v/>
      </c>
      <c r="BC53" s="252"/>
      <c r="BD53" s="46"/>
    </row>
    <row r="54" spans="1:58" s="269" customFormat="1" ht="20.100000000000001" customHeight="1">
      <c r="B54" s="49" t="str">
        <f t="shared" si="2"/>
        <v/>
      </c>
      <c r="C54" s="34" t="str">
        <f t="shared" si="3"/>
        <v/>
      </c>
      <c r="D54" s="34">
        <f t="shared" si="4"/>
        <v>0</v>
      </c>
      <c r="E54" s="34">
        <f t="shared" si="5"/>
        <v>0</v>
      </c>
      <c r="F54" s="34">
        <f t="shared" si="6"/>
        <v>0</v>
      </c>
      <c r="G54" s="34" t="str">
        <f t="shared" si="7"/>
        <v/>
      </c>
      <c r="H54" s="34" t="str">
        <f t="shared" si="8"/>
        <v/>
      </c>
      <c r="I54" s="34" t="str">
        <f t="shared" si="9"/>
        <v/>
      </c>
      <c r="J54" s="38">
        <f t="shared" si="11"/>
        <v>19</v>
      </c>
      <c r="K54" s="44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1"/>
      <c r="AO54" s="51"/>
      <c r="AP54" s="51"/>
      <c r="AQ54" s="39"/>
      <c r="AR54" s="40" t="str">
        <f>IF(AX54="","",'ق التلاميد'!D52)</f>
        <v/>
      </c>
      <c r="AS54" s="40" t="str">
        <f>IF(AX54="","",'ق التلاميد'!C52)</f>
        <v/>
      </c>
      <c r="AT54" s="23"/>
      <c r="AU54" s="23"/>
      <c r="AV54" s="23"/>
      <c r="AW54" s="23"/>
      <c r="AX54" s="54" t="str">
        <f>'ق التلاميد'!B52</f>
        <v/>
      </c>
      <c r="AY54" s="269">
        <f t="shared" si="12"/>
        <v>41718</v>
      </c>
      <c r="AZ54" s="269">
        <v>48</v>
      </c>
      <c r="BB54" s="41" t="str">
        <f t="shared" si="10"/>
        <v/>
      </c>
      <c r="BC54" s="252"/>
      <c r="BD54" s="46"/>
    </row>
    <row r="55" spans="1:58" s="269" customFormat="1" ht="20.100000000000001" customHeight="1">
      <c r="B55" s="49" t="str">
        <f t="shared" si="2"/>
        <v/>
      </c>
      <c r="C55" s="34" t="str">
        <f t="shared" si="3"/>
        <v/>
      </c>
      <c r="D55" s="34">
        <f t="shared" si="4"/>
        <v>0</v>
      </c>
      <c r="E55" s="34">
        <f t="shared" si="5"/>
        <v>0</v>
      </c>
      <c r="F55" s="34">
        <f t="shared" si="6"/>
        <v>0</v>
      </c>
      <c r="G55" s="34" t="str">
        <f t="shared" si="7"/>
        <v/>
      </c>
      <c r="H55" s="34" t="str">
        <f t="shared" si="8"/>
        <v/>
      </c>
      <c r="I55" s="34" t="str">
        <f t="shared" si="9"/>
        <v/>
      </c>
      <c r="J55" s="38">
        <f t="shared" si="11"/>
        <v>19</v>
      </c>
      <c r="K55" s="44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1"/>
      <c r="AQ55" s="39"/>
      <c r="AR55" s="40" t="str">
        <f>IF(AX55="","",'ق التلاميد'!D53)</f>
        <v/>
      </c>
      <c r="AS55" s="40" t="str">
        <f>IF(AX55="","",'ق التلاميد'!C53)</f>
        <v/>
      </c>
      <c r="AT55" s="23"/>
      <c r="AU55" s="23"/>
      <c r="AV55" s="23"/>
      <c r="AW55" s="23"/>
      <c r="AX55" s="54" t="str">
        <f>'ق التلاميد'!B53</f>
        <v/>
      </c>
      <c r="AY55" s="269">
        <f t="shared" si="12"/>
        <v>41719</v>
      </c>
      <c r="AZ55" s="269">
        <v>49</v>
      </c>
      <c r="BB55" s="41" t="str">
        <f t="shared" si="10"/>
        <v/>
      </c>
      <c r="BC55" s="252"/>
      <c r="BD55" s="46"/>
    </row>
    <row r="56" spans="1:58" s="269" customFormat="1" ht="20.100000000000001" customHeight="1">
      <c r="B56" s="49" t="str">
        <f t="shared" si="2"/>
        <v/>
      </c>
      <c r="C56" s="34" t="str">
        <f t="shared" si="3"/>
        <v/>
      </c>
      <c r="D56" s="34">
        <f t="shared" si="4"/>
        <v>0</v>
      </c>
      <c r="E56" s="34">
        <f t="shared" si="5"/>
        <v>0</v>
      </c>
      <c r="F56" s="34">
        <f t="shared" si="6"/>
        <v>0</v>
      </c>
      <c r="G56" s="34" t="str">
        <f t="shared" si="7"/>
        <v/>
      </c>
      <c r="H56" s="34" t="str">
        <f t="shared" si="8"/>
        <v/>
      </c>
      <c r="I56" s="34" t="str">
        <f t="shared" si="9"/>
        <v/>
      </c>
      <c r="J56" s="38">
        <f t="shared" si="11"/>
        <v>19</v>
      </c>
      <c r="K56" s="44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1"/>
      <c r="AO56" s="51"/>
      <c r="AP56" s="51"/>
      <c r="AQ56" s="39"/>
      <c r="AR56" s="40" t="str">
        <f>IF(AX56="","",'ق التلاميد'!D54)</f>
        <v/>
      </c>
      <c r="AS56" s="40" t="str">
        <f>IF(AX56="","",'ق التلاميد'!C54)</f>
        <v/>
      </c>
      <c r="AT56" s="23"/>
      <c r="AU56" s="23"/>
      <c r="AV56" s="23"/>
      <c r="AW56" s="23"/>
      <c r="AX56" s="54" t="str">
        <f>'ق التلاميد'!B54</f>
        <v/>
      </c>
      <c r="AY56" s="269">
        <f t="shared" si="12"/>
        <v>41720</v>
      </c>
      <c r="AZ56" s="269">
        <v>50</v>
      </c>
      <c r="BB56" s="41" t="str">
        <f t="shared" si="10"/>
        <v/>
      </c>
      <c r="BC56" s="252"/>
      <c r="BD56" s="46"/>
    </row>
    <row r="57" spans="1:58" s="269" customFormat="1" ht="37.5" hidden="1" customHeight="1">
      <c r="A57" s="200">
        <f>50-B57</f>
        <v>0</v>
      </c>
      <c r="B57" s="269">
        <f>COUNTIF(B7:B56,"")</f>
        <v>50</v>
      </c>
      <c r="C57" s="321"/>
      <c r="D57" s="321"/>
      <c r="E57" s="321"/>
      <c r="F57" s="321">
        <f>COUNTIF(BC7:BC56,"انقطع ( ت )")</f>
        <v>0</v>
      </c>
      <c r="G57" s="321">
        <f>G58-F57</f>
        <v>13</v>
      </c>
      <c r="H57" s="321">
        <f>COUNTIF(H7:H56,"&gt;=1")</f>
        <v>0</v>
      </c>
      <c r="I57" s="34" t="str">
        <f t="shared" si="9"/>
        <v/>
      </c>
      <c r="J57" s="38">
        <f>J46</f>
        <v>19</v>
      </c>
      <c r="AX57" s="27"/>
      <c r="AY57" s="269">
        <f>AY56+1</f>
        <v>41721</v>
      </c>
      <c r="BA57" s="269">
        <f>MAX(AX7:AX57)-BB57</f>
        <v>13</v>
      </c>
      <c r="BB57" s="269">
        <f>COUNTIF(BB7:BB56,"انقطع ( ت )")</f>
        <v>0</v>
      </c>
      <c r="BC57" s="41" t="s">
        <v>136</v>
      </c>
      <c r="BD57" s="46"/>
      <c r="BF57" s="269">
        <f>BA57</f>
        <v>13</v>
      </c>
    </row>
    <row r="58" spans="1:58" s="269" customFormat="1" ht="18" hidden="1" customHeight="1">
      <c r="C58" s="321"/>
      <c r="D58" s="321"/>
      <c r="E58" s="321"/>
      <c r="F58" s="321"/>
      <c r="G58" s="321">
        <f>COUNTIF(G7:G56,"&lt;=3")</f>
        <v>13</v>
      </c>
      <c r="H58" s="321">
        <f>BA57-H57</f>
        <v>13</v>
      </c>
      <c r="I58" s="34" t="str">
        <f t="shared" si="9"/>
        <v/>
      </c>
      <c r="J58" s="38">
        <f t="shared" si="11"/>
        <v>19</v>
      </c>
      <c r="AX58" s="27"/>
      <c r="BA58" s="269">
        <f>BA57</f>
        <v>13</v>
      </c>
      <c r="BC58" s="41" t="s">
        <v>136</v>
      </c>
      <c r="BD58" s="46"/>
      <c r="BF58" s="269">
        <f t="shared" ref="BF58:BF131" si="13">BA58</f>
        <v>13</v>
      </c>
    </row>
    <row r="59" spans="1:58" s="269" customFormat="1" ht="12.75" hidden="1" customHeight="1">
      <c r="C59" s="321"/>
      <c r="D59" s="321"/>
      <c r="E59" s="321"/>
      <c r="F59" s="321"/>
      <c r="G59" s="54" t="str">
        <f>IF(F7&gt;3,G7,"")</f>
        <v/>
      </c>
      <c r="H59" s="54" t="str">
        <f>IF(G7&gt;3,H7,"")</f>
        <v/>
      </c>
      <c r="I59" s="34" t="str">
        <f t="shared" si="9"/>
        <v/>
      </c>
      <c r="J59" s="38">
        <f t="shared" si="11"/>
        <v>19</v>
      </c>
      <c r="AX59" s="27"/>
      <c r="BA59" s="269">
        <f t="shared" ref="BA59:BA122" si="14">BA58</f>
        <v>13</v>
      </c>
      <c r="BC59" s="41" t="s">
        <v>136</v>
      </c>
      <c r="BD59" s="46"/>
      <c r="BF59" s="269">
        <f t="shared" si="13"/>
        <v>13</v>
      </c>
    </row>
    <row r="60" spans="1:58" s="269" customFormat="1" ht="13.5" hidden="1" customHeight="1">
      <c r="C60" s="321"/>
      <c r="D60" s="321"/>
      <c r="E60" s="321"/>
      <c r="F60" s="321"/>
      <c r="G60" s="54" t="str">
        <f t="shared" ref="G60:H75" si="15">IF(F8&gt;3,G8,"")</f>
        <v/>
      </c>
      <c r="H60" s="54" t="str">
        <f t="shared" si="15"/>
        <v/>
      </c>
      <c r="I60" s="34" t="str">
        <f t="shared" si="9"/>
        <v/>
      </c>
      <c r="J60" s="38">
        <f t="shared" si="11"/>
        <v>19</v>
      </c>
      <c r="AX60" s="27"/>
      <c r="BA60" s="269">
        <f t="shared" si="14"/>
        <v>13</v>
      </c>
      <c r="BC60" s="41" t="s">
        <v>136</v>
      </c>
      <c r="BD60" s="46"/>
      <c r="BF60" s="269">
        <f t="shared" si="13"/>
        <v>13</v>
      </c>
    </row>
    <row r="61" spans="1:58" s="269" customFormat="1" ht="18" hidden="1" customHeight="1">
      <c r="C61" s="321"/>
      <c r="D61" s="321"/>
      <c r="E61" s="321"/>
      <c r="F61" s="321"/>
      <c r="G61" s="54" t="str">
        <f t="shared" si="15"/>
        <v/>
      </c>
      <c r="H61" s="54" t="str">
        <f t="shared" si="15"/>
        <v/>
      </c>
      <c r="I61" s="34" t="str">
        <f t="shared" si="9"/>
        <v/>
      </c>
      <c r="J61" s="38">
        <f t="shared" si="11"/>
        <v>19</v>
      </c>
      <c r="AX61" s="27"/>
      <c r="BA61" s="269">
        <f t="shared" si="14"/>
        <v>13</v>
      </c>
      <c r="BC61" s="41" t="s">
        <v>136</v>
      </c>
      <c r="BD61" s="46"/>
      <c r="BF61" s="269">
        <f t="shared" si="13"/>
        <v>13</v>
      </c>
    </row>
    <row r="62" spans="1:58" s="269" customFormat="1" ht="12.75" hidden="1" customHeight="1">
      <c r="C62" s="321"/>
      <c r="D62" s="321"/>
      <c r="E62" s="321"/>
      <c r="F62" s="321"/>
      <c r="G62" s="54" t="str">
        <f t="shared" si="15"/>
        <v/>
      </c>
      <c r="H62" s="54" t="str">
        <f t="shared" si="15"/>
        <v/>
      </c>
      <c r="I62" s="34" t="str">
        <f t="shared" si="9"/>
        <v/>
      </c>
      <c r="J62" s="38">
        <f t="shared" si="11"/>
        <v>19</v>
      </c>
      <c r="AX62" s="27"/>
      <c r="BA62" s="269">
        <f t="shared" si="14"/>
        <v>13</v>
      </c>
      <c r="BC62" s="41" t="s">
        <v>136</v>
      </c>
      <c r="BD62" s="46"/>
      <c r="BF62" s="269">
        <f t="shared" si="13"/>
        <v>13</v>
      </c>
    </row>
    <row r="63" spans="1:58" s="269" customFormat="1" ht="13.5" hidden="1" customHeight="1">
      <c r="C63" s="321"/>
      <c r="D63" s="321"/>
      <c r="E63" s="321"/>
      <c r="F63" s="321"/>
      <c r="G63" s="54" t="str">
        <f t="shared" si="15"/>
        <v/>
      </c>
      <c r="H63" s="54" t="str">
        <f t="shared" si="15"/>
        <v/>
      </c>
      <c r="I63" s="34" t="str">
        <f t="shared" si="9"/>
        <v/>
      </c>
      <c r="J63" s="38">
        <f t="shared" si="11"/>
        <v>19</v>
      </c>
      <c r="AX63" s="27"/>
      <c r="BA63" s="269">
        <f t="shared" si="14"/>
        <v>13</v>
      </c>
      <c r="BC63" s="41" t="s">
        <v>136</v>
      </c>
      <c r="BD63" s="46"/>
      <c r="BF63" s="269">
        <f t="shared" si="13"/>
        <v>13</v>
      </c>
    </row>
    <row r="64" spans="1:58" s="269" customFormat="1" ht="18" hidden="1" customHeight="1">
      <c r="C64" s="321"/>
      <c r="D64" s="321"/>
      <c r="E64" s="321"/>
      <c r="F64" s="321"/>
      <c r="G64" s="54" t="str">
        <f t="shared" si="15"/>
        <v/>
      </c>
      <c r="H64" s="54" t="str">
        <f t="shared" si="15"/>
        <v/>
      </c>
      <c r="I64" s="34" t="str">
        <f t="shared" si="9"/>
        <v/>
      </c>
      <c r="J64" s="38">
        <f t="shared" si="11"/>
        <v>19</v>
      </c>
      <c r="AX64" s="27"/>
      <c r="BA64" s="269">
        <f t="shared" si="14"/>
        <v>13</v>
      </c>
      <c r="BC64" s="41" t="s">
        <v>136</v>
      </c>
      <c r="BD64" s="46"/>
      <c r="BF64" s="269">
        <f t="shared" si="13"/>
        <v>13</v>
      </c>
    </row>
    <row r="65" spans="3:58" s="269" customFormat="1" ht="18" hidden="1" customHeight="1">
      <c r="C65" s="321"/>
      <c r="D65" s="321"/>
      <c r="E65" s="321"/>
      <c r="F65" s="321"/>
      <c r="G65" s="54" t="str">
        <f t="shared" si="15"/>
        <v/>
      </c>
      <c r="H65" s="54" t="str">
        <f t="shared" si="15"/>
        <v/>
      </c>
      <c r="I65" s="34" t="str">
        <f t="shared" si="9"/>
        <v/>
      </c>
      <c r="J65" s="38">
        <f t="shared" si="11"/>
        <v>19</v>
      </c>
      <c r="AX65" s="27"/>
      <c r="BA65" s="269">
        <f t="shared" si="14"/>
        <v>13</v>
      </c>
      <c r="BC65" s="41" t="s">
        <v>136</v>
      </c>
      <c r="BD65" s="46"/>
      <c r="BF65" s="269">
        <f t="shared" si="13"/>
        <v>13</v>
      </c>
    </row>
    <row r="66" spans="3:58" s="269" customFormat="1" ht="18" hidden="1" customHeight="1">
      <c r="C66" s="321"/>
      <c r="D66" s="321"/>
      <c r="E66" s="321"/>
      <c r="F66" s="321"/>
      <c r="G66" s="54" t="str">
        <f t="shared" si="15"/>
        <v/>
      </c>
      <c r="H66" s="54" t="str">
        <f t="shared" si="15"/>
        <v/>
      </c>
      <c r="I66" s="34" t="str">
        <f t="shared" si="9"/>
        <v/>
      </c>
      <c r="J66" s="38">
        <f t="shared" si="11"/>
        <v>19</v>
      </c>
      <c r="AX66" s="27"/>
      <c r="BA66" s="269">
        <f t="shared" si="14"/>
        <v>13</v>
      </c>
      <c r="BC66" s="41" t="s">
        <v>136</v>
      </c>
      <c r="BD66" s="46"/>
      <c r="BF66" s="269">
        <f t="shared" si="13"/>
        <v>13</v>
      </c>
    </row>
    <row r="67" spans="3:58" s="269" customFormat="1" ht="12.75" hidden="1" customHeight="1">
      <c r="C67" s="321"/>
      <c r="D67" s="321"/>
      <c r="E67" s="321"/>
      <c r="F67" s="321"/>
      <c r="G67" s="54" t="str">
        <f t="shared" si="15"/>
        <v/>
      </c>
      <c r="H67" s="54" t="str">
        <f t="shared" si="15"/>
        <v/>
      </c>
      <c r="I67" s="34" t="str">
        <f t="shared" si="9"/>
        <v/>
      </c>
      <c r="J67" s="38">
        <f t="shared" si="11"/>
        <v>19</v>
      </c>
      <c r="AX67" s="27"/>
      <c r="BA67" s="269">
        <f t="shared" si="14"/>
        <v>13</v>
      </c>
      <c r="BC67" s="41" t="s">
        <v>136</v>
      </c>
      <c r="BD67" s="46"/>
      <c r="BF67" s="269">
        <f t="shared" si="13"/>
        <v>13</v>
      </c>
    </row>
    <row r="68" spans="3:58" s="269" customFormat="1" ht="13.5" hidden="1" customHeight="1">
      <c r="C68" s="321"/>
      <c r="D68" s="321"/>
      <c r="E68" s="321"/>
      <c r="F68" s="321"/>
      <c r="G68" s="54" t="str">
        <f t="shared" si="15"/>
        <v/>
      </c>
      <c r="H68" s="54" t="str">
        <f t="shared" si="15"/>
        <v/>
      </c>
      <c r="I68" s="34" t="str">
        <f t="shared" si="9"/>
        <v/>
      </c>
      <c r="J68" s="38">
        <f t="shared" si="11"/>
        <v>19</v>
      </c>
      <c r="AX68" s="27"/>
      <c r="BA68" s="269">
        <f t="shared" si="14"/>
        <v>13</v>
      </c>
      <c r="BC68" s="41" t="s">
        <v>136</v>
      </c>
      <c r="BD68" s="46"/>
      <c r="BF68" s="269">
        <f t="shared" si="13"/>
        <v>13</v>
      </c>
    </row>
    <row r="69" spans="3:58" s="269" customFormat="1" ht="18" hidden="1" customHeight="1">
      <c r="C69" s="321"/>
      <c r="D69" s="321"/>
      <c r="E69" s="321"/>
      <c r="F69" s="321"/>
      <c r="G69" s="54" t="str">
        <f t="shared" si="15"/>
        <v/>
      </c>
      <c r="H69" s="54" t="str">
        <f t="shared" si="15"/>
        <v/>
      </c>
      <c r="I69" s="34" t="str">
        <f t="shared" si="9"/>
        <v/>
      </c>
      <c r="J69" s="38">
        <f t="shared" si="11"/>
        <v>19</v>
      </c>
      <c r="AX69" s="27"/>
      <c r="BA69" s="269">
        <f t="shared" si="14"/>
        <v>13</v>
      </c>
      <c r="BC69" s="41" t="s">
        <v>136</v>
      </c>
      <c r="BD69" s="46"/>
      <c r="BF69" s="269">
        <f t="shared" si="13"/>
        <v>13</v>
      </c>
    </row>
    <row r="70" spans="3:58" s="269" customFormat="1" ht="12.75" hidden="1" customHeight="1">
      <c r="C70" s="321"/>
      <c r="D70" s="321"/>
      <c r="E70" s="321"/>
      <c r="F70" s="321"/>
      <c r="G70" s="54" t="str">
        <f t="shared" si="15"/>
        <v/>
      </c>
      <c r="H70" s="54" t="str">
        <f t="shared" si="15"/>
        <v/>
      </c>
      <c r="I70" s="34" t="str">
        <f t="shared" si="9"/>
        <v/>
      </c>
      <c r="J70" s="38">
        <f t="shared" si="11"/>
        <v>19</v>
      </c>
      <c r="AX70" s="27"/>
      <c r="BA70" s="269">
        <f t="shared" si="14"/>
        <v>13</v>
      </c>
      <c r="BC70" s="41" t="s">
        <v>136</v>
      </c>
      <c r="BD70" s="46"/>
      <c r="BF70" s="269">
        <f t="shared" si="13"/>
        <v>13</v>
      </c>
    </row>
    <row r="71" spans="3:58" s="269" customFormat="1" ht="13.5" hidden="1" customHeight="1">
      <c r="C71" s="321"/>
      <c r="D71" s="321"/>
      <c r="E71" s="321"/>
      <c r="F71" s="321"/>
      <c r="G71" s="54" t="str">
        <f t="shared" si="15"/>
        <v/>
      </c>
      <c r="H71" s="54" t="str">
        <f t="shared" si="15"/>
        <v/>
      </c>
      <c r="I71" s="34" t="str">
        <f t="shared" si="9"/>
        <v/>
      </c>
      <c r="J71" s="38">
        <f t="shared" si="11"/>
        <v>19</v>
      </c>
      <c r="AX71" s="27"/>
      <c r="BA71" s="269">
        <f t="shared" si="14"/>
        <v>13</v>
      </c>
      <c r="BC71" s="41" t="s">
        <v>136</v>
      </c>
      <c r="BD71" s="46"/>
      <c r="BF71" s="269">
        <f t="shared" si="13"/>
        <v>13</v>
      </c>
    </row>
    <row r="72" spans="3:58" s="269" customFormat="1" ht="18" hidden="1" customHeight="1">
      <c r="C72" s="321"/>
      <c r="D72" s="321"/>
      <c r="E72" s="321"/>
      <c r="F72" s="321"/>
      <c r="G72" s="54" t="str">
        <f t="shared" si="15"/>
        <v/>
      </c>
      <c r="H72" s="54" t="str">
        <f t="shared" si="15"/>
        <v/>
      </c>
      <c r="I72" s="34" t="str">
        <f t="shared" ref="I72:I145" si="16">IF(BB72="انقطع ( ت )","",IF(BB72="انقطع ( ت )","",IF(AS72="","",J72*2)))</f>
        <v/>
      </c>
      <c r="J72" s="38">
        <f t="shared" si="11"/>
        <v>19</v>
      </c>
      <c r="AX72" s="27"/>
      <c r="BA72" s="269">
        <f t="shared" si="14"/>
        <v>13</v>
      </c>
      <c r="BC72" s="41" t="s">
        <v>136</v>
      </c>
      <c r="BD72" s="46"/>
      <c r="BF72" s="269">
        <f t="shared" si="13"/>
        <v>13</v>
      </c>
    </row>
    <row r="73" spans="3:58" s="269" customFormat="1" ht="18" hidden="1" customHeight="1">
      <c r="C73" s="321"/>
      <c r="D73" s="321"/>
      <c r="E73" s="321"/>
      <c r="F73" s="321"/>
      <c r="G73" s="54" t="str">
        <f t="shared" si="15"/>
        <v/>
      </c>
      <c r="H73" s="54" t="str">
        <f t="shared" si="15"/>
        <v/>
      </c>
      <c r="I73" s="34" t="str">
        <f t="shared" si="16"/>
        <v/>
      </c>
      <c r="J73" s="38">
        <f t="shared" ref="J73:J136" si="17">J72</f>
        <v>19</v>
      </c>
      <c r="AX73" s="27"/>
      <c r="BA73" s="269">
        <f t="shared" si="14"/>
        <v>13</v>
      </c>
      <c r="BC73" s="41" t="s">
        <v>136</v>
      </c>
      <c r="BD73" s="46"/>
      <c r="BF73" s="269">
        <f t="shared" si="13"/>
        <v>13</v>
      </c>
    </row>
    <row r="74" spans="3:58" s="269" customFormat="1" ht="18" hidden="1" customHeight="1">
      <c r="C74" s="321"/>
      <c r="D74" s="321"/>
      <c r="E74" s="321"/>
      <c r="F74" s="321"/>
      <c r="G74" s="54" t="str">
        <f t="shared" si="15"/>
        <v/>
      </c>
      <c r="H74" s="54" t="str">
        <f t="shared" si="15"/>
        <v/>
      </c>
      <c r="I74" s="34" t="str">
        <f t="shared" si="16"/>
        <v/>
      </c>
      <c r="J74" s="38">
        <f t="shared" si="17"/>
        <v>19</v>
      </c>
      <c r="AX74" s="27"/>
      <c r="BA74" s="269">
        <f t="shared" si="14"/>
        <v>13</v>
      </c>
      <c r="BC74" s="41" t="s">
        <v>136</v>
      </c>
      <c r="BD74" s="46"/>
      <c r="BF74" s="269">
        <f t="shared" si="13"/>
        <v>13</v>
      </c>
    </row>
    <row r="75" spans="3:58" s="269" customFormat="1" ht="18" hidden="1" customHeight="1">
      <c r="C75" s="321"/>
      <c r="D75" s="321"/>
      <c r="E75" s="321"/>
      <c r="F75" s="321"/>
      <c r="G75" s="54" t="str">
        <f t="shared" si="15"/>
        <v/>
      </c>
      <c r="H75" s="54" t="str">
        <f t="shared" si="15"/>
        <v/>
      </c>
      <c r="I75" s="34" t="str">
        <f t="shared" si="16"/>
        <v/>
      </c>
      <c r="J75" s="38">
        <f t="shared" si="17"/>
        <v>19</v>
      </c>
      <c r="AX75" s="27"/>
      <c r="BA75" s="269">
        <f t="shared" si="14"/>
        <v>13</v>
      </c>
      <c r="BC75" s="41" t="s">
        <v>136</v>
      </c>
      <c r="BD75" s="46"/>
      <c r="BF75" s="269">
        <f t="shared" si="13"/>
        <v>13</v>
      </c>
    </row>
    <row r="76" spans="3:58" s="269" customFormat="1" ht="18" hidden="1" customHeight="1">
      <c r="C76" s="321"/>
      <c r="D76" s="321"/>
      <c r="E76" s="321"/>
      <c r="F76" s="321"/>
      <c r="G76" s="54" t="str">
        <f t="shared" ref="G76:H91" si="18">IF(F24&gt;3,G24,"")</f>
        <v/>
      </c>
      <c r="H76" s="54" t="str">
        <f t="shared" si="18"/>
        <v/>
      </c>
      <c r="I76" s="34" t="str">
        <f t="shared" si="16"/>
        <v/>
      </c>
      <c r="J76" s="38">
        <f t="shared" si="17"/>
        <v>19</v>
      </c>
      <c r="AX76" s="27"/>
      <c r="BA76" s="269">
        <f t="shared" si="14"/>
        <v>13</v>
      </c>
      <c r="BC76" s="41" t="s">
        <v>136</v>
      </c>
      <c r="BD76" s="46"/>
      <c r="BF76" s="269">
        <f t="shared" si="13"/>
        <v>13</v>
      </c>
    </row>
    <row r="77" spans="3:58" s="269" customFormat="1" ht="21" hidden="1" customHeight="1">
      <c r="C77" s="321"/>
      <c r="D77" s="321"/>
      <c r="E77" s="321"/>
      <c r="F77" s="321"/>
      <c r="G77" s="54" t="str">
        <f t="shared" si="18"/>
        <v/>
      </c>
      <c r="H77" s="54" t="str">
        <f t="shared" si="18"/>
        <v/>
      </c>
      <c r="I77" s="34" t="str">
        <f t="shared" si="16"/>
        <v/>
      </c>
      <c r="J77" s="38">
        <f t="shared" si="17"/>
        <v>19</v>
      </c>
      <c r="AX77" s="27"/>
      <c r="BA77" s="269">
        <f t="shared" si="14"/>
        <v>13</v>
      </c>
      <c r="BC77" s="41" t="s">
        <v>136</v>
      </c>
      <c r="BD77" s="46"/>
      <c r="BF77" s="269">
        <f t="shared" si="13"/>
        <v>13</v>
      </c>
    </row>
    <row r="78" spans="3:58" s="269" customFormat="1" ht="21" hidden="1" customHeight="1">
      <c r="C78" s="321"/>
      <c r="D78" s="321"/>
      <c r="E78" s="321"/>
      <c r="F78" s="321"/>
      <c r="G78" s="54" t="str">
        <f t="shared" si="18"/>
        <v/>
      </c>
      <c r="H78" s="54" t="str">
        <f t="shared" si="18"/>
        <v/>
      </c>
      <c r="I78" s="34" t="str">
        <f t="shared" si="16"/>
        <v/>
      </c>
      <c r="J78" s="38">
        <f t="shared" si="17"/>
        <v>19</v>
      </c>
      <c r="AX78" s="27"/>
      <c r="BA78" s="269">
        <f t="shared" si="14"/>
        <v>13</v>
      </c>
      <c r="BC78" s="41" t="s">
        <v>136</v>
      </c>
      <c r="BD78" s="46"/>
      <c r="BF78" s="269">
        <f t="shared" si="13"/>
        <v>13</v>
      </c>
    </row>
    <row r="79" spans="3:58" s="269" customFormat="1" ht="21" hidden="1" customHeight="1">
      <c r="C79" s="321"/>
      <c r="D79" s="321"/>
      <c r="E79" s="321"/>
      <c r="F79" s="321"/>
      <c r="G79" s="54" t="str">
        <f t="shared" si="18"/>
        <v/>
      </c>
      <c r="H79" s="54" t="str">
        <f t="shared" si="18"/>
        <v/>
      </c>
      <c r="I79" s="34" t="str">
        <f t="shared" si="16"/>
        <v/>
      </c>
      <c r="J79" s="38">
        <f t="shared" si="17"/>
        <v>19</v>
      </c>
      <c r="AX79" s="27"/>
      <c r="BA79" s="269">
        <f t="shared" si="14"/>
        <v>13</v>
      </c>
      <c r="BC79" s="41" t="s">
        <v>136</v>
      </c>
      <c r="BD79" s="46"/>
      <c r="BF79" s="269">
        <f t="shared" si="13"/>
        <v>13</v>
      </c>
    </row>
    <row r="80" spans="3:58" s="269" customFormat="1" ht="21" hidden="1" customHeight="1">
      <c r="C80" s="321"/>
      <c r="D80" s="321"/>
      <c r="E80" s="321"/>
      <c r="F80" s="321"/>
      <c r="G80" s="54" t="str">
        <f t="shared" si="18"/>
        <v/>
      </c>
      <c r="H80" s="54" t="str">
        <f t="shared" si="18"/>
        <v/>
      </c>
      <c r="I80" s="34" t="str">
        <f t="shared" si="16"/>
        <v/>
      </c>
      <c r="J80" s="38">
        <f t="shared" si="17"/>
        <v>19</v>
      </c>
      <c r="AX80" s="27"/>
      <c r="BA80" s="269">
        <f t="shared" si="14"/>
        <v>13</v>
      </c>
      <c r="BC80" s="41" t="s">
        <v>136</v>
      </c>
      <c r="BD80" s="46"/>
      <c r="BF80" s="269">
        <f t="shared" si="13"/>
        <v>13</v>
      </c>
    </row>
    <row r="81" spans="3:58" s="269" customFormat="1" ht="21" hidden="1" customHeight="1">
      <c r="C81" s="321"/>
      <c r="D81" s="321"/>
      <c r="E81" s="321"/>
      <c r="F81" s="321"/>
      <c r="G81" s="54" t="str">
        <f t="shared" si="18"/>
        <v/>
      </c>
      <c r="H81" s="54" t="str">
        <f t="shared" si="18"/>
        <v/>
      </c>
      <c r="I81" s="34" t="str">
        <f t="shared" si="16"/>
        <v/>
      </c>
      <c r="J81" s="38">
        <f t="shared" si="17"/>
        <v>19</v>
      </c>
      <c r="AX81" s="27"/>
      <c r="BA81" s="269">
        <f t="shared" si="14"/>
        <v>13</v>
      </c>
      <c r="BC81" s="41" t="s">
        <v>136</v>
      </c>
      <c r="BD81" s="46"/>
      <c r="BF81" s="269">
        <f t="shared" si="13"/>
        <v>13</v>
      </c>
    </row>
    <row r="82" spans="3:58" s="269" customFormat="1" ht="21" hidden="1" customHeight="1">
      <c r="C82" s="321"/>
      <c r="D82" s="321"/>
      <c r="E82" s="321"/>
      <c r="F82" s="321"/>
      <c r="G82" s="54" t="str">
        <f t="shared" si="18"/>
        <v/>
      </c>
      <c r="H82" s="54" t="str">
        <f t="shared" si="18"/>
        <v/>
      </c>
      <c r="I82" s="34" t="str">
        <f t="shared" si="16"/>
        <v/>
      </c>
      <c r="J82" s="38">
        <f t="shared" si="17"/>
        <v>19</v>
      </c>
      <c r="AX82" s="27"/>
      <c r="BA82" s="269">
        <f t="shared" si="14"/>
        <v>13</v>
      </c>
      <c r="BC82" s="41" t="s">
        <v>136</v>
      </c>
      <c r="BD82" s="46"/>
      <c r="BF82" s="269">
        <f t="shared" si="13"/>
        <v>13</v>
      </c>
    </row>
    <row r="83" spans="3:58" s="269" customFormat="1" ht="21" hidden="1" customHeight="1">
      <c r="C83" s="321"/>
      <c r="D83" s="321"/>
      <c r="E83" s="321"/>
      <c r="F83" s="321"/>
      <c r="G83" s="54" t="str">
        <f t="shared" si="18"/>
        <v/>
      </c>
      <c r="H83" s="54" t="str">
        <f t="shared" si="18"/>
        <v/>
      </c>
      <c r="I83" s="34" t="str">
        <f t="shared" si="16"/>
        <v/>
      </c>
      <c r="J83" s="38">
        <f t="shared" si="17"/>
        <v>19</v>
      </c>
      <c r="AX83" s="27"/>
      <c r="BA83" s="269">
        <f t="shared" si="14"/>
        <v>13</v>
      </c>
      <c r="BC83" s="41" t="s">
        <v>136</v>
      </c>
      <c r="BD83" s="46"/>
      <c r="BF83" s="269">
        <f t="shared" si="13"/>
        <v>13</v>
      </c>
    </row>
    <row r="84" spans="3:58" s="269" customFormat="1" ht="21" hidden="1" customHeight="1">
      <c r="C84" s="321"/>
      <c r="D84" s="321"/>
      <c r="E84" s="321"/>
      <c r="F84" s="321"/>
      <c r="G84" s="54" t="str">
        <f t="shared" si="18"/>
        <v/>
      </c>
      <c r="H84" s="54" t="str">
        <f t="shared" si="18"/>
        <v/>
      </c>
      <c r="I84" s="34" t="str">
        <f t="shared" si="16"/>
        <v/>
      </c>
      <c r="J84" s="38">
        <f t="shared" si="17"/>
        <v>19</v>
      </c>
      <c r="AX84" s="27"/>
      <c r="BA84" s="269">
        <f t="shared" si="14"/>
        <v>13</v>
      </c>
      <c r="BC84" s="41" t="s">
        <v>136</v>
      </c>
      <c r="BD84" s="46"/>
      <c r="BF84" s="269">
        <f t="shared" si="13"/>
        <v>13</v>
      </c>
    </row>
    <row r="85" spans="3:58" s="269" customFormat="1" ht="21" hidden="1" customHeight="1">
      <c r="C85" s="321"/>
      <c r="D85" s="321"/>
      <c r="E85" s="321"/>
      <c r="F85" s="321"/>
      <c r="G85" s="54" t="str">
        <f t="shared" si="18"/>
        <v/>
      </c>
      <c r="H85" s="54" t="str">
        <f t="shared" si="18"/>
        <v/>
      </c>
      <c r="I85" s="34" t="str">
        <f t="shared" si="16"/>
        <v/>
      </c>
      <c r="J85" s="38">
        <f t="shared" si="17"/>
        <v>19</v>
      </c>
      <c r="AX85" s="27"/>
      <c r="BA85" s="269">
        <f t="shared" si="14"/>
        <v>13</v>
      </c>
      <c r="BC85" s="41" t="s">
        <v>136</v>
      </c>
      <c r="BD85" s="46"/>
      <c r="BF85" s="269">
        <f t="shared" si="13"/>
        <v>13</v>
      </c>
    </row>
    <row r="86" spans="3:58" s="269" customFormat="1" ht="21" hidden="1" customHeight="1">
      <c r="C86" s="321"/>
      <c r="D86" s="321"/>
      <c r="E86" s="321"/>
      <c r="F86" s="321"/>
      <c r="G86" s="54" t="str">
        <f t="shared" si="18"/>
        <v/>
      </c>
      <c r="H86" s="54" t="str">
        <f t="shared" si="18"/>
        <v/>
      </c>
      <c r="I86" s="34" t="str">
        <f t="shared" si="16"/>
        <v/>
      </c>
      <c r="J86" s="38">
        <f t="shared" si="17"/>
        <v>19</v>
      </c>
      <c r="AX86" s="27"/>
      <c r="BA86" s="269">
        <f t="shared" si="14"/>
        <v>13</v>
      </c>
      <c r="BC86" s="41" t="s">
        <v>136</v>
      </c>
      <c r="BD86" s="46"/>
      <c r="BF86" s="269">
        <f t="shared" si="13"/>
        <v>13</v>
      </c>
    </row>
    <row r="87" spans="3:58" s="269" customFormat="1" ht="21" hidden="1" customHeight="1">
      <c r="C87" s="321"/>
      <c r="D87" s="321"/>
      <c r="E87" s="321"/>
      <c r="F87" s="321"/>
      <c r="G87" s="54" t="str">
        <f t="shared" si="18"/>
        <v/>
      </c>
      <c r="H87" s="54" t="str">
        <f t="shared" si="18"/>
        <v/>
      </c>
      <c r="I87" s="34" t="str">
        <f t="shared" si="16"/>
        <v/>
      </c>
      <c r="J87" s="38">
        <f t="shared" si="17"/>
        <v>19</v>
      </c>
      <c r="AX87" s="27"/>
      <c r="BA87" s="269">
        <f t="shared" si="14"/>
        <v>13</v>
      </c>
      <c r="BC87" s="41" t="s">
        <v>136</v>
      </c>
      <c r="BD87" s="46"/>
      <c r="BF87" s="269">
        <f t="shared" si="13"/>
        <v>13</v>
      </c>
    </row>
    <row r="88" spans="3:58" s="269" customFormat="1" ht="21" hidden="1" customHeight="1">
      <c r="C88" s="321"/>
      <c r="D88" s="321"/>
      <c r="E88" s="321"/>
      <c r="F88" s="321"/>
      <c r="G88" s="54" t="str">
        <f t="shared" si="18"/>
        <v/>
      </c>
      <c r="H88" s="54" t="str">
        <f t="shared" si="18"/>
        <v/>
      </c>
      <c r="I88" s="34" t="str">
        <f t="shared" si="16"/>
        <v/>
      </c>
      <c r="J88" s="38">
        <f t="shared" si="17"/>
        <v>19</v>
      </c>
      <c r="AX88" s="27"/>
      <c r="BA88" s="269">
        <f t="shared" si="14"/>
        <v>13</v>
      </c>
      <c r="BC88" s="41" t="s">
        <v>136</v>
      </c>
      <c r="BD88" s="46"/>
      <c r="BF88" s="269">
        <f t="shared" si="13"/>
        <v>13</v>
      </c>
    </row>
    <row r="89" spans="3:58" s="269" customFormat="1" ht="21" hidden="1" customHeight="1">
      <c r="C89" s="321"/>
      <c r="D89" s="321"/>
      <c r="E89" s="321"/>
      <c r="F89" s="321"/>
      <c r="G89" s="54" t="str">
        <f t="shared" si="18"/>
        <v/>
      </c>
      <c r="H89" s="54" t="str">
        <f t="shared" si="18"/>
        <v/>
      </c>
      <c r="I89" s="34" t="str">
        <f t="shared" si="16"/>
        <v/>
      </c>
      <c r="J89" s="38">
        <f t="shared" si="17"/>
        <v>19</v>
      </c>
      <c r="AX89" s="27"/>
      <c r="BA89" s="269">
        <f t="shared" si="14"/>
        <v>13</v>
      </c>
      <c r="BC89" s="41" t="s">
        <v>136</v>
      </c>
      <c r="BD89" s="46"/>
      <c r="BF89" s="269">
        <f t="shared" si="13"/>
        <v>13</v>
      </c>
    </row>
    <row r="90" spans="3:58" s="269" customFormat="1" ht="21" hidden="1" customHeight="1">
      <c r="C90" s="321"/>
      <c r="D90" s="321"/>
      <c r="E90" s="321"/>
      <c r="F90" s="321"/>
      <c r="G90" s="54" t="str">
        <f t="shared" si="18"/>
        <v/>
      </c>
      <c r="H90" s="54" t="str">
        <f t="shared" si="18"/>
        <v/>
      </c>
      <c r="I90" s="34" t="str">
        <f t="shared" si="16"/>
        <v/>
      </c>
      <c r="J90" s="38">
        <f t="shared" si="17"/>
        <v>19</v>
      </c>
      <c r="AX90" s="27"/>
      <c r="BA90" s="269">
        <f t="shared" si="14"/>
        <v>13</v>
      </c>
      <c r="BC90" s="41" t="s">
        <v>136</v>
      </c>
      <c r="BD90" s="46"/>
      <c r="BF90" s="269">
        <f t="shared" si="13"/>
        <v>13</v>
      </c>
    </row>
    <row r="91" spans="3:58" s="269" customFormat="1" ht="18" hidden="1" customHeight="1">
      <c r="C91" s="321"/>
      <c r="D91" s="321"/>
      <c r="E91" s="321"/>
      <c r="F91" s="321"/>
      <c r="G91" s="54" t="str">
        <f t="shared" si="18"/>
        <v/>
      </c>
      <c r="H91" s="54" t="str">
        <f t="shared" si="18"/>
        <v/>
      </c>
      <c r="I91" s="34" t="str">
        <f t="shared" si="16"/>
        <v/>
      </c>
      <c r="J91" s="38">
        <f t="shared" si="17"/>
        <v>19</v>
      </c>
      <c r="AX91" s="27"/>
      <c r="BA91" s="269">
        <f t="shared" si="14"/>
        <v>13</v>
      </c>
      <c r="BC91" s="41" t="s">
        <v>136</v>
      </c>
      <c r="BD91" s="46"/>
      <c r="BF91" s="269">
        <f t="shared" si="13"/>
        <v>13</v>
      </c>
    </row>
    <row r="92" spans="3:58" s="269" customFormat="1" ht="18" hidden="1" customHeight="1">
      <c r="C92" s="321"/>
      <c r="D92" s="321"/>
      <c r="E92" s="321"/>
      <c r="F92" s="321"/>
      <c r="G92" s="54" t="str">
        <f t="shared" ref="G92:H107" si="19">IF(F40&gt;3,G40,"")</f>
        <v/>
      </c>
      <c r="H92" s="54" t="str">
        <f t="shared" si="19"/>
        <v/>
      </c>
      <c r="I92" s="34" t="str">
        <f t="shared" si="16"/>
        <v/>
      </c>
      <c r="J92" s="38">
        <f t="shared" si="17"/>
        <v>19</v>
      </c>
      <c r="AX92" s="27"/>
      <c r="BA92" s="269">
        <f t="shared" si="14"/>
        <v>13</v>
      </c>
      <c r="BC92" s="41" t="s">
        <v>136</v>
      </c>
      <c r="BD92" s="46"/>
      <c r="BF92" s="269">
        <f t="shared" si="13"/>
        <v>13</v>
      </c>
    </row>
    <row r="93" spans="3:58" s="269" customFormat="1" ht="18" hidden="1" customHeight="1">
      <c r="C93" s="321"/>
      <c r="D93" s="321"/>
      <c r="E93" s="321"/>
      <c r="F93" s="321"/>
      <c r="G93" s="54" t="str">
        <f t="shared" si="19"/>
        <v/>
      </c>
      <c r="H93" s="54" t="str">
        <f t="shared" si="19"/>
        <v/>
      </c>
      <c r="I93" s="34" t="str">
        <f t="shared" si="16"/>
        <v/>
      </c>
      <c r="J93" s="38">
        <f t="shared" si="17"/>
        <v>19</v>
      </c>
      <c r="AX93" s="27"/>
      <c r="BA93" s="269">
        <f t="shared" si="14"/>
        <v>13</v>
      </c>
      <c r="BC93" s="41" t="s">
        <v>136</v>
      </c>
      <c r="BD93" s="46"/>
      <c r="BF93" s="269">
        <f t="shared" si="13"/>
        <v>13</v>
      </c>
    </row>
    <row r="94" spans="3:58" s="269" customFormat="1" ht="18" hidden="1" customHeight="1">
      <c r="C94" s="321"/>
      <c r="D94" s="321"/>
      <c r="E94" s="321"/>
      <c r="F94" s="321"/>
      <c r="G94" s="54" t="str">
        <f t="shared" si="19"/>
        <v/>
      </c>
      <c r="H94" s="54" t="str">
        <f t="shared" si="19"/>
        <v/>
      </c>
      <c r="I94" s="34" t="str">
        <f t="shared" si="16"/>
        <v/>
      </c>
      <c r="J94" s="38">
        <f t="shared" si="17"/>
        <v>19</v>
      </c>
      <c r="AX94" s="27"/>
      <c r="BA94" s="269">
        <f t="shared" si="14"/>
        <v>13</v>
      </c>
      <c r="BC94" s="41" t="s">
        <v>136</v>
      </c>
      <c r="BD94" s="46"/>
      <c r="BF94" s="269">
        <f t="shared" si="13"/>
        <v>13</v>
      </c>
    </row>
    <row r="95" spans="3:58" s="269" customFormat="1" ht="18" hidden="1" customHeight="1">
      <c r="C95" s="321"/>
      <c r="D95" s="321"/>
      <c r="E95" s="321"/>
      <c r="F95" s="321"/>
      <c r="G95" s="54" t="str">
        <f t="shared" si="19"/>
        <v/>
      </c>
      <c r="H95" s="54" t="str">
        <f t="shared" si="19"/>
        <v/>
      </c>
      <c r="I95" s="34" t="str">
        <f t="shared" si="16"/>
        <v/>
      </c>
      <c r="J95" s="38">
        <f t="shared" si="17"/>
        <v>19</v>
      </c>
      <c r="AX95" s="27"/>
      <c r="BA95" s="269">
        <f t="shared" si="14"/>
        <v>13</v>
      </c>
      <c r="BC95" s="41" t="s">
        <v>136</v>
      </c>
      <c r="BD95" s="46"/>
      <c r="BF95" s="269">
        <f t="shared" si="13"/>
        <v>13</v>
      </c>
    </row>
    <row r="96" spans="3:58" s="269" customFormat="1" ht="15.75" hidden="1" customHeight="1">
      <c r="C96" s="321"/>
      <c r="D96" s="321"/>
      <c r="E96" s="321"/>
      <c r="F96" s="321"/>
      <c r="G96" s="54" t="str">
        <f t="shared" si="19"/>
        <v/>
      </c>
      <c r="H96" s="54" t="str">
        <f t="shared" si="19"/>
        <v/>
      </c>
      <c r="I96" s="34" t="str">
        <f t="shared" si="16"/>
        <v/>
      </c>
      <c r="J96" s="38">
        <f t="shared" si="17"/>
        <v>19</v>
      </c>
      <c r="AX96" s="27"/>
      <c r="BA96" s="269">
        <f t="shared" si="14"/>
        <v>13</v>
      </c>
      <c r="BC96" s="41" t="s">
        <v>136</v>
      </c>
      <c r="BD96" s="46"/>
      <c r="BF96" s="269">
        <f t="shared" si="13"/>
        <v>13</v>
      </c>
    </row>
    <row r="97" spans="3:58" s="269" customFormat="1" ht="18" hidden="1" customHeight="1">
      <c r="C97" s="321"/>
      <c r="D97" s="321"/>
      <c r="E97" s="321"/>
      <c r="F97" s="321"/>
      <c r="G97" s="54" t="str">
        <f t="shared" si="19"/>
        <v/>
      </c>
      <c r="H97" s="54" t="str">
        <f t="shared" si="19"/>
        <v/>
      </c>
      <c r="I97" s="34" t="str">
        <f t="shared" si="16"/>
        <v/>
      </c>
      <c r="J97" s="38">
        <f t="shared" si="17"/>
        <v>19</v>
      </c>
      <c r="AX97" s="27"/>
      <c r="BA97" s="269">
        <f t="shared" si="14"/>
        <v>13</v>
      </c>
      <c r="BC97" s="41" t="s">
        <v>136</v>
      </c>
      <c r="BD97" s="46"/>
      <c r="BF97" s="269">
        <f t="shared" si="13"/>
        <v>13</v>
      </c>
    </row>
    <row r="98" spans="3:58" s="269" customFormat="1" ht="18" hidden="1" customHeight="1">
      <c r="C98" s="321"/>
      <c r="D98" s="321"/>
      <c r="E98" s="321"/>
      <c r="F98" s="321"/>
      <c r="G98" s="54" t="str">
        <f t="shared" si="19"/>
        <v/>
      </c>
      <c r="H98" s="54" t="str">
        <f t="shared" si="19"/>
        <v/>
      </c>
      <c r="I98" s="34" t="str">
        <f t="shared" si="16"/>
        <v/>
      </c>
      <c r="J98" s="38">
        <f t="shared" si="17"/>
        <v>19</v>
      </c>
      <c r="AX98" s="27"/>
      <c r="BA98" s="269">
        <f t="shared" si="14"/>
        <v>13</v>
      </c>
      <c r="BC98" s="41" t="s">
        <v>136</v>
      </c>
      <c r="BD98" s="46"/>
      <c r="BF98" s="269">
        <f t="shared" si="13"/>
        <v>13</v>
      </c>
    </row>
    <row r="99" spans="3:58" s="269" customFormat="1" ht="18" hidden="1" customHeight="1">
      <c r="C99" s="321"/>
      <c r="D99" s="321"/>
      <c r="E99" s="321"/>
      <c r="F99" s="321"/>
      <c r="G99" s="54" t="str">
        <f t="shared" si="19"/>
        <v/>
      </c>
      <c r="H99" s="54" t="str">
        <f t="shared" si="19"/>
        <v/>
      </c>
      <c r="I99" s="34" t="str">
        <f t="shared" si="16"/>
        <v/>
      </c>
      <c r="J99" s="38"/>
      <c r="AX99" s="27"/>
      <c r="BC99" s="41"/>
      <c r="BD99" s="46"/>
    </row>
    <row r="100" spans="3:58" s="269" customFormat="1" ht="18" hidden="1" customHeight="1">
      <c r="C100" s="321"/>
      <c r="D100" s="321"/>
      <c r="E100" s="321"/>
      <c r="F100" s="321"/>
      <c r="G100" s="54" t="str">
        <f t="shared" si="19"/>
        <v/>
      </c>
      <c r="H100" s="54" t="str">
        <f t="shared" si="19"/>
        <v/>
      </c>
      <c r="I100" s="34" t="str">
        <f t="shared" si="16"/>
        <v/>
      </c>
      <c r="J100" s="38"/>
      <c r="AX100" s="27"/>
      <c r="BC100" s="41"/>
      <c r="BD100" s="46"/>
    </row>
    <row r="101" spans="3:58" s="269" customFormat="1" ht="18" hidden="1" customHeight="1">
      <c r="C101" s="321"/>
      <c r="D101" s="321"/>
      <c r="E101" s="321"/>
      <c r="F101" s="321"/>
      <c r="G101" s="54" t="str">
        <f t="shared" si="19"/>
        <v/>
      </c>
      <c r="H101" s="54" t="str">
        <f t="shared" si="19"/>
        <v/>
      </c>
      <c r="I101" s="34" t="str">
        <f t="shared" si="16"/>
        <v/>
      </c>
      <c r="J101" s="38"/>
      <c r="AX101" s="27"/>
      <c r="BC101" s="41"/>
      <c r="BD101" s="46"/>
    </row>
    <row r="102" spans="3:58" s="269" customFormat="1" ht="18" hidden="1" customHeight="1">
      <c r="C102" s="321"/>
      <c r="D102" s="321"/>
      <c r="E102" s="321"/>
      <c r="F102" s="321"/>
      <c r="G102" s="54" t="str">
        <f t="shared" si="19"/>
        <v/>
      </c>
      <c r="H102" s="54" t="str">
        <f t="shared" si="19"/>
        <v/>
      </c>
      <c r="I102" s="34" t="str">
        <f t="shared" si="16"/>
        <v/>
      </c>
      <c r="J102" s="38"/>
      <c r="AX102" s="27"/>
      <c r="BC102" s="41"/>
      <c r="BD102" s="46"/>
    </row>
    <row r="103" spans="3:58" s="269" customFormat="1" ht="18" hidden="1" customHeight="1">
      <c r="C103" s="321"/>
      <c r="D103" s="321"/>
      <c r="E103" s="321"/>
      <c r="F103" s="321"/>
      <c r="G103" s="54" t="str">
        <f t="shared" si="19"/>
        <v/>
      </c>
      <c r="H103" s="54" t="str">
        <f t="shared" si="19"/>
        <v/>
      </c>
      <c r="I103" s="34" t="str">
        <f t="shared" si="16"/>
        <v/>
      </c>
      <c r="J103" s="38"/>
      <c r="AX103" s="27"/>
      <c r="BC103" s="41"/>
      <c r="BD103" s="46"/>
    </row>
    <row r="104" spans="3:58" s="269" customFormat="1" ht="18" hidden="1" customHeight="1">
      <c r="C104" s="321"/>
      <c r="D104" s="321"/>
      <c r="E104" s="321"/>
      <c r="F104" s="321"/>
      <c r="G104" s="54" t="str">
        <f t="shared" si="19"/>
        <v/>
      </c>
      <c r="H104" s="54" t="str">
        <f t="shared" si="19"/>
        <v/>
      </c>
      <c r="I104" s="34" t="str">
        <f t="shared" si="16"/>
        <v/>
      </c>
      <c r="J104" s="38"/>
      <c r="AX104" s="27"/>
      <c r="BC104" s="41"/>
      <c r="BD104" s="46"/>
    </row>
    <row r="105" spans="3:58" s="269" customFormat="1" ht="18" hidden="1" customHeight="1">
      <c r="C105" s="321"/>
      <c r="D105" s="321"/>
      <c r="E105" s="321"/>
      <c r="F105" s="321"/>
      <c r="G105" s="54" t="str">
        <f t="shared" si="19"/>
        <v/>
      </c>
      <c r="H105" s="54" t="str">
        <f t="shared" si="19"/>
        <v/>
      </c>
      <c r="I105" s="34" t="str">
        <f t="shared" si="16"/>
        <v/>
      </c>
      <c r="J105" s="38"/>
      <c r="AX105" s="27"/>
      <c r="BC105" s="41"/>
      <c r="BD105" s="46"/>
    </row>
    <row r="106" spans="3:58" s="269" customFormat="1" ht="18" hidden="1" customHeight="1">
      <c r="C106" s="321"/>
      <c r="D106" s="321"/>
      <c r="E106" s="321"/>
      <c r="F106" s="321"/>
      <c r="G106" s="54" t="str">
        <f t="shared" si="19"/>
        <v/>
      </c>
      <c r="H106" s="54" t="str">
        <f t="shared" si="19"/>
        <v/>
      </c>
      <c r="I106" s="34" t="str">
        <f t="shared" si="16"/>
        <v/>
      </c>
      <c r="J106" s="38"/>
      <c r="AX106" s="27"/>
      <c r="BC106" s="41"/>
      <c r="BD106" s="46"/>
    </row>
    <row r="107" spans="3:58" s="269" customFormat="1" ht="18" hidden="1" customHeight="1">
      <c r="C107" s="321"/>
      <c r="D107" s="321"/>
      <c r="E107" s="321"/>
      <c r="F107" s="321"/>
      <c r="G107" s="54" t="str">
        <f t="shared" si="19"/>
        <v/>
      </c>
      <c r="H107" s="54" t="str">
        <f t="shared" si="19"/>
        <v/>
      </c>
      <c r="I107" s="34" t="str">
        <f t="shared" si="16"/>
        <v/>
      </c>
      <c r="J107" s="38"/>
      <c r="AX107" s="27"/>
      <c r="BC107" s="41"/>
      <c r="BD107" s="46"/>
    </row>
    <row r="108" spans="3:58" s="269" customFormat="1" ht="18" hidden="1" customHeight="1">
      <c r="C108" s="321"/>
      <c r="D108" s="321"/>
      <c r="E108" s="321"/>
      <c r="F108" s="321"/>
      <c r="G108" s="54" t="str">
        <f>IF(F56&gt;3,G56,"")</f>
        <v/>
      </c>
      <c r="H108" s="54" t="str">
        <f>IF(G56&gt;3,H56,"")</f>
        <v/>
      </c>
      <c r="I108" s="34" t="str">
        <f t="shared" si="16"/>
        <v/>
      </c>
      <c r="J108" s="38"/>
      <c r="AX108" s="27"/>
      <c r="BC108" s="41"/>
      <c r="BD108" s="46"/>
    </row>
    <row r="109" spans="3:58" s="269" customFormat="1" ht="12.75" hidden="1" customHeight="1">
      <c r="C109" s="321"/>
      <c r="D109" s="321"/>
      <c r="E109" s="321"/>
      <c r="F109" s="321"/>
      <c r="G109" s="54">
        <f>SUM(G59:G108)</f>
        <v>0</v>
      </c>
      <c r="H109" s="54">
        <f>SUM(H59:H108)</f>
        <v>0</v>
      </c>
      <c r="I109" s="34" t="str">
        <f t="shared" si="16"/>
        <v/>
      </c>
      <c r="J109" s="38">
        <f>J98</f>
        <v>19</v>
      </c>
      <c r="AX109" s="27"/>
      <c r="BA109" s="269">
        <f>BA98</f>
        <v>13</v>
      </c>
      <c r="BC109" s="41" t="s">
        <v>136</v>
      </c>
      <c r="BD109" s="46"/>
      <c r="BF109" s="269">
        <f t="shared" si="13"/>
        <v>13</v>
      </c>
    </row>
    <row r="110" spans="3:58" s="269" customFormat="1" ht="13.5" hidden="1" customHeight="1">
      <c r="C110" s="321"/>
      <c r="D110" s="321"/>
      <c r="E110" s="321"/>
      <c r="F110" s="321"/>
      <c r="G110" s="321"/>
      <c r="H110" s="321"/>
      <c r="I110" s="34" t="str">
        <f t="shared" si="16"/>
        <v/>
      </c>
      <c r="J110" s="38">
        <f t="shared" si="17"/>
        <v>19</v>
      </c>
      <c r="AX110" s="27"/>
      <c r="BA110" s="269">
        <f t="shared" si="14"/>
        <v>13</v>
      </c>
      <c r="BC110" s="41" t="s">
        <v>136</v>
      </c>
      <c r="BD110" s="46"/>
      <c r="BF110" s="269">
        <f t="shared" si="13"/>
        <v>13</v>
      </c>
    </row>
    <row r="111" spans="3:58" s="269" customFormat="1" ht="18" hidden="1" customHeight="1">
      <c r="C111" s="321"/>
      <c r="D111" s="321"/>
      <c r="E111" s="321"/>
      <c r="F111" s="321"/>
      <c r="G111" s="321"/>
      <c r="H111" s="321"/>
      <c r="I111" s="34" t="str">
        <f t="shared" si="16"/>
        <v/>
      </c>
      <c r="J111" s="38">
        <f t="shared" si="17"/>
        <v>19</v>
      </c>
      <c r="AX111" s="27"/>
      <c r="BA111" s="269">
        <f t="shared" si="14"/>
        <v>13</v>
      </c>
      <c r="BC111" s="41" t="s">
        <v>136</v>
      </c>
      <c r="BD111" s="46"/>
      <c r="BF111" s="269">
        <f t="shared" si="13"/>
        <v>13</v>
      </c>
    </row>
    <row r="112" spans="3:58" s="269" customFormat="1" ht="12.75" hidden="1" customHeight="1">
      <c r="C112" s="321"/>
      <c r="D112" s="321"/>
      <c r="E112" s="321"/>
      <c r="F112" s="321"/>
      <c r="G112" s="321"/>
      <c r="H112" s="321"/>
      <c r="I112" s="34" t="str">
        <f t="shared" si="16"/>
        <v/>
      </c>
      <c r="J112" s="38">
        <f t="shared" si="17"/>
        <v>19</v>
      </c>
      <c r="AX112" s="27"/>
      <c r="BA112" s="269">
        <f t="shared" si="14"/>
        <v>13</v>
      </c>
      <c r="BC112" s="41" t="s">
        <v>136</v>
      </c>
      <c r="BD112" s="46"/>
      <c r="BF112" s="269">
        <f t="shared" si="13"/>
        <v>13</v>
      </c>
    </row>
    <row r="113" spans="3:58" s="269" customFormat="1" ht="13.5" hidden="1" customHeight="1">
      <c r="C113" s="321"/>
      <c r="D113" s="321"/>
      <c r="E113" s="321"/>
      <c r="F113" s="321"/>
      <c r="G113" s="321"/>
      <c r="H113" s="321"/>
      <c r="I113" s="34" t="str">
        <f t="shared" si="16"/>
        <v/>
      </c>
      <c r="J113" s="38">
        <f t="shared" si="17"/>
        <v>19</v>
      </c>
      <c r="AX113" s="27"/>
      <c r="BA113" s="269">
        <f t="shared" si="14"/>
        <v>13</v>
      </c>
      <c r="BC113" s="41" t="s">
        <v>136</v>
      </c>
      <c r="BD113" s="46"/>
      <c r="BF113" s="269">
        <f t="shared" si="13"/>
        <v>13</v>
      </c>
    </row>
    <row r="114" spans="3:58" s="269" customFormat="1" ht="18" hidden="1" customHeight="1">
      <c r="C114" s="321"/>
      <c r="D114" s="321"/>
      <c r="E114" s="321"/>
      <c r="F114" s="321"/>
      <c r="G114" s="321"/>
      <c r="H114" s="321"/>
      <c r="I114" s="34" t="str">
        <f t="shared" si="16"/>
        <v/>
      </c>
      <c r="J114" s="38">
        <f t="shared" si="17"/>
        <v>19</v>
      </c>
      <c r="AX114" s="27"/>
      <c r="BA114" s="269">
        <f t="shared" si="14"/>
        <v>13</v>
      </c>
      <c r="BC114" s="41" t="s">
        <v>136</v>
      </c>
      <c r="BD114" s="46"/>
      <c r="BF114" s="269">
        <f t="shared" si="13"/>
        <v>13</v>
      </c>
    </row>
    <row r="115" spans="3:58" s="269" customFormat="1" ht="18" hidden="1" customHeight="1">
      <c r="C115" s="321"/>
      <c r="D115" s="321"/>
      <c r="E115" s="321"/>
      <c r="F115" s="321"/>
      <c r="G115" s="321"/>
      <c r="H115" s="321"/>
      <c r="I115" s="34" t="str">
        <f t="shared" si="16"/>
        <v/>
      </c>
      <c r="J115" s="38">
        <f t="shared" si="17"/>
        <v>19</v>
      </c>
      <c r="AX115" s="27"/>
      <c r="BA115" s="269">
        <f t="shared" si="14"/>
        <v>13</v>
      </c>
      <c r="BC115" s="41" t="s">
        <v>136</v>
      </c>
      <c r="BD115" s="46"/>
      <c r="BF115" s="269">
        <f t="shared" si="13"/>
        <v>13</v>
      </c>
    </row>
    <row r="116" spans="3:58" s="269" customFormat="1" ht="12.75" hidden="1" customHeight="1">
      <c r="C116" s="321"/>
      <c r="D116" s="321"/>
      <c r="E116" s="321"/>
      <c r="F116" s="321"/>
      <c r="G116" s="321"/>
      <c r="H116" s="321"/>
      <c r="I116" s="34" t="str">
        <f t="shared" si="16"/>
        <v/>
      </c>
      <c r="J116" s="38">
        <f t="shared" si="17"/>
        <v>19</v>
      </c>
      <c r="AX116" s="27"/>
      <c r="BA116" s="269">
        <f t="shared" si="14"/>
        <v>13</v>
      </c>
      <c r="BC116" s="41" t="s">
        <v>136</v>
      </c>
      <c r="BD116" s="46"/>
      <c r="BF116" s="269">
        <f t="shared" si="13"/>
        <v>13</v>
      </c>
    </row>
    <row r="117" spans="3:58" s="269" customFormat="1" ht="13.5" hidden="1" customHeight="1">
      <c r="C117" s="321"/>
      <c r="D117" s="321"/>
      <c r="E117" s="321"/>
      <c r="F117" s="321"/>
      <c r="G117" s="321"/>
      <c r="H117" s="321"/>
      <c r="I117" s="34" t="str">
        <f t="shared" si="16"/>
        <v/>
      </c>
      <c r="J117" s="38">
        <f t="shared" si="17"/>
        <v>19</v>
      </c>
      <c r="AX117" s="27"/>
      <c r="BA117" s="269">
        <f t="shared" si="14"/>
        <v>13</v>
      </c>
      <c r="BC117" s="41" t="s">
        <v>136</v>
      </c>
      <c r="BD117" s="46"/>
      <c r="BF117" s="269">
        <f t="shared" si="13"/>
        <v>13</v>
      </c>
    </row>
    <row r="118" spans="3:58" s="269" customFormat="1" ht="18" hidden="1" customHeight="1">
      <c r="C118" s="321"/>
      <c r="D118" s="321"/>
      <c r="E118" s="321"/>
      <c r="F118" s="321"/>
      <c r="G118" s="321"/>
      <c r="H118" s="321"/>
      <c r="I118" s="34" t="str">
        <f t="shared" si="16"/>
        <v/>
      </c>
      <c r="J118" s="38">
        <f t="shared" si="17"/>
        <v>19</v>
      </c>
      <c r="AX118" s="27"/>
      <c r="BA118" s="269">
        <f t="shared" si="14"/>
        <v>13</v>
      </c>
      <c r="BC118" s="41" t="s">
        <v>136</v>
      </c>
      <c r="BD118" s="46"/>
      <c r="BF118" s="269">
        <f t="shared" si="13"/>
        <v>13</v>
      </c>
    </row>
    <row r="119" spans="3:58" s="269" customFormat="1" ht="12.75" hidden="1" customHeight="1">
      <c r="C119" s="321"/>
      <c r="D119" s="321"/>
      <c r="E119" s="321"/>
      <c r="F119" s="321"/>
      <c r="G119" s="321"/>
      <c r="H119" s="321"/>
      <c r="I119" s="34" t="str">
        <f t="shared" si="16"/>
        <v/>
      </c>
      <c r="J119" s="38">
        <f t="shared" si="17"/>
        <v>19</v>
      </c>
      <c r="AX119" s="27"/>
      <c r="BA119" s="269">
        <f t="shared" si="14"/>
        <v>13</v>
      </c>
      <c r="BC119" s="41" t="s">
        <v>136</v>
      </c>
      <c r="BD119" s="46"/>
      <c r="BF119" s="269">
        <f t="shared" si="13"/>
        <v>13</v>
      </c>
    </row>
    <row r="120" spans="3:58" s="269" customFormat="1" ht="13.5" hidden="1" customHeight="1">
      <c r="C120" s="321"/>
      <c r="D120" s="321"/>
      <c r="E120" s="321"/>
      <c r="F120" s="321"/>
      <c r="G120" s="321"/>
      <c r="H120" s="321"/>
      <c r="I120" s="34" t="str">
        <f t="shared" si="16"/>
        <v/>
      </c>
      <c r="J120" s="38">
        <f t="shared" si="17"/>
        <v>19</v>
      </c>
      <c r="AX120" s="27"/>
      <c r="BA120" s="269">
        <f t="shared" si="14"/>
        <v>13</v>
      </c>
      <c r="BC120" s="41" t="s">
        <v>136</v>
      </c>
      <c r="BD120" s="46"/>
      <c r="BF120" s="269">
        <f t="shared" si="13"/>
        <v>13</v>
      </c>
    </row>
    <row r="121" spans="3:58" s="269" customFormat="1" ht="18" hidden="1" customHeight="1">
      <c r="C121" s="321"/>
      <c r="D121" s="321"/>
      <c r="E121" s="321"/>
      <c r="F121" s="321"/>
      <c r="G121" s="321"/>
      <c r="H121" s="321"/>
      <c r="I121" s="34" t="str">
        <f t="shared" si="16"/>
        <v/>
      </c>
      <c r="J121" s="38">
        <f t="shared" si="17"/>
        <v>19</v>
      </c>
      <c r="AX121" s="27"/>
      <c r="BA121" s="269">
        <f t="shared" si="14"/>
        <v>13</v>
      </c>
      <c r="BC121" s="41" t="s">
        <v>136</v>
      </c>
      <c r="BD121" s="46"/>
      <c r="BF121" s="269">
        <f t="shared" si="13"/>
        <v>13</v>
      </c>
    </row>
    <row r="122" spans="3:58" s="269" customFormat="1" ht="18" hidden="1" customHeight="1">
      <c r="C122" s="321"/>
      <c r="D122" s="321"/>
      <c r="E122" s="321"/>
      <c r="F122" s="321"/>
      <c r="G122" s="321"/>
      <c r="H122" s="321"/>
      <c r="I122" s="34" t="str">
        <f t="shared" si="16"/>
        <v/>
      </c>
      <c r="J122" s="38">
        <f t="shared" si="17"/>
        <v>19</v>
      </c>
      <c r="AX122" s="27"/>
      <c r="BA122" s="269">
        <f t="shared" si="14"/>
        <v>13</v>
      </c>
      <c r="BC122" s="41" t="s">
        <v>136</v>
      </c>
      <c r="BD122" s="46"/>
      <c r="BF122" s="269">
        <f t="shared" si="13"/>
        <v>13</v>
      </c>
    </row>
    <row r="123" spans="3:58" s="269" customFormat="1" ht="18" hidden="1" customHeight="1">
      <c r="C123" s="321"/>
      <c r="D123" s="321"/>
      <c r="E123" s="321"/>
      <c r="F123" s="321"/>
      <c r="G123" s="321"/>
      <c r="H123" s="321"/>
      <c r="I123" s="34" t="str">
        <f t="shared" si="16"/>
        <v/>
      </c>
      <c r="J123" s="38">
        <f t="shared" si="17"/>
        <v>19</v>
      </c>
      <c r="AX123" s="27"/>
      <c r="BA123" s="269">
        <f t="shared" ref="BA123:BA186" si="20">BA122</f>
        <v>13</v>
      </c>
      <c r="BC123" s="41" t="s">
        <v>136</v>
      </c>
      <c r="BD123" s="46"/>
      <c r="BF123" s="269">
        <f t="shared" si="13"/>
        <v>13</v>
      </c>
    </row>
    <row r="124" spans="3:58" s="269" customFormat="1" ht="18" hidden="1" customHeight="1">
      <c r="C124" s="321"/>
      <c r="D124" s="321"/>
      <c r="E124" s="321"/>
      <c r="F124" s="321"/>
      <c r="G124" s="321"/>
      <c r="H124" s="321"/>
      <c r="I124" s="34" t="str">
        <f t="shared" si="16"/>
        <v/>
      </c>
      <c r="J124" s="38">
        <f t="shared" si="17"/>
        <v>19</v>
      </c>
      <c r="AX124" s="27"/>
      <c r="BA124" s="269">
        <f t="shared" si="20"/>
        <v>13</v>
      </c>
      <c r="BC124" s="41" t="s">
        <v>136</v>
      </c>
      <c r="BD124" s="46"/>
      <c r="BF124" s="269">
        <f t="shared" si="13"/>
        <v>13</v>
      </c>
    </row>
    <row r="125" spans="3:58" s="269" customFormat="1" ht="18" hidden="1" customHeight="1">
      <c r="C125" s="321"/>
      <c r="D125" s="321"/>
      <c r="E125" s="321"/>
      <c r="F125" s="321"/>
      <c r="G125" s="321"/>
      <c r="H125" s="321"/>
      <c r="I125" s="34" t="str">
        <f t="shared" si="16"/>
        <v/>
      </c>
      <c r="J125" s="38">
        <f t="shared" si="17"/>
        <v>19</v>
      </c>
      <c r="AX125" s="27"/>
      <c r="BA125" s="269">
        <f t="shared" si="20"/>
        <v>13</v>
      </c>
      <c r="BC125" s="41" t="s">
        <v>136</v>
      </c>
      <c r="BD125" s="46"/>
      <c r="BF125" s="269">
        <f t="shared" si="13"/>
        <v>13</v>
      </c>
    </row>
    <row r="126" spans="3:58" s="269" customFormat="1" ht="18" hidden="1" customHeight="1">
      <c r="C126" s="321"/>
      <c r="D126" s="321"/>
      <c r="E126" s="321"/>
      <c r="F126" s="321"/>
      <c r="G126" s="321"/>
      <c r="H126" s="321"/>
      <c r="I126" s="34" t="str">
        <f t="shared" si="16"/>
        <v/>
      </c>
      <c r="J126" s="38">
        <f t="shared" si="17"/>
        <v>19</v>
      </c>
      <c r="AX126" s="27"/>
      <c r="BA126" s="269">
        <f t="shared" si="20"/>
        <v>13</v>
      </c>
      <c r="BC126" s="41" t="s">
        <v>136</v>
      </c>
      <c r="BD126" s="46"/>
      <c r="BF126" s="269">
        <f t="shared" si="13"/>
        <v>13</v>
      </c>
    </row>
    <row r="127" spans="3:58" s="269" customFormat="1" ht="18" hidden="1" customHeight="1">
      <c r="C127" s="321"/>
      <c r="D127" s="321"/>
      <c r="E127" s="321"/>
      <c r="F127" s="321"/>
      <c r="G127" s="321"/>
      <c r="H127" s="321"/>
      <c r="I127" s="34" t="str">
        <f t="shared" si="16"/>
        <v/>
      </c>
      <c r="J127" s="38">
        <f t="shared" si="17"/>
        <v>19</v>
      </c>
      <c r="AX127" s="27"/>
      <c r="BA127" s="269">
        <f t="shared" si="20"/>
        <v>13</v>
      </c>
      <c r="BC127" s="41" t="s">
        <v>136</v>
      </c>
      <c r="BD127" s="46"/>
      <c r="BF127" s="269">
        <f t="shared" si="13"/>
        <v>13</v>
      </c>
    </row>
    <row r="128" spans="3:58" s="269" customFormat="1" ht="18" hidden="1" customHeight="1">
      <c r="C128" s="321"/>
      <c r="D128" s="321"/>
      <c r="E128" s="321"/>
      <c r="F128" s="321"/>
      <c r="G128" s="321"/>
      <c r="H128" s="321"/>
      <c r="I128" s="34" t="str">
        <f t="shared" si="16"/>
        <v/>
      </c>
      <c r="J128" s="38">
        <f t="shared" si="17"/>
        <v>19</v>
      </c>
      <c r="AX128" s="27"/>
      <c r="BA128" s="269">
        <f t="shared" si="20"/>
        <v>13</v>
      </c>
      <c r="BC128" s="41" t="s">
        <v>136</v>
      </c>
      <c r="BD128" s="46"/>
      <c r="BF128" s="269">
        <f t="shared" si="13"/>
        <v>13</v>
      </c>
    </row>
    <row r="129" spans="3:58" s="269" customFormat="1" ht="18" hidden="1" customHeight="1">
      <c r="C129" s="321"/>
      <c r="D129" s="321"/>
      <c r="E129" s="321"/>
      <c r="F129" s="321"/>
      <c r="G129" s="321"/>
      <c r="H129" s="321"/>
      <c r="I129" s="34" t="str">
        <f t="shared" si="16"/>
        <v/>
      </c>
      <c r="J129" s="38">
        <f t="shared" si="17"/>
        <v>19</v>
      </c>
      <c r="AX129" s="27"/>
      <c r="BA129" s="269">
        <f t="shared" si="20"/>
        <v>13</v>
      </c>
      <c r="BC129" s="41" t="s">
        <v>136</v>
      </c>
      <c r="BD129" s="46"/>
      <c r="BF129" s="269">
        <f t="shared" si="13"/>
        <v>13</v>
      </c>
    </row>
    <row r="130" spans="3:58" s="269" customFormat="1" ht="18" hidden="1" customHeight="1">
      <c r="C130" s="321"/>
      <c r="D130" s="321"/>
      <c r="E130" s="321"/>
      <c r="F130" s="321"/>
      <c r="G130" s="321"/>
      <c r="H130" s="321"/>
      <c r="I130" s="34" t="str">
        <f t="shared" si="16"/>
        <v/>
      </c>
      <c r="J130" s="38">
        <f t="shared" si="17"/>
        <v>19</v>
      </c>
      <c r="AX130" s="27"/>
      <c r="BA130" s="269">
        <f t="shared" si="20"/>
        <v>13</v>
      </c>
      <c r="BC130" s="41" t="s">
        <v>136</v>
      </c>
      <c r="BD130" s="46"/>
      <c r="BF130" s="269">
        <f t="shared" si="13"/>
        <v>13</v>
      </c>
    </row>
    <row r="131" spans="3:58" s="269" customFormat="1" ht="18" hidden="1" customHeight="1">
      <c r="C131" s="321"/>
      <c r="D131" s="321"/>
      <c r="E131" s="321"/>
      <c r="F131" s="321"/>
      <c r="G131" s="321"/>
      <c r="H131" s="321"/>
      <c r="I131" s="34" t="str">
        <f t="shared" si="16"/>
        <v/>
      </c>
      <c r="J131" s="38">
        <f t="shared" si="17"/>
        <v>19</v>
      </c>
      <c r="AX131" s="27"/>
      <c r="BA131" s="269">
        <f t="shared" si="20"/>
        <v>13</v>
      </c>
      <c r="BC131" s="41" t="s">
        <v>136</v>
      </c>
      <c r="BD131" s="46"/>
      <c r="BF131" s="269">
        <f t="shared" si="13"/>
        <v>13</v>
      </c>
    </row>
    <row r="132" spans="3:58" s="269" customFormat="1" ht="18" hidden="1" customHeight="1">
      <c r="C132" s="321"/>
      <c r="D132" s="321"/>
      <c r="E132" s="321"/>
      <c r="F132" s="321"/>
      <c r="G132" s="321"/>
      <c r="H132" s="321"/>
      <c r="I132" s="34" t="str">
        <f t="shared" si="16"/>
        <v/>
      </c>
      <c r="J132" s="38">
        <f t="shared" si="17"/>
        <v>19</v>
      </c>
      <c r="AX132" s="27"/>
      <c r="BA132" s="269">
        <f t="shared" si="20"/>
        <v>13</v>
      </c>
      <c r="BC132" s="41" t="s">
        <v>136</v>
      </c>
      <c r="BD132" s="46"/>
      <c r="BF132" s="269">
        <f t="shared" ref="BF132:BF188" si="21">BA132</f>
        <v>13</v>
      </c>
    </row>
    <row r="133" spans="3:58" s="269" customFormat="1" ht="18" hidden="1" customHeight="1">
      <c r="C133" s="321"/>
      <c r="D133" s="321"/>
      <c r="E133" s="321"/>
      <c r="F133" s="321"/>
      <c r="G133" s="321"/>
      <c r="H133" s="321"/>
      <c r="I133" s="34" t="str">
        <f t="shared" si="16"/>
        <v/>
      </c>
      <c r="J133" s="38">
        <f t="shared" si="17"/>
        <v>19</v>
      </c>
      <c r="AX133" s="27"/>
      <c r="BA133" s="269">
        <f t="shared" si="20"/>
        <v>13</v>
      </c>
      <c r="BC133" s="41" t="s">
        <v>136</v>
      </c>
      <c r="BD133" s="46"/>
      <c r="BF133" s="269">
        <f t="shared" si="21"/>
        <v>13</v>
      </c>
    </row>
    <row r="134" spans="3:58" s="269" customFormat="1" ht="18" hidden="1" customHeight="1">
      <c r="C134" s="321"/>
      <c r="D134" s="321"/>
      <c r="E134" s="321"/>
      <c r="F134" s="321"/>
      <c r="G134" s="321"/>
      <c r="H134" s="321"/>
      <c r="I134" s="34" t="str">
        <f t="shared" si="16"/>
        <v/>
      </c>
      <c r="J134" s="38">
        <f t="shared" si="17"/>
        <v>19</v>
      </c>
      <c r="AX134" s="27"/>
      <c r="BA134" s="269">
        <f t="shared" si="20"/>
        <v>13</v>
      </c>
      <c r="BC134" s="41" t="s">
        <v>136</v>
      </c>
      <c r="BD134" s="46"/>
      <c r="BF134" s="269">
        <f t="shared" si="21"/>
        <v>13</v>
      </c>
    </row>
    <row r="135" spans="3:58" s="269" customFormat="1" ht="18" hidden="1" customHeight="1">
      <c r="C135" s="321"/>
      <c r="D135" s="321"/>
      <c r="E135" s="321"/>
      <c r="F135" s="321"/>
      <c r="G135" s="321"/>
      <c r="H135" s="321"/>
      <c r="I135" s="34" t="str">
        <f t="shared" si="16"/>
        <v/>
      </c>
      <c r="J135" s="38">
        <f t="shared" si="17"/>
        <v>19</v>
      </c>
      <c r="AX135" s="27"/>
      <c r="BA135" s="269">
        <f t="shared" si="20"/>
        <v>13</v>
      </c>
      <c r="BC135" s="41" t="s">
        <v>136</v>
      </c>
      <c r="BD135" s="46"/>
      <c r="BF135" s="269">
        <f t="shared" si="21"/>
        <v>13</v>
      </c>
    </row>
    <row r="136" spans="3:58" s="269" customFormat="1" ht="18" hidden="1" customHeight="1">
      <c r="C136" s="321"/>
      <c r="D136" s="321"/>
      <c r="E136" s="321"/>
      <c r="F136" s="321"/>
      <c r="G136" s="321"/>
      <c r="H136" s="321"/>
      <c r="I136" s="34" t="str">
        <f t="shared" si="16"/>
        <v/>
      </c>
      <c r="J136" s="38">
        <f t="shared" si="17"/>
        <v>19</v>
      </c>
      <c r="AX136" s="27"/>
      <c r="BA136" s="269">
        <f t="shared" si="20"/>
        <v>13</v>
      </c>
      <c r="BC136" s="41" t="s">
        <v>136</v>
      </c>
      <c r="BD136" s="46"/>
      <c r="BF136" s="269">
        <f t="shared" si="21"/>
        <v>13</v>
      </c>
    </row>
    <row r="137" spans="3:58" s="269" customFormat="1" ht="18" hidden="1" customHeight="1">
      <c r="C137" s="321"/>
      <c r="D137" s="321"/>
      <c r="E137" s="321"/>
      <c r="F137" s="321"/>
      <c r="G137" s="321"/>
      <c r="H137" s="321"/>
      <c r="I137" s="34" t="str">
        <f t="shared" si="16"/>
        <v/>
      </c>
      <c r="J137" s="38">
        <f t="shared" ref="J137:J188" si="22">J136</f>
        <v>19</v>
      </c>
      <c r="AX137" s="27"/>
      <c r="BA137" s="269">
        <f t="shared" si="20"/>
        <v>13</v>
      </c>
      <c r="BC137" s="41" t="s">
        <v>136</v>
      </c>
      <c r="BD137" s="46"/>
      <c r="BF137" s="269">
        <f t="shared" si="21"/>
        <v>13</v>
      </c>
    </row>
    <row r="138" spans="3:58" s="269" customFormat="1" ht="18" hidden="1" customHeight="1">
      <c r="C138" s="321"/>
      <c r="D138" s="321"/>
      <c r="E138" s="321"/>
      <c r="F138" s="321"/>
      <c r="G138" s="321"/>
      <c r="H138" s="321"/>
      <c r="I138" s="34" t="str">
        <f t="shared" si="16"/>
        <v/>
      </c>
      <c r="J138" s="38">
        <f t="shared" si="22"/>
        <v>19</v>
      </c>
      <c r="AX138" s="27"/>
      <c r="BA138" s="269">
        <f t="shared" si="20"/>
        <v>13</v>
      </c>
      <c r="BC138" s="41" t="s">
        <v>136</v>
      </c>
      <c r="BD138" s="46"/>
      <c r="BF138" s="269">
        <f t="shared" si="21"/>
        <v>13</v>
      </c>
    </row>
    <row r="139" spans="3:58" s="269" customFormat="1" ht="18" hidden="1" customHeight="1">
      <c r="C139" s="321"/>
      <c r="D139" s="321"/>
      <c r="E139" s="321"/>
      <c r="F139" s="321"/>
      <c r="G139" s="321"/>
      <c r="H139" s="321"/>
      <c r="I139" s="34" t="str">
        <f t="shared" si="16"/>
        <v/>
      </c>
      <c r="J139" s="38">
        <f t="shared" si="22"/>
        <v>19</v>
      </c>
      <c r="AX139" s="27"/>
      <c r="BA139" s="269">
        <f t="shared" si="20"/>
        <v>13</v>
      </c>
      <c r="BC139" s="41" t="s">
        <v>136</v>
      </c>
      <c r="BD139" s="46"/>
      <c r="BF139" s="269">
        <f t="shared" si="21"/>
        <v>13</v>
      </c>
    </row>
    <row r="140" spans="3:58" s="269" customFormat="1" ht="18" hidden="1" customHeight="1">
      <c r="C140" s="321"/>
      <c r="D140" s="321"/>
      <c r="E140" s="321"/>
      <c r="F140" s="321"/>
      <c r="G140" s="321"/>
      <c r="H140" s="321"/>
      <c r="I140" s="34" t="str">
        <f t="shared" si="16"/>
        <v/>
      </c>
      <c r="J140" s="38">
        <f t="shared" si="22"/>
        <v>19</v>
      </c>
      <c r="AX140" s="27"/>
      <c r="BA140" s="269">
        <f t="shared" si="20"/>
        <v>13</v>
      </c>
      <c r="BC140" s="41" t="s">
        <v>136</v>
      </c>
      <c r="BD140" s="46"/>
      <c r="BF140" s="269">
        <f t="shared" si="21"/>
        <v>13</v>
      </c>
    </row>
    <row r="141" spans="3:58" s="269" customFormat="1" ht="18" hidden="1" customHeight="1">
      <c r="C141" s="321"/>
      <c r="D141" s="321"/>
      <c r="E141" s="321"/>
      <c r="F141" s="321"/>
      <c r="G141" s="321"/>
      <c r="H141" s="321"/>
      <c r="I141" s="34" t="str">
        <f t="shared" si="16"/>
        <v/>
      </c>
      <c r="J141" s="38">
        <f t="shared" si="22"/>
        <v>19</v>
      </c>
      <c r="AX141" s="27"/>
      <c r="BA141" s="269">
        <f t="shared" si="20"/>
        <v>13</v>
      </c>
      <c r="BC141" s="41" t="s">
        <v>136</v>
      </c>
      <c r="BD141" s="46"/>
      <c r="BF141" s="269">
        <f t="shared" si="21"/>
        <v>13</v>
      </c>
    </row>
    <row r="142" spans="3:58" s="269" customFormat="1" ht="18" hidden="1" customHeight="1">
      <c r="C142" s="321"/>
      <c r="D142" s="321"/>
      <c r="E142" s="321"/>
      <c r="F142" s="321"/>
      <c r="G142" s="321"/>
      <c r="H142" s="321"/>
      <c r="I142" s="34" t="str">
        <f t="shared" si="16"/>
        <v/>
      </c>
      <c r="J142" s="38">
        <f t="shared" si="22"/>
        <v>19</v>
      </c>
      <c r="AX142" s="27"/>
      <c r="BA142" s="269">
        <f t="shared" si="20"/>
        <v>13</v>
      </c>
      <c r="BC142" s="41" t="s">
        <v>136</v>
      </c>
      <c r="BD142" s="46"/>
      <c r="BF142" s="269">
        <f t="shared" si="21"/>
        <v>13</v>
      </c>
    </row>
    <row r="143" spans="3:58" s="269" customFormat="1" ht="18" hidden="1" customHeight="1">
      <c r="C143" s="321"/>
      <c r="D143" s="321"/>
      <c r="E143" s="321"/>
      <c r="F143" s="321"/>
      <c r="G143" s="321"/>
      <c r="H143" s="321"/>
      <c r="I143" s="34" t="str">
        <f t="shared" si="16"/>
        <v/>
      </c>
      <c r="J143" s="38">
        <f t="shared" si="22"/>
        <v>19</v>
      </c>
      <c r="AX143" s="27"/>
      <c r="BA143" s="269">
        <f t="shared" si="20"/>
        <v>13</v>
      </c>
      <c r="BC143" s="41" t="s">
        <v>136</v>
      </c>
      <c r="BD143" s="46"/>
      <c r="BF143" s="269">
        <f t="shared" si="21"/>
        <v>13</v>
      </c>
    </row>
    <row r="144" spans="3:58" s="269" customFormat="1" ht="18" hidden="1" customHeight="1">
      <c r="C144" s="321"/>
      <c r="D144" s="321"/>
      <c r="E144" s="321"/>
      <c r="F144" s="321"/>
      <c r="G144" s="321"/>
      <c r="H144" s="321"/>
      <c r="I144" s="34" t="str">
        <f t="shared" si="16"/>
        <v/>
      </c>
      <c r="J144" s="38">
        <f t="shared" si="22"/>
        <v>19</v>
      </c>
      <c r="AX144" s="27"/>
      <c r="BA144" s="269">
        <f t="shared" si="20"/>
        <v>13</v>
      </c>
      <c r="BC144" s="41" t="s">
        <v>136</v>
      </c>
      <c r="BD144" s="46"/>
      <c r="BF144" s="269">
        <f t="shared" si="21"/>
        <v>13</v>
      </c>
    </row>
    <row r="145" spans="3:58" s="269" customFormat="1" ht="18" hidden="1" customHeight="1">
      <c r="C145" s="321"/>
      <c r="D145" s="321"/>
      <c r="E145" s="321"/>
      <c r="F145" s="321"/>
      <c r="G145" s="321"/>
      <c r="H145" s="321"/>
      <c r="I145" s="34" t="str">
        <f t="shared" si="16"/>
        <v/>
      </c>
      <c r="J145" s="38">
        <f t="shared" si="22"/>
        <v>19</v>
      </c>
      <c r="AX145" s="27"/>
      <c r="BA145" s="269">
        <f t="shared" si="20"/>
        <v>13</v>
      </c>
      <c r="BC145" s="41" t="s">
        <v>136</v>
      </c>
      <c r="BD145" s="46"/>
      <c r="BF145" s="269">
        <f t="shared" si="21"/>
        <v>13</v>
      </c>
    </row>
    <row r="146" spans="3:58" s="269" customFormat="1" ht="18" hidden="1" customHeight="1">
      <c r="C146" s="321"/>
      <c r="D146" s="321"/>
      <c r="E146" s="321"/>
      <c r="F146" s="321"/>
      <c r="G146" s="321"/>
      <c r="H146" s="321"/>
      <c r="I146" s="34" t="str">
        <f t="shared" ref="I146:I188" si="23">IF(BB146="انقطع ( ت )","",IF(BB146="انقطع ( ت )","",IF(AS146="","",J146*2)))</f>
        <v/>
      </c>
      <c r="J146" s="38">
        <f t="shared" si="22"/>
        <v>19</v>
      </c>
      <c r="AX146" s="27"/>
      <c r="BA146" s="269">
        <f t="shared" si="20"/>
        <v>13</v>
      </c>
      <c r="BC146" s="41" t="s">
        <v>136</v>
      </c>
      <c r="BD146" s="46"/>
      <c r="BF146" s="269">
        <f t="shared" si="21"/>
        <v>13</v>
      </c>
    </row>
    <row r="147" spans="3:58" s="269" customFormat="1" ht="18" hidden="1" customHeight="1">
      <c r="C147" s="321"/>
      <c r="D147" s="321"/>
      <c r="E147" s="321"/>
      <c r="F147" s="321"/>
      <c r="G147" s="321"/>
      <c r="H147" s="321"/>
      <c r="I147" s="34" t="str">
        <f t="shared" si="23"/>
        <v/>
      </c>
      <c r="J147" s="38">
        <f t="shared" si="22"/>
        <v>19</v>
      </c>
      <c r="AX147" s="27"/>
      <c r="BA147" s="269">
        <f t="shared" si="20"/>
        <v>13</v>
      </c>
      <c r="BC147" s="41" t="s">
        <v>136</v>
      </c>
      <c r="BD147" s="46"/>
      <c r="BF147" s="269">
        <f t="shared" si="21"/>
        <v>13</v>
      </c>
    </row>
    <row r="148" spans="3:58" s="269" customFormat="1" ht="18" hidden="1" customHeight="1">
      <c r="C148" s="321"/>
      <c r="D148" s="321"/>
      <c r="E148" s="321"/>
      <c r="F148" s="321"/>
      <c r="G148" s="321"/>
      <c r="H148" s="321"/>
      <c r="I148" s="34" t="str">
        <f t="shared" si="23"/>
        <v/>
      </c>
      <c r="J148" s="38">
        <f t="shared" si="22"/>
        <v>19</v>
      </c>
      <c r="AX148" s="27"/>
      <c r="BA148" s="269">
        <f t="shared" si="20"/>
        <v>13</v>
      </c>
      <c r="BC148" s="41" t="s">
        <v>136</v>
      </c>
      <c r="BD148" s="46"/>
      <c r="BF148" s="269">
        <f t="shared" si="21"/>
        <v>13</v>
      </c>
    </row>
    <row r="149" spans="3:58" s="269" customFormat="1" ht="18" hidden="1" customHeight="1">
      <c r="C149" s="321"/>
      <c r="D149" s="321"/>
      <c r="E149" s="321"/>
      <c r="F149" s="321"/>
      <c r="G149" s="321"/>
      <c r="H149" s="321"/>
      <c r="I149" s="34" t="str">
        <f t="shared" si="23"/>
        <v/>
      </c>
      <c r="J149" s="38">
        <f t="shared" si="22"/>
        <v>19</v>
      </c>
      <c r="AX149" s="27"/>
      <c r="BA149" s="269">
        <f t="shared" si="20"/>
        <v>13</v>
      </c>
      <c r="BC149" s="41" t="s">
        <v>136</v>
      </c>
      <c r="BD149" s="46"/>
      <c r="BF149" s="269">
        <f t="shared" si="21"/>
        <v>13</v>
      </c>
    </row>
    <row r="150" spans="3:58" s="269" customFormat="1" ht="18" hidden="1" customHeight="1">
      <c r="C150" s="321"/>
      <c r="D150" s="321"/>
      <c r="E150" s="321"/>
      <c r="F150" s="321"/>
      <c r="G150" s="321"/>
      <c r="H150" s="321"/>
      <c r="I150" s="34" t="str">
        <f t="shared" si="23"/>
        <v/>
      </c>
      <c r="J150" s="38">
        <f t="shared" si="22"/>
        <v>19</v>
      </c>
      <c r="AX150" s="27"/>
      <c r="BA150" s="269">
        <f t="shared" si="20"/>
        <v>13</v>
      </c>
      <c r="BC150" s="41" t="s">
        <v>136</v>
      </c>
      <c r="BD150" s="46"/>
      <c r="BF150" s="269">
        <f t="shared" si="21"/>
        <v>13</v>
      </c>
    </row>
    <row r="151" spans="3:58" s="269" customFormat="1" ht="18" hidden="1" customHeight="1">
      <c r="C151" s="321"/>
      <c r="D151" s="321"/>
      <c r="E151" s="321"/>
      <c r="F151" s="321"/>
      <c r="G151" s="321"/>
      <c r="H151" s="321"/>
      <c r="I151" s="34" t="str">
        <f t="shared" si="23"/>
        <v/>
      </c>
      <c r="J151" s="38">
        <f t="shared" si="22"/>
        <v>19</v>
      </c>
      <c r="AX151" s="27"/>
      <c r="BA151" s="269">
        <f t="shared" si="20"/>
        <v>13</v>
      </c>
      <c r="BC151" s="41" t="s">
        <v>136</v>
      </c>
      <c r="BD151" s="46"/>
      <c r="BF151" s="269">
        <f t="shared" si="21"/>
        <v>13</v>
      </c>
    </row>
    <row r="152" spans="3:58" s="269" customFormat="1" ht="18" hidden="1" customHeight="1">
      <c r="C152" s="321"/>
      <c r="D152" s="321"/>
      <c r="E152" s="321"/>
      <c r="F152" s="321"/>
      <c r="G152" s="321"/>
      <c r="H152" s="321"/>
      <c r="I152" s="34" t="str">
        <f t="shared" si="23"/>
        <v/>
      </c>
      <c r="J152" s="38">
        <f t="shared" si="22"/>
        <v>19</v>
      </c>
      <c r="AX152" s="27"/>
      <c r="BA152" s="269">
        <f t="shared" si="20"/>
        <v>13</v>
      </c>
      <c r="BC152" s="41" t="s">
        <v>136</v>
      </c>
      <c r="BD152" s="46"/>
      <c r="BF152" s="269">
        <f t="shared" si="21"/>
        <v>13</v>
      </c>
    </row>
    <row r="153" spans="3:58" s="269" customFormat="1" ht="18" hidden="1" customHeight="1">
      <c r="C153" s="321"/>
      <c r="D153" s="321"/>
      <c r="E153" s="321"/>
      <c r="F153" s="321"/>
      <c r="G153" s="321"/>
      <c r="H153" s="321"/>
      <c r="I153" s="34" t="str">
        <f t="shared" si="23"/>
        <v/>
      </c>
      <c r="J153" s="38">
        <f t="shared" si="22"/>
        <v>19</v>
      </c>
      <c r="AX153" s="27"/>
      <c r="BA153" s="269">
        <f t="shared" si="20"/>
        <v>13</v>
      </c>
      <c r="BC153" s="41" t="s">
        <v>136</v>
      </c>
      <c r="BD153" s="46"/>
      <c r="BF153" s="269">
        <f t="shared" si="21"/>
        <v>13</v>
      </c>
    </row>
    <row r="154" spans="3:58" s="269" customFormat="1" ht="18" hidden="1" customHeight="1">
      <c r="C154" s="321"/>
      <c r="D154" s="321"/>
      <c r="E154" s="321"/>
      <c r="F154" s="321"/>
      <c r="G154" s="321"/>
      <c r="H154" s="321"/>
      <c r="I154" s="34" t="str">
        <f t="shared" si="23"/>
        <v/>
      </c>
      <c r="J154" s="38">
        <f t="shared" si="22"/>
        <v>19</v>
      </c>
      <c r="AX154" s="27"/>
      <c r="BA154" s="269">
        <f t="shared" si="20"/>
        <v>13</v>
      </c>
      <c r="BC154" s="41" t="s">
        <v>136</v>
      </c>
      <c r="BD154" s="46"/>
      <c r="BF154" s="269">
        <f t="shared" si="21"/>
        <v>13</v>
      </c>
    </row>
    <row r="155" spans="3:58" s="269" customFormat="1" ht="18" hidden="1" customHeight="1">
      <c r="C155" s="321"/>
      <c r="D155" s="321"/>
      <c r="E155" s="321"/>
      <c r="F155" s="321"/>
      <c r="G155" s="321"/>
      <c r="H155" s="321"/>
      <c r="I155" s="34" t="str">
        <f t="shared" si="23"/>
        <v/>
      </c>
      <c r="J155" s="38">
        <f t="shared" si="22"/>
        <v>19</v>
      </c>
      <c r="AX155" s="27"/>
      <c r="BA155" s="269">
        <f t="shared" si="20"/>
        <v>13</v>
      </c>
      <c r="BC155" s="41" t="s">
        <v>136</v>
      </c>
      <c r="BD155" s="46"/>
      <c r="BF155" s="269">
        <f t="shared" si="21"/>
        <v>13</v>
      </c>
    </row>
    <row r="156" spans="3:58" s="269" customFormat="1" ht="18" hidden="1" customHeight="1">
      <c r="C156" s="321"/>
      <c r="D156" s="321"/>
      <c r="E156" s="321"/>
      <c r="F156" s="321"/>
      <c r="G156" s="321"/>
      <c r="H156" s="321"/>
      <c r="I156" s="34" t="str">
        <f t="shared" si="23"/>
        <v/>
      </c>
      <c r="J156" s="38">
        <f t="shared" si="22"/>
        <v>19</v>
      </c>
      <c r="AX156" s="27"/>
      <c r="BA156" s="269">
        <f t="shared" si="20"/>
        <v>13</v>
      </c>
      <c r="BC156" s="41" t="s">
        <v>136</v>
      </c>
      <c r="BD156" s="46"/>
      <c r="BF156" s="269">
        <f t="shared" si="21"/>
        <v>13</v>
      </c>
    </row>
    <row r="157" spans="3:58" s="269" customFormat="1" ht="18" hidden="1" customHeight="1">
      <c r="C157" s="321"/>
      <c r="D157" s="321"/>
      <c r="E157" s="321"/>
      <c r="F157" s="321"/>
      <c r="G157" s="321"/>
      <c r="H157" s="321"/>
      <c r="I157" s="34" t="str">
        <f t="shared" si="23"/>
        <v/>
      </c>
      <c r="J157" s="38">
        <f t="shared" si="22"/>
        <v>19</v>
      </c>
      <c r="AX157" s="27"/>
      <c r="BA157" s="269">
        <f t="shared" si="20"/>
        <v>13</v>
      </c>
      <c r="BC157" s="41" t="s">
        <v>136</v>
      </c>
      <c r="BD157" s="46"/>
      <c r="BF157" s="269">
        <f t="shared" si="21"/>
        <v>13</v>
      </c>
    </row>
    <row r="158" spans="3:58" s="269" customFormat="1" ht="18" hidden="1" customHeight="1">
      <c r="C158" s="321"/>
      <c r="D158" s="321"/>
      <c r="E158" s="321"/>
      <c r="F158" s="321"/>
      <c r="G158" s="321"/>
      <c r="H158" s="321"/>
      <c r="I158" s="34" t="str">
        <f t="shared" si="23"/>
        <v/>
      </c>
      <c r="J158" s="38">
        <f t="shared" si="22"/>
        <v>19</v>
      </c>
      <c r="AX158" s="27"/>
      <c r="BA158" s="269">
        <f t="shared" si="20"/>
        <v>13</v>
      </c>
      <c r="BC158" s="41" t="s">
        <v>136</v>
      </c>
      <c r="BD158" s="46"/>
      <c r="BF158" s="269">
        <f t="shared" si="21"/>
        <v>13</v>
      </c>
    </row>
    <row r="159" spans="3:58" s="269" customFormat="1" ht="18" hidden="1" customHeight="1">
      <c r="C159" s="321"/>
      <c r="D159" s="321"/>
      <c r="E159" s="321"/>
      <c r="F159" s="321"/>
      <c r="G159" s="321"/>
      <c r="H159" s="321"/>
      <c r="I159" s="34" t="str">
        <f t="shared" si="23"/>
        <v/>
      </c>
      <c r="J159" s="38">
        <f t="shared" si="22"/>
        <v>19</v>
      </c>
      <c r="AX159" s="27"/>
      <c r="BA159" s="269">
        <f t="shared" si="20"/>
        <v>13</v>
      </c>
      <c r="BC159" s="41" t="s">
        <v>136</v>
      </c>
      <c r="BD159" s="46"/>
      <c r="BF159" s="269">
        <f t="shared" si="21"/>
        <v>13</v>
      </c>
    </row>
    <row r="160" spans="3:58" s="269" customFormat="1" ht="18" hidden="1" customHeight="1">
      <c r="C160" s="321"/>
      <c r="D160" s="321"/>
      <c r="E160" s="321"/>
      <c r="F160" s="321"/>
      <c r="G160" s="321"/>
      <c r="H160" s="321"/>
      <c r="I160" s="34" t="str">
        <f t="shared" si="23"/>
        <v/>
      </c>
      <c r="J160" s="38">
        <f t="shared" si="22"/>
        <v>19</v>
      </c>
      <c r="AX160" s="27"/>
      <c r="BA160" s="269">
        <f t="shared" si="20"/>
        <v>13</v>
      </c>
      <c r="BC160" s="41" t="s">
        <v>136</v>
      </c>
      <c r="BD160" s="46"/>
      <c r="BF160" s="269">
        <f t="shared" si="21"/>
        <v>13</v>
      </c>
    </row>
    <row r="161" spans="3:58" s="269" customFormat="1" ht="18" hidden="1" customHeight="1">
      <c r="C161" s="321"/>
      <c r="D161" s="321"/>
      <c r="E161" s="321"/>
      <c r="F161" s="321"/>
      <c r="G161" s="321"/>
      <c r="H161" s="321"/>
      <c r="I161" s="34" t="str">
        <f t="shared" si="23"/>
        <v/>
      </c>
      <c r="J161" s="38">
        <f t="shared" si="22"/>
        <v>19</v>
      </c>
      <c r="AX161" s="27"/>
      <c r="BA161" s="269">
        <f t="shared" si="20"/>
        <v>13</v>
      </c>
      <c r="BC161" s="41" t="s">
        <v>136</v>
      </c>
      <c r="BD161" s="46"/>
      <c r="BF161" s="269">
        <f t="shared" si="21"/>
        <v>13</v>
      </c>
    </row>
    <row r="162" spans="3:58" s="269" customFormat="1" ht="18" hidden="1" customHeight="1">
      <c r="C162" s="321"/>
      <c r="D162" s="321"/>
      <c r="E162" s="321"/>
      <c r="F162" s="321"/>
      <c r="G162" s="321"/>
      <c r="H162" s="321"/>
      <c r="I162" s="34" t="str">
        <f t="shared" si="23"/>
        <v/>
      </c>
      <c r="J162" s="38">
        <f t="shared" si="22"/>
        <v>19</v>
      </c>
      <c r="AX162" s="27"/>
      <c r="BA162" s="269">
        <f t="shared" si="20"/>
        <v>13</v>
      </c>
      <c r="BC162" s="41" t="s">
        <v>136</v>
      </c>
      <c r="BD162" s="46"/>
      <c r="BF162" s="269">
        <f t="shared" si="21"/>
        <v>13</v>
      </c>
    </row>
    <row r="163" spans="3:58" s="269" customFormat="1" ht="18" hidden="1" customHeight="1">
      <c r="C163" s="321"/>
      <c r="D163" s="321"/>
      <c r="E163" s="321"/>
      <c r="F163" s="321"/>
      <c r="G163" s="321"/>
      <c r="H163" s="321"/>
      <c r="I163" s="34" t="str">
        <f t="shared" si="23"/>
        <v/>
      </c>
      <c r="J163" s="38">
        <f t="shared" si="22"/>
        <v>19</v>
      </c>
      <c r="AX163" s="27"/>
      <c r="BA163" s="269">
        <f t="shared" si="20"/>
        <v>13</v>
      </c>
      <c r="BC163" s="41" t="s">
        <v>136</v>
      </c>
      <c r="BD163" s="46"/>
      <c r="BF163" s="269">
        <f t="shared" si="21"/>
        <v>13</v>
      </c>
    </row>
    <row r="164" spans="3:58" s="269" customFormat="1" ht="18" hidden="1" customHeight="1">
      <c r="C164" s="321"/>
      <c r="D164" s="321"/>
      <c r="E164" s="321"/>
      <c r="F164" s="321"/>
      <c r="G164" s="321"/>
      <c r="H164" s="321"/>
      <c r="I164" s="34" t="str">
        <f t="shared" si="23"/>
        <v/>
      </c>
      <c r="J164" s="38">
        <f t="shared" si="22"/>
        <v>19</v>
      </c>
      <c r="AX164" s="27"/>
      <c r="BA164" s="269">
        <f t="shared" si="20"/>
        <v>13</v>
      </c>
      <c r="BC164" s="41" t="s">
        <v>136</v>
      </c>
      <c r="BD164" s="46"/>
      <c r="BF164" s="269">
        <f t="shared" si="21"/>
        <v>13</v>
      </c>
    </row>
    <row r="165" spans="3:58" s="269" customFormat="1" ht="18" hidden="1" customHeight="1">
      <c r="C165" s="321"/>
      <c r="D165" s="321"/>
      <c r="E165" s="321"/>
      <c r="F165" s="321"/>
      <c r="G165" s="321"/>
      <c r="H165" s="321"/>
      <c r="I165" s="34" t="str">
        <f t="shared" si="23"/>
        <v/>
      </c>
      <c r="J165" s="38">
        <f t="shared" si="22"/>
        <v>19</v>
      </c>
      <c r="AX165" s="27"/>
      <c r="BA165" s="269">
        <f t="shared" si="20"/>
        <v>13</v>
      </c>
      <c r="BC165" s="41" t="s">
        <v>136</v>
      </c>
      <c r="BD165" s="46"/>
      <c r="BF165" s="269">
        <f t="shared" si="21"/>
        <v>13</v>
      </c>
    </row>
    <row r="166" spans="3:58" s="269" customFormat="1" ht="18" hidden="1" customHeight="1">
      <c r="C166" s="321"/>
      <c r="D166" s="321"/>
      <c r="E166" s="321"/>
      <c r="F166" s="321"/>
      <c r="G166" s="321"/>
      <c r="H166" s="321"/>
      <c r="I166" s="34" t="str">
        <f t="shared" si="23"/>
        <v/>
      </c>
      <c r="J166" s="38">
        <f t="shared" si="22"/>
        <v>19</v>
      </c>
      <c r="AX166" s="27"/>
      <c r="BA166" s="269">
        <f t="shared" si="20"/>
        <v>13</v>
      </c>
      <c r="BC166" s="41" t="s">
        <v>136</v>
      </c>
      <c r="BD166" s="46"/>
      <c r="BF166" s="269">
        <f t="shared" si="21"/>
        <v>13</v>
      </c>
    </row>
    <row r="167" spans="3:58" s="269" customFormat="1" ht="18" hidden="1" customHeight="1">
      <c r="C167" s="321"/>
      <c r="D167" s="321"/>
      <c r="E167" s="321"/>
      <c r="F167" s="321"/>
      <c r="G167" s="321"/>
      <c r="H167" s="321"/>
      <c r="I167" s="34" t="str">
        <f t="shared" si="23"/>
        <v/>
      </c>
      <c r="J167" s="38">
        <f t="shared" si="22"/>
        <v>19</v>
      </c>
      <c r="AX167" s="27"/>
      <c r="BA167" s="269">
        <f t="shared" si="20"/>
        <v>13</v>
      </c>
      <c r="BC167" s="41" t="s">
        <v>136</v>
      </c>
      <c r="BD167" s="46"/>
      <c r="BF167" s="269">
        <f t="shared" si="21"/>
        <v>13</v>
      </c>
    </row>
    <row r="168" spans="3:58" s="269" customFormat="1" ht="18" hidden="1" customHeight="1">
      <c r="C168" s="321"/>
      <c r="D168" s="321"/>
      <c r="E168" s="321"/>
      <c r="F168" s="321"/>
      <c r="G168" s="321"/>
      <c r="H168" s="321"/>
      <c r="I168" s="34" t="str">
        <f t="shared" si="23"/>
        <v/>
      </c>
      <c r="J168" s="38">
        <f t="shared" si="22"/>
        <v>19</v>
      </c>
      <c r="AX168" s="27"/>
      <c r="BA168" s="269">
        <f t="shared" si="20"/>
        <v>13</v>
      </c>
      <c r="BC168" s="41" t="s">
        <v>136</v>
      </c>
      <c r="BD168" s="46"/>
      <c r="BF168" s="269">
        <f t="shared" si="21"/>
        <v>13</v>
      </c>
    </row>
    <row r="169" spans="3:58" s="269" customFormat="1" ht="18" hidden="1" customHeight="1">
      <c r="C169" s="321"/>
      <c r="D169" s="321"/>
      <c r="E169" s="321"/>
      <c r="F169" s="321"/>
      <c r="G169" s="321"/>
      <c r="H169" s="321"/>
      <c r="I169" s="34" t="str">
        <f t="shared" si="23"/>
        <v/>
      </c>
      <c r="J169" s="38">
        <f t="shared" si="22"/>
        <v>19</v>
      </c>
      <c r="AX169" s="27"/>
      <c r="BA169" s="269">
        <f t="shared" si="20"/>
        <v>13</v>
      </c>
      <c r="BC169" s="41" t="s">
        <v>136</v>
      </c>
      <c r="BD169" s="46"/>
      <c r="BF169" s="269">
        <f t="shared" si="21"/>
        <v>13</v>
      </c>
    </row>
    <row r="170" spans="3:58" s="269" customFormat="1" ht="18" hidden="1" customHeight="1">
      <c r="C170" s="321"/>
      <c r="D170" s="321"/>
      <c r="E170" s="321"/>
      <c r="F170" s="321"/>
      <c r="G170" s="321"/>
      <c r="H170" s="321"/>
      <c r="I170" s="34" t="str">
        <f t="shared" si="23"/>
        <v/>
      </c>
      <c r="J170" s="38">
        <f t="shared" si="22"/>
        <v>19</v>
      </c>
      <c r="AX170" s="27"/>
      <c r="BA170" s="269">
        <f t="shared" si="20"/>
        <v>13</v>
      </c>
      <c r="BC170" s="41" t="s">
        <v>136</v>
      </c>
      <c r="BD170" s="46"/>
      <c r="BF170" s="269">
        <f t="shared" si="21"/>
        <v>13</v>
      </c>
    </row>
    <row r="171" spans="3:58" s="269" customFormat="1" ht="18" hidden="1" customHeight="1">
      <c r="C171" s="321"/>
      <c r="D171" s="321"/>
      <c r="E171" s="321"/>
      <c r="F171" s="321"/>
      <c r="G171" s="321"/>
      <c r="H171" s="321"/>
      <c r="I171" s="34" t="str">
        <f t="shared" si="23"/>
        <v/>
      </c>
      <c r="J171" s="38">
        <f t="shared" si="22"/>
        <v>19</v>
      </c>
      <c r="AX171" s="27"/>
      <c r="BA171" s="269">
        <f t="shared" si="20"/>
        <v>13</v>
      </c>
      <c r="BC171" s="41" t="s">
        <v>136</v>
      </c>
      <c r="BD171" s="46"/>
      <c r="BF171" s="269">
        <f t="shared" si="21"/>
        <v>13</v>
      </c>
    </row>
    <row r="172" spans="3:58" s="269" customFormat="1" ht="18" hidden="1" customHeight="1">
      <c r="C172" s="321"/>
      <c r="D172" s="321"/>
      <c r="E172" s="321"/>
      <c r="F172" s="321"/>
      <c r="G172" s="321"/>
      <c r="H172" s="321"/>
      <c r="I172" s="34" t="str">
        <f t="shared" si="23"/>
        <v/>
      </c>
      <c r="J172" s="38">
        <f t="shared" si="22"/>
        <v>19</v>
      </c>
      <c r="AX172" s="27"/>
      <c r="BA172" s="269">
        <f t="shared" si="20"/>
        <v>13</v>
      </c>
      <c r="BC172" s="41" t="s">
        <v>136</v>
      </c>
      <c r="BD172" s="46"/>
      <c r="BF172" s="269">
        <f t="shared" si="21"/>
        <v>13</v>
      </c>
    </row>
    <row r="173" spans="3:58" s="269" customFormat="1" ht="18" hidden="1" customHeight="1">
      <c r="C173" s="321"/>
      <c r="D173" s="321"/>
      <c r="E173" s="321"/>
      <c r="F173" s="321"/>
      <c r="G173" s="321"/>
      <c r="H173" s="321"/>
      <c r="I173" s="34" t="str">
        <f t="shared" si="23"/>
        <v/>
      </c>
      <c r="J173" s="38">
        <f t="shared" si="22"/>
        <v>19</v>
      </c>
      <c r="AX173" s="27"/>
      <c r="BA173" s="269">
        <f t="shared" si="20"/>
        <v>13</v>
      </c>
      <c r="BC173" s="41" t="s">
        <v>136</v>
      </c>
      <c r="BD173" s="46"/>
      <c r="BF173" s="269">
        <f t="shared" si="21"/>
        <v>13</v>
      </c>
    </row>
    <row r="174" spans="3:58" s="269" customFormat="1" ht="18" hidden="1" customHeight="1">
      <c r="C174" s="321"/>
      <c r="D174" s="321"/>
      <c r="E174" s="321"/>
      <c r="F174" s="321"/>
      <c r="G174" s="321"/>
      <c r="H174" s="321"/>
      <c r="I174" s="34" t="str">
        <f t="shared" si="23"/>
        <v/>
      </c>
      <c r="J174" s="38">
        <f t="shared" si="22"/>
        <v>19</v>
      </c>
      <c r="AX174" s="27"/>
      <c r="BA174" s="269">
        <f t="shared" si="20"/>
        <v>13</v>
      </c>
      <c r="BC174" s="41" t="s">
        <v>136</v>
      </c>
      <c r="BD174" s="46"/>
      <c r="BF174" s="269">
        <f t="shared" si="21"/>
        <v>13</v>
      </c>
    </row>
    <row r="175" spans="3:58" s="269" customFormat="1" ht="18" hidden="1" customHeight="1">
      <c r="C175" s="321"/>
      <c r="D175" s="321"/>
      <c r="E175" s="321"/>
      <c r="F175" s="321"/>
      <c r="G175" s="321"/>
      <c r="H175" s="321"/>
      <c r="I175" s="34" t="str">
        <f t="shared" si="23"/>
        <v/>
      </c>
      <c r="J175" s="38">
        <f t="shared" si="22"/>
        <v>19</v>
      </c>
      <c r="AX175" s="27"/>
      <c r="BA175" s="269">
        <f t="shared" si="20"/>
        <v>13</v>
      </c>
      <c r="BC175" s="41" t="s">
        <v>136</v>
      </c>
      <c r="BD175" s="46"/>
      <c r="BF175" s="269">
        <f t="shared" si="21"/>
        <v>13</v>
      </c>
    </row>
    <row r="176" spans="3:58" s="269" customFormat="1" ht="18" hidden="1" customHeight="1">
      <c r="C176" s="321"/>
      <c r="D176" s="321"/>
      <c r="E176" s="321"/>
      <c r="F176" s="321"/>
      <c r="G176" s="321"/>
      <c r="H176" s="321"/>
      <c r="I176" s="34" t="str">
        <f t="shared" si="23"/>
        <v/>
      </c>
      <c r="J176" s="38">
        <f t="shared" si="22"/>
        <v>19</v>
      </c>
      <c r="AX176" s="27"/>
      <c r="BA176" s="269">
        <f t="shared" si="20"/>
        <v>13</v>
      </c>
      <c r="BC176" s="41" t="s">
        <v>136</v>
      </c>
      <c r="BD176" s="46"/>
      <c r="BF176" s="269">
        <f t="shared" si="21"/>
        <v>13</v>
      </c>
    </row>
    <row r="177" spans="3:58" s="269" customFormat="1" ht="18" hidden="1" customHeight="1">
      <c r="C177" s="321"/>
      <c r="D177" s="321"/>
      <c r="E177" s="321"/>
      <c r="F177" s="321"/>
      <c r="G177" s="321"/>
      <c r="H177" s="321"/>
      <c r="I177" s="34" t="str">
        <f t="shared" si="23"/>
        <v/>
      </c>
      <c r="J177" s="38">
        <f t="shared" si="22"/>
        <v>19</v>
      </c>
      <c r="AX177" s="27"/>
      <c r="BA177" s="269">
        <f t="shared" si="20"/>
        <v>13</v>
      </c>
      <c r="BC177" s="41" t="s">
        <v>136</v>
      </c>
      <c r="BD177" s="46"/>
      <c r="BF177" s="269">
        <f t="shared" si="21"/>
        <v>13</v>
      </c>
    </row>
    <row r="178" spans="3:58" s="269" customFormat="1" ht="18" hidden="1" customHeight="1">
      <c r="C178" s="321"/>
      <c r="D178" s="321"/>
      <c r="E178" s="321"/>
      <c r="F178" s="321"/>
      <c r="G178" s="321"/>
      <c r="H178" s="321"/>
      <c r="I178" s="34" t="str">
        <f t="shared" si="23"/>
        <v/>
      </c>
      <c r="J178" s="38">
        <f t="shared" si="22"/>
        <v>19</v>
      </c>
      <c r="AX178" s="27"/>
      <c r="BA178" s="269">
        <f t="shared" si="20"/>
        <v>13</v>
      </c>
      <c r="BC178" s="41" t="s">
        <v>136</v>
      </c>
      <c r="BD178" s="46"/>
      <c r="BF178" s="269">
        <f t="shared" si="21"/>
        <v>13</v>
      </c>
    </row>
    <row r="179" spans="3:58" s="269" customFormat="1" ht="18" hidden="1" customHeight="1">
      <c r="C179" s="321"/>
      <c r="D179" s="321"/>
      <c r="E179" s="321"/>
      <c r="F179" s="321"/>
      <c r="G179" s="321"/>
      <c r="H179" s="321"/>
      <c r="I179" s="34" t="str">
        <f t="shared" si="23"/>
        <v/>
      </c>
      <c r="J179" s="38">
        <f t="shared" si="22"/>
        <v>19</v>
      </c>
      <c r="AX179" s="27"/>
      <c r="BA179" s="269">
        <f t="shared" si="20"/>
        <v>13</v>
      </c>
      <c r="BC179" s="41" t="s">
        <v>136</v>
      </c>
      <c r="BD179" s="46"/>
      <c r="BF179" s="269">
        <f t="shared" si="21"/>
        <v>13</v>
      </c>
    </row>
    <row r="180" spans="3:58" s="269" customFormat="1" ht="18" hidden="1" customHeight="1">
      <c r="C180" s="321"/>
      <c r="D180" s="321"/>
      <c r="E180" s="321"/>
      <c r="F180" s="321"/>
      <c r="G180" s="321"/>
      <c r="H180" s="321"/>
      <c r="I180" s="34" t="str">
        <f t="shared" si="23"/>
        <v/>
      </c>
      <c r="J180" s="38">
        <f t="shared" si="22"/>
        <v>19</v>
      </c>
      <c r="AX180" s="27"/>
      <c r="BA180" s="269">
        <f t="shared" si="20"/>
        <v>13</v>
      </c>
      <c r="BC180" s="41" t="s">
        <v>136</v>
      </c>
      <c r="BD180" s="46"/>
      <c r="BF180" s="269">
        <f t="shared" si="21"/>
        <v>13</v>
      </c>
    </row>
    <row r="181" spans="3:58" s="269" customFormat="1" ht="18" hidden="1" customHeight="1">
      <c r="C181" s="321"/>
      <c r="D181" s="321"/>
      <c r="E181" s="321"/>
      <c r="F181" s="321"/>
      <c r="G181" s="321"/>
      <c r="H181" s="321"/>
      <c r="I181" s="34" t="str">
        <f t="shared" si="23"/>
        <v/>
      </c>
      <c r="J181" s="38">
        <f t="shared" si="22"/>
        <v>19</v>
      </c>
      <c r="AX181" s="27"/>
      <c r="BA181" s="269">
        <f t="shared" si="20"/>
        <v>13</v>
      </c>
      <c r="BC181" s="41" t="s">
        <v>136</v>
      </c>
      <c r="BD181" s="46"/>
      <c r="BF181" s="269">
        <f t="shared" si="21"/>
        <v>13</v>
      </c>
    </row>
    <row r="182" spans="3:58" s="269" customFormat="1" ht="18" hidden="1" customHeight="1">
      <c r="C182" s="321"/>
      <c r="D182" s="321"/>
      <c r="E182" s="321"/>
      <c r="F182" s="321"/>
      <c r="G182" s="321"/>
      <c r="H182" s="321"/>
      <c r="I182" s="34" t="str">
        <f t="shared" si="23"/>
        <v/>
      </c>
      <c r="J182" s="38">
        <f t="shared" si="22"/>
        <v>19</v>
      </c>
      <c r="AX182" s="27"/>
      <c r="BA182" s="269">
        <f t="shared" si="20"/>
        <v>13</v>
      </c>
      <c r="BC182" s="41" t="s">
        <v>136</v>
      </c>
      <c r="BD182" s="46"/>
      <c r="BF182" s="269">
        <f t="shared" si="21"/>
        <v>13</v>
      </c>
    </row>
    <row r="183" spans="3:58" s="269" customFormat="1" ht="18" hidden="1" customHeight="1">
      <c r="C183" s="321"/>
      <c r="D183" s="321"/>
      <c r="E183" s="321"/>
      <c r="F183" s="321"/>
      <c r="G183" s="321"/>
      <c r="H183" s="321"/>
      <c r="I183" s="34" t="str">
        <f t="shared" si="23"/>
        <v/>
      </c>
      <c r="J183" s="38">
        <f t="shared" si="22"/>
        <v>19</v>
      </c>
      <c r="AX183" s="27"/>
      <c r="BA183" s="269">
        <f t="shared" si="20"/>
        <v>13</v>
      </c>
      <c r="BC183" s="41" t="s">
        <v>136</v>
      </c>
      <c r="BD183" s="46"/>
      <c r="BF183" s="269">
        <f t="shared" si="21"/>
        <v>13</v>
      </c>
    </row>
    <row r="184" spans="3:58" s="269" customFormat="1" ht="18" hidden="1" customHeight="1">
      <c r="C184" s="321"/>
      <c r="D184" s="321"/>
      <c r="E184" s="321"/>
      <c r="F184" s="321"/>
      <c r="G184" s="321"/>
      <c r="H184" s="321"/>
      <c r="I184" s="34" t="str">
        <f t="shared" si="23"/>
        <v/>
      </c>
      <c r="J184" s="38">
        <f t="shared" si="22"/>
        <v>19</v>
      </c>
      <c r="AX184" s="27"/>
      <c r="BA184" s="269">
        <f t="shared" si="20"/>
        <v>13</v>
      </c>
      <c r="BC184" s="41" t="s">
        <v>136</v>
      </c>
      <c r="BD184" s="46"/>
      <c r="BF184" s="269">
        <f t="shared" si="21"/>
        <v>13</v>
      </c>
    </row>
    <row r="185" spans="3:58" s="269" customFormat="1" ht="18" hidden="1" customHeight="1">
      <c r="C185" s="321"/>
      <c r="D185" s="321"/>
      <c r="E185" s="321"/>
      <c r="F185" s="321"/>
      <c r="G185" s="321"/>
      <c r="H185" s="321"/>
      <c r="I185" s="34" t="str">
        <f t="shared" si="23"/>
        <v/>
      </c>
      <c r="J185" s="38">
        <f t="shared" si="22"/>
        <v>19</v>
      </c>
      <c r="AX185" s="27"/>
      <c r="BA185" s="269">
        <f t="shared" si="20"/>
        <v>13</v>
      </c>
      <c r="BC185" s="41" t="s">
        <v>136</v>
      </c>
      <c r="BD185" s="46"/>
      <c r="BF185" s="269">
        <f t="shared" si="21"/>
        <v>13</v>
      </c>
    </row>
    <row r="186" spans="3:58" s="269" customFormat="1" ht="18" hidden="1" customHeight="1">
      <c r="C186" s="321"/>
      <c r="D186" s="321"/>
      <c r="E186" s="321"/>
      <c r="F186" s="321"/>
      <c r="G186" s="321"/>
      <c r="H186" s="321"/>
      <c r="I186" s="34" t="str">
        <f t="shared" si="23"/>
        <v/>
      </c>
      <c r="J186" s="38">
        <f t="shared" si="22"/>
        <v>19</v>
      </c>
      <c r="AX186" s="27"/>
      <c r="BA186" s="269">
        <f t="shared" si="20"/>
        <v>13</v>
      </c>
      <c r="BC186" s="41" t="s">
        <v>136</v>
      </c>
      <c r="BD186" s="46"/>
      <c r="BF186" s="269">
        <f t="shared" si="21"/>
        <v>13</v>
      </c>
    </row>
    <row r="187" spans="3:58" s="269" customFormat="1" ht="18" hidden="1" customHeight="1">
      <c r="C187" s="321"/>
      <c r="D187" s="321"/>
      <c r="E187" s="321"/>
      <c r="F187" s="321"/>
      <c r="G187" s="321"/>
      <c r="H187" s="321"/>
      <c r="I187" s="34" t="str">
        <f t="shared" si="23"/>
        <v/>
      </c>
      <c r="J187" s="38">
        <f t="shared" si="22"/>
        <v>19</v>
      </c>
      <c r="AX187" s="27"/>
      <c r="BA187" s="269">
        <f>BA186</f>
        <v>13</v>
      </c>
      <c r="BC187" s="41" t="s">
        <v>136</v>
      </c>
      <c r="BD187" s="46"/>
      <c r="BF187" s="269">
        <f t="shared" si="21"/>
        <v>13</v>
      </c>
    </row>
    <row r="188" spans="3:58" s="269" customFormat="1" ht="18" hidden="1" customHeight="1">
      <c r="C188" s="321"/>
      <c r="D188" s="321"/>
      <c r="E188" s="321"/>
      <c r="F188" s="321"/>
      <c r="G188" s="321"/>
      <c r="H188" s="321"/>
      <c r="I188" s="34" t="str">
        <f t="shared" si="23"/>
        <v/>
      </c>
      <c r="J188" s="38">
        <f t="shared" si="22"/>
        <v>19</v>
      </c>
      <c r="AX188" s="27"/>
      <c r="BA188" s="269">
        <f>BA187</f>
        <v>13</v>
      </c>
      <c r="BC188" s="41" t="s">
        <v>136</v>
      </c>
      <c r="BD188" s="46"/>
      <c r="BF188" s="269">
        <f t="shared" si="21"/>
        <v>13</v>
      </c>
    </row>
  </sheetData>
  <sheetProtection password="D002" sheet="1" objects="1" scenarios="1"/>
  <dataConsolidate/>
  <mergeCells count="22">
    <mergeCell ref="BE20:BE21"/>
    <mergeCell ref="BF20:BG21"/>
    <mergeCell ref="BH20:BI21"/>
    <mergeCell ref="BE23:BE24"/>
    <mergeCell ref="BF23:BG24"/>
    <mergeCell ref="BH23:BI24"/>
    <mergeCell ref="BF12:BG13"/>
    <mergeCell ref="BH12:BI13"/>
    <mergeCell ref="BF14:BG15"/>
    <mergeCell ref="BH14:BI15"/>
    <mergeCell ref="BF17:BG18"/>
    <mergeCell ref="BH17:BI18"/>
    <mergeCell ref="AS1:BF2"/>
    <mergeCell ref="L2:N2"/>
    <mergeCell ref="O2:R2"/>
    <mergeCell ref="S2:V2"/>
    <mergeCell ref="W2:AM2"/>
    <mergeCell ref="C5:C6"/>
    <mergeCell ref="G5:G6"/>
    <mergeCell ref="H5:H6"/>
    <mergeCell ref="I5:I6"/>
    <mergeCell ref="BF5:BI7"/>
  </mergeCells>
  <conditionalFormatting sqref="AP7:AP46">
    <cfRule type="expression" dxfId="5608" priority="635">
      <formula>$AP$5="س"</formula>
    </cfRule>
    <cfRule type="expression" dxfId="5607" priority="636">
      <formula>$AP$5="ج"</formula>
    </cfRule>
    <cfRule type="expression" dxfId="5606" priority="637">
      <formula>$AP$4="س"</formula>
    </cfRule>
    <cfRule type="expression" dxfId="5605" priority="638">
      <formula>$AP$5="ج"</formula>
    </cfRule>
    <cfRule type="expression" dxfId="5604" priority="639">
      <formula>$AP$4="ع"</formula>
    </cfRule>
    <cfRule type="expression" dxfId="5603" priority="640">
      <formula>$AP$4="ع"</formula>
    </cfRule>
  </conditionalFormatting>
  <conditionalFormatting sqref="AO7:AO46">
    <cfRule type="expression" dxfId="5602" priority="632">
      <formula>$AO$5="س"</formula>
    </cfRule>
    <cfRule type="expression" dxfId="5601" priority="633">
      <formula>$AO$5="ج"</formula>
    </cfRule>
    <cfRule type="expression" dxfId="5600" priority="634">
      <formula>$AO$4="ع"</formula>
    </cfRule>
  </conditionalFormatting>
  <conditionalFormatting sqref="AN7:AN46">
    <cfRule type="expression" dxfId="5599" priority="629">
      <formula>$AN$5="س"</formula>
    </cfRule>
    <cfRule type="expression" dxfId="5598" priority="630">
      <formula>$AN$5="ج"</formula>
    </cfRule>
    <cfRule type="expression" dxfId="5597" priority="631">
      <formula>$AN$4="ع"</formula>
    </cfRule>
  </conditionalFormatting>
  <conditionalFormatting sqref="AM7:AM46">
    <cfRule type="expression" dxfId="5596" priority="626">
      <formula>$AM$5="س"</formula>
    </cfRule>
    <cfRule type="expression" dxfId="5595" priority="627">
      <formula>$AM$5="ج"</formula>
    </cfRule>
    <cfRule type="expression" dxfId="5594" priority="628">
      <formula>$AM$4="ع"</formula>
    </cfRule>
  </conditionalFormatting>
  <conditionalFormatting sqref="AL7:AL46">
    <cfRule type="expression" dxfId="5593" priority="623">
      <formula>$AL$5="س"</formula>
    </cfRule>
    <cfRule type="expression" dxfId="5592" priority="624">
      <formula>$AL$5="ج"</formula>
    </cfRule>
    <cfRule type="expression" dxfId="5591" priority="625">
      <formula>$AL$4="ع"</formula>
    </cfRule>
  </conditionalFormatting>
  <conditionalFormatting sqref="AK7:AK46">
    <cfRule type="expression" dxfId="5590" priority="620">
      <formula>$AK$5="س"</formula>
    </cfRule>
    <cfRule type="expression" dxfId="5589" priority="621">
      <formula>$AK$5="ج"</formula>
    </cfRule>
    <cfRule type="expression" dxfId="5588" priority="622">
      <formula>$AK$4="ع"</formula>
    </cfRule>
  </conditionalFormatting>
  <conditionalFormatting sqref="AJ7:AJ46">
    <cfRule type="expression" dxfId="5587" priority="617">
      <formula>$AJ$5="س"</formula>
    </cfRule>
    <cfRule type="expression" dxfId="5586" priority="618">
      <formula>$AJ$5="ج"</formula>
    </cfRule>
    <cfRule type="expression" dxfId="5585" priority="619">
      <formula>$AJ$4="ع"</formula>
    </cfRule>
  </conditionalFormatting>
  <conditionalFormatting sqref="AI7:AI46">
    <cfRule type="expression" dxfId="5584" priority="613">
      <formula>$AI$5="ج"</formula>
    </cfRule>
    <cfRule type="expression" dxfId="5583" priority="614">
      <formula>$AI$5="س"</formula>
    </cfRule>
    <cfRule type="expression" dxfId="5582" priority="615">
      <formula>$AI$5="ع"</formula>
    </cfRule>
    <cfRule type="expression" dxfId="5581" priority="616">
      <formula>$AI$4="ع"</formula>
    </cfRule>
  </conditionalFormatting>
  <conditionalFormatting sqref="AH7:AH46">
    <cfRule type="expression" dxfId="5580" priority="610">
      <formula>$AH$5="س"</formula>
    </cfRule>
    <cfRule type="expression" dxfId="5579" priority="611">
      <formula>$AH$5="ج"</formula>
    </cfRule>
    <cfRule type="expression" dxfId="5578" priority="612">
      <formula>$AH$4="ع"</formula>
    </cfRule>
  </conditionalFormatting>
  <conditionalFormatting sqref="AG7:AG46">
    <cfRule type="expression" dxfId="5577" priority="607">
      <formula>$AG$5="س"</formula>
    </cfRule>
    <cfRule type="expression" dxfId="5576" priority="608">
      <formula>$AG$5="ج"</formula>
    </cfRule>
    <cfRule type="expression" dxfId="5575" priority="609">
      <formula>$AG$4="ع"</formula>
    </cfRule>
  </conditionalFormatting>
  <conditionalFormatting sqref="AF7:AF46">
    <cfRule type="expression" dxfId="5574" priority="604">
      <formula>$AF$5="س"</formula>
    </cfRule>
    <cfRule type="expression" dxfId="5573" priority="605">
      <formula>$AF$5="ج"</formula>
    </cfRule>
    <cfRule type="expression" dxfId="5572" priority="606">
      <formula>$AF$4="ع"</formula>
    </cfRule>
  </conditionalFormatting>
  <conditionalFormatting sqref="AE7:AE46">
    <cfRule type="expression" dxfId="5571" priority="601">
      <formula>$AE$5="س"</formula>
    </cfRule>
    <cfRule type="expression" dxfId="5570" priority="602">
      <formula>$AE$5="ج"</formula>
    </cfRule>
    <cfRule type="expression" dxfId="5569" priority="603">
      <formula>$AE$4="ع"</formula>
    </cfRule>
  </conditionalFormatting>
  <conditionalFormatting sqref="AD7:AD46">
    <cfRule type="expression" dxfId="5568" priority="598">
      <formula>$AD$5="س"</formula>
    </cfRule>
    <cfRule type="expression" dxfId="5567" priority="599">
      <formula>$AD$5="ج"</formula>
    </cfRule>
    <cfRule type="expression" dxfId="5566" priority="600">
      <formula>$AD$4="ع"</formula>
    </cfRule>
  </conditionalFormatting>
  <conditionalFormatting sqref="AC7:AC46">
    <cfRule type="expression" dxfId="5565" priority="595">
      <formula>$AC$5="س"</formula>
    </cfRule>
    <cfRule type="expression" dxfId="5564" priority="596">
      <formula>$AC$5="ج"</formula>
    </cfRule>
    <cfRule type="expression" dxfId="5563" priority="597">
      <formula>$AC$4="ع"</formula>
    </cfRule>
  </conditionalFormatting>
  <conditionalFormatting sqref="AB7:AB46">
    <cfRule type="expression" dxfId="5562" priority="592">
      <formula>$AB$5="س"</formula>
    </cfRule>
    <cfRule type="expression" dxfId="5561" priority="593">
      <formula>$AB$5="ج"</formula>
    </cfRule>
    <cfRule type="expression" dxfId="5560" priority="594">
      <formula>$AB$4="ع"</formula>
    </cfRule>
  </conditionalFormatting>
  <conditionalFormatting sqref="AA7:AA46">
    <cfRule type="expression" dxfId="5559" priority="589">
      <formula>$AA$5="س"</formula>
    </cfRule>
    <cfRule type="expression" dxfId="5558" priority="590">
      <formula>$AA$5="ج"</formula>
    </cfRule>
    <cfRule type="expression" dxfId="5557" priority="591">
      <formula>$AA$4="ع"</formula>
    </cfRule>
  </conditionalFormatting>
  <conditionalFormatting sqref="Z7:Z46">
    <cfRule type="expression" dxfId="5556" priority="586">
      <formula>$Z$5="س"</formula>
    </cfRule>
    <cfRule type="expression" dxfId="5555" priority="587">
      <formula>$Z$5="ج"</formula>
    </cfRule>
    <cfRule type="expression" dxfId="5554" priority="588">
      <formula>$Z$4="ع"</formula>
    </cfRule>
  </conditionalFormatting>
  <conditionalFormatting sqref="Y7:Y46">
    <cfRule type="expression" dxfId="5553" priority="583">
      <formula>$Y$5="س"</formula>
    </cfRule>
    <cfRule type="expression" dxfId="5552" priority="584">
      <formula>$Y$5="ج"</formula>
    </cfRule>
    <cfRule type="expression" dxfId="5551" priority="585">
      <formula>$Y$4="ع"</formula>
    </cfRule>
  </conditionalFormatting>
  <conditionalFormatting sqref="X7:X46">
    <cfRule type="expression" dxfId="5550" priority="580">
      <formula>$X$5="س"</formula>
    </cfRule>
    <cfRule type="expression" dxfId="5549" priority="581">
      <formula>$X$5="ج"</formula>
    </cfRule>
    <cfRule type="expression" dxfId="5548" priority="582">
      <formula>$X$4="ع"</formula>
    </cfRule>
  </conditionalFormatting>
  <conditionalFormatting sqref="W7:W46">
    <cfRule type="expression" dxfId="5547" priority="577">
      <formula>$W$5="س"</formula>
    </cfRule>
    <cfRule type="expression" dxfId="5546" priority="578">
      <formula>$W$5="ج"</formula>
    </cfRule>
    <cfRule type="expression" dxfId="5545" priority="579">
      <formula>$W$4="ع"</formula>
    </cfRule>
  </conditionalFormatting>
  <conditionalFormatting sqref="V7:V46">
    <cfRule type="expression" dxfId="5544" priority="574">
      <formula>$V$5="س"</formula>
    </cfRule>
    <cfRule type="expression" dxfId="5543" priority="575">
      <formula>$V$5="ج"</formula>
    </cfRule>
    <cfRule type="expression" dxfId="5542" priority="576">
      <formula>$V$4="ع"</formula>
    </cfRule>
  </conditionalFormatting>
  <conditionalFormatting sqref="U7:U46">
    <cfRule type="expression" dxfId="5541" priority="571">
      <formula>$U$5="س"</formula>
    </cfRule>
    <cfRule type="expression" dxfId="5540" priority="572">
      <formula>$U$5="ج"</formula>
    </cfRule>
    <cfRule type="expression" dxfId="5539" priority="573">
      <formula>$U$4="ع"</formula>
    </cfRule>
  </conditionalFormatting>
  <conditionalFormatting sqref="T7:T46">
    <cfRule type="expression" dxfId="5538" priority="568">
      <formula>$T$5="س"</formula>
    </cfRule>
    <cfRule type="expression" dxfId="5537" priority="569">
      <formula>$T$5="ج"</formula>
    </cfRule>
    <cfRule type="expression" dxfId="5536" priority="570">
      <formula>$T$4="ع"</formula>
    </cfRule>
  </conditionalFormatting>
  <conditionalFormatting sqref="S7:S46">
    <cfRule type="expression" dxfId="5535" priority="565">
      <formula>$S$5="س"</formula>
    </cfRule>
    <cfRule type="expression" dxfId="5534" priority="566">
      <formula>$S$5="ج"</formula>
    </cfRule>
    <cfRule type="expression" dxfId="5533" priority="567">
      <formula>$S$4="ع"</formula>
    </cfRule>
  </conditionalFormatting>
  <conditionalFormatting sqref="R7:R46">
    <cfRule type="expression" dxfId="5532" priority="562">
      <formula>$R$5="س"</formula>
    </cfRule>
    <cfRule type="expression" dxfId="5531" priority="563">
      <formula>$R$5="ج"</formula>
    </cfRule>
    <cfRule type="expression" dxfId="5530" priority="564">
      <formula>$R$4="ع"</formula>
    </cfRule>
  </conditionalFormatting>
  <conditionalFormatting sqref="Q7:Q46">
    <cfRule type="expression" dxfId="5529" priority="559">
      <formula>$Q$5="س"</formula>
    </cfRule>
    <cfRule type="expression" dxfId="5528" priority="560">
      <formula>$Q$5="ج"</formula>
    </cfRule>
    <cfRule type="expression" dxfId="5527" priority="561">
      <formula>$Q$4="ع"</formula>
    </cfRule>
  </conditionalFormatting>
  <conditionalFormatting sqref="P7:P46">
    <cfRule type="expression" dxfId="5526" priority="556">
      <formula>$P$5="س"</formula>
    </cfRule>
    <cfRule type="expression" dxfId="5525" priority="557">
      <formula>$P$5="ج"</formula>
    </cfRule>
    <cfRule type="expression" dxfId="5524" priority="558">
      <formula>$P$4="ع"</formula>
    </cfRule>
  </conditionalFormatting>
  <conditionalFormatting sqref="O7:O46">
    <cfRule type="expression" dxfId="5523" priority="553">
      <formula>$O$5="س"</formula>
    </cfRule>
    <cfRule type="expression" dxfId="5522" priority="554">
      <formula>$O$5="ج"</formula>
    </cfRule>
    <cfRule type="expression" dxfId="5521" priority="555">
      <formula>$O$4="ع"</formula>
    </cfRule>
  </conditionalFormatting>
  <conditionalFormatting sqref="N7:N46">
    <cfRule type="expression" dxfId="5520" priority="550">
      <formula>$N$5="س"</formula>
    </cfRule>
    <cfRule type="expression" dxfId="5519" priority="551">
      <formula>$N$5="ج"</formula>
    </cfRule>
    <cfRule type="expression" dxfId="5518" priority="552">
      <formula>$N$4="ع"</formula>
    </cfRule>
  </conditionalFormatting>
  <conditionalFormatting sqref="M7:M46">
    <cfRule type="expression" dxfId="5517" priority="547">
      <formula>$M$5="س"</formula>
    </cfRule>
    <cfRule type="expression" dxfId="5516" priority="548">
      <formula>$M$5="ج"</formula>
    </cfRule>
    <cfRule type="expression" dxfId="5515" priority="549">
      <formula>$M$4="ع"</formula>
    </cfRule>
  </conditionalFormatting>
  <conditionalFormatting sqref="L7:L46">
    <cfRule type="expression" dxfId="5514" priority="544">
      <formula>$L$5="س"</formula>
    </cfRule>
    <cfRule type="expression" dxfId="5513" priority="545">
      <formula>$L$5="ج"</formula>
    </cfRule>
    <cfRule type="expression" dxfId="5512" priority="546">
      <formula>$L$4="ع"</formula>
    </cfRule>
  </conditionalFormatting>
  <conditionalFormatting sqref="A7:AS7 C8:C46 G8:I46 I57:I168">
    <cfRule type="expression" dxfId="5511" priority="543">
      <formula>$AX$7=""</formula>
    </cfRule>
  </conditionalFormatting>
  <conditionalFormatting sqref="C7:AS7 C8:C46 J8:J168 G8:I46 I57:I168">
    <cfRule type="expression" dxfId="5510" priority="542">
      <formula>$AX$7=""</formula>
    </cfRule>
  </conditionalFormatting>
  <conditionalFormatting sqref="C17:AX17">
    <cfRule type="expression" dxfId="5509" priority="540">
      <formula>$BB$17="انقطع ( ت )"</formula>
    </cfRule>
    <cfRule type="expression" dxfId="5508" priority="541">
      <formula>$AX$17=""</formula>
    </cfRule>
  </conditionalFormatting>
  <conditionalFormatting sqref="C18:AX18">
    <cfRule type="expression" dxfId="5507" priority="537">
      <formula>$BB$18="انقطع ( ت )"</formula>
    </cfRule>
    <cfRule type="expression" dxfId="5506" priority="538">
      <formula>$BB$18="انقطع ( ت )"</formula>
    </cfRule>
    <cfRule type="expression" dxfId="5505" priority="539">
      <formula>$AX$18=""</formula>
    </cfRule>
  </conditionalFormatting>
  <conditionalFormatting sqref="A19:AX19">
    <cfRule type="expression" dxfId="5504" priority="536">
      <formula>$AX$19=""</formula>
    </cfRule>
  </conditionalFormatting>
  <conditionalFormatting sqref="A20:AX20">
    <cfRule type="expression" dxfId="5503" priority="535">
      <formula>$AX$20=""</formula>
    </cfRule>
  </conditionalFormatting>
  <conditionalFormatting sqref="C21:AX21">
    <cfRule type="expression" dxfId="5502" priority="534">
      <formula>$AX$21=""</formula>
    </cfRule>
  </conditionalFormatting>
  <conditionalFormatting sqref="C22:AX22">
    <cfRule type="expression" dxfId="5501" priority="532">
      <formula>$BB$22="انقطع ( ت )"</formula>
    </cfRule>
    <cfRule type="expression" dxfId="5500" priority="533">
      <formula>$AX$22=""</formula>
    </cfRule>
  </conditionalFormatting>
  <conditionalFormatting sqref="C23:AX23">
    <cfRule type="expression" dxfId="5499" priority="530">
      <formula>$BB$23="انقطع ( ت )"</formula>
    </cfRule>
    <cfRule type="expression" dxfId="5498" priority="531">
      <formula>$AX$23=""</formula>
    </cfRule>
  </conditionalFormatting>
  <conditionalFormatting sqref="C24:AX24">
    <cfRule type="expression" dxfId="5497" priority="528">
      <formula>$BB$24="انقطع ( ت )"</formula>
    </cfRule>
    <cfRule type="expression" dxfId="5496" priority="529">
      <formula>$AX$24=""</formula>
    </cfRule>
  </conditionalFormatting>
  <conditionalFormatting sqref="A25:AX25">
    <cfRule type="expression" dxfId="5495" priority="527">
      <formula>$AX$25=""</formula>
    </cfRule>
  </conditionalFormatting>
  <conditionalFormatting sqref="C26:AX26">
    <cfRule type="expression" dxfId="5494" priority="525">
      <formula>$BB$26="انقطع ( ت )"</formula>
    </cfRule>
    <cfRule type="expression" dxfId="5493" priority="526">
      <formula>$AX$26=""</formula>
    </cfRule>
  </conditionalFormatting>
  <conditionalFormatting sqref="C27:AX27">
    <cfRule type="expression" dxfId="5492" priority="523">
      <formula>$BB$27="انقطع ( ت )"</formula>
    </cfRule>
    <cfRule type="expression" dxfId="5491" priority="524">
      <formula>$AX$27=""</formula>
    </cfRule>
  </conditionalFormatting>
  <conditionalFormatting sqref="A28:AX28">
    <cfRule type="expression" dxfId="5490" priority="522">
      <formula>$AX$28=""</formula>
    </cfRule>
  </conditionalFormatting>
  <conditionalFormatting sqref="C29:AX29">
    <cfRule type="expression" dxfId="5489" priority="520">
      <formula>$BB$29="انقطع ( ت )"</formula>
    </cfRule>
    <cfRule type="expression" dxfId="5488" priority="521">
      <formula>$AX$29=""</formula>
    </cfRule>
  </conditionalFormatting>
  <conditionalFormatting sqref="C30:AX30">
    <cfRule type="expression" dxfId="5487" priority="519">
      <formula>$AX$30=""</formula>
    </cfRule>
  </conditionalFormatting>
  <conditionalFormatting sqref="A31:AX31">
    <cfRule type="expression" dxfId="5486" priority="518">
      <formula>$AX$31=""</formula>
    </cfRule>
  </conditionalFormatting>
  <conditionalFormatting sqref="C32:AX32">
    <cfRule type="expression" dxfId="5485" priority="516">
      <formula>$BB$32="انقطع ( ت )"</formula>
    </cfRule>
    <cfRule type="expression" dxfId="5484" priority="517">
      <formula>$AX$32=""</formula>
    </cfRule>
  </conditionalFormatting>
  <conditionalFormatting sqref="C33:AX33">
    <cfRule type="expression" dxfId="5483" priority="514">
      <formula>$BB$33="انقطع ( ت )"</formula>
    </cfRule>
    <cfRule type="expression" dxfId="5482" priority="515">
      <formula>$AX$33=""</formula>
    </cfRule>
  </conditionalFormatting>
  <conditionalFormatting sqref="C34:AX34">
    <cfRule type="expression" dxfId="5481" priority="512">
      <formula>$BB$34="انقطع ( ت )"</formula>
    </cfRule>
    <cfRule type="expression" dxfId="5480" priority="513">
      <formula>$AX$34=""</formula>
    </cfRule>
  </conditionalFormatting>
  <conditionalFormatting sqref="C35:AX35">
    <cfRule type="expression" dxfId="5479" priority="510">
      <formula>$BB$35="انقطع ( ت )"</formula>
    </cfRule>
    <cfRule type="expression" dxfId="5478" priority="511">
      <formula>$AX$35=""</formula>
    </cfRule>
  </conditionalFormatting>
  <conditionalFormatting sqref="C36:AX36">
    <cfRule type="expression" dxfId="5477" priority="509">
      <formula>$AX$36=""</formula>
    </cfRule>
  </conditionalFormatting>
  <conditionalFormatting sqref="C37:AX37">
    <cfRule type="expression" dxfId="5476" priority="507">
      <formula>$BB$37="انقطع ( ت )"</formula>
    </cfRule>
    <cfRule type="expression" dxfId="5475" priority="508">
      <formula>$AX$37=""</formula>
    </cfRule>
  </conditionalFormatting>
  <conditionalFormatting sqref="C38:AX38">
    <cfRule type="expression" dxfId="5474" priority="505">
      <formula>$BB$38="انقطع ( ت )"</formula>
    </cfRule>
    <cfRule type="expression" dxfId="5473" priority="506">
      <formula>$AX$38=""</formula>
    </cfRule>
  </conditionalFormatting>
  <conditionalFormatting sqref="C39:AX39">
    <cfRule type="expression" dxfId="5472" priority="503">
      <formula>$BB$39="انقطع ( ت )"</formula>
    </cfRule>
    <cfRule type="expression" dxfId="5471" priority="504">
      <formula>$AX$39=""</formula>
    </cfRule>
  </conditionalFormatting>
  <conditionalFormatting sqref="C40:AX40">
    <cfRule type="expression" dxfId="5470" priority="501">
      <formula>$BB$40="انقطع ( ت )"</formula>
    </cfRule>
    <cfRule type="expression" dxfId="5469" priority="502">
      <formula>$AX$40=""</formula>
    </cfRule>
  </conditionalFormatting>
  <conditionalFormatting sqref="C41:AX41">
    <cfRule type="expression" dxfId="5468" priority="499">
      <formula>$BB$41="انقطع ( ت )"</formula>
    </cfRule>
    <cfRule type="expression" dxfId="5467" priority="500">
      <formula>$AX$41=""</formula>
    </cfRule>
  </conditionalFormatting>
  <conditionalFormatting sqref="C42:AX42">
    <cfRule type="expression" dxfId="5466" priority="497">
      <formula>$BB$42="انقطع ( ت )"</formula>
    </cfRule>
    <cfRule type="expression" dxfId="5465" priority="498">
      <formula>$AX$42=""</formula>
    </cfRule>
  </conditionalFormatting>
  <conditionalFormatting sqref="A43:AX43">
    <cfRule type="expression" dxfId="5464" priority="496">
      <formula>$AX$43=""</formula>
    </cfRule>
  </conditionalFormatting>
  <conditionalFormatting sqref="C44:AX44">
    <cfRule type="expression" dxfId="5463" priority="495">
      <formula>$AX$44=""</formula>
    </cfRule>
  </conditionalFormatting>
  <conditionalFormatting sqref="C45:AX45">
    <cfRule type="expression" dxfId="5462" priority="493">
      <formula>$BB$45="انقطع ( ت )"</formula>
    </cfRule>
    <cfRule type="expression" dxfId="5461" priority="494">
      <formula>$AX$45=""</formula>
    </cfRule>
  </conditionalFormatting>
  <conditionalFormatting sqref="C46:AX46">
    <cfRule type="expression" dxfId="5460" priority="491">
      <formula>$BB$46="انقطع ( ت )"</formula>
    </cfRule>
    <cfRule type="expression" dxfId="5459" priority="492">
      <formula>$AX$46=""</formula>
    </cfRule>
  </conditionalFormatting>
  <conditionalFormatting sqref="C7:AX7 C8:C46 G8:I46 I57:I168">
    <cfRule type="expression" dxfId="5458" priority="489">
      <formula>$BB$7="انقطع ( ت )"</formula>
    </cfRule>
    <cfRule type="expression" dxfId="5457" priority="490">
      <formula>$AX$7=""</formula>
    </cfRule>
  </conditionalFormatting>
  <conditionalFormatting sqref="C8:AX8 J9:J168">
    <cfRule type="expression" dxfId="5456" priority="487">
      <formula>$BB$8="انقطع ( ت )"</formula>
    </cfRule>
    <cfRule type="expression" dxfId="5455" priority="488">
      <formula>$AX$8=""</formula>
    </cfRule>
  </conditionalFormatting>
  <conditionalFormatting sqref="C9:AX9">
    <cfRule type="expression" dxfId="5454" priority="485">
      <formula>$BB$9="انقطع ( ت )"</formula>
    </cfRule>
    <cfRule type="expression" dxfId="5453" priority="486">
      <formula>$AX$9=""</formula>
    </cfRule>
  </conditionalFormatting>
  <conditionalFormatting sqref="C10:AX10">
    <cfRule type="expression" dxfId="5452" priority="484">
      <formula>$AX$10=""</formula>
    </cfRule>
  </conditionalFormatting>
  <conditionalFormatting sqref="C11:AX11">
    <cfRule type="expression" dxfId="5451" priority="482">
      <formula>$BB$11="انقطع ( ت )"</formula>
    </cfRule>
    <cfRule type="expression" dxfId="5450" priority="483">
      <formula>$AX$11=""</formula>
    </cfRule>
  </conditionalFormatting>
  <conditionalFormatting sqref="A12:AX12">
    <cfRule type="expression" dxfId="5449" priority="481">
      <formula>$AX$12=""</formula>
    </cfRule>
  </conditionalFormatting>
  <conditionalFormatting sqref="C13:AX13">
    <cfRule type="expression" dxfId="5448" priority="479">
      <formula>$BB$13="انقطع ( ت )"</formula>
    </cfRule>
    <cfRule type="expression" dxfId="5447" priority="480">
      <formula>$AX$13=""</formula>
    </cfRule>
  </conditionalFormatting>
  <conditionalFormatting sqref="C14:AX14">
    <cfRule type="expression" dxfId="5446" priority="478">
      <formula>$AX$14=""</formula>
    </cfRule>
  </conditionalFormatting>
  <conditionalFormatting sqref="C15:AX15">
    <cfRule type="expression" dxfId="5445" priority="477">
      <formula>$AX$15=""</formula>
    </cfRule>
  </conditionalFormatting>
  <conditionalFormatting sqref="A16:AX16">
    <cfRule type="expression" dxfId="5444" priority="476">
      <formula>$AX$16=""</formula>
    </cfRule>
  </conditionalFormatting>
  <conditionalFormatting sqref="A10:AX10">
    <cfRule type="expression" dxfId="5443" priority="475">
      <formula>$BB$10="انقطع ( ت )"</formula>
    </cfRule>
  </conditionalFormatting>
  <conditionalFormatting sqref="C12:AX12">
    <cfRule type="expression" dxfId="5442" priority="474">
      <formula>$BB$12="انقطع ( ت )"</formula>
    </cfRule>
  </conditionalFormatting>
  <conditionalFormatting sqref="A14:BA14">
    <cfRule type="expression" dxfId="5441" priority="473">
      <formula>$BB$14="انقطع ( ت )"</formula>
    </cfRule>
  </conditionalFormatting>
  <conditionalFormatting sqref="C15:BA15">
    <cfRule type="expression" dxfId="5440" priority="472">
      <formula>$BB$15="انقطع ( ت )"</formula>
    </cfRule>
  </conditionalFormatting>
  <conditionalFormatting sqref="C16:BA16">
    <cfRule type="expression" dxfId="5439" priority="471">
      <formula>$BB$16="انقطع ( ت )"</formula>
    </cfRule>
  </conditionalFormatting>
  <conditionalFormatting sqref="C17:BA17 BC17:BC168">
    <cfRule type="expression" dxfId="5438" priority="470">
      <formula>$BB$17="انقطع ( ت )"</formula>
    </cfRule>
  </conditionalFormatting>
  <conditionalFormatting sqref="C19:AX19">
    <cfRule type="expression" dxfId="5437" priority="468">
      <formula>$BB$19="انقطع ( ت )"</formula>
    </cfRule>
    <cfRule type="expression" dxfId="5436" priority="469">
      <formula>$BB$19="انقطع ( ت )"</formula>
    </cfRule>
  </conditionalFormatting>
  <conditionalFormatting sqref="BC7">
    <cfRule type="expression" dxfId="5435" priority="467">
      <formula>$AX$7=""</formula>
    </cfRule>
  </conditionalFormatting>
  <conditionalFormatting sqref="BC17:BC168">
    <cfRule type="expression" dxfId="5434" priority="466">
      <formula>$AX$17=""</formula>
    </cfRule>
  </conditionalFormatting>
  <conditionalFormatting sqref="BC18">
    <cfRule type="expression" dxfId="5433" priority="465">
      <formula>$AX$18=""</formula>
    </cfRule>
  </conditionalFormatting>
  <conditionalFormatting sqref="BC19">
    <cfRule type="expression" dxfId="5432" priority="464">
      <formula>$AX$19=""</formula>
    </cfRule>
  </conditionalFormatting>
  <conditionalFormatting sqref="BC20">
    <cfRule type="expression" dxfId="5431" priority="463">
      <formula>$AX$20=""</formula>
    </cfRule>
  </conditionalFormatting>
  <conditionalFormatting sqref="BC21">
    <cfRule type="expression" dxfId="5430" priority="462">
      <formula>$AX$21=""</formula>
    </cfRule>
  </conditionalFormatting>
  <conditionalFormatting sqref="BC22">
    <cfRule type="expression" dxfId="5429" priority="461">
      <formula>$BC$22=""</formula>
    </cfRule>
  </conditionalFormatting>
  <conditionalFormatting sqref="BC23">
    <cfRule type="expression" dxfId="5428" priority="460">
      <formula>$AX$23=""</formula>
    </cfRule>
  </conditionalFormatting>
  <conditionalFormatting sqref="C20:AX20">
    <cfRule type="expression" dxfId="5427" priority="459">
      <formula>$BB$20="انقطع ( ت )"</formula>
    </cfRule>
  </conditionalFormatting>
  <conditionalFormatting sqref="A21:AX21">
    <cfRule type="expression" dxfId="5426" priority="458">
      <formula>$BB$21="انقطع ( ت )"</formula>
    </cfRule>
  </conditionalFormatting>
  <conditionalFormatting sqref="C25:AX25">
    <cfRule type="expression" dxfId="5425" priority="457">
      <formula>$BB$25="انقطع ( ت )"</formula>
    </cfRule>
  </conditionalFormatting>
  <conditionalFormatting sqref="C28:AX28">
    <cfRule type="expression" dxfId="5424" priority="455">
      <formula>$BB$28="انقطع ( ت )"</formula>
    </cfRule>
    <cfRule type="expression" dxfId="5423" priority="456">
      <formula>$BB$28="انقطع ( ت )"</formula>
    </cfRule>
  </conditionalFormatting>
  <conditionalFormatting sqref="A30:AX30">
    <cfRule type="expression" dxfId="5422" priority="454">
      <formula>$BB$30="انقطع ( ت )"</formula>
    </cfRule>
  </conditionalFormatting>
  <conditionalFormatting sqref="C31:AX31">
    <cfRule type="expression" dxfId="5421" priority="453">
      <formula>$BB$31="انقطع ( ت )"</formula>
    </cfRule>
  </conditionalFormatting>
  <conditionalFormatting sqref="A36:AX36">
    <cfRule type="expression" dxfId="5420" priority="452">
      <formula>$BB$36="انقطع ( ت )"</formula>
    </cfRule>
  </conditionalFormatting>
  <conditionalFormatting sqref="C43:AX43">
    <cfRule type="expression" dxfId="5419" priority="451">
      <formula>$BB$43="انقطع ( ت )"</formula>
    </cfRule>
  </conditionalFormatting>
  <conditionalFormatting sqref="A44:AX44">
    <cfRule type="expression" dxfId="5418" priority="450">
      <formula>$BB$44="انقطع ( ت )"</formula>
    </cfRule>
  </conditionalFormatting>
  <conditionalFormatting sqref="C7:AX7 G8:G46">
    <cfRule type="expression" dxfId="5417" priority="449">
      <formula>$BC$7="انقطع ( ت )"</formula>
    </cfRule>
  </conditionalFormatting>
  <conditionalFormatting sqref="C8:I8">
    <cfRule type="expression" dxfId="5416" priority="447">
      <formula>$BC$8=""</formula>
    </cfRule>
    <cfRule type="expression" dxfId="5415" priority="448">
      <formula>$BC$8=""</formula>
    </cfRule>
  </conditionalFormatting>
  <conditionalFormatting sqref="C9:I9">
    <cfRule type="expression" dxfId="5414" priority="446">
      <formula>$BC$9=""</formula>
    </cfRule>
  </conditionalFormatting>
  <conditionalFormatting sqref="C10:I10">
    <cfRule type="expression" dxfId="5413" priority="444">
      <formula>$BC$10=""</formula>
    </cfRule>
    <cfRule type="expression" dxfId="5412" priority="445">
      <formula>$BC$10=""</formula>
    </cfRule>
  </conditionalFormatting>
  <conditionalFormatting sqref="C11:I11">
    <cfRule type="expression" dxfId="5411" priority="443">
      <formula>$BC$11=""</formula>
    </cfRule>
  </conditionalFormatting>
  <conditionalFormatting sqref="C12:I12">
    <cfRule type="expression" dxfId="5410" priority="442">
      <formula>$BC$12=""</formula>
    </cfRule>
  </conditionalFormatting>
  <conditionalFormatting sqref="A13:I13">
    <cfRule type="expression" dxfId="5409" priority="441">
      <formula>$BC$13=""</formula>
    </cfRule>
  </conditionalFormatting>
  <conditionalFormatting sqref="A14:I14">
    <cfRule type="expression" dxfId="5408" priority="440">
      <formula>$BC$14=""</formula>
    </cfRule>
  </conditionalFormatting>
  <conditionalFormatting sqref="C15:I15">
    <cfRule type="expression" dxfId="5407" priority="439">
      <formula>$BC$15=""</formula>
    </cfRule>
  </conditionalFormatting>
  <conditionalFormatting sqref="C16:I16">
    <cfRule type="expression" dxfId="5406" priority="438">
      <formula>$BC$16=""</formula>
    </cfRule>
  </conditionalFormatting>
  <conditionalFormatting sqref="C17:I17">
    <cfRule type="expression" dxfId="5405" priority="437">
      <formula>$BC$17=""</formula>
    </cfRule>
  </conditionalFormatting>
  <conditionalFormatting sqref="A18:I18">
    <cfRule type="expression" dxfId="5404" priority="436">
      <formula>$BC$18=""</formula>
    </cfRule>
  </conditionalFormatting>
  <conditionalFormatting sqref="C19:I19">
    <cfRule type="expression" dxfId="5403" priority="435">
      <formula>$BC$19=""</formula>
    </cfRule>
  </conditionalFormatting>
  <conditionalFormatting sqref="C20:I20">
    <cfRule type="expression" dxfId="5402" priority="434">
      <formula>$BC$20=""</formula>
    </cfRule>
  </conditionalFormatting>
  <conditionalFormatting sqref="C21:I21">
    <cfRule type="expression" dxfId="5401" priority="433">
      <formula>$BC$21=""</formula>
    </cfRule>
  </conditionalFormatting>
  <conditionalFormatting sqref="C22:I22">
    <cfRule type="expression" dxfId="5400" priority="432">
      <formula>$BC$22=""</formula>
    </cfRule>
  </conditionalFormatting>
  <conditionalFormatting sqref="A23:I23">
    <cfRule type="expression" dxfId="5399" priority="431">
      <formula>$BC$23=""</formula>
    </cfRule>
  </conditionalFormatting>
  <conditionalFormatting sqref="C24:I24">
    <cfRule type="expression" dxfId="5398" priority="430">
      <formula>$BC$24=""</formula>
    </cfRule>
  </conditionalFormatting>
  <conditionalFormatting sqref="C25:I25">
    <cfRule type="expression" dxfId="5397" priority="429">
      <formula>$BC$25=""</formula>
    </cfRule>
  </conditionalFormatting>
  <conditionalFormatting sqref="C26:I26">
    <cfRule type="expression" dxfId="5396" priority="428">
      <formula>$BC$26=""</formula>
    </cfRule>
  </conditionalFormatting>
  <conditionalFormatting sqref="C27:I27">
    <cfRule type="expression" dxfId="5395" priority="427">
      <formula>$BC$27=""</formula>
    </cfRule>
  </conditionalFormatting>
  <conditionalFormatting sqref="C28:I28">
    <cfRule type="expression" dxfId="5394" priority="426">
      <formula>$BC$28=""</formula>
    </cfRule>
  </conditionalFormatting>
  <conditionalFormatting sqref="C29:I29">
    <cfRule type="expression" dxfId="5393" priority="425">
      <formula>$BC$29=""</formula>
    </cfRule>
  </conditionalFormatting>
  <conditionalFormatting sqref="A30:I30">
    <cfRule type="expression" dxfId="5392" priority="424">
      <formula>$BC$30=""</formula>
    </cfRule>
  </conditionalFormatting>
  <conditionalFormatting sqref="A31:I31">
    <cfRule type="expression" dxfId="5391" priority="423">
      <formula>$BC$31=""</formula>
    </cfRule>
  </conditionalFormatting>
  <conditionalFormatting sqref="C32:I32">
    <cfRule type="expression" dxfId="5390" priority="422">
      <formula>$BC$32=""</formula>
    </cfRule>
  </conditionalFormatting>
  <conditionalFormatting sqref="A33:I33">
    <cfRule type="expression" dxfId="5389" priority="421">
      <formula>$BC$33=""</formula>
    </cfRule>
  </conditionalFormatting>
  <conditionalFormatting sqref="C34:I34">
    <cfRule type="expression" dxfId="5388" priority="420">
      <formula>$BC$34=""</formula>
    </cfRule>
  </conditionalFormatting>
  <conditionalFormatting sqref="C35:I35">
    <cfRule type="expression" dxfId="5387" priority="419">
      <formula>$BC$35=""</formula>
    </cfRule>
  </conditionalFormatting>
  <conditionalFormatting sqref="A36:I36">
    <cfRule type="expression" dxfId="5386" priority="418">
      <formula>$BC$36=""</formula>
    </cfRule>
  </conditionalFormatting>
  <conditionalFormatting sqref="C37:I37">
    <cfRule type="expression" dxfId="5385" priority="417">
      <formula>$BC$37=""</formula>
    </cfRule>
  </conditionalFormatting>
  <conditionalFormatting sqref="A38:I38">
    <cfRule type="expression" dxfId="5384" priority="416">
      <formula>$BC$38=""</formula>
    </cfRule>
  </conditionalFormatting>
  <conditionalFormatting sqref="C39:I39">
    <cfRule type="expression" dxfId="5383" priority="415">
      <formula>$BC$39=""</formula>
    </cfRule>
  </conditionalFormatting>
  <conditionalFormatting sqref="C40:I40">
    <cfRule type="expression" dxfId="5382" priority="414">
      <formula>$BC$40=""</formula>
    </cfRule>
  </conditionalFormatting>
  <conditionalFormatting sqref="C41:I41">
    <cfRule type="expression" dxfId="5381" priority="413">
      <formula>$BC$41=""</formula>
    </cfRule>
  </conditionalFormatting>
  <conditionalFormatting sqref="C42:I42">
    <cfRule type="expression" dxfId="5380" priority="412">
      <formula>$BC$42=""</formula>
    </cfRule>
  </conditionalFormatting>
  <conditionalFormatting sqref="C43:I43">
    <cfRule type="expression" dxfId="5379" priority="411">
      <formula>$BC$43=""</formula>
    </cfRule>
  </conditionalFormatting>
  <conditionalFormatting sqref="C44:I44">
    <cfRule type="expression" dxfId="5378" priority="410">
      <formula>$BC$44=""</formula>
    </cfRule>
  </conditionalFormatting>
  <conditionalFormatting sqref="C45:I45">
    <cfRule type="expression" dxfId="5377" priority="409">
      <formula>$BC$45=""</formula>
    </cfRule>
  </conditionalFormatting>
  <conditionalFormatting sqref="C46:I46">
    <cfRule type="expression" dxfId="5376" priority="408">
      <formula>$BC$46=""</formula>
    </cfRule>
  </conditionalFormatting>
  <conditionalFormatting sqref="I57:I168">
    <cfRule type="expression" dxfId="5375" priority="407">
      <formula>$AX$7=""</formula>
    </cfRule>
  </conditionalFormatting>
  <conditionalFormatting sqref="J47:J168 I57:I168">
    <cfRule type="expression" dxfId="5374" priority="406">
      <formula>$AX$7=""</formula>
    </cfRule>
  </conditionalFormatting>
  <conditionalFormatting sqref="I57:I168">
    <cfRule type="expression" dxfId="5373" priority="404">
      <formula>$BB$7="انقطع ( ت )"</formula>
    </cfRule>
    <cfRule type="expression" dxfId="5372" priority="405">
      <formula>$AX$7=""</formula>
    </cfRule>
  </conditionalFormatting>
  <conditionalFormatting sqref="J47:J168">
    <cfRule type="expression" dxfId="5371" priority="402">
      <formula>$BB$8="انقطع ( ت )"</formula>
    </cfRule>
    <cfRule type="expression" dxfId="5370" priority="403">
      <formula>$AX$8=""</formula>
    </cfRule>
  </conditionalFormatting>
  <conditionalFormatting sqref="BC47:BC168">
    <cfRule type="expression" dxfId="5369" priority="401">
      <formula>$BB$17="انقطع ( ت )"</formula>
    </cfRule>
  </conditionalFormatting>
  <conditionalFormatting sqref="BC47:BC168">
    <cfRule type="expression" dxfId="5368" priority="400">
      <formula>$AX$17=""</formula>
    </cfRule>
  </conditionalFormatting>
  <conditionalFormatting sqref="I57:I168">
    <cfRule type="expression" dxfId="5367" priority="399">
      <formula>$AX$7=""</formula>
    </cfRule>
  </conditionalFormatting>
  <conditionalFormatting sqref="J47:J168 I57:I168">
    <cfRule type="expression" dxfId="5366" priority="398">
      <formula>$AX$7=""</formula>
    </cfRule>
  </conditionalFormatting>
  <conditionalFormatting sqref="I57:I168">
    <cfRule type="expression" dxfId="5365" priority="396">
      <formula>$BB$7="انقطع ( ت )"</formula>
    </cfRule>
    <cfRule type="expression" dxfId="5364" priority="397">
      <formula>$AX$7=""</formula>
    </cfRule>
  </conditionalFormatting>
  <conditionalFormatting sqref="J47:J168">
    <cfRule type="expression" dxfId="5363" priority="394">
      <formula>$BB$8="انقطع ( ت )"</formula>
    </cfRule>
    <cfRule type="expression" dxfId="5362" priority="395">
      <formula>$AX$8=""</formula>
    </cfRule>
  </conditionalFormatting>
  <conditionalFormatting sqref="BC47:BC168">
    <cfRule type="expression" dxfId="5361" priority="393">
      <formula>$BB$17="انقطع ( ت )"</formula>
    </cfRule>
  </conditionalFormatting>
  <conditionalFormatting sqref="BC47:BC168">
    <cfRule type="expression" dxfId="5360" priority="392">
      <formula>$AX$17=""</formula>
    </cfRule>
  </conditionalFormatting>
  <conditionalFormatting sqref="AP47:AP56">
    <cfRule type="expression" dxfId="5359" priority="386">
      <formula>$AP$5="س"</formula>
    </cfRule>
    <cfRule type="expression" dxfId="5358" priority="387">
      <formula>$AP$5="ج"</formula>
    </cfRule>
    <cfRule type="expression" dxfId="5357" priority="388">
      <formula>$AP$4="س"</formula>
    </cfRule>
    <cfRule type="expression" dxfId="5356" priority="389">
      <formula>$AP$5="ج"</formula>
    </cfRule>
    <cfRule type="expression" dxfId="5355" priority="390">
      <formula>$AP$4="ع"</formula>
    </cfRule>
    <cfRule type="expression" dxfId="5354" priority="391">
      <formula>$AP$4="ع"</formula>
    </cfRule>
  </conditionalFormatting>
  <conditionalFormatting sqref="AO47:AO54 AO56">
    <cfRule type="expression" dxfId="5353" priority="383">
      <formula>$AO$5="س"</formula>
    </cfRule>
    <cfRule type="expression" dxfId="5352" priority="384">
      <formula>$AO$5="ج"</formula>
    </cfRule>
    <cfRule type="expression" dxfId="5351" priority="385">
      <formula>$AO$4="ع"</formula>
    </cfRule>
  </conditionalFormatting>
  <conditionalFormatting sqref="AN47:AN54 AN56">
    <cfRule type="expression" dxfId="5350" priority="380">
      <formula>$AN$5="س"</formula>
    </cfRule>
    <cfRule type="expression" dxfId="5349" priority="381">
      <formula>$AN$5="ج"</formula>
    </cfRule>
    <cfRule type="expression" dxfId="5348" priority="382">
      <formula>$AN$4="ع"</formula>
    </cfRule>
  </conditionalFormatting>
  <conditionalFormatting sqref="AM47:AM54 AM56">
    <cfRule type="expression" dxfId="5347" priority="377">
      <formula>$AM$5="س"</formula>
    </cfRule>
    <cfRule type="expression" dxfId="5346" priority="378">
      <formula>$AM$5="ج"</formula>
    </cfRule>
    <cfRule type="expression" dxfId="5345" priority="379">
      <formula>$AM$4="ع"</formula>
    </cfRule>
  </conditionalFormatting>
  <conditionalFormatting sqref="AL47:AL56">
    <cfRule type="expression" dxfId="5344" priority="374">
      <formula>$AL$5="س"</formula>
    </cfRule>
    <cfRule type="expression" dxfId="5343" priority="375">
      <formula>$AL$5="ج"</formula>
    </cfRule>
    <cfRule type="expression" dxfId="5342" priority="376">
      <formula>$AL$4="ع"</formula>
    </cfRule>
  </conditionalFormatting>
  <conditionalFormatting sqref="AK47:AK56">
    <cfRule type="expression" dxfId="5341" priority="371">
      <formula>$AK$5="س"</formula>
    </cfRule>
    <cfRule type="expression" dxfId="5340" priority="372">
      <formula>$AK$5="ج"</formula>
    </cfRule>
    <cfRule type="expression" dxfId="5339" priority="373">
      <formula>$AK$4="ع"</formula>
    </cfRule>
  </conditionalFormatting>
  <conditionalFormatting sqref="AJ47:AJ56">
    <cfRule type="expression" dxfId="5338" priority="368">
      <formula>$AJ$5="س"</formula>
    </cfRule>
    <cfRule type="expression" dxfId="5337" priority="369">
      <formula>$AJ$5="ج"</formula>
    </cfRule>
    <cfRule type="expression" dxfId="5336" priority="370">
      <formula>$AJ$4="ع"</formula>
    </cfRule>
  </conditionalFormatting>
  <conditionalFormatting sqref="AI47:AI56">
    <cfRule type="expression" dxfId="5335" priority="364">
      <formula>$AI$5="ج"</formula>
    </cfRule>
    <cfRule type="expression" dxfId="5334" priority="365">
      <formula>$AI$5="س"</formula>
    </cfRule>
    <cfRule type="expression" dxfId="5333" priority="366">
      <formula>$AI$5="ع"</formula>
    </cfRule>
    <cfRule type="expression" dxfId="5332" priority="367">
      <formula>$AI$4="ع"</formula>
    </cfRule>
  </conditionalFormatting>
  <conditionalFormatting sqref="AH47:AH56">
    <cfRule type="expression" dxfId="5331" priority="361">
      <formula>$AH$5="س"</formula>
    </cfRule>
    <cfRule type="expression" dxfId="5330" priority="362">
      <formula>$AH$5="ج"</formula>
    </cfRule>
    <cfRule type="expression" dxfId="5329" priority="363">
      <formula>$AH$4="ع"</formula>
    </cfRule>
  </conditionalFormatting>
  <conditionalFormatting sqref="AG47:AG56">
    <cfRule type="expression" dxfId="5328" priority="358">
      <formula>$AG$5="س"</formula>
    </cfRule>
    <cfRule type="expression" dxfId="5327" priority="359">
      <formula>$AG$5="ج"</formula>
    </cfRule>
    <cfRule type="expression" dxfId="5326" priority="360">
      <formula>$AG$4="ع"</formula>
    </cfRule>
  </conditionalFormatting>
  <conditionalFormatting sqref="AF47:AF56">
    <cfRule type="expression" dxfId="5325" priority="355">
      <formula>$AF$5="س"</formula>
    </cfRule>
    <cfRule type="expression" dxfId="5324" priority="356">
      <formula>$AF$5="ج"</formula>
    </cfRule>
    <cfRule type="expression" dxfId="5323" priority="357">
      <formula>$AF$4="ع"</formula>
    </cfRule>
  </conditionalFormatting>
  <conditionalFormatting sqref="AE47:AE56">
    <cfRule type="expression" dxfId="5322" priority="352">
      <formula>$AE$5="س"</formula>
    </cfRule>
    <cfRule type="expression" dxfId="5321" priority="353">
      <formula>$AE$5="ج"</formula>
    </cfRule>
    <cfRule type="expression" dxfId="5320" priority="354">
      <formula>$AE$4="ع"</formula>
    </cfRule>
  </conditionalFormatting>
  <conditionalFormatting sqref="AD47:AD56">
    <cfRule type="expression" dxfId="5319" priority="349">
      <formula>$AD$5="س"</formula>
    </cfRule>
    <cfRule type="expression" dxfId="5318" priority="350">
      <formula>$AD$5="ج"</formula>
    </cfRule>
    <cfRule type="expression" dxfId="5317" priority="351">
      <formula>$AD$4="ع"</formula>
    </cfRule>
  </conditionalFormatting>
  <conditionalFormatting sqref="AC47:AC56">
    <cfRule type="expression" dxfId="5316" priority="346">
      <formula>$AC$5="س"</formula>
    </cfRule>
    <cfRule type="expression" dxfId="5315" priority="347">
      <formula>$AC$5="ج"</formula>
    </cfRule>
    <cfRule type="expression" dxfId="5314" priority="348">
      <formula>$AC$4="ع"</formula>
    </cfRule>
  </conditionalFormatting>
  <conditionalFormatting sqref="AB47:AB56">
    <cfRule type="expression" dxfId="5313" priority="343">
      <formula>$AB$5="س"</formula>
    </cfRule>
    <cfRule type="expression" dxfId="5312" priority="344">
      <formula>$AB$5="ج"</formula>
    </cfRule>
    <cfRule type="expression" dxfId="5311" priority="345">
      <formula>$AB$4="ع"</formula>
    </cfRule>
  </conditionalFormatting>
  <conditionalFormatting sqref="AA47:AA56">
    <cfRule type="expression" dxfId="5310" priority="340">
      <formula>$AA$5="س"</formula>
    </cfRule>
    <cfRule type="expression" dxfId="5309" priority="341">
      <formula>$AA$5="ج"</formula>
    </cfRule>
    <cfRule type="expression" dxfId="5308" priority="342">
      <formula>$AA$4="ع"</formula>
    </cfRule>
  </conditionalFormatting>
  <conditionalFormatting sqref="Z47:Z56">
    <cfRule type="expression" dxfId="5307" priority="337">
      <formula>$Z$5="س"</formula>
    </cfRule>
    <cfRule type="expression" dxfId="5306" priority="338">
      <formula>$Z$5="ج"</formula>
    </cfRule>
    <cfRule type="expression" dxfId="5305" priority="339">
      <formula>$Z$4="ع"</formula>
    </cfRule>
  </conditionalFormatting>
  <conditionalFormatting sqref="Y47:Y56">
    <cfRule type="expression" dxfId="5304" priority="334">
      <formula>$Y$5="س"</formula>
    </cfRule>
    <cfRule type="expression" dxfId="5303" priority="335">
      <formula>$Y$5="ج"</formula>
    </cfRule>
    <cfRule type="expression" dxfId="5302" priority="336">
      <formula>$Y$4="ع"</formula>
    </cfRule>
  </conditionalFormatting>
  <conditionalFormatting sqref="X47:X56">
    <cfRule type="expression" dxfId="5301" priority="331">
      <formula>$X$5="س"</formula>
    </cfRule>
    <cfRule type="expression" dxfId="5300" priority="332">
      <formula>$X$5="ج"</formula>
    </cfRule>
    <cfRule type="expression" dxfId="5299" priority="333">
      <formula>$X$4="ع"</formula>
    </cfRule>
  </conditionalFormatting>
  <conditionalFormatting sqref="W47:W56">
    <cfRule type="expression" dxfId="5298" priority="328">
      <formula>$W$5="س"</formula>
    </cfRule>
    <cfRule type="expression" dxfId="5297" priority="329">
      <formula>$W$5="ج"</formula>
    </cfRule>
    <cfRule type="expression" dxfId="5296" priority="330">
      <formula>$W$4="ع"</formula>
    </cfRule>
  </conditionalFormatting>
  <conditionalFormatting sqref="V47:V56">
    <cfRule type="expression" dxfId="5295" priority="325">
      <formula>$V$5="س"</formula>
    </cfRule>
    <cfRule type="expression" dxfId="5294" priority="326">
      <formula>$V$5="ج"</formula>
    </cfRule>
    <cfRule type="expression" dxfId="5293" priority="327">
      <formula>$V$4="ع"</formula>
    </cfRule>
  </conditionalFormatting>
  <conditionalFormatting sqref="U47:U56">
    <cfRule type="expression" dxfId="5292" priority="322">
      <formula>$U$5="س"</formula>
    </cfRule>
    <cfRule type="expression" dxfId="5291" priority="323">
      <formula>$U$5="ج"</formula>
    </cfRule>
    <cfRule type="expression" dxfId="5290" priority="324">
      <formula>$U$4="ع"</formula>
    </cfRule>
  </conditionalFormatting>
  <conditionalFormatting sqref="T47:T56">
    <cfRule type="expression" dxfId="5289" priority="319">
      <formula>$T$5="س"</formula>
    </cfRule>
    <cfRule type="expression" dxfId="5288" priority="320">
      <formula>$T$5="ج"</formula>
    </cfRule>
    <cfRule type="expression" dxfId="5287" priority="321">
      <formula>$T$4="ع"</formula>
    </cfRule>
  </conditionalFormatting>
  <conditionalFormatting sqref="S47:S56">
    <cfRule type="expression" dxfId="5286" priority="316">
      <formula>$S$5="س"</formula>
    </cfRule>
    <cfRule type="expression" dxfId="5285" priority="317">
      <formula>$S$5="ج"</formula>
    </cfRule>
    <cfRule type="expression" dxfId="5284" priority="318">
      <formula>$S$4="ع"</formula>
    </cfRule>
  </conditionalFormatting>
  <conditionalFormatting sqref="R47:R56">
    <cfRule type="expression" dxfId="5283" priority="313">
      <formula>$R$5="س"</formula>
    </cfRule>
    <cfRule type="expression" dxfId="5282" priority="314">
      <formula>$R$5="ج"</formula>
    </cfRule>
    <cfRule type="expression" dxfId="5281" priority="315">
      <formula>$R$4="ع"</formula>
    </cfRule>
  </conditionalFormatting>
  <conditionalFormatting sqref="Q47:Q56">
    <cfRule type="expression" dxfId="5280" priority="310">
      <formula>$Q$5="س"</formula>
    </cfRule>
    <cfRule type="expression" dxfId="5279" priority="311">
      <formula>$Q$5="ج"</formula>
    </cfRule>
    <cfRule type="expression" dxfId="5278" priority="312">
      <formula>$Q$4="ع"</formula>
    </cfRule>
  </conditionalFormatting>
  <conditionalFormatting sqref="P47:P56">
    <cfRule type="expression" dxfId="5277" priority="307">
      <formula>$P$5="س"</formula>
    </cfRule>
    <cfRule type="expression" dxfId="5276" priority="308">
      <formula>$P$5="ج"</formula>
    </cfRule>
    <cfRule type="expression" dxfId="5275" priority="309">
      <formula>$P$4="ع"</formula>
    </cfRule>
  </conditionalFormatting>
  <conditionalFormatting sqref="O47:O56">
    <cfRule type="expression" dxfId="5274" priority="304">
      <formula>$O$5="س"</formula>
    </cfRule>
    <cfRule type="expression" dxfId="5273" priority="305">
      <formula>$O$5="ج"</formula>
    </cfRule>
    <cfRule type="expression" dxfId="5272" priority="306">
      <formula>$O$4="ع"</formula>
    </cfRule>
  </conditionalFormatting>
  <conditionalFormatting sqref="N47:N56">
    <cfRule type="expression" dxfId="5271" priority="301">
      <formula>$N$5="س"</formula>
    </cfRule>
    <cfRule type="expression" dxfId="5270" priority="302">
      <formula>$N$5="ج"</formula>
    </cfRule>
    <cfRule type="expression" dxfId="5269" priority="303">
      <formula>$N$4="ع"</formula>
    </cfRule>
  </conditionalFormatting>
  <conditionalFormatting sqref="M47:M56">
    <cfRule type="expression" dxfId="5268" priority="298">
      <formula>$M$5="س"</formula>
    </cfRule>
    <cfRule type="expression" dxfId="5267" priority="299">
      <formula>$M$5="ج"</formula>
    </cfRule>
    <cfRule type="expression" dxfId="5266" priority="300">
      <formula>$M$4="ع"</formula>
    </cfRule>
  </conditionalFormatting>
  <conditionalFormatting sqref="L47:L56">
    <cfRule type="expression" dxfId="5265" priority="295">
      <formula>$L$5="س"</formula>
    </cfRule>
    <cfRule type="expression" dxfId="5264" priority="296">
      <formula>$L$5="ج"</formula>
    </cfRule>
    <cfRule type="expression" dxfId="5263" priority="297">
      <formula>$L$4="ع"</formula>
    </cfRule>
  </conditionalFormatting>
  <conditionalFormatting sqref="I57:I188">
    <cfRule type="expression" dxfId="5262" priority="294">
      <formula>$AX$7=""</formula>
    </cfRule>
  </conditionalFormatting>
  <conditionalFormatting sqref="I57:I188 J47:J188">
    <cfRule type="expression" dxfId="5261" priority="293">
      <formula>$AX$7=""</formula>
    </cfRule>
  </conditionalFormatting>
  <conditionalFormatting sqref="AM56:AO56 AP47:AX56 AM47:AO54 J47:AL56">
    <cfRule type="expression" dxfId="5260" priority="291">
      <formula>$BB$46="انقطع ( ت )"</formula>
    </cfRule>
    <cfRule type="expression" dxfId="5259" priority="292">
      <formula>$AX$46=""</formula>
    </cfRule>
  </conditionalFormatting>
  <conditionalFormatting sqref="I57:I188">
    <cfRule type="expression" dxfId="5258" priority="289">
      <formula>$BB$7="انقطع ( ت )"</formula>
    </cfRule>
    <cfRule type="expression" dxfId="5257" priority="290">
      <formula>$AX$7=""</formula>
    </cfRule>
  </conditionalFormatting>
  <conditionalFormatting sqref="J47:J188">
    <cfRule type="expression" dxfId="5256" priority="287">
      <formula>$BB$8="انقطع ( ت )"</formula>
    </cfRule>
    <cfRule type="expression" dxfId="5255" priority="288">
      <formula>$AX$8=""</formula>
    </cfRule>
  </conditionalFormatting>
  <conditionalFormatting sqref="BC47:BC188">
    <cfRule type="expression" dxfId="5254" priority="286">
      <formula>$BB$17="انقطع ( ت )"</formula>
    </cfRule>
  </conditionalFormatting>
  <conditionalFormatting sqref="BC47:BC188">
    <cfRule type="expression" dxfId="5253" priority="285">
      <formula>$AX$17=""</formula>
    </cfRule>
  </conditionalFormatting>
  <conditionalFormatting sqref="BC47:BC56">
    <cfRule type="expression" dxfId="5252" priority="283">
      <formula>$BB$17="انقطع ( ت )"</formula>
    </cfRule>
  </conditionalFormatting>
  <conditionalFormatting sqref="BC47:BC56">
    <cfRule type="expression" dxfId="5251" priority="282">
      <formula>$AX$17=""</formula>
    </cfRule>
  </conditionalFormatting>
  <conditionalFormatting sqref="AP47:AP56">
    <cfRule type="expression" dxfId="5250" priority="279">
      <formula>$AP$5="ج"</formula>
    </cfRule>
    <cfRule type="expression" dxfId="5249" priority="280">
      <formula>$AP$5="س"</formula>
    </cfRule>
    <cfRule type="expression" dxfId="5248" priority="281">
      <formula>$AP$4="ع"</formula>
    </cfRule>
  </conditionalFormatting>
  <conditionalFormatting sqref="AO47:AO54 AO56">
    <cfRule type="expression" dxfId="5247" priority="276">
      <formula>$AO$5="ج"</formula>
    </cfRule>
    <cfRule type="expression" dxfId="5246" priority="277">
      <formula>$AO$5="س"</formula>
    </cfRule>
    <cfRule type="expression" dxfId="5245" priority="278">
      <formula>$AO$4="ع"</formula>
    </cfRule>
  </conditionalFormatting>
  <conditionalFormatting sqref="AN47:AN54 AN56">
    <cfRule type="expression" dxfId="5244" priority="273">
      <formula>$AN$5="ج"</formula>
    </cfRule>
    <cfRule type="expression" dxfId="5243" priority="274">
      <formula>$AN$5="س"</formula>
    </cfRule>
    <cfRule type="expression" dxfId="5242" priority="275">
      <formula>$AN$4="ع"</formula>
    </cfRule>
  </conditionalFormatting>
  <conditionalFormatting sqref="AM47:AM54 AM56">
    <cfRule type="expression" dxfId="5241" priority="270">
      <formula>$AM$5="ج"</formula>
    </cfRule>
    <cfRule type="expression" dxfId="5240" priority="271">
      <formula>$AM$5="س"</formula>
    </cfRule>
    <cfRule type="expression" dxfId="5239" priority="272">
      <formula>$AM$4="ع"</formula>
    </cfRule>
  </conditionalFormatting>
  <conditionalFormatting sqref="AL47:AL56">
    <cfRule type="expression" dxfId="5238" priority="267">
      <formula>$AL$5="ج"</formula>
    </cfRule>
    <cfRule type="expression" dxfId="5237" priority="268">
      <formula>$AL$5="س"</formula>
    </cfRule>
    <cfRule type="expression" dxfId="5236" priority="269">
      <formula>$AL$4="ع"</formula>
    </cfRule>
  </conditionalFormatting>
  <conditionalFormatting sqref="AK47:AK56">
    <cfRule type="expression" dxfId="5235" priority="264">
      <formula>$AK$5="ع"</formula>
    </cfRule>
    <cfRule type="expression" dxfId="5234" priority="265">
      <formula>$AK$5="س"</formula>
    </cfRule>
    <cfRule type="expression" dxfId="5233" priority="266">
      <formula>$AK$4="ع"</formula>
    </cfRule>
  </conditionalFormatting>
  <conditionalFormatting sqref="AJ47:AJ56">
    <cfRule type="expression" dxfId="5232" priority="261">
      <formula>$AJ$5="ج"</formula>
    </cfRule>
    <cfRule type="expression" dxfId="5231" priority="262">
      <formula>$AJ$5="س"</formula>
    </cfRule>
    <cfRule type="expression" dxfId="5230" priority="263">
      <formula>$AJ$4="ع"</formula>
    </cfRule>
  </conditionalFormatting>
  <conditionalFormatting sqref="AI47:AI56">
    <cfRule type="expression" dxfId="5229" priority="258">
      <formula>$AI$5="ج"</formula>
    </cfRule>
    <cfRule type="expression" dxfId="5228" priority="259">
      <formula>$AI$5="س"</formula>
    </cfRule>
    <cfRule type="expression" dxfId="5227" priority="260">
      <formula>$AI$4="ع"</formula>
    </cfRule>
  </conditionalFormatting>
  <conditionalFormatting sqref="AH47:AH56">
    <cfRule type="expression" dxfId="5226" priority="255">
      <formula>$AH$5="ج"</formula>
    </cfRule>
    <cfRule type="expression" dxfId="5225" priority="256">
      <formula>$AH$5="س"</formula>
    </cfRule>
    <cfRule type="expression" dxfId="5224" priority="257">
      <formula>$AH$4="ع"</formula>
    </cfRule>
  </conditionalFormatting>
  <conditionalFormatting sqref="AG47:AG56">
    <cfRule type="expression" dxfId="5223" priority="252">
      <formula>$AG$5="ج"</formula>
    </cfRule>
    <cfRule type="expression" dxfId="5222" priority="253">
      <formula>$AG$5="س"</formula>
    </cfRule>
    <cfRule type="expression" dxfId="5221" priority="254">
      <formula>$AG$4="ع"</formula>
    </cfRule>
  </conditionalFormatting>
  <conditionalFormatting sqref="AF47:AF56">
    <cfRule type="expression" dxfId="5220" priority="249">
      <formula>$AF$5="ج"</formula>
    </cfRule>
    <cfRule type="expression" dxfId="5219" priority="250">
      <formula>$AF$5="س"</formula>
    </cfRule>
    <cfRule type="expression" dxfId="5218" priority="251">
      <formula>$AF$4="ع"</formula>
    </cfRule>
  </conditionalFormatting>
  <conditionalFormatting sqref="AE47:AE56">
    <cfRule type="expression" dxfId="5217" priority="246">
      <formula>$AE$5="ج"</formula>
    </cfRule>
    <cfRule type="expression" dxfId="5216" priority="247">
      <formula>$AE$5="س"</formula>
    </cfRule>
    <cfRule type="expression" dxfId="5215" priority="248">
      <formula>$AE$4="ع"</formula>
    </cfRule>
  </conditionalFormatting>
  <conditionalFormatting sqref="AD47:AD56">
    <cfRule type="expression" dxfId="5214" priority="243">
      <formula>$AD$5="ج"</formula>
    </cfRule>
    <cfRule type="expression" dxfId="5213" priority="244">
      <formula>$AD$5="س"</formula>
    </cfRule>
    <cfRule type="expression" dxfId="5212" priority="245">
      <formula>$AD$4="ع"</formula>
    </cfRule>
  </conditionalFormatting>
  <conditionalFormatting sqref="AC47:AC56">
    <cfRule type="expression" dxfId="5211" priority="240">
      <formula>$AC$5="ج"</formula>
    </cfRule>
    <cfRule type="expression" dxfId="5210" priority="241">
      <formula>$AC$5="س"</formula>
    </cfRule>
    <cfRule type="expression" dxfId="5209" priority="242">
      <formula>$AC$4="ع"</formula>
    </cfRule>
  </conditionalFormatting>
  <conditionalFormatting sqref="AB47:AB56">
    <cfRule type="expression" dxfId="5208" priority="237">
      <formula>$AB$5="ج"</formula>
    </cfRule>
    <cfRule type="expression" dxfId="5207" priority="238">
      <formula>$AB$5="س"</formula>
    </cfRule>
    <cfRule type="expression" dxfId="5206" priority="239">
      <formula>$AB$4="ع"</formula>
    </cfRule>
  </conditionalFormatting>
  <conditionalFormatting sqref="AA47:AA56">
    <cfRule type="expression" dxfId="5205" priority="234">
      <formula>$AA$5="ج"</formula>
    </cfRule>
    <cfRule type="expression" dxfId="5204" priority="235">
      <formula>$AA$5="س"</formula>
    </cfRule>
    <cfRule type="expression" dxfId="5203" priority="236">
      <formula>$AA$4="ع"</formula>
    </cfRule>
  </conditionalFormatting>
  <conditionalFormatting sqref="Z47:Z56">
    <cfRule type="expression" dxfId="5202" priority="231">
      <formula>$Z$5="ج"</formula>
    </cfRule>
    <cfRule type="expression" dxfId="5201" priority="232">
      <formula>$Z$5="س"</formula>
    </cfRule>
    <cfRule type="expression" dxfId="5200" priority="233">
      <formula>$Z$4="ع"</formula>
    </cfRule>
  </conditionalFormatting>
  <conditionalFormatting sqref="Y47:Y56">
    <cfRule type="expression" dxfId="5199" priority="228">
      <formula>$Y$5="ج"</formula>
    </cfRule>
    <cfRule type="expression" dxfId="5198" priority="229">
      <formula>$Y$5="س"</formula>
    </cfRule>
    <cfRule type="expression" dxfId="5197" priority="230">
      <formula>$Y$4="ع"</formula>
    </cfRule>
  </conditionalFormatting>
  <conditionalFormatting sqref="X47:X56">
    <cfRule type="expression" dxfId="5196" priority="225">
      <formula>$X$5="ج"</formula>
    </cfRule>
    <cfRule type="expression" dxfId="5195" priority="226">
      <formula>$X$5="س"</formula>
    </cfRule>
    <cfRule type="expression" dxfId="5194" priority="227">
      <formula>$X$4="ع"</formula>
    </cfRule>
  </conditionalFormatting>
  <conditionalFormatting sqref="W47:W56">
    <cfRule type="expression" dxfId="5193" priority="222">
      <formula>$W$5="ج"</formula>
    </cfRule>
    <cfRule type="expression" dxfId="5192" priority="223">
      <formula>$W$5="س"</formula>
    </cfRule>
    <cfRule type="expression" dxfId="5191" priority="224">
      <formula>$W$4="ع"</formula>
    </cfRule>
  </conditionalFormatting>
  <conditionalFormatting sqref="V47:V56">
    <cfRule type="expression" dxfId="5190" priority="219">
      <formula>$V$5="ج"</formula>
    </cfRule>
    <cfRule type="expression" dxfId="5189" priority="220">
      <formula>$V$5="س"</formula>
    </cfRule>
    <cfRule type="expression" dxfId="5188" priority="221">
      <formula>$V$4="ع"</formula>
    </cfRule>
  </conditionalFormatting>
  <conditionalFormatting sqref="U47:U56">
    <cfRule type="expression" dxfId="5187" priority="216">
      <formula>$U$5="ج"</formula>
    </cfRule>
    <cfRule type="expression" dxfId="5186" priority="217">
      <formula>$U$5="س"</formula>
    </cfRule>
    <cfRule type="expression" dxfId="5185" priority="218">
      <formula>$U$5="ع"</formula>
    </cfRule>
  </conditionalFormatting>
  <conditionalFormatting sqref="T47:T56">
    <cfRule type="expression" dxfId="5184" priority="213">
      <formula>$T$5="ج"</formula>
    </cfRule>
    <cfRule type="expression" dxfId="5183" priority="214">
      <formula>$T$5="س"</formula>
    </cfRule>
    <cfRule type="expression" dxfId="5182" priority="215">
      <formula>$T$4="ع"</formula>
    </cfRule>
  </conditionalFormatting>
  <conditionalFormatting sqref="S47:S56">
    <cfRule type="expression" dxfId="5181" priority="209">
      <formula>$S$5="ج"</formula>
    </cfRule>
    <cfRule type="expression" dxfId="5180" priority="210">
      <formula>$S$5="س"</formula>
    </cfRule>
    <cfRule type="expression" dxfId="5179" priority="211">
      <formula>$S$5="ع"</formula>
    </cfRule>
    <cfRule type="expression" dxfId="5178" priority="212">
      <formula>$S$4="ع"</formula>
    </cfRule>
  </conditionalFormatting>
  <conditionalFormatting sqref="R47:R56">
    <cfRule type="expression" dxfId="5177" priority="206">
      <formula>$R$5="ج"</formula>
    </cfRule>
    <cfRule type="expression" dxfId="5176" priority="207">
      <formula>$R$5="س"</formula>
    </cfRule>
    <cfRule type="expression" dxfId="5175" priority="208">
      <formula>$R$4="ع"</formula>
    </cfRule>
  </conditionalFormatting>
  <conditionalFormatting sqref="Q47:Q56">
    <cfRule type="expression" dxfId="5174" priority="203">
      <formula>$Q$5="ج"</formula>
    </cfRule>
    <cfRule type="expression" dxfId="5173" priority="204">
      <formula>$Q$5="س"</formula>
    </cfRule>
    <cfRule type="expression" dxfId="5172" priority="205">
      <formula>$Q$4="ع"</formula>
    </cfRule>
  </conditionalFormatting>
  <conditionalFormatting sqref="P47:P56">
    <cfRule type="expression" dxfId="5171" priority="200">
      <formula>$P$5="ج"</formula>
    </cfRule>
    <cfRule type="expression" dxfId="5170" priority="201">
      <formula>$P$5="س"</formula>
    </cfRule>
    <cfRule type="expression" dxfId="5169" priority="202">
      <formula>$P$4="ع"</formula>
    </cfRule>
  </conditionalFormatting>
  <conditionalFormatting sqref="O47:O56">
    <cfRule type="expression" dxfId="5168" priority="197">
      <formula>$O$5="ج"</formula>
    </cfRule>
    <cfRule type="expression" dxfId="5167" priority="198">
      <formula>$O$5="س"</formula>
    </cfRule>
    <cfRule type="expression" dxfId="5166" priority="199">
      <formula>$O$4="ع"</formula>
    </cfRule>
  </conditionalFormatting>
  <conditionalFormatting sqref="N47:N56">
    <cfRule type="expression" dxfId="5165" priority="194">
      <formula>$N$5="ج"</formula>
    </cfRule>
    <cfRule type="expression" dxfId="5164" priority="195">
      <formula>$N$5="س"</formula>
    </cfRule>
    <cfRule type="expression" dxfId="5163" priority="196">
      <formula>$N$4="ع"</formula>
    </cfRule>
  </conditionalFormatting>
  <conditionalFormatting sqref="M47:M56">
    <cfRule type="expression" dxfId="5162" priority="191">
      <formula>$M$5="ج"</formula>
    </cfRule>
    <cfRule type="expression" dxfId="5161" priority="192">
      <formula>$M$5="س"</formula>
    </cfRule>
    <cfRule type="expression" dxfId="5160" priority="193">
      <formula>$M$4="ع"</formula>
    </cfRule>
  </conditionalFormatting>
  <conditionalFormatting sqref="L47:L56">
    <cfRule type="expression" dxfId="5159" priority="188">
      <formula>$L$5="ج"</formula>
    </cfRule>
    <cfRule type="expression" dxfId="5158" priority="189">
      <formula>$L$5="س"</formula>
    </cfRule>
    <cfRule type="expression" dxfId="5157" priority="190">
      <formula>$L$4="ع"</formula>
    </cfRule>
  </conditionalFormatting>
  <conditionalFormatting sqref="U47:U56">
    <cfRule type="expression" dxfId="5156" priority="187">
      <formula>$U$4="ع"</formula>
    </cfRule>
  </conditionalFormatting>
  <conditionalFormatting sqref="AK47:AK56">
    <cfRule type="expression" dxfId="5155" priority="186">
      <formula>$AK$5="ج"</formula>
    </cfRule>
  </conditionalFormatting>
  <conditionalFormatting sqref="J47:AX47">
    <cfRule type="expression" dxfId="5154" priority="184">
      <formula>$AX$47=""</formula>
    </cfRule>
    <cfRule type="expression" dxfId="5153" priority="185">
      <formula>$BC$47="انقطع ( ت )"</formula>
    </cfRule>
  </conditionalFormatting>
  <conditionalFormatting sqref="BA48:BC48 J48:AY48">
    <cfRule type="expression" dxfId="5152" priority="183">
      <formula>$BC$48="انقطع ( ت )"</formula>
    </cfRule>
  </conditionalFormatting>
  <conditionalFormatting sqref="BA49:BC49 J49:AY49">
    <cfRule type="expression" dxfId="5151" priority="182">
      <formula>$BC$49="انقطع ( ت )"</formula>
    </cfRule>
  </conditionalFormatting>
  <conditionalFormatting sqref="BA50:BC50 J50:AY50">
    <cfRule type="expression" dxfId="5150" priority="181">
      <formula>$BC$50="انقطع ( ت )"</formula>
    </cfRule>
  </conditionalFormatting>
  <conditionalFormatting sqref="BA51:BC51 A51:B51 J51:AY51">
    <cfRule type="expression" dxfId="5149" priority="180">
      <formula>$BC$51="انقطع ( ت )"</formula>
    </cfRule>
  </conditionalFormatting>
  <conditionalFormatting sqref="BA52:BC52 J52:AY52">
    <cfRule type="expression" dxfId="5148" priority="179">
      <formula>$BC$52="انقطع ( ت )"</formula>
    </cfRule>
  </conditionalFormatting>
  <conditionalFormatting sqref="BA53:BC53 A53:B53 J53:AY53">
    <cfRule type="expression" dxfId="5147" priority="178">
      <formula>$BC$53="انقطع ( ت )"</formula>
    </cfRule>
  </conditionalFormatting>
  <conditionalFormatting sqref="BA54:BC54 J54:AY54">
    <cfRule type="expression" dxfId="5146" priority="177">
      <formula>$BC$54="انقطع ( ت )"</formula>
    </cfRule>
  </conditionalFormatting>
  <conditionalFormatting sqref="BA55:BC55 AP55:AY55 J55:AL55">
    <cfRule type="expression" dxfId="5145" priority="176">
      <formula>$BC$55="انقطع ( ت )"</formula>
    </cfRule>
  </conditionalFormatting>
  <conditionalFormatting sqref="BA56:BC56 J56:AY56">
    <cfRule type="expression" dxfId="5144" priority="175">
      <formula>$BC$56="انقطع ( ت )"</formula>
    </cfRule>
  </conditionalFormatting>
  <conditionalFormatting sqref="J48:AX48">
    <cfRule type="expression" dxfId="5143" priority="174">
      <formula>$AX$48=""</formula>
    </cfRule>
  </conditionalFormatting>
  <conditionalFormatting sqref="J49:AX49">
    <cfRule type="expression" dxfId="5142" priority="173">
      <formula>$AX$49=""</formula>
    </cfRule>
  </conditionalFormatting>
  <conditionalFormatting sqref="J50:AX50">
    <cfRule type="expression" dxfId="5141" priority="172">
      <formula>$AX$50=""</formula>
    </cfRule>
  </conditionalFormatting>
  <conditionalFormatting sqref="J51:AX51">
    <cfRule type="expression" dxfId="5140" priority="171">
      <formula>$AX$51=""</formula>
    </cfRule>
  </conditionalFormatting>
  <conditionalFormatting sqref="J52:AX52">
    <cfRule type="expression" dxfId="5139" priority="170">
      <formula>$AX$52=""</formula>
    </cfRule>
  </conditionalFormatting>
  <conditionalFormatting sqref="J53:AX53">
    <cfRule type="expression" dxfId="5138" priority="169">
      <formula>$AX$53=""</formula>
    </cfRule>
  </conditionalFormatting>
  <conditionalFormatting sqref="J54:AX54">
    <cfRule type="expression" dxfId="5137" priority="168">
      <formula>$AX$54=""</formula>
    </cfRule>
  </conditionalFormatting>
  <conditionalFormatting sqref="AP55:AX55 J55:AL55">
    <cfRule type="expression" dxfId="5136" priority="167">
      <formula>$AX$55=""</formula>
    </cfRule>
  </conditionalFormatting>
  <conditionalFormatting sqref="J56:AX56">
    <cfRule type="expression" dxfId="5135" priority="166">
      <formula>$AX$56=""</formula>
    </cfRule>
  </conditionalFormatting>
  <conditionalFormatting sqref="AO55">
    <cfRule type="expression" dxfId="5134" priority="163">
      <formula>$AO$5="ج"</formula>
    </cfRule>
    <cfRule type="expression" dxfId="5133" priority="164">
      <formula>$AO$5="س"</formula>
    </cfRule>
    <cfRule type="expression" dxfId="5132" priority="165">
      <formula>$AO$4="ع"</formula>
    </cfRule>
  </conditionalFormatting>
  <conditionalFormatting sqref="AN55">
    <cfRule type="expression" dxfId="5131" priority="160">
      <formula>$AN$5="ج"</formula>
    </cfRule>
    <cfRule type="expression" dxfId="5130" priority="161">
      <formula>$AN$5="س"</formula>
    </cfRule>
    <cfRule type="expression" dxfId="5129" priority="162">
      <formula>$AN$4="ع"</formula>
    </cfRule>
  </conditionalFormatting>
  <conditionalFormatting sqref="AM55">
    <cfRule type="expression" dxfId="5128" priority="157">
      <formula>$AM$5="ج"</formula>
    </cfRule>
    <cfRule type="expression" dxfId="5127" priority="158">
      <formula>$AM$5="س"</formula>
    </cfRule>
    <cfRule type="expression" dxfId="5126" priority="159">
      <formula>$AM$4="ع"</formula>
    </cfRule>
  </conditionalFormatting>
  <conditionalFormatting sqref="C7:I7 C8:C46 G8:I46 I57:I168">
    <cfRule type="expression" dxfId="5125" priority="156">
      <formula>$AX$7=""</formula>
    </cfRule>
  </conditionalFormatting>
  <conditionalFormatting sqref="C7:I7 C8:C46 G8:I46 I57:I168">
    <cfRule type="expression" dxfId="5124" priority="155">
      <formula>$AX$7=""</formula>
    </cfRule>
  </conditionalFormatting>
  <conditionalFormatting sqref="C17:I17">
    <cfRule type="expression" dxfId="5123" priority="153">
      <formula>$BB$17="انقطع ( ت )"</formula>
    </cfRule>
    <cfRule type="expression" dxfId="5122" priority="154">
      <formula>$AX$17=""</formula>
    </cfRule>
  </conditionalFormatting>
  <conditionalFormatting sqref="C18:I18">
    <cfRule type="expression" dxfId="5121" priority="150">
      <formula>$BB$18="انقطع ( ت )"</formula>
    </cfRule>
    <cfRule type="expression" dxfId="5120" priority="151">
      <formula>$BB$18="انقطع ( ت )"</formula>
    </cfRule>
    <cfRule type="expression" dxfId="5119" priority="152">
      <formula>$AX$18=""</formula>
    </cfRule>
  </conditionalFormatting>
  <conditionalFormatting sqref="C19:I19">
    <cfRule type="expression" dxfId="5118" priority="149">
      <formula>$AX$19=""</formula>
    </cfRule>
  </conditionalFormatting>
  <conditionalFormatting sqref="C20:I20">
    <cfRule type="expression" dxfId="5117" priority="148">
      <formula>$AX$20=""</formula>
    </cfRule>
  </conditionalFormatting>
  <conditionalFormatting sqref="C21:I21">
    <cfRule type="expression" dxfId="5116" priority="147">
      <formula>$AX$21=""</formula>
    </cfRule>
  </conditionalFormatting>
  <conditionalFormatting sqref="C22:I22">
    <cfRule type="expression" dxfId="5115" priority="145">
      <formula>$BB$22="انقطع ( ت )"</formula>
    </cfRule>
    <cfRule type="expression" dxfId="5114" priority="146">
      <formula>$AX$22=""</formula>
    </cfRule>
  </conditionalFormatting>
  <conditionalFormatting sqref="C23:I23">
    <cfRule type="expression" dxfId="5113" priority="143">
      <formula>$BB$23="انقطع ( ت )"</formula>
    </cfRule>
    <cfRule type="expression" dxfId="5112" priority="144">
      <formula>$AX$23=""</formula>
    </cfRule>
  </conditionalFormatting>
  <conditionalFormatting sqref="C24:I24">
    <cfRule type="expression" dxfId="5111" priority="141">
      <formula>$BB$24="انقطع ( ت )"</formula>
    </cfRule>
    <cfRule type="expression" dxfId="5110" priority="142">
      <formula>$AX$24=""</formula>
    </cfRule>
  </conditionalFormatting>
  <conditionalFormatting sqref="C25:I25">
    <cfRule type="expression" dxfId="5109" priority="140">
      <formula>$AX$25=""</formula>
    </cfRule>
  </conditionalFormatting>
  <conditionalFormatting sqref="C26:I26">
    <cfRule type="expression" dxfId="5108" priority="138">
      <formula>$BB$26="انقطع ( ت )"</formula>
    </cfRule>
    <cfRule type="expression" dxfId="5107" priority="139">
      <formula>$AX$26=""</formula>
    </cfRule>
  </conditionalFormatting>
  <conditionalFormatting sqref="C27:I27">
    <cfRule type="expression" dxfId="5106" priority="136">
      <formula>$BB$27="انقطع ( ت )"</formula>
    </cfRule>
    <cfRule type="expression" dxfId="5105" priority="137">
      <formula>$AX$27=""</formula>
    </cfRule>
  </conditionalFormatting>
  <conditionalFormatting sqref="C28:I28">
    <cfRule type="expression" dxfId="5104" priority="135">
      <formula>$AX$28=""</formula>
    </cfRule>
  </conditionalFormatting>
  <conditionalFormatting sqref="C29:I29">
    <cfRule type="expression" dxfId="5103" priority="133">
      <formula>$BB$29="انقطع ( ت )"</formula>
    </cfRule>
    <cfRule type="expression" dxfId="5102" priority="134">
      <formula>$AX$29=""</formula>
    </cfRule>
  </conditionalFormatting>
  <conditionalFormatting sqref="C30:I30">
    <cfRule type="expression" dxfId="5101" priority="132">
      <formula>$AX$30=""</formula>
    </cfRule>
  </conditionalFormatting>
  <conditionalFormatting sqref="C31:I31">
    <cfRule type="expression" dxfId="5100" priority="131">
      <formula>$AX$31=""</formula>
    </cfRule>
  </conditionalFormatting>
  <conditionalFormatting sqref="C32:I32">
    <cfRule type="expression" dxfId="5099" priority="129">
      <formula>$BB$32="انقطع ( ت )"</formula>
    </cfRule>
    <cfRule type="expression" dxfId="5098" priority="130">
      <formula>$AX$32=""</formula>
    </cfRule>
  </conditionalFormatting>
  <conditionalFormatting sqref="C33:I33">
    <cfRule type="expression" dxfId="5097" priority="127">
      <formula>$BB$33="انقطع ( ت )"</formula>
    </cfRule>
    <cfRule type="expression" dxfId="5096" priority="128">
      <formula>$AX$33=""</formula>
    </cfRule>
  </conditionalFormatting>
  <conditionalFormatting sqref="C34:I34">
    <cfRule type="expression" dxfId="5095" priority="125">
      <formula>$BB$34="انقطع ( ت )"</formula>
    </cfRule>
    <cfRule type="expression" dxfId="5094" priority="126">
      <formula>$AX$34=""</formula>
    </cfRule>
  </conditionalFormatting>
  <conditionalFormatting sqref="C35:I35">
    <cfRule type="expression" dxfId="5093" priority="123">
      <formula>$BB$35="انقطع ( ت )"</formula>
    </cfRule>
    <cfRule type="expression" dxfId="5092" priority="124">
      <formula>$AX$35=""</formula>
    </cfRule>
  </conditionalFormatting>
  <conditionalFormatting sqref="C36:I36">
    <cfRule type="expression" dxfId="5091" priority="122">
      <formula>$AX$36=""</formula>
    </cfRule>
  </conditionalFormatting>
  <conditionalFormatting sqref="C37:I37">
    <cfRule type="expression" dxfId="5090" priority="120">
      <formula>$BB$37="انقطع ( ت )"</formula>
    </cfRule>
    <cfRule type="expression" dxfId="5089" priority="121">
      <formula>$AX$37=""</formula>
    </cfRule>
  </conditionalFormatting>
  <conditionalFormatting sqref="C38:I38">
    <cfRule type="expression" dxfId="5088" priority="118">
      <formula>$BB$38="انقطع ( ت )"</formula>
    </cfRule>
    <cfRule type="expression" dxfId="5087" priority="119">
      <formula>$AX$38=""</formula>
    </cfRule>
  </conditionalFormatting>
  <conditionalFormatting sqref="C39:I39">
    <cfRule type="expression" dxfId="5086" priority="116">
      <formula>$BB$39="انقطع ( ت )"</formula>
    </cfRule>
    <cfRule type="expression" dxfId="5085" priority="117">
      <formula>$AX$39=""</formula>
    </cfRule>
  </conditionalFormatting>
  <conditionalFormatting sqref="C40:I40">
    <cfRule type="expression" dxfId="5084" priority="114">
      <formula>$BB$40="انقطع ( ت )"</formula>
    </cfRule>
    <cfRule type="expression" dxfId="5083" priority="115">
      <formula>$AX$40=""</formula>
    </cfRule>
  </conditionalFormatting>
  <conditionalFormatting sqref="C41:I41">
    <cfRule type="expression" dxfId="5082" priority="112">
      <formula>$BB$41="انقطع ( ت )"</formula>
    </cfRule>
    <cfRule type="expression" dxfId="5081" priority="113">
      <formula>$AX$41=""</formula>
    </cfRule>
  </conditionalFormatting>
  <conditionalFormatting sqref="C42:I42">
    <cfRule type="expression" dxfId="5080" priority="110">
      <formula>$BB$42="انقطع ( ت )"</formula>
    </cfRule>
    <cfRule type="expression" dxfId="5079" priority="111">
      <formula>$AX$42=""</formula>
    </cfRule>
  </conditionalFormatting>
  <conditionalFormatting sqref="C43:I43">
    <cfRule type="expression" dxfId="5078" priority="109">
      <formula>$AX$43=""</formula>
    </cfRule>
  </conditionalFormatting>
  <conditionalFormatting sqref="C44:I44">
    <cfRule type="expression" dxfId="5077" priority="108">
      <formula>$AX$44=""</formula>
    </cfRule>
  </conditionalFormatting>
  <conditionalFormatting sqref="C45:I45">
    <cfRule type="expression" dxfId="5076" priority="106">
      <formula>$BB$45="انقطع ( ت )"</formula>
    </cfRule>
    <cfRule type="expression" dxfId="5075" priority="107">
      <formula>$AX$45=""</formula>
    </cfRule>
  </conditionalFormatting>
  <conditionalFormatting sqref="C46:I46">
    <cfRule type="expression" dxfId="5074" priority="104">
      <formula>$BB$46="انقطع ( ت )"</formula>
    </cfRule>
    <cfRule type="expression" dxfId="5073" priority="105">
      <formula>$AX$46=""</formula>
    </cfRule>
  </conditionalFormatting>
  <conditionalFormatting sqref="C7:I7 C8:C46 G8:I46 I57:I168">
    <cfRule type="expression" dxfId="5072" priority="102">
      <formula>$BB$7="انقطع ( ت )"</formula>
    </cfRule>
    <cfRule type="expression" dxfId="5071" priority="103">
      <formula>$AX$7=""</formula>
    </cfRule>
  </conditionalFormatting>
  <conditionalFormatting sqref="C8:I8">
    <cfRule type="expression" dxfId="5070" priority="100">
      <formula>$BB$8="انقطع ( ت )"</formula>
    </cfRule>
    <cfRule type="expression" dxfId="5069" priority="101">
      <formula>$AX$8=""</formula>
    </cfRule>
  </conditionalFormatting>
  <conditionalFormatting sqref="C9:I9">
    <cfRule type="expression" dxfId="5068" priority="98">
      <formula>$BB$9="انقطع ( ت )"</formula>
    </cfRule>
    <cfRule type="expression" dxfId="5067" priority="99">
      <formula>$AX$9=""</formula>
    </cfRule>
  </conditionalFormatting>
  <conditionalFormatting sqref="C10:I10">
    <cfRule type="expression" dxfId="5066" priority="97">
      <formula>$AX$10=""</formula>
    </cfRule>
  </conditionalFormatting>
  <conditionalFormatting sqref="C11:I11">
    <cfRule type="expression" dxfId="5065" priority="95">
      <formula>$BB$11="انقطع ( ت )"</formula>
    </cfRule>
    <cfRule type="expression" dxfId="5064" priority="96">
      <formula>$AX$11=""</formula>
    </cfRule>
  </conditionalFormatting>
  <conditionalFormatting sqref="C12:I12">
    <cfRule type="expression" dxfId="5063" priority="94">
      <formula>$AX$12=""</formula>
    </cfRule>
  </conditionalFormatting>
  <conditionalFormatting sqref="C13:I13">
    <cfRule type="expression" dxfId="5062" priority="92">
      <formula>$BB$13="انقطع ( ت )"</formula>
    </cfRule>
    <cfRule type="expression" dxfId="5061" priority="93">
      <formula>$AX$13=""</formula>
    </cfRule>
  </conditionalFormatting>
  <conditionalFormatting sqref="C14:I14">
    <cfRule type="expression" dxfId="5060" priority="91">
      <formula>$AX$14=""</formula>
    </cfRule>
  </conditionalFormatting>
  <conditionalFormatting sqref="C15:I15">
    <cfRule type="expression" dxfId="5059" priority="90">
      <formula>$AX$15=""</formula>
    </cfRule>
  </conditionalFormatting>
  <conditionalFormatting sqref="C16:I16">
    <cfRule type="expression" dxfId="5058" priority="89">
      <formula>$AX$16=""</formula>
    </cfRule>
  </conditionalFormatting>
  <conditionalFormatting sqref="C10:I10">
    <cfRule type="expression" dxfId="5057" priority="88">
      <formula>$BB$10="انقطع ( ت )"</formula>
    </cfRule>
  </conditionalFormatting>
  <conditionalFormatting sqref="C12:I12">
    <cfRule type="expression" dxfId="5056" priority="87">
      <formula>$BB$12="انقطع ( ت )"</formula>
    </cfRule>
  </conditionalFormatting>
  <conditionalFormatting sqref="C14:I14">
    <cfRule type="expression" dxfId="5055" priority="86">
      <formula>$BB$14="انقطع ( ت )"</formula>
    </cfRule>
  </conditionalFormatting>
  <conditionalFormatting sqref="C15:I15">
    <cfRule type="expression" dxfId="5054" priority="85">
      <formula>$BB$15="انقطع ( ت )"</formula>
    </cfRule>
  </conditionalFormatting>
  <conditionalFormatting sqref="C16:I16">
    <cfRule type="expression" dxfId="5053" priority="84">
      <formula>$BB$16="انقطع ( ت )"</formula>
    </cfRule>
  </conditionalFormatting>
  <conditionalFormatting sqref="C17:I17">
    <cfRule type="expression" dxfId="5052" priority="83">
      <formula>$BB$17="انقطع ( ت )"</formula>
    </cfRule>
  </conditionalFormatting>
  <conditionalFormatting sqref="C19:I19">
    <cfRule type="expression" dxfId="5051" priority="81">
      <formula>$BB$19="انقطع ( ت )"</formula>
    </cfRule>
    <cfRule type="expression" dxfId="5050" priority="82">
      <formula>$BB$19="انقطع ( ت )"</formula>
    </cfRule>
  </conditionalFormatting>
  <conditionalFormatting sqref="C20:I20">
    <cfRule type="expression" dxfId="5049" priority="80">
      <formula>$BB$20="انقطع ( ت )"</formula>
    </cfRule>
  </conditionalFormatting>
  <conditionalFormatting sqref="C21:I21">
    <cfRule type="expression" dxfId="5048" priority="79">
      <formula>$BB$21="انقطع ( ت )"</formula>
    </cfRule>
  </conditionalFormatting>
  <conditionalFormatting sqref="C25:I25">
    <cfRule type="expression" dxfId="5047" priority="78">
      <formula>$BB$25="انقطع ( ت )"</formula>
    </cfRule>
  </conditionalFormatting>
  <conditionalFormatting sqref="C28:I28">
    <cfRule type="expression" dxfId="5046" priority="76">
      <formula>$BB$28="انقطع ( ت )"</formula>
    </cfRule>
    <cfRule type="expression" dxfId="5045" priority="77">
      <formula>$BB$28="انقطع ( ت )"</formula>
    </cfRule>
  </conditionalFormatting>
  <conditionalFormatting sqref="C30:I30">
    <cfRule type="expression" dxfId="5044" priority="75">
      <formula>$BB$30="انقطع ( ت )"</formula>
    </cfRule>
  </conditionalFormatting>
  <conditionalFormatting sqref="C31:I31">
    <cfRule type="expression" dxfId="5043" priority="74">
      <formula>$BB$31="انقطع ( ت )"</formula>
    </cfRule>
  </conditionalFormatting>
  <conditionalFormatting sqref="C36:I36">
    <cfRule type="expression" dxfId="5042" priority="73">
      <formula>$BB$36="انقطع ( ت )"</formula>
    </cfRule>
  </conditionalFormatting>
  <conditionalFormatting sqref="C43:I43">
    <cfRule type="expression" dxfId="5041" priority="72">
      <formula>$BB$43="انقطع ( ت )"</formula>
    </cfRule>
  </conditionalFormatting>
  <conditionalFormatting sqref="C44:I44">
    <cfRule type="expression" dxfId="5040" priority="71">
      <formula>$BB$44="انقطع ( ت )"</formula>
    </cfRule>
  </conditionalFormatting>
  <conditionalFormatting sqref="C7:I7 G8:G46">
    <cfRule type="expression" dxfId="5039" priority="70">
      <formula>$BC$7="انقطع ( ت )"</formula>
    </cfRule>
  </conditionalFormatting>
  <conditionalFormatting sqref="C8:I8">
    <cfRule type="expression" dxfId="5038" priority="68">
      <formula>$BC$8=""</formula>
    </cfRule>
    <cfRule type="expression" dxfId="5037" priority="69">
      <formula>$BC$8=""</formula>
    </cfRule>
  </conditionalFormatting>
  <conditionalFormatting sqref="C9:I9">
    <cfRule type="expression" dxfId="5036" priority="67">
      <formula>$BC$9=""</formula>
    </cfRule>
  </conditionalFormatting>
  <conditionalFormatting sqref="C10:I10">
    <cfRule type="expression" dxfId="5035" priority="65">
      <formula>$BC$10=""</formula>
    </cfRule>
    <cfRule type="expression" dxfId="5034" priority="66">
      <formula>$BC$10=""</formula>
    </cfRule>
  </conditionalFormatting>
  <conditionalFormatting sqref="C11:I11">
    <cfRule type="expression" dxfId="5033" priority="64">
      <formula>$BC$11=""</formula>
    </cfRule>
  </conditionalFormatting>
  <conditionalFormatting sqref="C12:I12">
    <cfRule type="expression" dxfId="5032" priority="63">
      <formula>$BC$12=""</formula>
    </cfRule>
  </conditionalFormatting>
  <conditionalFormatting sqref="C13:I13">
    <cfRule type="expression" dxfId="5031" priority="62">
      <formula>$BC$13=""</formula>
    </cfRule>
  </conditionalFormatting>
  <conditionalFormatting sqref="C14:I14">
    <cfRule type="expression" dxfId="5030" priority="61">
      <formula>$BC$14=""</formula>
    </cfRule>
  </conditionalFormatting>
  <conditionalFormatting sqref="C15:I15">
    <cfRule type="expression" dxfId="5029" priority="60">
      <formula>$BC$15=""</formula>
    </cfRule>
  </conditionalFormatting>
  <conditionalFormatting sqref="C16:I16">
    <cfRule type="expression" dxfId="5028" priority="59">
      <formula>$BC$16=""</formula>
    </cfRule>
  </conditionalFormatting>
  <conditionalFormatting sqref="C17:I17">
    <cfRule type="expression" dxfId="5027" priority="58">
      <formula>$BC$17=""</formula>
    </cfRule>
  </conditionalFormatting>
  <conditionalFormatting sqref="C18:I18">
    <cfRule type="expression" dxfId="5026" priority="57">
      <formula>$BC$18=""</formula>
    </cfRule>
  </conditionalFormatting>
  <conditionalFormatting sqref="C19:I19">
    <cfRule type="expression" dxfId="5025" priority="56">
      <formula>$BC$19=""</formula>
    </cfRule>
  </conditionalFormatting>
  <conditionalFormatting sqref="C20:I20">
    <cfRule type="expression" dxfId="5024" priority="55">
      <formula>$BC$20=""</formula>
    </cfRule>
  </conditionalFormatting>
  <conditionalFormatting sqref="C21:I21">
    <cfRule type="expression" dxfId="5023" priority="54">
      <formula>$BC$21=""</formula>
    </cfRule>
  </conditionalFormatting>
  <conditionalFormatting sqref="C22:I22">
    <cfRule type="expression" dxfId="5022" priority="53">
      <formula>$BC$22=""</formula>
    </cfRule>
  </conditionalFormatting>
  <conditionalFormatting sqref="C23:I23">
    <cfRule type="expression" dxfId="5021" priority="52">
      <formula>$BC$23=""</formula>
    </cfRule>
  </conditionalFormatting>
  <conditionalFormatting sqref="C24:I24">
    <cfRule type="expression" dxfId="5020" priority="51">
      <formula>$BC$24=""</formula>
    </cfRule>
  </conditionalFormatting>
  <conditionalFormatting sqref="C25:I25">
    <cfRule type="expression" dxfId="5019" priority="50">
      <formula>$BC$25=""</formula>
    </cfRule>
  </conditionalFormatting>
  <conditionalFormatting sqref="C26:I26">
    <cfRule type="expression" dxfId="5018" priority="49">
      <formula>$BC$26=""</formula>
    </cfRule>
  </conditionalFormatting>
  <conditionalFormatting sqref="C27:I27">
    <cfRule type="expression" dxfId="5017" priority="48">
      <formula>$BC$27=""</formula>
    </cfRule>
  </conditionalFormatting>
  <conditionalFormatting sqref="C28:I28">
    <cfRule type="expression" dxfId="5016" priority="47">
      <formula>$BC$28=""</formula>
    </cfRule>
  </conditionalFormatting>
  <conditionalFormatting sqref="C29:I29">
    <cfRule type="expression" dxfId="5015" priority="46">
      <formula>$BC$29=""</formula>
    </cfRule>
  </conditionalFormatting>
  <conditionalFormatting sqref="C30:I30">
    <cfRule type="expression" dxfId="5014" priority="45">
      <formula>$BC$30=""</formula>
    </cfRule>
  </conditionalFormatting>
  <conditionalFormatting sqref="C31:I31">
    <cfRule type="expression" dxfId="5013" priority="44">
      <formula>$BC$31=""</formula>
    </cfRule>
  </conditionalFormatting>
  <conditionalFormatting sqref="C32:I32">
    <cfRule type="expression" dxfId="5012" priority="43">
      <formula>$BC$32=""</formula>
    </cfRule>
  </conditionalFormatting>
  <conditionalFormatting sqref="C33:I33">
    <cfRule type="expression" dxfId="5011" priority="42">
      <formula>$BC$33=""</formula>
    </cfRule>
  </conditionalFormatting>
  <conditionalFormatting sqref="C34:I34">
    <cfRule type="expression" dxfId="5010" priority="41">
      <formula>$BC$34=""</formula>
    </cfRule>
  </conditionalFormatting>
  <conditionalFormatting sqref="C35:I35">
    <cfRule type="expression" dxfId="5009" priority="40">
      <formula>$BC$35=""</formula>
    </cfRule>
  </conditionalFormatting>
  <conditionalFormatting sqref="C36:I36">
    <cfRule type="expression" dxfId="5008" priority="39">
      <formula>$BC$36=""</formula>
    </cfRule>
  </conditionalFormatting>
  <conditionalFormatting sqref="C37:I37">
    <cfRule type="expression" dxfId="5007" priority="38">
      <formula>$BC$37=""</formula>
    </cfRule>
  </conditionalFormatting>
  <conditionalFormatting sqref="C38:I38">
    <cfRule type="expression" dxfId="5006" priority="37">
      <formula>$BC$38=""</formula>
    </cfRule>
  </conditionalFormatting>
  <conditionalFormatting sqref="C39:I39">
    <cfRule type="expression" dxfId="5005" priority="36">
      <formula>$BC$39=""</formula>
    </cfRule>
  </conditionalFormatting>
  <conditionalFormatting sqref="C40:I40">
    <cfRule type="expression" dxfId="5004" priority="35">
      <formula>$BC$40=""</formula>
    </cfRule>
  </conditionalFormatting>
  <conditionalFormatting sqref="C41:I41">
    <cfRule type="expression" dxfId="5003" priority="34">
      <formula>$BC$41=""</formula>
    </cfRule>
  </conditionalFormatting>
  <conditionalFormatting sqref="C42:I42">
    <cfRule type="expression" dxfId="5002" priority="33">
      <formula>$BC$42=""</formula>
    </cfRule>
  </conditionalFormatting>
  <conditionalFormatting sqref="C43:I43">
    <cfRule type="expression" dxfId="5001" priority="32">
      <formula>$BC$43=""</formula>
    </cfRule>
  </conditionalFormatting>
  <conditionalFormatting sqref="C44:I44">
    <cfRule type="expression" dxfId="5000" priority="31">
      <formula>$BC$44=""</formula>
    </cfRule>
  </conditionalFormatting>
  <conditionalFormatting sqref="C45:I45">
    <cfRule type="expression" dxfId="4999" priority="30">
      <formula>$BC$45=""</formula>
    </cfRule>
  </conditionalFormatting>
  <conditionalFormatting sqref="C46:I46">
    <cfRule type="expression" dxfId="4998" priority="29">
      <formula>$BC$46=""</formula>
    </cfRule>
  </conditionalFormatting>
  <conditionalFormatting sqref="I57:I168">
    <cfRule type="expression" dxfId="4997" priority="28">
      <formula>$AX$7=""</formula>
    </cfRule>
  </conditionalFormatting>
  <conditionalFormatting sqref="I57:I168">
    <cfRule type="expression" dxfId="4996" priority="27">
      <formula>$AX$7=""</formula>
    </cfRule>
  </conditionalFormatting>
  <conditionalFormatting sqref="I57:I168">
    <cfRule type="expression" dxfId="4995" priority="25">
      <formula>$BB$7="انقطع ( ت )"</formula>
    </cfRule>
    <cfRule type="expression" dxfId="4994" priority="26">
      <formula>$AX$7=""</formula>
    </cfRule>
  </conditionalFormatting>
  <conditionalFormatting sqref="I57:I188">
    <cfRule type="expression" dxfId="4993" priority="24">
      <formula>$AX$7=""</formula>
    </cfRule>
  </conditionalFormatting>
  <conditionalFormatting sqref="I57:I188">
    <cfRule type="expression" dxfId="4992" priority="23">
      <formula>$AX$7=""</formula>
    </cfRule>
  </conditionalFormatting>
  <conditionalFormatting sqref="I57:I188">
    <cfRule type="expression" dxfId="4991" priority="21">
      <formula>$BB$7="انقطع ( ت )"</formula>
    </cfRule>
    <cfRule type="expression" dxfId="4990" priority="22">
      <formula>$AX$7=""</formula>
    </cfRule>
  </conditionalFormatting>
  <conditionalFormatting sqref="C47:I47">
    <cfRule type="expression" dxfId="4989" priority="19">
      <formula>$AX$47=""</formula>
    </cfRule>
    <cfRule type="expression" dxfId="4988" priority="20">
      <formula>$BC$47="انقطع ( ت )"</formula>
    </cfRule>
  </conditionalFormatting>
  <conditionalFormatting sqref="C48:I48">
    <cfRule type="expression" dxfId="4987" priority="17">
      <formula>$AX$48=""</formula>
    </cfRule>
    <cfRule type="expression" dxfId="4986" priority="18">
      <formula>$BC$48="انقطع ( ت )"</formula>
    </cfRule>
  </conditionalFormatting>
  <conditionalFormatting sqref="C49:I49">
    <cfRule type="expression" dxfId="4985" priority="15">
      <formula>$AX$49=""</formula>
    </cfRule>
    <cfRule type="expression" dxfId="4984" priority="16">
      <formula>$BC$49="انقطع ( ت )"</formula>
    </cfRule>
  </conditionalFormatting>
  <conditionalFormatting sqref="C50:I50">
    <cfRule type="expression" dxfId="4983" priority="13">
      <formula>$AX$50=""</formula>
    </cfRule>
    <cfRule type="expression" dxfId="4982" priority="14">
      <formula>$BC$50="انقطع ( ت )"</formula>
    </cfRule>
  </conditionalFormatting>
  <conditionalFormatting sqref="C51:I51">
    <cfRule type="expression" dxfId="4981" priority="11">
      <formula>$AX$51=""</formula>
    </cfRule>
    <cfRule type="expression" dxfId="4980" priority="12">
      <formula>$BC$51="انقطع ( ت )"</formula>
    </cfRule>
  </conditionalFormatting>
  <conditionalFormatting sqref="C52:I52">
    <cfRule type="expression" dxfId="4979" priority="9">
      <formula>$AX$52=""</formula>
    </cfRule>
    <cfRule type="expression" dxfId="4978" priority="10">
      <formula>$BC$52="انقطع ( ت )"</formula>
    </cfRule>
  </conditionalFormatting>
  <conditionalFormatting sqref="C53:I53">
    <cfRule type="expression" dxfId="4977" priority="8">
      <formula>$BC$53="انقطع ( ت )"</formula>
    </cfRule>
  </conditionalFormatting>
  <conditionalFormatting sqref="C54:I54">
    <cfRule type="expression" dxfId="4976" priority="6">
      <formula>$AX$54=""</formula>
    </cfRule>
    <cfRule type="expression" dxfId="4975" priority="7">
      <formula>$BC$54="انقطع ( ت )"</formula>
    </cfRule>
  </conditionalFormatting>
  <conditionalFormatting sqref="C55:I55">
    <cfRule type="expression" dxfId="4974" priority="5">
      <formula>$BC$55="انقطع ( ت )"</formula>
    </cfRule>
  </conditionalFormatting>
  <conditionalFormatting sqref="C56:I56">
    <cfRule type="expression" dxfId="4973" priority="4">
      <formula>$BC$56="انقطع ( ت )"</formula>
    </cfRule>
  </conditionalFormatting>
  <conditionalFormatting sqref="C53:I53">
    <cfRule type="expression" dxfId="4972" priority="3">
      <formula>$AX$53=""</formula>
    </cfRule>
  </conditionalFormatting>
  <conditionalFormatting sqref="C55:I55">
    <cfRule type="expression" dxfId="4971" priority="2">
      <formula>$AX$55=""</formula>
    </cfRule>
  </conditionalFormatting>
  <conditionalFormatting sqref="C56:I56">
    <cfRule type="expression" dxfId="4970" priority="1">
      <formula>$AX$56=""</formula>
    </cfRule>
  </conditionalFormatting>
  <dataValidations count="5">
    <dataValidation type="list" allowBlank="1" showInputMessage="1" showErrorMessage="1" sqref="BC7:BD188">
      <formula1>"انقطع ( ت )"</formula1>
    </dataValidation>
    <dataValidation type="list" allowBlank="1" showInputMessage="1" showErrorMessage="1" errorTitle="خطأ" promptTitle="ملاحظة" sqref="L46:AP56">
      <formula1>"-,+"</formula1>
    </dataValidation>
    <dataValidation type="list" allowBlank="1" showInputMessage="1" showErrorMessage="1" sqref="AQ4">
      <formula1>"ع"</formula1>
    </dataValidation>
    <dataValidation type="list" allowBlank="1" showInputMessage="1" showErrorMessage="1" errorTitle="ادخل اشارة صحيحة" error="الاشارة التي ادخلتها خاطئة" promptTitle="ادخل الاشارة" prompt="- = نصف يوم&#10;+ = يوم كامل" sqref="L7:AQ45">
      <formula1>"-,+"</formula1>
    </dataValidation>
    <dataValidation type="list" allowBlank="1" showInputMessage="1" showErrorMessage="1" errorTitle="خطأ" error="ادخل حرف صحيح (ع)" promptTitle="انتبه" prompt="اذا كان اليوم مصادف ليوم عطلة ضع من القائمة   حرف   (ع)" sqref="L4:AP4">
      <formula1>"ع"</formula1>
    </dataValidation>
  </dataValidations>
  <hyperlinks>
    <hyperlink ref="BF5:BI7" location="'متابعة الغياب'!A1" display="عودة للخلف"/>
  </hyperlinks>
  <pageMargins left="0.19685039370078741" right="0.19685039370078741" top="0.19685039370078741" bottom="0.19685039370078741" header="0.11811023622047245" footer="0.31496062992125984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6</vt:i4>
      </vt:variant>
    </vt:vector>
  </HeadingPairs>
  <TitlesOfParts>
    <vt:vector size="27" baseType="lpstr">
      <vt:lpstr>الهرم</vt:lpstr>
      <vt:lpstr>1</vt:lpstr>
      <vt:lpstr>التصفية </vt:lpstr>
      <vt:lpstr>ق التلاميد</vt:lpstr>
      <vt:lpstr>6</vt:lpstr>
      <vt:lpstr>5</vt:lpstr>
      <vt:lpstr>4</vt:lpstr>
      <vt:lpstr>3</vt:lpstr>
      <vt:lpstr>2</vt:lpstr>
      <vt:lpstr>الغيابات </vt:lpstr>
      <vt:lpstr>7</vt:lpstr>
      <vt:lpstr>10</vt:lpstr>
      <vt:lpstr>9</vt:lpstr>
      <vt:lpstr>8</vt:lpstr>
      <vt:lpstr>التقويم</vt:lpstr>
      <vt:lpstr>التقويم (2)</vt:lpstr>
      <vt:lpstr>روزنامة3</vt:lpstr>
      <vt:lpstr>متابعة الغياب</vt:lpstr>
      <vt:lpstr>جدول الحضور و غياب</vt:lpstr>
      <vt:lpstr>نتائج نهاية السنة</vt:lpstr>
      <vt:lpstr>قائمة</vt:lpstr>
      <vt:lpstr>التقويم!TheYear</vt:lpstr>
      <vt:lpstr>'التقويم (2)'!TheYear</vt:lpstr>
      <vt:lpstr>التقويم!Zone_d_impression</vt:lpstr>
      <vt:lpstr>'التقويم (2)'!Zone_d_impression</vt:lpstr>
      <vt:lpstr>الهرم!Zone_d_impression</vt:lpstr>
      <vt:lpstr>قائمة!Zone_d_impression</vt:lpstr>
    </vt:vector>
  </TitlesOfParts>
  <Company>PRO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HARRATI TOUATI</dc:creator>
  <cp:lastModifiedBy>akram</cp:lastModifiedBy>
  <cp:lastPrinted>2013-09-12T06:25:01Z</cp:lastPrinted>
  <dcterms:created xsi:type="dcterms:W3CDTF">2010-08-23T00:34:36Z</dcterms:created>
  <dcterms:modified xsi:type="dcterms:W3CDTF">2013-09-12T21:56:33Z</dcterms:modified>
</cp:coreProperties>
</file>